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356787\Desktop\tmp\PEBA\"/>
    </mc:Choice>
  </mc:AlternateContent>
  <bookViews>
    <workbookView xWindow="6435" yWindow="900" windowWidth="7905" windowHeight="7575" tabRatio="735" activeTab="2"/>
  </bookViews>
  <sheets>
    <sheet name="KAL" sheetId="9" r:id="rId1"/>
    <sheet name="KAL-next" sheetId="36" r:id="rId2"/>
    <sheet name="KALBat" sheetId="5" r:id="rId3"/>
    <sheet name="KALPit" sheetId="6" r:id="rId4"/>
    <sheet name="Payroll" sheetId="7" r:id="rId5"/>
    <sheet name="CON-next" sheetId="35" r:id="rId6"/>
    <sheet name="CON-long" sheetId="31" r:id="rId7"/>
    <sheet name="Fin Proj" sheetId="26" r:id="rId8"/>
    <sheet name="Depth" sheetId="25" r:id="rId9"/>
    <sheet name="GRR-AAA" sheetId="34" r:id="rId10"/>
    <sheet name="HAM-AA" sheetId="33" r:id="rId11"/>
    <sheet name="NAM-A" sheetId="32" r:id="rId12"/>
    <sheet name="KET-S A" sheetId="30" r:id="rId13"/>
    <sheet name="KALBOld" sheetId="22" r:id="rId14"/>
    <sheet name="KALPOld" sheetId="23" r:id="rId15"/>
  </sheets>
  <definedNames>
    <definedName name="_xlnm._FilterDatabase" localSheetId="2" hidden="1">KALBat!$B$10:$CP$202</definedName>
    <definedName name="_xlnm._FilterDatabase" localSheetId="3" hidden="1">KALPit!$B$10:$BP$202</definedName>
    <definedName name="_xlnm._FilterDatabase" localSheetId="4" hidden="1">Payroll!$A$2:$O$39</definedName>
  </definedNames>
  <calcPr calcId="152511"/>
</workbook>
</file>

<file path=xl/calcChain.xml><?xml version="1.0" encoding="utf-8"?>
<calcChain xmlns="http://schemas.openxmlformats.org/spreadsheetml/2006/main">
  <c r="AZ27" i="33" l="1"/>
  <c r="AY27" i="33"/>
  <c r="AX27" i="33"/>
  <c r="AW27" i="33"/>
  <c r="AV27" i="33"/>
  <c r="AU27" i="33"/>
  <c r="AT27" i="33"/>
  <c r="AS27" i="33"/>
  <c r="AR27" i="33"/>
  <c r="AQ27" i="33"/>
  <c r="AP27" i="33"/>
  <c r="AO27" i="33"/>
  <c r="AN27" i="33"/>
  <c r="AM27" i="33"/>
  <c r="AL27" i="33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AZ17" i="33"/>
  <c r="AY17" i="33"/>
  <c r="AX17" i="33"/>
  <c r="AW17" i="33"/>
  <c r="AV17" i="33"/>
  <c r="AU17" i="33"/>
  <c r="AT17" i="33"/>
  <c r="AS17" i="33"/>
  <c r="AR17" i="33"/>
  <c r="AQ17" i="33"/>
  <c r="AP17" i="33"/>
  <c r="AO17" i="33"/>
  <c r="AN17" i="33"/>
  <c r="AM17" i="33"/>
  <c r="AL17" i="33"/>
  <c r="AK17" i="33"/>
  <c r="AJ17" i="33"/>
  <c r="AI17" i="33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D22" i="33"/>
  <c r="E22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AD22" i="33"/>
  <c r="AE22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R22" i="33"/>
  <c r="AS22" i="33"/>
  <c r="AT22" i="33"/>
  <c r="AU22" i="33"/>
  <c r="AV22" i="33"/>
  <c r="AW22" i="33"/>
  <c r="AX22" i="33"/>
  <c r="AY22" i="33"/>
  <c r="AZ22" i="33"/>
  <c r="D23" i="33"/>
  <c r="E23" i="33"/>
  <c r="F23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Y23" i="33"/>
  <c r="Z23" i="33"/>
  <c r="AA23" i="33"/>
  <c r="AB23" i="33"/>
  <c r="AC23" i="33"/>
  <c r="AD23" i="33"/>
  <c r="AE23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R23" i="33"/>
  <c r="AS23" i="33"/>
  <c r="AT23" i="33"/>
  <c r="AU23" i="33"/>
  <c r="AV23" i="33"/>
  <c r="AW23" i="33"/>
  <c r="AX23" i="33"/>
  <c r="AY23" i="33"/>
  <c r="AZ23" i="33"/>
  <c r="D24" i="33"/>
  <c r="E24" i="33"/>
  <c r="F24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S24" i="33"/>
  <c r="T24" i="33"/>
  <c r="U24" i="33"/>
  <c r="V24" i="33"/>
  <c r="W24" i="33"/>
  <c r="X24" i="33"/>
  <c r="Y24" i="33"/>
  <c r="Z24" i="33"/>
  <c r="AA24" i="33"/>
  <c r="AB24" i="33"/>
  <c r="AC24" i="33"/>
  <c r="AD24" i="33"/>
  <c r="AE24" i="33"/>
  <c r="AF24" i="33"/>
  <c r="AG24" i="33"/>
  <c r="AH24" i="33"/>
  <c r="AI24" i="33"/>
  <c r="AJ24" i="33"/>
  <c r="AK24" i="33"/>
  <c r="AL24" i="33"/>
  <c r="AM24" i="33"/>
  <c r="AN24" i="33"/>
  <c r="AO24" i="33"/>
  <c r="AP24" i="33"/>
  <c r="AQ24" i="33"/>
  <c r="AR24" i="33"/>
  <c r="AS24" i="33"/>
  <c r="AT24" i="33"/>
  <c r="AU24" i="33"/>
  <c r="AV24" i="33"/>
  <c r="AW24" i="33"/>
  <c r="AX24" i="33"/>
  <c r="AY24" i="33"/>
  <c r="AZ24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AS25" i="33"/>
  <c r="AT25" i="33"/>
  <c r="AU25" i="33"/>
  <c r="AV25" i="33"/>
  <c r="AW25" i="33"/>
  <c r="AX25" i="33"/>
  <c r="AY25" i="33"/>
  <c r="AZ25" i="33"/>
  <c r="D26" i="33"/>
  <c r="E26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Y26" i="33"/>
  <c r="Z26" i="33"/>
  <c r="AA26" i="33"/>
  <c r="AB26" i="33"/>
  <c r="AC26" i="33"/>
  <c r="AD26" i="33"/>
  <c r="AE26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R26" i="33"/>
  <c r="AS26" i="33"/>
  <c r="AT26" i="33"/>
  <c r="AU26" i="33"/>
  <c r="AV26" i="33"/>
  <c r="AW26" i="33"/>
  <c r="AX26" i="33"/>
  <c r="AY26" i="33"/>
  <c r="AZ26" i="33"/>
  <c r="D8" i="33"/>
  <c r="E8" i="33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S8" i="33"/>
  <c r="T8" i="33"/>
  <c r="U8" i="33"/>
  <c r="V8" i="33"/>
  <c r="W8" i="33"/>
  <c r="X8" i="33"/>
  <c r="Y8" i="33"/>
  <c r="Z8" i="33"/>
  <c r="AA8" i="33"/>
  <c r="AB8" i="33"/>
  <c r="AC8" i="33"/>
  <c r="AD8" i="33"/>
  <c r="AE8" i="33"/>
  <c r="AF8" i="33"/>
  <c r="AG8" i="33"/>
  <c r="AH8" i="33"/>
  <c r="AI8" i="33"/>
  <c r="AJ8" i="33"/>
  <c r="AK8" i="33"/>
  <c r="AL8" i="33"/>
  <c r="AM8" i="33"/>
  <c r="AN8" i="33"/>
  <c r="AO8" i="33"/>
  <c r="AP8" i="33"/>
  <c r="AQ8" i="33"/>
  <c r="AR8" i="33"/>
  <c r="AS8" i="33"/>
  <c r="AT8" i="33"/>
  <c r="AU8" i="33"/>
  <c r="AV8" i="33"/>
  <c r="AW8" i="33"/>
  <c r="AX8" i="33"/>
  <c r="AY8" i="33"/>
  <c r="AZ8" i="33"/>
  <c r="D9" i="33"/>
  <c r="E9" i="33"/>
  <c r="F9" i="33"/>
  <c r="G9" i="33"/>
  <c r="H9" i="33"/>
  <c r="I9" i="33"/>
  <c r="J9" i="33"/>
  <c r="K9" i="33"/>
  <c r="L9" i="33"/>
  <c r="M9" i="33"/>
  <c r="N9" i="33"/>
  <c r="O9" i="33"/>
  <c r="P9" i="33"/>
  <c r="Q9" i="33"/>
  <c r="R9" i="33"/>
  <c r="S9" i="33"/>
  <c r="T9" i="33"/>
  <c r="U9" i="33"/>
  <c r="V9" i="33"/>
  <c r="W9" i="33"/>
  <c r="X9" i="33"/>
  <c r="Y9" i="33"/>
  <c r="Z9" i="33"/>
  <c r="AA9" i="33"/>
  <c r="AB9" i="33"/>
  <c r="AC9" i="33"/>
  <c r="AD9" i="33"/>
  <c r="AE9" i="33"/>
  <c r="AF9" i="33"/>
  <c r="AG9" i="33"/>
  <c r="AH9" i="33"/>
  <c r="AI9" i="33"/>
  <c r="AJ9" i="33"/>
  <c r="AK9" i="33"/>
  <c r="AL9" i="33"/>
  <c r="AM9" i="33"/>
  <c r="AN9" i="33"/>
  <c r="AO9" i="33"/>
  <c r="AP9" i="33"/>
  <c r="AQ9" i="33"/>
  <c r="AR9" i="33"/>
  <c r="AS9" i="33"/>
  <c r="AT9" i="33"/>
  <c r="AU9" i="33"/>
  <c r="AV9" i="33"/>
  <c r="AW9" i="33"/>
  <c r="AX9" i="33"/>
  <c r="AY9" i="33"/>
  <c r="AZ9" i="33"/>
  <c r="D10" i="33"/>
  <c r="E10" i="33"/>
  <c r="F10" i="33"/>
  <c r="G10" i="33"/>
  <c r="H10" i="33"/>
  <c r="I10" i="33"/>
  <c r="J10" i="33"/>
  <c r="K10" i="33"/>
  <c r="L10" i="33"/>
  <c r="M10" i="33"/>
  <c r="N10" i="33"/>
  <c r="O10" i="33"/>
  <c r="P10" i="33"/>
  <c r="Q10" i="33"/>
  <c r="R10" i="33"/>
  <c r="S10" i="33"/>
  <c r="T10" i="33"/>
  <c r="U10" i="33"/>
  <c r="V10" i="33"/>
  <c r="W10" i="33"/>
  <c r="X10" i="33"/>
  <c r="Y10" i="33"/>
  <c r="Z10" i="33"/>
  <c r="AA10" i="33"/>
  <c r="AB10" i="33"/>
  <c r="AC10" i="33"/>
  <c r="AD10" i="33"/>
  <c r="AE10" i="33"/>
  <c r="AF10" i="33"/>
  <c r="AG10" i="33"/>
  <c r="AH10" i="33"/>
  <c r="AI10" i="33"/>
  <c r="AJ10" i="33"/>
  <c r="AK10" i="33"/>
  <c r="AL10" i="33"/>
  <c r="AM10" i="33"/>
  <c r="AN10" i="33"/>
  <c r="AO10" i="33"/>
  <c r="AP10" i="33"/>
  <c r="AQ10" i="33"/>
  <c r="AR10" i="33"/>
  <c r="AS10" i="33"/>
  <c r="AT10" i="33"/>
  <c r="AU10" i="33"/>
  <c r="AV10" i="33"/>
  <c r="AW10" i="33"/>
  <c r="AX10" i="33"/>
  <c r="AY10" i="33"/>
  <c r="AZ10" i="33"/>
  <c r="D11" i="33"/>
  <c r="E11" i="33"/>
  <c r="F11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Z11" i="33"/>
  <c r="AA11" i="33"/>
  <c r="AB11" i="33"/>
  <c r="AC11" i="33"/>
  <c r="AD11" i="33"/>
  <c r="AE11" i="33"/>
  <c r="AF11" i="33"/>
  <c r="AG11" i="33"/>
  <c r="AH11" i="33"/>
  <c r="AI11" i="33"/>
  <c r="AJ11" i="33"/>
  <c r="AK11" i="33"/>
  <c r="AL11" i="33"/>
  <c r="AM11" i="33"/>
  <c r="AN11" i="33"/>
  <c r="AO11" i="33"/>
  <c r="AP11" i="33"/>
  <c r="AQ11" i="33"/>
  <c r="AR11" i="33"/>
  <c r="AS11" i="33"/>
  <c r="AT11" i="33"/>
  <c r="AU11" i="33"/>
  <c r="AV11" i="33"/>
  <c r="AW11" i="33"/>
  <c r="AX11" i="33"/>
  <c r="AY11" i="33"/>
  <c r="AZ11" i="33"/>
  <c r="D12" i="33"/>
  <c r="E12" i="33"/>
  <c r="F12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Y12" i="33"/>
  <c r="Z12" i="33"/>
  <c r="AA12" i="33"/>
  <c r="AB12" i="33"/>
  <c r="AC12" i="33"/>
  <c r="AD12" i="33"/>
  <c r="AE12" i="33"/>
  <c r="AF12" i="33"/>
  <c r="AG12" i="33"/>
  <c r="AH12" i="33"/>
  <c r="AI12" i="33"/>
  <c r="AJ12" i="33"/>
  <c r="AK12" i="33"/>
  <c r="AL12" i="33"/>
  <c r="AM12" i="33"/>
  <c r="AN12" i="33"/>
  <c r="AO12" i="33"/>
  <c r="AP12" i="33"/>
  <c r="AQ12" i="33"/>
  <c r="AR12" i="33"/>
  <c r="AS12" i="33"/>
  <c r="AT12" i="33"/>
  <c r="AU12" i="33"/>
  <c r="AV12" i="33"/>
  <c r="AW12" i="33"/>
  <c r="AX12" i="33"/>
  <c r="AY12" i="33"/>
  <c r="AZ12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AS13" i="33"/>
  <c r="AT13" i="33"/>
  <c r="AU13" i="33"/>
  <c r="AV13" i="33"/>
  <c r="AW13" i="33"/>
  <c r="AX13" i="33"/>
  <c r="AY13" i="33"/>
  <c r="AZ13" i="33"/>
  <c r="D14" i="33"/>
  <c r="E14" i="33"/>
  <c r="F14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X14" i="33"/>
  <c r="Y14" i="33"/>
  <c r="Z14" i="33"/>
  <c r="AA14" i="33"/>
  <c r="AB14" i="33"/>
  <c r="AC14" i="33"/>
  <c r="AD14" i="33"/>
  <c r="AE14" i="33"/>
  <c r="AF14" i="33"/>
  <c r="AG14" i="33"/>
  <c r="AH14" i="33"/>
  <c r="AI14" i="33"/>
  <c r="AJ14" i="33"/>
  <c r="AK14" i="33"/>
  <c r="AL14" i="33"/>
  <c r="AM14" i="33"/>
  <c r="AN14" i="33"/>
  <c r="AO14" i="33"/>
  <c r="AP14" i="33"/>
  <c r="AQ14" i="33"/>
  <c r="AR14" i="33"/>
  <c r="AS14" i="33"/>
  <c r="AT14" i="33"/>
  <c r="AU14" i="33"/>
  <c r="AV14" i="33"/>
  <c r="AW14" i="33"/>
  <c r="AX14" i="33"/>
  <c r="AY14" i="33"/>
  <c r="AZ14" i="33"/>
  <c r="D15" i="33"/>
  <c r="E15" i="33"/>
  <c r="F15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X15" i="33"/>
  <c r="Y15" i="33"/>
  <c r="Z15" i="33"/>
  <c r="AA15" i="33"/>
  <c r="AB15" i="33"/>
  <c r="AC15" i="33"/>
  <c r="AD15" i="33"/>
  <c r="AE15" i="33"/>
  <c r="AF15" i="33"/>
  <c r="AG15" i="33"/>
  <c r="AH15" i="33"/>
  <c r="AI15" i="33"/>
  <c r="AJ15" i="33"/>
  <c r="AK15" i="33"/>
  <c r="AL15" i="33"/>
  <c r="AM15" i="33"/>
  <c r="AN15" i="33"/>
  <c r="AO15" i="33"/>
  <c r="AP15" i="33"/>
  <c r="AQ15" i="33"/>
  <c r="AR15" i="33"/>
  <c r="AS15" i="33"/>
  <c r="AT15" i="33"/>
  <c r="AU15" i="33"/>
  <c r="AV15" i="33"/>
  <c r="AW15" i="33"/>
  <c r="AX15" i="33"/>
  <c r="AY15" i="33"/>
  <c r="AZ15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AS16" i="33"/>
  <c r="AT16" i="33"/>
  <c r="AU16" i="33"/>
  <c r="AV16" i="33"/>
  <c r="AW16" i="33"/>
  <c r="AX16" i="33"/>
  <c r="AY16" i="33"/>
  <c r="AZ16" i="33"/>
  <c r="AZ7" i="33"/>
  <c r="AY7" i="33"/>
  <c r="AX7" i="33"/>
  <c r="AW7" i="33"/>
  <c r="AV7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AZ6" i="33"/>
  <c r="AY6" i="33"/>
  <c r="AX6" i="33"/>
  <c r="AW6" i="33"/>
  <c r="AV6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AZ21" i="33"/>
  <c r="AY21" i="33"/>
  <c r="AX21" i="33"/>
  <c r="AW21" i="33"/>
  <c r="AV21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G21" i="33"/>
  <c r="AF21" i="33"/>
  <c r="AE21" i="33"/>
  <c r="AD21" i="33"/>
  <c r="AC21" i="33"/>
  <c r="AB21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AZ20" i="33"/>
  <c r="AY20" i="33"/>
  <c r="AX20" i="33"/>
  <c r="AW20" i="33"/>
  <c r="AV20" i="33"/>
  <c r="AU20" i="33"/>
  <c r="AT20" i="33"/>
  <c r="AS20" i="33"/>
  <c r="AR20" i="33"/>
  <c r="AQ20" i="33"/>
  <c r="AP20" i="33"/>
  <c r="AO20" i="33"/>
  <c r="AN20" i="33"/>
  <c r="AM20" i="33"/>
  <c r="AL20" i="33"/>
  <c r="AK20" i="33"/>
  <c r="AJ20" i="33"/>
  <c r="AI20" i="33"/>
  <c r="AH20" i="33"/>
  <c r="AG20" i="33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D31" i="33"/>
  <c r="E31" i="33"/>
  <c r="F31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T31" i="33"/>
  <c r="U31" i="33"/>
  <c r="V31" i="33"/>
  <c r="W31" i="33"/>
  <c r="X31" i="33"/>
  <c r="Y31" i="33"/>
  <c r="Z31" i="33"/>
  <c r="AA31" i="33"/>
  <c r="AB31" i="33"/>
  <c r="AC31" i="33"/>
  <c r="AD31" i="33"/>
  <c r="AE31" i="33"/>
  <c r="AF31" i="33"/>
  <c r="AG31" i="33"/>
  <c r="AH31" i="33"/>
  <c r="AI31" i="33"/>
  <c r="AJ31" i="33"/>
  <c r="AK31" i="33"/>
  <c r="AL31" i="33"/>
  <c r="AM31" i="33"/>
  <c r="AN31" i="33"/>
  <c r="AO31" i="33"/>
  <c r="AP31" i="33"/>
  <c r="AQ31" i="33"/>
  <c r="AR31" i="33"/>
  <c r="AS31" i="33"/>
  <c r="AT31" i="33"/>
  <c r="AU31" i="33"/>
  <c r="AV31" i="33"/>
  <c r="AW31" i="33"/>
  <c r="AX31" i="33"/>
  <c r="AY31" i="33"/>
  <c r="AZ31" i="33"/>
  <c r="D32" i="33"/>
  <c r="E32" i="33"/>
  <c r="F32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S32" i="33"/>
  <c r="T32" i="33"/>
  <c r="U32" i="33"/>
  <c r="V32" i="33"/>
  <c r="W32" i="33"/>
  <c r="X32" i="33"/>
  <c r="Y32" i="33"/>
  <c r="Z32" i="33"/>
  <c r="AA32" i="33"/>
  <c r="AB32" i="33"/>
  <c r="AC32" i="33"/>
  <c r="AD32" i="33"/>
  <c r="AE32" i="33"/>
  <c r="AF32" i="33"/>
  <c r="AG32" i="33"/>
  <c r="AH32" i="33"/>
  <c r="AI32" i="33"/>
  <c r="AJ32" i="33"/>
  <c r="AK32" i="33"/>
  <c r="AL32" i="33"/>
  <c r="AM32" i="33"/>
  <c r="AN32" i="33"/>
  <c r="AO32" i="33"/>
  <c r="AP32" i="33"/>
  <c r="AQ32" i="33"/>
  <c r="AR32" i="33"/>
  <c r="AS32" i="33"/>
  <c r="AT32" i="33"/>
  <c r="AU32" i="33"/>
  <c r="AV32" i="33"/>
  <c r="AW32" i="33"/>
  <c r="AX32" i="33"/>
  <c r="AY32" i="33"/>
  <c r="AZ32" i="33"/>
  <c r="D33" i="33"/>
  <c r="E33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X33" i="33"/>
  <c r="Y33" i="33"/>
  <c r="Z33" i="33"/>
  <c r="AA33" i="33"/>
  <c r="AB33" i="33"/>
  <c r="AC33" i="33"/>
  <c r="AD33" i="33"/>
  <c r="AE33" i="33"/>
  <c r="AF33" i="33"/>
  <c r="AG33" i="33"/>
  <c r="AH33" i="33"/>
  <c r="AI33" i="33"/>
  <c r="AJ33" i="33"/>
  <c r="AK33" i="33"/>
  <c r="AL33" i="33"/>
  <c r="AM33" i="33"/>
  <c r="AN33" i="33"/>
  <c r="AO33" i="33"/>
  <c r="AP33" i="33"/>
  <c r="AQ33" i="33"/>
  <c r="AR33" i="33"/>
  <c r="AS33" i="33"/>
  <c r="AT33" i="33"/>
  <c r="AU33" i="33"/>
  <c r="AV33" i="33"/>
  <c r="AW33" i="33"/>
  <c r="AX33" i="33"/>
  <c r="AY33" i="33"/>
  <c r="AZ33" i="33"/>
  <c r="I30" i="33"/>
  <c r="E36" i="33"/>
  <c r="F36" i="33"/>
  <c r="E37" i="33"/>
  <c r="F37" i="33"/>
  <c r="E38" i="33"/>
  <c r="F38" i="33"/>
  <c r="E39" i="33"/>
  <c r="F39" i="33"/>
  <c r="E40" i="33"/>
  <c r="F40" i="33"/>
  <c r="E41" i="33"/>
  <c r="F41" i="33"/>
  <c r="E42" i="33"/>
  <c r="F42" i="33"/>
  <c r="E43" i="33"/>
  <c r="F43" i="33"/>
  <c r="E44" i="33"/>
  <c r="F44" i="33"/>
  <c r="D46" i="33"/>
  <c r="D47" i="33"/>
  <c r="D51" i="33"/>
  <c r="E51" i="33"/>
  <c r="F51" i="33"/>
  <c r="D52" i="33"/>
  <c r="E52" i="33"/>
  <c r="F52" i="33"/>
  <c r="D53" i="33"/>
  <c r="E53" i="33"/>
  <c r="F53" i="33"/>
  <c r="D54" i="33"/>
  <c r="E54" i="33"/>
  <c r="F54" i="33"/>
  <c r="D55" i="33"/>
  <c r="E55" i="33"/>
  <c r="F55" i="33"/>
  <c r="D56" i="33"/>
  <c r="E56" i="33"/>
  <c r="F56" i="33"/>
  <c r="D59" i="33"/>
  <c r="E59" i="33"/>
  <c r="F59" i="33"/>
  <c r="D60" i="33"/>
  <c r="E60" i="33"/>
  <c r="F60" i="33"/>
  <c r="D63" i="33"/>
  <c r="E63" i="33"/>
  <c r="F63" i="33"/>
  <c r="D64" i="33"/>
  <c r="E64" i="33"/>
  <c r="F64" i="33"/>
  <c r="D65" i="33"/>
  <c r="E65" i="33"/>
  <c r="F65" i="33"/>
  <c r="D66" i="33"/>
  <c r="E66" i="33"/>
  <c r="F66" i="33"/>
  <c r="D67" i="33"/>
  <c r="E67" i="33"/>
  <c r="F67" i="33"/>
  <c r="D68" i="33"/>
  <c r="E68" i="33"/>
  <c r="F68" i="33"/>
  <c r="D69" i="33"/>
  <c r="E69" i="33"/>
  <c r="F69" i="33"/>
  <c r="D70" i="33"/>
  <c r="E70" i="33"/>
  <c r="F70" i="33"/>
  <c r="D71" i="33"/>
  <c r="E71" i="33"/>
  <c r="F71" i="33"/>
  <c r="D72" i="33"/>
  <c r="E72" i="33"/>
  <c r="F72" i="33"/>
  <c r="N7" i="26"/>
  <c r="M7" i="26"/>
  <c r="K7" i="2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A18" i="6"/>
  <c r="BI18" i="6" s="1"/>
  <c r="D18" i="6"/>
  <c r="AZ18" i="6"/>
  <c r="BA18" i="6" s="1"/>
  <c r="BB18" i="6"/>
  <c r="BF18" i="6"/>
  <c r="BG18" i="6"/>
  <c r="BH18" i="6"/>
  <c r="BJ18" i="6"/>
  <c r="BK18" i="6"/>
  <c r="BL18" i="6"/>
  <c r="BM18" i="6"/>
  <c r="BN18" i="6"/>
  <c r="BO18" i="6"/>
  <c r="AZ194" i="23"/>
  <c r="BA194" i="23"/>
  <c r="BB194" i="23"/>
  <c r="BC194" i="23"/>
  <c r="BD194" i="23"/>
  <c r="BE194" i="23"/>
  <c r="BF194" i="23"/>
  <c r="BG194" i="23"/>
  <c r="BH194" i="23"/>
  <c r="BQ194" i="23"/>
  <c r="BR194" i="23"/>
  <c r="BS194" i="23"/>
  <c r="BT194" i="23"/>
  <c r="BU194" i="23"/>
  <c r="BV194" i="23"/>
  <c r="BW194" i="23"/>
  <c r="BX194" i="23"/>
  <c r="BY194" i="23"/>
  <c r="BZ194" i="23"/>
  <c r="CA194" i="23"/>
  <c r="CB194" i="23"/>
  <c r="CC194" i="23"/>
  <c r="CD194" i="23"/>
  <c r="CE194" i="23"/>
  <c r="CF194" i="23"/>
  <c r="CG194" i="23"/>
  <c r="CH194" i="23"/>
  <c r="CI194" i="23"/>
  <c r="CJ194" i="23"/>
  <c r="CK194" i="23"/>
  <c r="CL194" i="23"/>
  <c r="AZ195" i="23"/>
  <c r="BA195" i="23" s="1"/>
  <c r="BB195" i="23"/>
  <c r="BD195" i="23" s="1"/>
  <c r="BE195" i="23" s="1"/>
  <c r="BC195" i="23"/>
  <c r="BF195" i="23"/>
  <c r="BG195" i="23"/>
  <c r="BH195" i="23"/>
  <c r="BQ195" i="23"/>
  <c r="BR195" i="23"/>
  <c r="BS195" i="23"/>
  <c r="BT195" i="23"/>
  <c r="BU195" i="23"/>
  <c r="BV195" i="23"/>
  <c r="BW195" i="23"/>
  <c r="BX195" i="23"/>
  <c r="BY195" i="23"/>
  <c r="BZ195" i="23"/>
  <c r="CA195" i="23"/>
  <c r="CB195" i="23"/>
  <c r="CC195" i="23"/>
  <c r="CD195" i="23"/>
  <c r="CE195" i="23"/>
  <c r="CF195" i="23"/>
  <c r="CG195" i="23"/>
  <c r="CH195" i="23"/>
  <c r="CI195" i="23"/>
  <c r="CJ195" i="23"/>
  <c r="CK195" i="23"/>
  <c r="CL195" i="23"/>
  <c r="AZ196" i="23"/>
  <c r="BA196" i="23" s="1"/>
  <c r="BB196" i="23"/>
  <c r="BC196" i="23"/>
  <c r="BD196" i="23"/>
  <c r="BE196" i="23" s="1"/>
  <c r="BF196" i="23"/>
  <c r="BG196" i="23"/>
  <c r="BH196" i="23"/>
  <c r="BQ196" i="23"/>
  <c r="BR196" i="23"/>
  <c r="BS196" i="23"/>
  <c r="BT196" i="23"/>
  <c r="BU196" i="23"/>
  <c r="BV196" i="23"/>
  <c r="BW196" i="23"/>
  <c r="BX196" i="23"/>
  <c r="BY196" i="23"/>
  <c r="BZ196" i="23"/>
  <c r="CA196" i="23"/>
  <c r="CB196" i="23"/>
  <c r="CC196" i="23"/>
  <c r="CD196" i="23"/>
  <c r="CE196" i="23"/>
  <c r="CF196" i="23"/>
  <c r="CG196" i="23"/>
  <c r="CH196" i="23"/>
  <c r="CI196" i="23"/>
  <c r="CJ196" i="23"/>
  <c r="CK196" i="23"/>
  <c r="CL196" i="23"/>
  <c r="AZ197" i="23"/>
  <c r="BA197" i="23" s="1"/>
  <c r="BB197" i="23"/>
  <c r="BC197" i="23"/>
  <c r="BD197" i="23"/>
  <c r="BE197" i="23" s="1"/>
  <c r="BF197" i="23"/>
  <c r="BG197" i="23"/>
  <c r="BH197" i="23"/>
  <c r="BQ197" i="23"/>
  <c r="BR197" i="23"/>
  <c r="BS197" i="23"/>
  <c r="BT197" i="23"/>
  <c r="BU197" i="23"/>
  <c r="BV197" i="23"/>
  <c r="BW197" i="23"/>
  <c r="BX197" i="23"/>
  <c r="BY197" i="23"/>
  <c r="BZ197" i="23"/>
  <c r="CA197" i="23"/>
  <c r="CB197" i="23"/>
  <c r="CC197" i="23"/>
  <c r="CD197" i="23"/>
  <c r="CE197" i="23"/>
  <c r="CF197" i="23"/>
  <c r="CG197" i="23"/>
  <c r="CH197" i="23"/>
  <c r="CI197" i="23"/>
  <c r="CJ197" i="23"/>
  <c r="CK197" i="23"/>
  <c r="CL197" i="23"/>
  <c r="AZ198" i="23"/>
  <c r="BA198" i="23" s="1"/>
  <c r="BB198" i="23"/>
  <c r="BD198" i="23" s="1"/>
  <c r="BE198" i="23" s="1"/>
  <c r="BC198" i="23"/>
  <c r="BF198" i="23"/>
  <c r="BG198" i="23"/>
  <c r="BH198" i="23"/>
  <c r="BQ198" i="23"/>
  <c r="BR198" i="23"/>
  <c r="BS198" i="23"/>
  <c r="BT198" i="23"/>
  <c r="BU198" i="23"/>
  <c r="BV198" i="23"/>
  <c r="BW198" i="23"/>
  <c r="BX198" i="23"/>
  <c r="BY198" i="23"/>
  <c r="BZ198" i="23"/>
  <c r="CA198" i="23"/>
  <c r="CB198" i="23"/>
  <c r="CC198" i="23"/>
  <c r="CD198" i="23"/>
  <c r="CE198" i="23"/>
  <c r="CF198" i="23"/>
  <c r="CG198" i="23"/>
  <c r="CH198" i="23"/>
  <c r="CI198" i="23"/>
  <c r="CJ198" i="23"/>
  <c r="CK198" i="23"/>
  <c r="CL198" i="23"/>
  <c r="AZ199" i="23"/>
  <c r="BA199" i="23" s="1"/>
  <c r="BB199" i="23"/>
  <c r="BD199" i="23" s="1"/>
  <c r="BE199" i="23" s="1"/>
  <c r="BC199" i="23"/>
  <c r="BF199" i="23"/>
  <c r="BG199" i="23"/>
  <c r="BH199" i="23"/>
  <c r="BQ199" i="23"/>
  <c r="BR199" i="23"/>
  <c r="BS199" i="23"/>
  <c r="BT199" i="23"/>
  <c r="BU199" i="23"/>
  <c r="BV199" i="23"/>
  <c r="BW199" i="23"/>
  <c r="BX199" i="23"/>
  <c r="BY199" i="23"/>
  <c r="BZ199" i="23"/>
  <c r="CA199" i="23"/>
  <c r="CB199" i="23"/>
  <c r="CC199" i="23"/>
  <c r="CD199" i="23"/>
  <c r="CE199" i="23"/>
  <c r="CF199" i="23"/>
  <c r="CG199" i="23"/>
  <c r="CH199" i="23"/>
  <c r="CI199" i="23"/>
  <c r="CJ199" i="23"/>
  <c r="CK199" i="23"/>
  <c r="CL199" i="23"/>
  <c r="AZ200" i="23"/>
  <c r="BA200" i="23" s="1"/>
  <c r="BB200" i="23"/>
  <c r="BD200" i="23" s="1"/>
  <c r="BE200" i="23" s="1"/>
  <c r="BC200" i="23"/>
  <c r="BF200" i="23"/>
  <c r="BG200" i="23"/>
  <c r="BH200" i="23"/>
  <c r="BQ200" i="23"/>
  <c r="BR200" i="23"/>
  <c r="BS200" i="23"/>
  <c r="BT200" i="23"/>
  <c r="BU200" i="23"/>
  <c r="BV200" i="23"/>
  <c r="BW200" i="23"/>
  <c r="BX200" i="23"/>
  <c r="BY200" i="23"/>
  <c r="BZ200" i="23"/>
  <c r="CA200" i="23"/>
  <c r="CB200" i="23"/>
  <c r="CC200" i="23"/>
  <c r="CD200" i="23"/>
  <c r="CE200" i="23"/>
  <c r="CF200" i="23"/>
  <c r="CG200" i="23"/>
  <c r="CH200" i="23"/>
  <c r="CI200" i="23"/>
  <c r="CJ200" i="23"/>
  <c r="CK200" i="23"/>
  <c r="CL200" i="23"/>
  <c r="AZ201" i="23"/>
  <c r="BA201" i="23" s="1"/>
  <c r="BB201" i="23"/>
  <c r="BD201" i="23" s="1"/>
  <c r="BE201" i="23" s="1"/>
  <c r="BC201" i="23"/>
  <c r="BF201" i="23"/>
  <c r="BG201" i="23"/>
  <c r="BH201" i="23"/>
  <c r="BQ201" i="23"/>
  <c r="BR201" i="23"/>
  <c r="BS201" i="23"/>
  <c r="BT201" i="23"/>
  <c r="BU201" i="23"/>
  <c r="BV201" i="23"/>
  <c r="BW201" i="23"/>
  <c r="BX201" i="23"/>
  <c r="BY201" i="23"/>
  <c r="BZ201" i="23"/>
  <c r="CA201" i="23"/>
  <c r="CB201" i="23"/>
  <c r="CC201" i="23"/>
  <c r="CD201" i="23"/>
  <c r="CE201" i="23"/>
  <c r="CF201" i="23"/>
  <c r="CG201" i="23"/>
  <c r="CH201" i="23"/>
  <c r="CI201" i="23"/>
  <c r="CJ201" i="23"/>
  <c r="CK201" i="23"/>
  <c r="CL201" i="23"/>
  <c r="AZ202" i="23"/>
  <c r="BA202" i="23" s="1"/>
  <c r="BB202" i="23"/>
  <c r="BC202" i="23"/>
  <c r="BD202" i="23"/>
  <c r="BE202" i="23" s="1"/>
  <c r="BF202" i="23"/>
  <c r="BG202" i="23"/>
  <c r="BH202" i="23"/>
  <c r="BQ202" i="23"/>
  <c r="BR202" i="23"/>
  <c r="BS202" i="23"/>
  <c r="BT202" i="23"/>
  <c r="BU202" i="23"/>
  <c r="BV202" i="23"/>
  <c r="BW202" i="23"/>
  <c r="BX202" i="23"/>
  <c r="BY202" i="23"/>
  <c r="BZ202" i="23"/>
  <c r="CA202" i="23"/>
  <c r="CB202" i="23"/>
  <c r="CC202" i="23"/>
  <c r="CD202" i="23"/>
  <c r="CE202" i="23"/>
  <c r="CF202" i="23"/>
  <c r="CG202" i="23"/>
  <c r="CH202" i="23"/>
  <c r="CI202" i="23"/>
  <c r="CJ202" i="23"/>
  <c r="CK202" i="23"/>
  <c r="CL202" i="23"/>
  <c r="A194" i="23"/>
  <c r="D194" i="23"/>
  <c r="A195" i="23"/>
  <c r="D195" i="23"/>
  <c r="A196" i="23"/>
  <c r="D196" i="23"/>
  <c r="A197" i="23"/>
  <c r="D197" i="23"/>
  <c r="A198" i="23"/>
  <c r="D198" i="23"/>
  <c r="A199" i="23"/>
  <c r="D199" i="23"/>
  <c r="A200" i="23"/>
  <c r="D200" i="23"/>
  <c r="A201" i="23"/>
  <c r="D201" i="23"/>
  <c r="A202" i="23"/>
  <c r="D202" i="23"/>
  <c r="AS194" i="22"/>
  <c r="AT194" i="22" s="1"/>
  <c r="AU194" i="22"/>
  <c r="AV194" i="22"/>
  <c r="AW194" i="22"/>
  <c r="AX194" i="22" s="1"/>
  <c r="AY194" i="22"/>
  <c r="AZ194" i="22"/>
  <c r="E194" i="22" s="1"/>
  <c r="BA194" i="22"/>
  <c r="BB194" i="22"/>
  <c r="BC194" i="22"/>
  <c r="BD194" i="22"/>
  <c r="BE194" i="22"/>
  <c r="BF194" i="22"/>
  <c r="BG194" i="22"/>
  <c r="BH194" i="22"/>
  <c r="D194" i="22" s="1"/>
  <c r="BI194" i="22"/>
  <c r="BJ194" i="22"/>
  <c r="BK194" i="22"/>
  <c r="BL194" i="22"/>
  <c r="BM194" i="22"/>
  <c r="BN194" i="22"/>
  <c r="BO194" i="22"/>
  <c r="BP194" i="22"/>
  <c r="BQ194" i="22"/>
  <c r="BR194" i="22"/>
  <c r="BS194" i="22"/>
  <c r="CG194" i="22"/>
  <c r="CH194" i="22"/>
  <c r="CI194" i="22"/>
  <c r="CJ194" i="22"/>
  <c r="CK194" i="22"/>
  <c r="CL194" i="22"/>
  <c r="CM194" i="22"/>
  <c r="CN194" i="22"/>
  <c r="AS195" i="22"/>
  <c r="AT195" i="22" s="1"/>
  <c r="AU195" i="22"/>
  <c r="AV195" i="22"/>
  <c r="AW195" i="22"/>
  <c r="AX195" i="22" s="1"/>
  <c r="AY195" i="22"/>
  <c r="AZ195" i="22"/>
  <c r="E195" i="22" s="1"/>
  <c r="BA195" i="22"/>
  <c r="BB195" i="22"/>
  <c r="BC195" i="22"/>
  <c r="BD195" i="22"/>
  <c r="BE195" i="22"/>
  <c r="BF195" i="22"/>
  <c r="BG195" i="22"/>
  <c r="BH195" i="22"/>
  <c r="D195" i="22" s="1"/>
  <c r="BI195" i="22"/>
  <c r="BJ195" i="22"/>
  <c r="BK195" i="22"/>
  <c r="BL195" i="22"/>
  <c r="BM195" i="22"/>
  <c r="BN195" i="22"/>
  <c r="BO195" i="22"/>
  <c r="BP195" i="22"/>
  <c r="BQ195" i="22"/>
  <c r="BR195" i="22"/>
  <c r="BS195" i="22"/>
  <c r="CG195" i="22"/>
  <c r="CH195" i="22"/>
  <c r="CI195" i="22"/>
  <c r="CJ195" i="22"/>
  <c r="CK195" i="22"/>
  <c r="CL195" i="22"/>
  <c r="CM195" i="22"/>
  <c r="CN195" i="22"/>
  <c r="AS196" i="22"/>
  <c r="AT196" i="22" s="1"/>
  <c r="AU196" i="22"/>
  <c r="AV196" i="22"/>
  <c r="AW196" i="22"/>
  <c r="AX196" i="22" s="1"/>
  <c r="AY196" i="22"/>
  <c r="AZ196" i="22"/>
  <c r="E196" i="22" s="1"/>
  <c r="BA196" i="22"/>
  <c r="BB196" i="22"/>
  <c r="BC196" i="22"/>
  <c r="BD196" i="22"/>
  <c r="BE196" i="22"/>
  <c r="BF196" i="22"/>
  <c r="BG196" i="22"/>
  <c r="BH196" i="22"/>
  <c r="D196" i="22" s="1"/>
  <c r="BI196" i="22"/>
  <c r="BJ196" i="22"/>
  <c r="BK196" i="22"/>
  <c r="BL196" i="22"/>
  <c r="BM196" i="22"/>
  <c r="BN196" i="22"/>
  <c r="BO196" i="22"/>
  <c r="BP196" i="22"/>
  <c r="BQ196" i="22"/>
  <c r="BR196" i="22"/>
  <c r="BS196" i="22"/>
  <c r="CG196" i="22"/>
  <c r="CH196" i="22"/>
  <c r="CI196" i="22"/>
  <c r="CJ196" i="22"/>
  <c r="CK196" i="22"/>
  <c r="CL196" i="22"/>
  <c r="CM196" i="22"/>
  <c r="CN196" i="22"/>
  <c r="AS197" i="22"/>
  <c r="AT197" i="22" s="1"/>
  <c r="AU197" i="22"/>
  <c r="AV197" i="22"/>
  <c r="AW197" i="22"/>
  <c r="AX197" i="22" s="1"/>
  <c r="AY197" i="22"/>
  <c r="AZ197" i="22"/>
  <c r="E197" i="22" s="1"/>
  <c r="BA197" i="22"/>
  <c r="BB197" i="22"/>
  <c r="BC197" i="22"/>
  <c r="BD197" i="22"/>
  <c r="BE197" i="22"/>
  <c r="BF197" i="22"/>
  <c r="BG197" i="22"/>
  <c r="BH197" i="22"/>
  <c r="D197" i="22" s="1"/>
  <c r="BI197" i="22"/>
  <c r="BJ197" i="22"/>
  <c r="BK197" i="22"/>
  <c r="BL197" i="22"/>
  <c r="BM197" i="22"/>
  <c r="BN197" i="22"/>
  <c r="BO197" i="22"/>
  <c r="BP197" i="22"/>
  <c r="BQ197" i="22"/>
  <c r="BR197" i="22"/>
  <c r="BS197" i="22"/>
  <c r="CG197" i="22"/>
  <c r="CH197" i="22"/>
  <c r="CI197" i="22"/>
  <c r="CJ197" i="22"/>
  <c r="CK197" i="22"/>
  <c r="CL197" i="22"/>
  <c r="CM197" i="22"/>
  <c r="CN197" i="22"/>
  <c r="AS198" i="22"/>
  <c r="AT198" i="22" s="1"/>
  <c r="AU198" i="22"/>
  <c r="AV198" i="22"/>
  <c r="AW198" i="22"/>
  <c r="AX198" i="22" s="1"/>
  <c r="AY198" i="22"/>
  <c r="AZ198" i="22"/>
  <c r="E198" i="22" s="1"/>
  <c r="BA198" i="22"/>
  <c r="BB198" i="22"/>
  <c r="BC198" i="22"/>
  <c r="BD198" i="22"/>
  <c r="BE198" i="22"/>
  <c r="BF198" i="22"/>
  <c r="BG198" i="22"/>
  <c r="BH198" i="22"/>
  <c r="D198" i="22" s="1"/>
  <c r="BI198" i="22"/>
  <c r="BJ198" i="22"/>
  <c r="BK198" i="22"/>
  <c r="BL198" i="22"/>
  <c r="BM198" i="22"/>
  <c r="BN198" i="22"/>
  <c r="BO198" i="22"/>
  <c r="BP198" i="22"/>
  <c r="BQ198" i="22"/>
  <c r="BR198" i="22"/>
  <c r="BS198" i="22"/>
  <c r="CG198" i="22"/>
  <c r="CH198" i="22"/>
  <c r="CI198" i="22"/>
  <c r="CJ198" i="22"/>
  <c r="CK198" i="22"/>
  <c r="CL198" i="22"/>
  <c r="CM198" i="22"/>
  <c r="CN198" i="22"/>
  <c r="AS199" i="22"/>
  <c r="AT199" i="22" s="1"/>
  <c r="AU199" i="22"/>
  <c r="AV199" i="22"/>
  <c r="AW199" i="22"/>
  <c r="AX199" i="22" s="1"/>
  <c r="AY199" i="22"/>
  <c r="AZ199" i="22"/>
  <c r="E199" i="22" s="1"/>
  <c r="BA199" i="22"/>
  <c r="BB199" i="22"/>
  <c r="BC199" i="22"/>
  <c r="BD199" i="22"/>
  <c r="BE199" i="22"/>
  <c r="BF199" i="22"/>
  <c r="BG199" i="22"/>
  <c r="BH199" i="22"/>
  <c r="D199" i="22" s="1"/>
  <c r="BI199" i="22"/>
  <c r="BJ199" i="22"/>
  <c r="BK199" i="22"/>
  <c r="BL199" i="22"/>
  <c r="BM199" i="22"/>
  <c r="BN199" i="22"/>
  <c r="BO199" i="22"/>
  <c r="BP199" i="22"/>
  <c r="BQ199" i="22"/>
  <c r="BR199" i="22"/>
  <c r="BS199" i="22"/>
  <c r="CG199" i="22"/>
  <c r="CH199" i="22"/>
  <c r="CI199" i="22"/>
  <c r="CJ199" i="22"/>
  <c r="CL199" i="22"/>
  <c r="CM199" i="22"/>
  <c r="CN199" i="22"/>
  <c r="AS200" i="22"/>
  <c r="AT200" i="22" s="1"/>
  <c r="AU200" i="22"/>
  <c r="AV200" i="22"/>
  <c r="AW200" i="22"/>
  <c r="AX200" i="22" s="1"/>
  <c r="AY200" i="22"/>
  <c r="AZ200" i="22"/>
  <c r="E200" i="22" s="1"/>
  <c r="BA200" i="22"/>
  <c r="BB200" i="22"/>
  <c r="BC200" i="22"/>
  <c r="BD200" i="22"/>
  <c r="BE200" i="22"/>
  <c r="BF200" i="22"/>
  <c r="BG200" i="22"/>
  <c r="BH200" i="22"/>
  <c r="D200" i="22" s="1"/>
  <c r="BI200" i="22"/>
  <c r="BJ200" i="22"/>
  <c r="BK200" i="22"/>
  <c r="BL200" i="22"/>
  <c r="BM200" i="22"/>
  <c r="BN200" i="22"/>
  <c r="BO200" i="22"/>
  <c r="BP200" i="22"/>
  <c r="BQ200" i="22"/>
  <c r="BR200" i="22"/>
  <c r="BS200" i="22"/>
  <c r="CG200" i="22"/>
  <c r="CH200" i="22"/>
  <c r="CI200" i="22"/>
  <c r="CJ200" i="22"/>
  <c r="CK200" i="22"/>
  <c r="CL200" i="22"/>
  <c r="CM200" i="22"/>
  <c r="CN200" i="22"/>
  <c r="AS201" i="22"/>
  <c r="AT201" i="22" s="1"/>
  <c r="AU201" i="22"/>
  <c r="AV201" i="22"/>
  <c r="AW201" i="22"/>
  <c r="AX201" i="22" s="1"/>
  <c r="AY201" i="22"/>
  <c r="AZ201" i="22"/>
  <c r="E201" i="22" s="1"/>
  <c r="BA201" i="22"/>
  <c r="BB201" i="22"/>
  <c r="BC201" i="22"/>
  <c r="BD201" i="22"/>
  <c r="BE201" i="22"/>
  <c r="BF201" i="22"/>
  <c r="BG201" i="22"/>
  <c r="BH201" i="22"/>
  <c r="D201" i="22" s="1"/>
  <c r="BI201" i="22"/>
  <c r="BJ201" i="22"/>
  <c r="BK201" i="22"/>
  <c r="BL201" i="22"/>
  <c r="BM201" i="22"/>
  <c r="BN201" i="22"/>
  <c r="BO201" i="22"/>
  <c r="BP201" i="22"/>
  <c r="BQ201" i="22"/>
  <c r="BR201" i="22"/>
  <c r="BS201" i="22"/>
  <c r="CG201" i="22"/>
  <c r="CH201" i="22"/>
  <c r="CI201" i="22"/>
  <c r="CJ201" i="22"/>
  <c r="CK201" i="22"/>
  <c r="CL201" i="22"/>
  <c r="CM201" i="22"/>
  <c r="CN201" i="22"/>
  <c r="AS202" i="22"/>
  <c r="AT202" i="22" s="1"/>
  <c r="AU202" i="22"/>
  <c r="AV202" i="22"/>
  <c r="AW202" i="22"/>
  <c r="AX202" i="22" s="1"/>
  <c r="AY202" i="22"/>
  <c r="AZ202" i="22"/>
  <c r="E202" i="22" s="1"/>
  <c r="BA202" i="22"/>
  <c r="BB202" i="22"/>
  <c r="BC202" i="22"/>
  <c r="BD202" i="22"/>
  <c r="BE202" i="22"/>
  <c r="BF202" i="22"/>
  <c r="BG202" i="22"/>
  <c r="BH202" i="22"/>
  <c r="D202" i="22" s="1"/>
  <c r="BI202" i="22"/>
  <c r="BJ202" i="22"/>
  <c r="BK202" i="22"/>
  <c r="BL202" i="22"/>
  <c r="BM202" i="22"/>
  <c r="BN202" i="22"/>
  <c r="BO202" i="22"/>
  <c r="BP202" i="22"/>
  <c r="BQ202" i="22"/>
  <c r="BR202" i="22"/>
  <c r="BS202" i="22"/>
  <c r="CG202" i="22"/>
  <c r="CH202" i="22"/>
  <c r="CJ202" i="22"/>
  <c r="CK202" i="22"/>
  <c r="CL202" i="22"/>
  <c r="CM202" i="22"/>
  <c r="CN202" i="22"/>
  <c r="A194" i="22"/>
  <c r="F194" i="22"/>
  <c r="A195" i="22"/>
  <c r="F195" i="22"/>
  <c r="A196" i="22"/>
  <c r="F196" i="22"/>
  <c r="A197" i="22"/>
  <c r="F197" i="22"/>
  <c r="A198" i="22"/>
  <c r="F198" i="22"/>
  <c r="A199" i="22"/>
  <c r="F199" i="22"/>
  <c r="A200" i="22"/>
  <c r="F200" i="22"/>
  <c r="A201" i="22"/>
  <c r="F201" i="22"/>
  <c r="A202" i="22"/>
  <c r="F202" i="22"/>
  <c r="BD18" i="6" l="1"/>
  <c r="BE18" i="6" s="1"/>
  <c r="BC18" i="6"/>
  <c r="BP18" i="6"/>
  <c r="BQ12" i="23"/>
  <c r="BR12" i="23"/>
  <c r="BU12" i="23"/>
  <c r="BV12" i="23"/>
  <c r="BW12" i="23"/>
  <c r="BX12" i="23"/>
  <c r="CA12" i="23"/>
  <c r="CB12" i="23"/>
  <c r="CC12" i="23"/>
  <c r="CD12" i="23"/>
  <c r="CE12" i="23"/>
  <c r="CF12" i="23"/>
  <c r="CG12" i="23"/>
  <c r="CH12" i="23"/>
  <c r="CK12" i="23"/>
  <c r="CL12" i="23"/>
  <c r="BQ13" i="23"/>
  <c r="BR13" i="23"/>
  <c r="BW13" i="23"/>
  <c r="BX13" i="23"/>
  <c r="BY13" i="23"/>
  <c r="BZ13" i="23"/>
  <c r="CA13" i="23"/>
  <c r="CB13" i="23"/>
  <c r="CC13" i="23"/>
  <c r="CD13" i="23"/>
  <c r="CE13" i="23"/>
  <c r="CF13" i="23"/>
  <c r="CG13" i="23"/>
  <c r="CH13" i="23"/>
  <c r="CI13" i="23"/>
  <c r="CJ13" i="23"/>
  <c r="CK13" i="23"/>
  <c r="CL13" i="23"/>
  <c r="BU14" i="23"/>
  <c r="BV14" i="23"/>
  <c r="BW14" i="23"/>
  <c r="BX14" i="23"/>
  <c r="CA14" i="23"/>
  <c r="CB14" i="23"/>
  <c r="CC14" i="23"/>
  <c r="CD14" i="23"/>
  <c r="CE14" i="23"/>
  <c r="CF14" i="23"/>
  <c r="CG14" i="23"/>
  <c r="CH14" i="23"/>
  <c r="CI14" i="23"/>
  <c r="CJ14" i="23"/>
  <c r="CK14" i="23"/>
  <c r="CL14" i="23"/>
  <c r="BW15" i="23"/>
  <c r="BX15" i="23"/>
  <c r="BY15" i="23"/>
  <c r="BZ15" i="23"/>
  <c r="CG15" i="23"/>
  <c r="CH15" i="23"/>
  <c r="CI15" i="23"/>
  <c r="CJ15" i="23"/>
  <c r="CK15" i="23"/>
  <c r="CL15" i="23"/>
  <c r="BU16" i="23"/>
  <c r="BV16" i="23"/>
  <c r="BW16" i="23"/>
  <c r="BX16" i="23"/>
  <c r="CA16" i="23"/>
  <c r="CB16" i="23"/>
  <c r="CC16" i="23"/>
  <c r="CD16" i="23"/>
  <c r="CE16" i="23"/>
  <c r="CF16" i="23"/>
  <c r="CG16" i="23"/>
  <c r="CH16" i="23"/>
  <c r="CI16" i="23"/>
  <c r="CJ16" i="23"/>
  <c r="CK16" i="23"/>
  <c r="CL16" i="23"/>
  <c r="BU17" i="23"/>
  <c r="BV17" i="23"/>
  <c r="BW17" i="23"/>
  <c r="BX17" i="23"/>
  <c r="CE17" i="23"/>
  <c r="CF17" i="23"/>
  <c r="CG17" i="23"/>
  <c r="CH17" i="23"/>
  <c r="CI17" i="23"/>
  <c r="CJ17" i="23"/>
  <c r="CK17" i="23"/>
  <c r="CL17" i="23"/>
  <c r="BW18" i="23"/>
  <c r="BX18" i="23"/>
  <c r="CA18" i="23"/>
  <c r="CB18" i="23"/>
  <c r="CC18" i="23"/>
  <c r="CD18" i="23"/>
  <c r="CE18" i="23"/>
  <c r="CF18" i="23"/>
  <c r="CG18" i="23"/>
  <c r="CH18" i="23"/>
  <c r="CI18" i="23"/>
  <c r="CJ18" i="23"/>
  <c r="CK18" i="23"/>
  <c r="CL18" i="23"/>
  <c r="BU19" i="23"/>
  <c r="BV19" i="23"/>
  <c r="BW19" i="23"/>
  <c r="BX19" i="23"/>
  <c r="BY19" i="23"/>
  <c r="BZ19" i="23"/>
  <c r="CC19" i="23"/>
  <c r="CD19" i="23"/>
  <c r="CE19" i="23"/>
  <c r="CF19" i="23"/>
  <c r="CI19" i="23"/>
  <c r="CJ19" i="23"/>
  <c r="CK19" i="23"/>
  <c r="CL19" i="23"/>
  <c r="BS20" i="23"/>
  <c r="BT20" i="23"/>
  <c r="BW20" i="23"/>
  <c r="BX20" i="23"/>
  <c r="BY20" i="23"/>
  <c r="BZ20" i="23"/>
  <c r="CC20" i="23"/>
  <c r="CD20" i="23"/>
  <c r="CE20" i="23"/>
  <c r="CF20" i="23"/>
  <c r="CG20" i="23"/>
  <c r="CH20" i="23"/>
  <c r="CI20" i="23"/>
  <c r="CJ20" i="23"/>
  <c r="CK20" i="23"/>
  <c r="CL20" i="23"/>
  <c r="BU21" i="23"/>
  <c r="BV21" i="23"/>
  <c r="BW21" i="23"/>
  <c r="BX21" i="23"/>
  <c r="CA21" i="23"/>
  <c r="CB21" i="23"/>
  <c r="CC21" i="23"/>
  <c r="CD21" i="23"/>
  <c r="CE21" i="23"/>
  <c r="CF21" i="23"/>
  <c r="CI21" i="23"/>
  <c r="CJ21" i="23"/>
  <c r="CK21" i="23"/>
  <c r="CL21" i="23"/>
  <c r="BW22" i="23"/>
  <c r="BX22" i="23"/>
  <c r="BY22" i="23"/>
  <c r="BZ22" i="23"/>
  <c r="CC22" i="23"/>
  <c r="CD22" i="23"/>
  <c r="CG22" i="23"/>
  <c r="CH22" i="23"/>
  <c r="CI22" i="23"/>
  <c r="CJ22" i="23"/>
  <c r="CK22" i="23"/>
  <c r="CL22" i="23"/>
  <c r="BQ23" i="23"/>
  <c r="BR23" i="23"/>
  <c r="BW23" i="23"/>
  <c r="BX23" i="23"/>
  <c r="CA23" i="23"/>
  <c r="CB23" i="23"/>
  <c r="CC23" i="23"/>
  <c r="CD23" i="23"/>
  <c r="CG23" i="23"/>
  <c r="CH23" i="23"/>
  <c r="CK23" i="23"/>
  <c r="CL23" i="23"/>
  <c r="BU24" i="23"/>
  <c r="BV24" i="23"/>
  <c r="BW24" i="23"/>
  <c r="BX24" i="23"/>
  <c r="BY24" i="23"/>
  <c r="BZ24" i="23"/>
  <c r="CC24" i="23"/>
  <c r="CD24" i="23"/>
  <c r="CE24" i="23"/>
  <c r="CF24" i="23"/>
  <c r="CG24" i="23"/>
  <c r="CH24" i="23"/>
  <c r="CI24" i="23"/>
  <c r="CJ24" i="23"/>
  <c r="CK24" i="23"/>
  <c r="CL24" i="23"/>
  <c r="BW25" i="23"/>
  <c r="BX25" i="23"/>
  <c r="CA25" i="23"/>
  <c r="CB25" i="23"/>
  <c r="CE25" i="23"/>
  <c r="CF25" i="23"/>
  <c r="CG25" i="23"/>
  <c r="CH25" i="23"/>
  <c r="CK25" i="23"/>
  <c r="CL25" i="23"/>
  <c r="BS26" i="23"/>
  <c r="BT26" i="23"/>
  <c r="BU26" i="23"/>
  <c r="BV26" i="23"/>
  <c r="CE26" i="23"/>
  <c r="CF26" i="23"/>
  <c r="CG26" i="23"/>
  <c r="CH26" i="23"/>
  <c r="CI26" i="23"/>
  <c r="CJ26" i="23"/>
  <c r="CK26" i="23"/>
  <c r="CL26" i="23"/>
  <c r="BW27" i="23"/>
  <c r="BX27" i="23"/>
  <c r="BY27" i="23"/>
  <c r="BZ27" i="23"/>
  <c r="CA27" i="23"/>
  <c r="CB27" i="23"/>
  <c r="CC27" i="23"/>
  <c r="CD27" i="23"/>
  <c r="CE27" i="23"/>
  <c r="CF27" i="23"/>
  <c r="CG27" i="23"/>
  <c r="CH27" i="23"/>
  <c r="CI27" i="23"/>
  <c r="CJ27" i="23"/>
  <c r="CK27" i="23"/>
  <c r="CL27" i="23"/>
  <c r="BW28" i="23"/>
  <c r="BX28" i="23"/>
  <c r="BY28" i="23"/>
  <c r="BZ28" i="23"/>
  <c r="CC28" i="23"/>
  <c r="CD28" i="23"/>
  <c r="CE28" i="23"/>
  <c r="CF28" i="23"/>
  <c r="CG28" i="23"/>
  <c r="CH28" i="23"/>
  <c r="CI28" i="23"/>
  <c r="CJ28" i="23"/>
  <c r="CK28" i="23"/>
  <c r="CL28" i="23"/>
  <c r="BW29" i="23"/>
  <c r="BX29" i="23"/>
  <c r="CC29" i="23"/>
  <c r="CD29" i="23"/>
  <c r="CG29" i="23"/>
  <c r="CH29" i="23"/>
  <c r="CI29" i="23"/>
  <c r="CJ29" i="23"/>
  <c r="CK29" i="23"/>
  <c r="CL29" i="23"/>
  <c r="BS30" i="23"/>
  <c r="BT30" i="23"/>
  <c r="BW30" i="23"/>
  <c r="BX30" i="23"/>
  <c r="CG30" i="23"/>
  <c r="CH30" i="23"/>
  <c r="CI30" i="23"/>
  <c r="CJ30" i="23"/>
  <c r="CK30" i="23"/>
  <c r="CL30" i="23"/>
  <c r="BU31" i="23"/>
  <c r="BV31" i="23"/>
  <c r="BW31" i="23"/>
  <c r="BX31" i="23"/>
  <c r="CG31" i="23"/>
  <c r="CH31" i="23"/>
  <c r="CI31" i="23"/>
  <c r="CJ31" i="23"/>
  <c r="CK31" i="23"/>
  <c r="CL31" i="23"/>
  <c r="BS32" i="23"/>
  <c r="BT32" i="23"/>
  <c r="BU32" i="23"/>
  <c r="BV32" i="23"/>
  <c r="BW32" i="23"/>
  <c r="BX32" i="23"/>
  <c r="BY32" i="23"/>
  <c r="BZ32" i="23"/>
  <c r="CC32" i="23"/>
  <c r="CD32" i="23"/>
  <c r="CE32" i="23"/>
  <c r="CF32" i="23"/>
  <c r="CG32" i="23"/>
  <c r="CH32" i="23"/>
  <c r="CK32" i="23"/>
  <c r="CL32" i="23"/>
  <c r="BW33" i="23"/>
  <c r="BX33" i="23"/>
  <c r="BY33" i="23"/>
  <c r="BZ33" i="23"/>
  <c r="CA33" i="23"/>
  <c r="CB33" i="23"/>
  <c r="CE33" i="23"/>
  <c r="CF33" i="23"/>
  <c r="CG33" i="23"/>
  <c r="CH33" i="23"/>
  <c r="CI33" i="23"/>
  <c r="CJ33" i="23"/>
  <c r="CK33" i="23"/>
  <c r="CL33" i="23"/>
  <c r="BS34" i="23"/>
  <c r="BT34" i="23"/>
  <c r="BY34" i="23"/>
  <c r="BZ34" i="23"/>
  <c r="CA34" i="23"/>
  <c r="CB34" i="23"/>
  <c r="CE34" i="23"/>
  <c r="CF34" i="23"/>
  <c r="CG34" i="23"/>
  <c r="CH34" i="23"/>
  <c r="CI34" i="23"/>
  <c r="CJ34" i="23"/>
  <c r="CK34" i="23"/>
  <c r="CL34" i="23"/>
  <c r="BU35" i="23"/>
  <c r="BV35" i="23"/>
  <c r="BW35" i="23"/>
  <c r="BX35" i="23"/>
  <c r="BY35" i="23"/>
  <c r="BZ35" i="23"/>
  <c r="CC35" i="23"/>
  <c r="CD35" i="23"/>
  <c r="CE35" i="23"/>
  <c r="CF35" i="23"/>
  <c r="CG35" i="23"/>
  <c r="CH35" i="23"/>
  <c r="CI35" i="23"/>
  <c r="CJ35" i="23"/>
  <c r="CK35" i="23"/>
  <c r="CL35" i="23"/>
  <c r="BW36" i="23"/>
  <c r="BX36" i="23"/>
  <c r="BY36" i="23"/>
  <c r="BZ36" i="23"/>
  <c r="CC36" i="23"/>
  <c r="CD36" i="23"/>
  <c r="CE36" i="23"/>
  <c r="CF36" i="23"/>
  <c r="CG36" i="23"/>
  <c r="CH36" i="23"/>
  <c r="CI36" i="23"/>
  <c r="CJ36" i="23"/>
  <c r="CK36" i="23"/>
  <c r="CL36" i="23"/>
  <c r="BU37" i="23"/>
  <c r="BV37" i="23"/>
  <c r="BW37" i="23"/>
  <c r="BX37" i="23"/>
  <c r="BY37" i="23"/>
  <c r="BZ37" i="23"/>
  <c r="CA37" i="23"/>
  <c r="CB37" i="23"/>
  <c r="CC37" i="23"/>
  <c r="CD37" i="23"/>
  <c r="CE37" i="23"/>
  <c r="CF37" i="23"/>
  <c r="CG37" i="23"/>
  <c r="CH37" i="23"/>
  <c r="CI37" i="23"/>
  <c r="CJ37" i="23"/>
  <c r="CK37" i="23"/>
  <c r="CL37" i="23"/>
  <c r="BW38" i="23"/>
  <c r="BX38" i="23"/>
  <c r="BY38" i="23"/>
  <c r="BZ38" i="23"/>
  <c r="CA38" i="23"/>
  <c r="CB38" i="23"/>
  <c r="CC38" i="23"/>
  <c r="CD38" i="23"/>
  <c r="CG38" i="23"/>
  <c r="CH38" i="23"/>
  <c r="CI38" i="23"/>
  <c r="CJ38" i="23"/>
  <c r="CK38" i="23"/>
  <c r="CL38" i="23"/>
  <c r="BW39" i="23"/>
  <c r="BX39" i="23"/>
  <c r="CE39" i="23"/>
  <c r="CF39" i="23"/>
  <c r="CG39" i="23"/>
  <c r="CH39" i="23"/>
  <c r="CK39" i="23"/>
  <c r="CL39" i="23"/>
  <c r="BW40" i="23"/>
  <c r="BX40" i="23"/>
  <c r="BY40" i="23"/>
  <c r="BZ40" i="23"/>
  <c r="CC40" i="23"/>
  <c r="CD40" i="23"/>
  <c r="CE40" i="23"/>
  <c r="CF40" i="23"/>
  <c r="CG40" i="23"/>
  <c r="CH40" i="23"/>
  <c r="CI40" i="23"/>
  <c r="CJ40" i="23"/>
  <c r="CK40" i="23"/>
  <c r="CL40" i="23"/>
  <c r="BU41" i="23"/>
  <c r="BV41" i="23"/>
  <c r="BY41" i="23"/>
  <c r="BZ41" i="23"/>
  <c r="CC41" i="23"/>
  <c r="CD41" i="23"/>
  <c r="CE41" i="23"/>
  <c r="CF41" i="23"/>
  <c r="CG41" i="23"/>
  <c r="CH41" i="23"/>
  <c r="CI41" i="23"/>
  <c r="CJ41" i="23"/>
  <c r="CK41" i="23"/>
  <c r="CL41" i="23"/>
  <c r="BW42" i="23"/>
  <c r="BX42" i="23"/>
  <c r="BY42" i="23"/>
  <c r="BZ42" i="23"/>
  <c r="CA42" i="23"/>
  <c r="CB42" i="23"/>
  <c r="CC42" i="23"/>
  <c r="CD42" i="23"/>
  <c r="CE42" i="23"/>
  <c r="CF42" i="23"/>
  <c r="CG42" i="23"/>
  <c r="CH42" i="23"/>
  <c r="CI42" i="23"/>
  <c r="CJ42" i="23"/>
  <c r="CK42" i="23"/>
  <c r="CL42" i="23"/>
  <c r="BU43" i="23"/>
  <c r="BV43" i="23"/>
  <c r="BW43" i="23"/>
  <c r="BX43" i="23"/>
  <c r="BY43" i="23"/>
  <c r="BZ43" i="23"/>
  <c r="CA43" i="23"/>
  <c r="CB43" i="23"/>
  <c r="CC43" i="23"/>
  <c r="CD43" i="23"/>
  <c r="CE43" i="23"/>
  <c r="CF43" i="23"/>
  <c r="CG43" i="23"/>
  <c r="CH43" i="23"/>
  <c r="CI43" i="23"/>
  <c r="CJ43" i="23"/>
  <c r="CK43" i="23"/>
  <c r="CL43" i="23"/>
  <c r="BQ44" i="23"/>
  <c r="BR44" i="23"/>
  <c r="BU44" i="23"/>
  <c r="BV44" i="23"/>
  <c r="BW44" i="23"/>
  <c r="BX44" i="23"/>
  <c r="BY44" i="23"/>
  <c r="BZ44" i="23"/>
  <c r="CA44" i="23"/>
  <c r="CB44" i="23"/>
  <c r="CC44" i="23"/>
  <c r="CD44" i="23"/>
  <c r="CG44" i="23"/>
  <c r="CH44" i="23"/>
  <c r="CI44" i="23"/>
  <c r="CJ44" i="23"/>
  <c r="CK44" i="23"/>
  <c r="CL44" i="23"/>
  <c r="BU45" i="23"/>
  <c r="BV45" i="23"/>
  <c r="BW45" i="23"/>
  <c r="BX45" i="23"/>
  <c r="BY45" i="23"/>
  <c r="BZ45" i="23"/>
  <c r="CA45" i="23"/>
  <c r="CB45" i="23"/>
  <c r="CC45" i="23"/>
  <c r="CD45" i="23"/>
  <c r="CG45" i="23"/>
  <c r="CH45" i="23"/>
  <c r="CK45" i="23"/>
  <c r="CL45" i="23"/>
  <c r="BY46" i="23"/>
  <c r="BZ46" i="23"/>
  <c r="CA46" i="23"/>
  <c r="CB46" i="23"/>
  <c r="CE46" i="23"/>
  <c r="CF46" i="23"/>
  <c r="CG46" i="23"/>
  <c r="CH46" i="23"/>
  <c r="CI46" i="23"/>
  <c r="CJ46" i="23"/>
  <c r="CK46" i="23"/>
  <c r="CL46" i="23"/>
  <c r="BW47" i="23"/>
  <c r="BX47" i="23"/>
  <c r="BY47" i="23"/>
  <c r="BZ47" i="23"/>
  <c r="CE47" i="23"/>
  <c r="CF47" i="23"/>
  <c r="CG47" i="23"/>
  <c r="CH47" i="23"/>
  <c r="CI47" i="23"/>
  <c r="CJ47" i="23"/>
  <c r="CK47" i="23"/>
  <c r="CL47" i="23"/>
  <c r="BU48" i="23"/>
  <c r="BV48" i="23"/>
  <c r="BW48" i="23"/>
  <c r="BX48" i="23"/>
  <c r="BY48" i="23"/>
  <c r="BZ48" i="23"/>
  <c r="CC48" i="23"/>
  <c r="CD48" i="23"/>
  <c r="CE48" i="23"/>
  <c r="CF48" i="23"/>
  <c r="CG48" i="23"/>
  <c r="CH48" i="23"/>
  <c r="CI48" i="23"/>
  <c r="CJ48" i="23"/>
  <c r="CK48" i="23"/>
  <c r="CL48" i="23"/>
  <c r="BS49" i="23"/>
  <c r="BT49" i="23"/>
  <c r="BW49" i="23"/>
  <c r="BX49" i="23"/>
  <c r="CE49" i="23"/>
  <c r="CF49" i="23"/>
  <c r="CG49" i="23"/>
  <c r="CH49" i="23"/>
  <c r="CI49" i="23"/>
  <c r="CJ49" i="23"/>
  <c r="CK49" i="23"/>
  <c r="CL49" i="23"/>
  <c r="BU50" i="23"/>
  <c r="BV50" i="23"/>
  <c r="BW50" i="23"/>
  <c r="BX50" i="23"/>
  <c r="BY50" i="23"/>
  <c r="BZ50" i="23"/>
  <c r="CA50" i="23"/>
  <c r="CB50" i="23"/>
  <c r="CC50" i="23"/>
  <c r="CD50" i="23"/>
  <c r="CE50" i="23"/>
  <c r="CF50" i="23"/>
  <c r="CG50" i="23"/>
  <c r="CH50" i="23"/>
  <c r="CI50" i="23"/>
  <c r="CJ50" i="23"/>
  <c r="CK50" i="23"/>
  <c r="CL50" i="23"/>
  <c r="BW51" i="23"/>
  <c r="BX51" i="23"/>
  <c r="BY51" i="23"/>
  <c r="BZ51" i="23"/>
  <c r="CA51" i="23"/>
  <c r="CB51" i="23"/>
  <c r="CE51" i="23"/>
  <c r="CF51" i="23"/>
  <c r="CG51" i="23"/>
  <c r="CH51" i="23"/>
  <c r="CI51" i="23"/>
  <c r="CJ51" i="23"/>
  <c r="CK51" i="23"/>
  <c r="CL51" i="23"/>
  <c r="BS52" i="23"/>
  <c r="BT52" i="23"/>
  <c r="BW52" i="23"/>
  <c r="BX52" i="23"/>
  <c r="BY52" i="23"/>
  <c r="BZ52" i="23"/>
  <c r="CG52" i="23"/>
  <c r="CH52" i="23"/>
  <c r="CK52" i="23"/>
  <c r="CL52" i="23"/>
  <c r="BW53" i="23"/>
  <c r="BX53" i="23"/>
  <c r="CA53" i="23"/>
  <c r="CB53" i="23"/>
  <c r="CC53" i="23"/>
  <c r="CD53" i="23"/>
  <c r="CG53" i="23"/>
  <c r="CH53" i="23"/>
  <c r="CI53" i="23"/>
  <c r="CJ53" i="23"/>
  <c r="CK53" i="23"/>
  <c r="CL53" i="23"/>
  <c r="BW54" i="23"/>
  <c r="BX54" i="23"/>
  <c r="BY54" i="23"/>
  <c r="BZ54" i="23"/>
  <c r="CA54" i="23"/>
  <c r="CB54" i="23"/>
  <c r="CC54" i="23"/>
  <c r="CD54" i="23"/>
  <c r="CE54" i="23"/>
  <c r="CF54" i="23"/>
  <c r="CG54" i="23"/>
  <c r="CH54" i="23"/>
  <c r="CI54" i="23"/>
  <c r="CJ54" i="23"/>
  <c r="CK54" i="23"/>
  <c r="CL54" i="23"/>
  <c r="BS55" i="23"/>
  <c r="BT55" i="23"/>
  <c r="BW55" i="23"/>
  <c r="BX55" i="23"/>
  <c r="BY55" i="23"/>
  <c r="BZ55" i="23"/>
  <c r="CA55" i="23"/>
  <c r="CB55" i="23"/>
  <c r="CC55" i="23"/>
  <c r="CD55" i="23"/>
  <c r="CE55" i="23"/>
  <c r="CF55" i="23"/>
  <c r="CG55" i="23"/>
  <c r="CH55" i="23"/>
  <c r="CK55" i="23"/>
  <c r="CL55" i="23"/>
  <c r="BW56" i="23"/>
  <c r="BX56" i="23"/>
  <c r="CA56" i="23"/>
  <c r="CB56" i="23"/>
  <c r="CE56" i="23"/>
  <c r="CF56" i="23"/>
  <c r="CG56" i="23"/>
  <c r="CH56" i="23"/>
  <c r="CI56" i="23"/>
  <c r="CJ56" i="23"/>
  <c r="CK56" i="23"/>
  <c r="CL56" i="23"/>
  <c r="BW57" i="23"/>
  <c r="BX57" i="23"/>
  <c r="BY57" i="23"/>
  <c r="BZ57" i="23"/>
  <c r="CA57" i="23"/>
  <c r="CB57" i="23"/>
  <c r="CC57" i="23"/>
  <c r="CD57" i="23"/>
  <c r="CE57" i="23"/>
  <c r="CF57" i="23"/>
  <c r="CG57" i="23"/>
  <c r="CH57" i="23"/>
  <c r="CI57" i="23"/>
  <c r="CJ57" i="23"/>
  <c r="CK57" i="23"/>
  <c r="CL57" i="23"/>
  <c r="BS58" i="23"/>
  <c r="BT58" i="23"/>
  <c r="BW58" i="23"/>
  <c r="BX58" i="23"/>
  <c r="CA58" i="23"/>
  <c r="CB58" i="23"/>
  <c r="CC58" i="23"/>
  <c r="CD58" i="23"/>
  <c r="CE58" i="23"/>
  <c r="CF58" i="23"/>
  <c r="CG58" i="23"/>
  <c r="CH58" i="23"/>
  <c r="CI58" i="23"/>
  <c r="CJ58" i="23"/>
  <c r="CK58" i="23"/>
  <c r="CL58" i="23"/>
  <c r="BU59" i="23"/>
  <c r="BV59" i="23"/>
  <c r="BW59" i="23"/>
  <c r="BX59" i="23"/>
  <c r="CA59" i="23"/>
  <c r="CB59" i="23"/>
  <c r="CC59" i="23"/>
  <c r="CD59" i="23"/>
  <c r="CE59" i="23"/>
  <c r="CF59" i="23"/>
  <c r="CG59" i="23"/>
  <c r="CH59" i="23"/>
  <c r="CI59" i="23"/>
  <c r="CJ59" i="23"/>
  <c r="CK59" i="23"/>
  <c r="CL59" i="23"/>
  <c r="BW60" i="23"/>
  <c r="BX60" i="23"/>
  <c r="CA60" i="23"/>
  <c r="CB60" i="23"/>
  <c r="CE60" i="23"/>
  <c r="CF60" i="23"/>
  <c r="CG60" i="23"/>
  <c r="CH60" i="23"/>
  <c r="CI60" i="23"/>
  <c r="CJ60" i="23"/>
  <c r="CK60" i="23"/>
  <c r="CL60" i="23"/>
  <c r="BU61" i="23"/>
  <c r="BV61" i="23"/>
  <c r="BW61" i="23"/>
  <c r="BX61" i="23"/>
  <c r="BY61" i="23"/>
  <c r="BZ61" i="23"/>
  <c r="CE61" i="23"/>
  <c r="CF61" i="23"/>
  <c r="CG61" i="23"/>
  <c r="CH61" i="23"/>
  <c r="CI61" i="23"/>
  <c r="CJ61" i="23"/>
  <c r="CK61" i="23"/>
  <c r="CL61" i="23"/>
  <c r="BU62" i="23"/>
  <c r="BV62" i="23"/>
  <c r="CA62" i="23"/>
  <c r="CB62" i="23"/>
  <c r="CG62" i="23"/>
  <c r="CH62" i="23"/>
  <c r="CI62" i="23"/>
  <c r="CJ62" i="23"/>
  <c r="CK62" i="23"/>
  <c r="CL62" i="23"/>
  <c r="BS63" i="23"/>
  <c r="BT63" i="23"/>
  <c r="BW63" i="23"/>
  <c r="BX63" i="23"/>
  <c r="BY63" i="23"/>
  <c r="BZ63" i="23"/>
  <c r="CC63" i="23"/>
  <c r="CD63" i="23"/>
  <c r="CE63" i="23"/>
  <c r="CF63" i="23"/>
  <c r="CG63" i="23"/>
  <c r="CH63" i="23"/>
  <c r="CK63" i="23"/>
  <c r="CL63" i="23"/>
  <c r="BU64" i="23"/>
  <c r="BV64" i="23"/>
  <c r="BW64" i="23"/>
  <c r="BX64" i="23"/>
  <c r="CA64" i="23"/>
  <c r="CB64" i="23"/>
  <c r="CC64" i="23"/>
  <c r="CD64" i="23"/>
  <c r="CE64" i="23"/>
  <c r="CF64" i="23"/>
  <c r="CG64" i="23"/>
  <c r="CH64" i="23"/>
  <c r="CI64" i="23"/>
  <c r="CJ64" i="23"/>
  <c r="CK64" i="23"/>
  <c r="CL64" i="23"/>
  <c r="BS65" i="23"/>
  <c r="BT65" i="23"/>
  <c r="BW65" i="23"/>
  <c r="BX65" i="23"/>
  <c r="CA65" i="23"/>
  <c r="CB65" i="23"/>
  <c r="CC65" i="23"/>
  <c r="CD65" i="23"/>
  <c r="CG65" i="23"/>
  <c r="CH65" i="23"/>
  <c r="CI65" i="23"/>
  <c r="CJ65" i="23"/>
  <c r="CK65" i="23"/>
  <c r="CL65" i="23"/>
  <c r="BW66" i="23"/>
  <c r="BX66" i="23"/>
  <c r="BY66" i="23"/>
  <c r="BZ66" i="23"/>
  <c r="CC66" i="23"/>
  <c r="CD66" i="23"/>
  <c r="CG66" i="23"/>
  <c r="CH66" i="23"/>
  <c r="CK66" i="23"/>
  <c r="CL66" i="23"/>
  <c r="BY67" i="23"/>
  <c r="BZ67" i="23"/>
  <c r="CE67" i="23"/>
  <c r="CF67" i="23"/>
  <c r="CI67" i="23"/>
  <c r="CJ67" i="23"/>
  <c r="CK67" i="23"/>
  <c r="CL67" i="23"/>
  <c r="BW68" i="23"/>
  <c r="BX68" i="23"/>
  <c r="CA68" i="23"/>
  <c r="CB68" i="23"/>
  <c r="CC68" i="23"/>
  <c r="CD68" i="23"/>
  <c r="CE68" i="23"/>
  <c r="CF68" i="23"/>
  <c r="CG68" i="23"/>
  <c r="CH68" i="23"/>
  <c r="CI68" i="23"/>
  <c r="CJ68" i="23"/>
  <c r="CK68" i="23"/>
  <c r="CL68" i="23"/>
  <c r="BW69" i="23"/>
  <c r="BX69" i="23"/>
  <c r="BY69" i="23"/>
  <c r="BZ69" i="23"/>
  <c r="CA69" i="23"/>
  <c r="CB69" i="23"/>
  <c r="CC69" i="23"/>
  <c r="CD69" i="23"/>
  <c r="CG69" i="23"/>
  <c r="CH69" i="23"/>
  <c r="CI69" i="23"/>
  <c r="CJ69" i="23"/>
  <c r="CK69" i="23"/>
  <c r="CL69" i="23"/>
  <c r="BW70" i="23"/>
  <c r="BX70" i="23"/>
  <c r="CC70" i="23"/>
  <c r="CD70" i="23"/>
  <c r="CE70" i="23"/>
  <c r="CF70" i="23"/>
  <c r="CG70" i="23"/>
  <c r="CH70" i="23"/>
  <c r="CI70" i="23"/>
  <c r="CJ70" i="23"/>
  <c r="CK70" i="23"/>
  <c r="CL70" i="23"/>
  <c r="BU71" i="23"/>
  <c r="BV71" i="23"/>
  <c r="BY71" i="23"/>
  <c r="BZ71" i="23"/>
  <c r="CC71" i="23"/>
  <c r="CD71" i="23"/>
  <c r="CE71" i="23"/>
  <c r="CF71" i="23"/>
  <c r="CG71" i="23"/>
  <c r="CH71" i="23"/>
  <c r="CI71" i="23"/>
  <c r="CJ71" i="23"/>
  <c r="CK71" i="23"/>
  <c r="CL71" i="23"/>
  <c r="BO72" i="23"/>
  <c r="BP72" i="23"/>
  <c r="BW72" i="23"/>
  <c r="BX72" i="23"/>
  <c r="BY72" i="23"/>
  <c r="BZ72" i="23"/>
  <c r="CC72" i="23"/>
  <c r="CD72" i="23"/>
  <c r="CE72" i="23"/>
  <c r="CF72" i="23"/>
  <c r="CG72" i="23"/>
  <c r="CH72" i="23"/>
  <c r="CI72" i="23"/>
  <c r="CJ72" i="23"/>
  <c r="CK72" i="23"/>
  <c r="CL72" i="23"/>
  <c r="BW73" i="23"/>
  <c r="BX73" i="23"/>
  <c r="CC73" i="23"/>
  <c r="CD73" i="23"/>
  <c r="CE73" i="23"/>
  <c r="CF73" i="23"/>
  <c r="CG73" i="23"/>
  <c r="CH73" i="23"/>
  <c r="CK73" i="23"/>
  <c r="CL73" i="23"/>
  <c r="BU74" i="23"/>
  <c r="BV74" i="23"/>
  <c r="BW74" i="23"/>
  <c r="BX74" i="23"/>
  <c r="BY74" i="23"/>
  <c r="BZ74" i="23"/>
  <c r="CC74" i="23"/>
  <c r="CD74" i="23"/>
  <c r="CG74" i="23"/>
  <c r="CH74" i="23"/>
  <c r="CI74" i="23"/>
  <c r="CJ74" i="23"/>
  <c r="CK74" i="23"/>
  <c r="CL74" i="23"/>
  <c r="BW75" i="23"/>
  <c r="BX75" i="23"/>
  <c r="BY75" i="23"/>
  <c r="BZ75" i="23"/>
  <c r="CC75" i="23"/>
  <c r="CD75" i="23"/>
  <c r="CG75" i="23"/>
  <c r="CH75" i="23"/>
  <c r="CI75" i="23"/>
  <c r="CJ75" i="23"/>
  <c r="CK75" i="23"/>
  <c r="CL75" i="23"/>
  <c r="BS76" i="23"/>
  <c r="BT76" i="23"/>
  <c r="BW76" i="23"/>
  <c r="BX76" i="23"/>
  <c r="BY76" i="23"/>
  <c r="BZ76" i="23"/>
  <c r="CG76" i="23"/>
  <c r="CH76" i="23"/>
  <c r="CI76" i="23"/>
  <c r="CJ76" i="23"/>
  <c r="CK76" i="23"/>
  <c r="CL76" i="23"/>
  <c r="BU77" i="23"/>
  <c r="BV77" i="23"/>
  <c r="BW77" i="23"/>
  <c r="BX77" i="23"/>
  <c r="CA77" i="23"/>
  <c r="CB77" i="23"/>
  <c r="CE77" i="23"/>
  <c r="CF77" i="23"/>
  <c r="CG77" i="23"/>
  <c r="CH77" i="23"/>
  <c r="CI77" i="23"/>
  <c r="CJ77" i="23"/>
  <c r="CK77" i="23"/>
  <c r="CL77" i="23"/>
  <c r="BQ78" i="23"/>
  <c r="BR78" i="23"/>
  <c r="BW78" i="23"/>
  <c r="BX78" i="23"/>
  <c r="BY78" i="23"/>
  <c r="BZ78" i="23"/>
  <c r="CA78" i="23"/>
  <c r="CB78" i="23"/>
  <c r="CC78" i="23"/>
  <c r="CD78" i="23"/>
  <c r="CE78" i="23"/>
  <c r="CF78" i="23"/>
  <c r="CI78" i="23"/>
  <c r="CJ78" i="23"/>
  <c r="CK78" i="23"/>
  <c r="CL78" i="23"/>
  <c r="BW79" i="23"/>
  <c r="BX79" i="23"/>
  <c r="BY79" i="23"/>
  <c r="BZ79" i="23"/>
  <c r="CC79" i="23"/>
  <c r="CD79" i="23"/>
  <c r="CE79" i="23"/>
  <c r="CF79" i="23"/>
  <c r="CG79" i="23"/>
  <c r="CH79" i="23"/>
  <c r="CI79" i="23"/>
  <c r="CJ79" i="23"/>
  <c r="CK79" i="23"/>
  <c r="CL79" i="23"/>
  <c r="BU80" i="23"/>
  <c r="BV80" i="23"/>
  <c r="BW80" i="23"/>
  <c r="BX80" i="23"/>
  <c r="CA80" i="23"/>
  <c r="CB80" i="23"/>
  <c r="CE80" i="23"/>
  <c r="CF80" i="23"/>
  <c r="CG80" i="23"/>
  <c r="CH80" i="23"/>
  <c r="CI80" i="23"/>
  <c r="CJ80" i="23"/>
  <c r="CK80" i="23"/>
  <c r="CL80" i="23"/>
  <c r="BU81" i="23"/>
  <c r="BV81" i="23"/>
  <c r="BW81" i="23"/>
  <c r="BX81" i="23"/>
  <c r="BY81" i="23"/>
  <c r="BZ81" i="23"/>
  <c r="CC81" i="23"/>
  <c r="CD81" i="23"/>
  <c r="CG81" i="23"/>
  <c r="CH81" i="23"/>
  <c r="CI81" i="23"/>
  <c r="CJ81" i="23"/>
  <c r="CK81" i="23"/>
  <c r="CL81" i="23"/>
  <c r="BU82" i="23"/>
  <c r="BV82" i="23"/>
  <c r="BW82" i="23"/>
  <c r="BX82" i="23"/>
  <c r="CC82" i="23"/>
  <c r="CD82" i="23"/>
  <c r="CE82" i="23"/>
  <c r="CF82" i="23"/>
  <c r="CG82" i="23"/>
  <c r="CH82" i="23"/>
  <c r="CI82" i="23"/>
  <c r="CJ82" i="23"/>
  <c r="CK82" i="23"/>
  <c r="CL82" i="23"/>
  <c r="BS83" i="23"/>
  <c r="BT83" i="23"/>
  <c r="BW83" i="23"/>
  <c r="BX83" i="23"/>
  <c r="BY83" i="23"/>
  <c r="BZ83" i="23"/>
  <c r="CA83" i="23"/>
  <c r="CB83" i="23"/>
  <c r="CC83" i="23"/>
  <c r="CD83" i="23"/>
  <c r="CE83" i="23"/>
  <c r="CF83" i="23"/>
  <c r="CG83" i="23"/>
  <c r="CH83" i="23"/>
  <c r="CI83" i="23"/>
  <c r="CJ83" i="23"/>
  <c r="CK83" i="23"/>
  <c r="CL83" i="23"/>
  <c r="BQ84" i="23"/>
  <c r="BR84" i="23"/>
  <c r="BU84" i="23"/>
  <c r="BV84" i="23"/>
  <c r="BW84" i="23"/>
  <c r="BX84" i="23"/>
  <c r="BY84" i="23"/>
  <c r="BZ84" i="23"/>
  <c r="CC84" i="23"/>
  <c r="CD84" i="23"/>
  <c r="CG84" i="23"/>
  <c r="CH84" i="23"/>
  <c r="CI84" i="23"/>
  <c r="CJ84" i="23"/>
  <c r="CK84" i="23"/>
  <c r="CL84" i="23"/>
  <c r="BQ85" i="23"/>
  <c r="BR85" i="23"/>
  <c r="BU85" i="23"/>
  <c r="BV85" i="23"/>
  <c r="BW85" i="23"/>
  <c r="BX85" i="23"/>
  <c r="BY85" i="23"/>
  <c r="BZ85" i="23"/>
  <c r="CA85" i="23"/>
  <c r="CB85" i="23"/>
  <c r="CC85" i="23"/>
  <c r="CD85" i="23"/>
  <c r="CG85" i="23"/>
  <c r="CH85" i="23"/>
  <c r="CI85" i="23"/>
  <c r="CJ85" i="23"/>
  <c r="CK85" i="23"/>
  <c r="CL85" i="23"/>
  <c r="BU86" i="23"/>
  <c r="BV86" i="23"/>
  <c r="BW86" i="23"/>
  <c r="BX86" i="23"/>
  <c r="BY86" i="23"/>
  <c r="BZ86" i="23"/>
  <c r="CA86" i="23"/>
  <c r="CB86" i="23"/>
  <c r="CC86" i="23"/>
  <c r="CD86" i="23"/>
  <c r="CE86" i="23"/>
  <c r="CF86" i="23"/>
  <c r="CG86" i="23"/>
  <c r="CH86" i="23"/>
  <c r="CI86" i="23"/>
  <c r="CJ86" i="23"/>
  <c r="CK86" i="23"/>
  <c r="CL86" i="23"/>
  <c r="BS87" i="23"/>
  <c r="BT87" i="23"/>
  <c r="BW87" i="23"/>
  <c r="BX87" i="23"/>
  <c r="BY87" i="23"/>
  <c r="BZ87" i="23"/>
  <c r="CA87" i="23"/>
  <c r="CB87" i="23"/>
  <c r="CE87" i="23"/>
  <c r="CF87" i="23"/>
  <c r="CG87" i="23"/>
  <c r="CH87" i="23"/>
  <c r="CI87" i="23"/>
  <c r="CJ87" i="23"/>
  <c r="CK87" i="23"/>
  <c r="CL87" i="23"/>
  <c r="BU88" i="23"/>
  <c r="BV88" i="23"/>
  <c r="BW88" i="23"/>
  <c r="BX88" i="23"/>
  <c r="BY88" i="23"/>
  <c r="BZ88" i="23"/>
  <c r="CA88" i="23"/>
  <c r="CB88" i="23"/>
  <c r="CC88" i="23"/>
  <c r="CD88" i="23"/>
  <c r="CE88" i="23"/>
  <c r="CF88" i="23"/>
  <c r="CG88" i="23"/>
  <c r="CH88" i="23"/>
  <c r="CI88" i="23"/>
  <c r="CJ88" i="23"/>
  <c r="CK88" i="23"/>
  <c r="CL88" i="23"/>
  <c r="BQ89" i="23"/>
  <c r="BR89" i="23"/>
  <c r="BW89" i="23"/>
  <c r="BX89" i="23"/>
  <c r="BY89" i="23"/>
  <c r="BZ89" i="23"/>
  <c r="CA89" i="23"/>
  <c r="CB89" i="23"/>
  <c r="CC89" i="23"/>
  <c r="CD89" i="23"/>
  <c r="CE89" i="23"/>
  <c r="CF89" i="23"/>
  <c r="CG89" i="23"/>
  <c r="CH89" i="23"/>
  <c r="CI89" i="23"/>
  <c r="CJ89" i="23"/>
  <c r="CK89" i="23"/>
  <c r="CL89" i="23"/>
  <c r="BU90" i="23"/>
  <c r="BV90" i="23"/>
  <c r="BW90" i="23"/>
  <c r="BX90" i="23"/>
  <c r="BY90" i="23"/>
  <c r="BZ90" i="23"/>
  <c r="CC90" i="23"/>
  <c r="CD90" i="23"/>
  <c r="CE90" i="23"/>
  <c r="CF90" i="23"/>
  <c r="CG90" i="23"/>
  <c r="CH90" i="23"/>
  <c r="CI90" i="23"/>
  <c r="CJ90" i="23"/>
  <c r="CK90" i="23"/>
  <c r="CL90" i="23"/>
  <c r="BU91" i="23"/>
  <c r="BV91" i="23"/>
  <c r="BW91" i="23"/>
  <c r="BX91" i="23"/>
  <c r="CA91" i="23"/>
  <c r="CB91" i="23"/>
  <c r="CE91" i="23"/>
  <c r="CF91" i="23"/>
  <c r="CG91" i="23"/>
  <c r="CH91" i="23"/>
  <c r="CI91" i="23"/>
  <c r="CJ91" i="23"/>
  <c r="CK91" i="23"/>
  <c r="CL91" i="23"/>
  <c r="BS92" i="23"/>
  <c r="BT92" i="23"/>
  <c r="BW92" i="23"/>
  <c r="BX92" i="23"/>
  <c r="BY92" i="23"/>
  <c r="BZ92" i="23"/>
  <c r="CC92" i="23"/>
  <c r="CD92" i="23"/>
  <c r="CE92" i="23"/>
  <c r="CF92" i="23"/>
  <c r="CG92" i="23"/>
  <c r="CH92" i="23"/>
  <c r="CI92" i="23"/>
  <c r="CJ92" i="23"/>
  <c r="CK92" i="23"/>
  <c r="CL92" i="23"/>
  <c r="BQ93" i="23"/>
  <c r="BR93" i="23"/>
  <c r="BS93" i="23"/>
  <c r="BT93" i="23"/>
  <c r="BU93" i="23"/>
  <c r="BV93" i="23"/>
  <c r="BW93" i="23"/>
  <c r="BX93" i="23"/>
  <c r="BY93" i="23"/>
  <c r="BZ93" i="23"/>
  <c r="CA93" i="23"/>
  <c r="CB93" i="23"/>
  <c r="CC93" i="23"/>
  <c r="CD93" i="23"/>
  <c r="CE93" i="23"/>
  <c r="CF93" i="23"/>
  <c r="CG93" i="23"/>
  <c r="CH93" i="23"/>
  <c r="CI93" i="23"/>
  <c r="CJ93" i="23"/>
  <c r="CK93" i="23"/>
  <c r="CL93" i="23"/>
  <c r="BQ94" i="23"/>
  <c r="BR94" i="23"/>
  <c r="BS94" i="23"/>
  <c r="BT94" i="23"/>
  <c r="BU94" i="23"/>
  <c r="BV94" i="23"/>
  <c r="BW94" i="23"/>
  <c r="BX94" i="23"/>
  <c r="BY94" i="23"/>
  <c r="BZ94" i="23"/>
  <c r="CA94" i="23"/>
  <c r="CB94" i="23"/>
  <c r="CC94" i="23"/>
  <c r="CD94" i="23"/>
  <c r="CE94" i="23"/>
  <c r="CF94" i="23"/>
  <c r="CG94" i="23"/>
  <c r="CH94" i="23"/>
  <c r="CI94" i="23"/>
  <c r="CJ94" i="23"/>
  <c r="CK94" i="23"/>
  <c r="CL94" i="23"/>
  <c r="BQ95" i="23"/>
  <c r="BR95" i="23"/>
  <c r="BS95" i="23"/>
  <c r="BT95" i="23"/>
  <c r="BU95" i="23"/>
  <c r="BV95" i="23"/>
  <c r="BW95" i="23"/>
  <c r="BX95" i="23"/>
  <c r="BY95" i="23"/>
  <c r="BZ95" i="23"/>
  <c r="CA95" i="23"/>
  <c r="CB95" i="23"/>
  <c r="CC95" i="23"/>
  <c r="CD95" i="23"/>
  <c r="CE95" i="23"/>
  <c r="CF95" i="23"/>
  <c r="CG95" i="23"/>
  <c r="CH95" i="23"/>
  <c r="CI95" i="23"/>
  <c r="CJ95" i="23"/>
  <c r="CK95" i="23"/>
  <c r="CL95" i="23"/>
  <c r="BQ96" i="23"/>
  <c r="BR96" i="23"/>
  <c r="BS96" i="23"/>
  <c r="BT96" i="23"/>
  <c r="BU96" i="23"/>
  <c r="BV96" i="23"/>
  <c r="BW96" i="23"/>
  <c r="BX96" i="23"/>
  <c r="BY96" i="23"/>
  <c r="BZ96" i="23"/>
  <c r="CA96" i="23"/>
  <c r="CB96" i="23"/>
  <c r="CC96" i="23"/>
  <c r="CD96" i="23"/>
  <c r="CE96" i="23"/>
  <c r="CF96" i="23"/>
  <c r="CG96" i="23"/>
  <c r="CH96" i="23"/>
  <c r="CI96" i="23"/>
  <c r="CJ96" i="23"/>
  <c r="CK96" i="23"/>
  <c r="CL96" i="23"/>
  <c r="BQ97" i="23"/>
  <c r="BR97" i="23"/>
  <c r="BS97" i="23"/>
  <c r="BT97" i="23"/>
  <c r="BU97" i="23"/>
  <c r="BV97" i="23"/>
  <c r="BW97" i="23"/>
  <c r="BX97" i="23"/>
  <c r="BY97" i="23"/>
  <c r="BZ97" i="23"/>
  <c r="CA97" i="23"/>
  <c r="CB97" i="23"/>
  <c r="CC97" i="23"/>
  <c r="CD97" i="23"/>
  <c r="CE97" i="23"/>
  <c r="CF97" i="23"/>
  <c r="CG97" i="23"/>
  <c r="CH97" i="23"/>
  <c r="CI97" i="23"/>
  <c r="CJ97" i="23"/>
  <c r="CK97" i="23"/>
  <c r="CL97" i="23"/>
  <c r="BQ98" i="23"/>
  <c r="BR98" i="23"/>
  <c r="BS98" i="23"/>
  <c r="BT98" i="23"/>
  <c r="BU98" i="23"/>
  <c r="BV98" i="23"/>
  <c r="BW98" i="23"/>
  <c r="BX98" i="23"/>
  <c r="BY98" i="23"/>
  <c r="BZ98" i="23"/>
  <c r="CA98" i="23"/>
  <c r="CB98" i="23"/>
  <c r="CC98" i="23"/>
  <c r="CD98" i="23"/>
  <c r="CE98" i="23"/>
  <c r="CF98" i="23"/>
  <c r="CG98" i="23"/>
  <c r="CH98" i="23"/>
  <c r="CI98" i="23"/>
  <c r="CJ98" i="23"/>
  <c r="CK98" i="23"/>
  <c r="CL98" i="23"/>
  <c r="BW99" i="23"/>
  <c r="BX99" i="23"/>
  <c r="BY99" i="23"/>
  <c r="BZ99" i="23"/>
  <c r="CA99" i="23"/>
  <c r="CB99" i="23"/>
  <c r="CC99" i="23"/>
  <c r="CD99" i="23"/>
  <c r="CE99" i="23"/>
  <c r="CF99" i="23"/>
  <c r="CG99" i="23"/>
  <c r="CH99" i="23"/>
  <c r="CI99" i="23"/>
  <c r="CJ99" i="23"/>
  <c r="CK99" i="23"/>
  <c r="CL99" i="23"/>
  <c r="BQ100" i="23"/>
  <c r="BR100" i="23"/>
  <c r="BS100" i="23"/>
  <c r="BT100" i="23"/>
  <c r="BU100" i="23"/>
  <c r="BV100" i="23"/>
  <c r="BW100" i="23"/>
  <c r="BX100" i="23"/>
  <c r="BY100" i="23"/>
  <c r="BZ100" i="23"/>
  <c r="CA100" i="23"/>
  <c r="CB100" i="23"/>
  <c r="CC100" i="23"/>
  <c r="CD100" i="23"/>
  <c r="CE100" i="23"/>
  <c r="CF100" i="23"/>
  <c r="CG100" i="23"/>
  <c r="CH100" i="23"/>
  <c r="CI100" i="23"/>
  <c r="CJ100" i="23"/>
  <c r="CK100" i="23"/>
  <c r="CL100" i="23"/>
  <c r="BU101" i="23"/>
  <c r="BV101" i="23"/>
  <c r="BW101" i="23"/>
  <c r="BX101" i="23"/>
  <c r="BY101" i="23"/>
  <c r="BZ101" i="23"/>
  <c r="CA101" i="23"/>
  <c r="CB101" i="23"/>
  <c r="CC101" i="23"/>
  <c r="CD101" i="23"/>
  <c r="CE101" i="23"/>
  <c r="CF101" i="23"/>
  <c r="CG101" i="23"/>
  <c r="CH101" i="23"/>
  <c r="CI101" i="23"/>
  <c r="CJ101" i="23"/>
  <c r="CK101" i="23"/>
  <c r="CL101" i="23"/>
  <c r="BQ102" i="23"/>
  <c r="BR102" i="23"/>
  <c r="BS102" i="23"/>
  <c r="BT102" i="23"/>
  <c r="BU102" i="23"/>
  <c r="BV102" i="23"/>
  <c r="BW102" i="23"/>
  <c r="BX102" i="23"/>
  <c r="BY102" i="23"/>
  <c r="BZ102" i="23"/>
  <c r="CA102" i="23"/>
  <c r="CB102" i="23"/>
  <c r="CC102" i="23"/>
  <c r="CD102" i="23"/>
  <c r="CE102" i="23"/>
  <c r="CF102" i="23"/>
  <c r="CG102" i="23"/>
  <c r="CH102" i="23"/>
  <c r="CI102" i="23"/>
  <c r="CJ102" i="23"/>
  <c r="CK102" i="23"/>
  <c r="CL102" i="23"/>
  <c r="BQ103" i="23"/>
  <c r="BR103" i="23"/>
  <c r="BS103" i="23"/>
  <c r="BT103" i="23"/>
  <c r="BU103" i="23"/>
  <c r="BV103" i="23"/>
  <c r="BW103" i="23"/>
  <c r="BX103" i="23"/>
  <c r="BY103" i="23"/>
  <c r="BZ103" i="23"/>
  <c r="CA103" i="23"/>
  <c r="CB103" i="23"/>
  <c r="CC103" i="23"/>
  <c r="CD103" i="23"/>
  <c r="CE103" i="23"/>
  <c r="CF103" i="23"/>
  <c r="CG103" i="23"/>
  <c r="CH103" i="23"/>
  <c r="CI103" i="23"/>
  <c r="CJ103" i="23"/>
  <c r="CK103" i="23"/>
  <c r="CL103" i="23"/>
  <c r="BQ104" i="23"/>
  <c r="BR104" i="23"/>
  <c r="BS104" i="23"/>
  <c r="BT104" i="23"/>
  <c r="BU104" i="23"/>
  <c r="BV104" i="23"/>
  <c r="BW104" i="23"/>
  <c r="BX104" i="23"/>
  <c r="BY104" i="23"/>
  <c r="BZ104" i="23"/>
  <c r="CA104" i="23"/>
  <c r="CB104" i="23"/>
  <c r="CC104" i="23"/>
  <c r="CD104" i="23"/>
  <c r="CE104" i="23"/>
  <c r="CF104" i="23"/>
  <c r="CG104" i="23"/>
  <c r="CH104" i="23"/>
  <c r="CI104" i="23"/>
  <c r="CJ104" i="23"/>
  <c r="CK104" i="23"/>
  <c r="CL104" i="23"/>
  <c r="BS105" i="23"/>
  <c r="BT105" i="23"/>
  <c r="BU105" i="23"/>
  <c r="BV105" i="23"/>
  <c r="BW105" i="23"/>
  <c r="BX105" i="23"/>
  <c r="BY105" i="23"/>
  <c r="BZ105" i="23"/>
  <c r="CC105" i="23"/>
  <c r="CD105" i="23"/>
  <c r="CE105" i="23"/>
  <c r="CF105" i="23"/>
  <c r="CG105" i="23"/>
  <c r="CH105" i="23"/>
  <c r="CI105" i="23"/>
  <c r="CJ105" i="23"/>
  <c r="CK105" i="23"/>
  <c r="CL105" i="23"/>
  <c r="BS106" i="23"/>
  <c r="BT106" i="23"/>
  <c r="BU106" i="23"/>
  <c r="BV106" i="23"/>
  <c r="BW106" i="23"/>
  <c r="BX106" i="23"/>
  <c r="BY106" i="23"/>
  <c r="BZ106" i="23"/>
  <c r="CC106" i="23"/>
  <c r="CD106" i="23"/>
  <c r="CE106" i="23"/>
  <c r="CF106" i="23"/>
  <c r="CG106" i="23"/>
  <c r="CH106" i="23"/>
  <c r="CI106" i="23"/>
  <c r="CJ106" i="23"/>
  <c r="CK106" i="23"/>
  <c r="CL106" i="23"/>
  <c r="BS107" i="23"/>
  <c r="BT107" i="23"/>
  <c r="BU107" i="23"/>
  <c r="BV107" i="23"/>
  <c r="BW107" i="23"/>
  <c r="BX107" i="23"/>
  <c r="BY107" i="23"/>
  <c r="BZ107" i="23"/>
  <c r="CC107" i="23"/>
  <c r="CD107" i="23"/>
  <c r="CE107" i="23"/>
  <c r="CF107" i="23"/>
  <c r="CG107" i="23"/>
  <c r="CH107" i="23"/>
  <c r="CI107" i="23"/>
  <c r="CJ107" i="23"/>
  <c r="CK107" i="23"/>
  <c r="CL107" i="23"/>
  <c r="BQ108" i="23"/>
  <c r="BR108" i="23"/>
  <c r="BS108" i="23"/>
  <c r="BT108" i="23"/>
  <c r="BU108" i="23"/>
  <c r="BV108" i="23"/>
  <c r="BW108" i="23"/>
  <c r="BX108" i="23"/>
  <c r="BY108" i="23"/>
  <c r="BZ108" i="23"/>
  <c r="CA108" i="23"/>
  <c r="CB108" i="23"/>
  <c r="CC108" i="23"/>
  <c r="CD108" i="23"/>
  <c r="CE108" i="23"/>
  <c r="CF108" i="23"/>
  <c r="CG108" i="23"/>
  <c r="CH108" i="23"/>
  <c r="CI108" i="23"/>
  <c r="CJ108" i="23"/>
  <c r="CK108" i="23"/>
  <c r="CL108" i="23"/>
  <c r="BQ109" i="23"/>
  <c r="BR109" i="23"/>
  <c r="BS109" i="23"/>
  <c r="BT109" i="23"/>
  <c r="BU109" i="23"/>
  <c r="BV109" i="23"/>
  <c r="BW109" i="23"/>
  <c r="BX109" i="23"/>
  <c r="BY109" i="23"/>
  <c r="BZ109" i="23"/>
  <c r="CA109" i="23"/>
  <c r="CB109" i="23"/>
  <c r="CC109" i="23"/>
  <c r="CD109" i="23"/>
  <c r="CE109" i="23"/>
  <c r="CF109" i="23"/>
  <c r="CG109" i="23"/>
  <c r="CH109" i="23"/>
  <c r="CI109" i="23"/>
  <c r="CJ109" i="23"/>
  <c r="CK109" i="23"/>
  <c r="CL109" i="23"/>
  <c r="BQ110" i="23"/>
  <c r="BR110" i="23"/>
  <c r="BS110" i="23"/>
  <c r="BT110" i="23"/>
  <c r="BU110" i="23"/>
  <c r="BV110" i="23"/>
  <c r="BW110" i="23"/>
  <c r="BX110" i="23"/>
  <c r="BY110" i="23"/>
  <c r="BZ110" i="23"/>
  <c r="CA110" i="23"/>
  <c r="CB110" i="23"/>
  <c r="CC110" i="23"/>
  <c r="CD110" i="23"/>
  <c r="CE110" i="23"/>
  <c r="CF110" i="23"/>
  <c r="CG110" i="23"/>
  <c r="CH110" i="23"/>
  <c r="CI110" i="23"/>
  <c r="CJ110" i="23"/>
  <c r="CK110" i="23"/>
  <c r="CL110" i="23"/>
  <c r="BQ111" i="23"/>
  <c r="BR111" i="23"/>
  <c r="BS111" i="23"/>
  <c r="BT111" i="23"/>
  <c r="BU111" i="23"/>
  <c r="BV111" i="23"/>
  <c r="BW111" i="23"/>
  <c r="BX111" i="23"/>
  <c r="BY111" i="23"/>
  <c r="BZ111" i="23"/>
  <c r="CA111" i="23"/>
  <c r="CB111" i="23"/>
  <c r="CC111" i="23"/>
  <c r="CD111" i="23"/>
  <c r="CE111" i="23"/>
  <c r="CF111" i="23"/>
  <c r="CG111" i="23"/>
  <c r="CH111" i="23"/>
  <c r="CI111" i="23"/>
  <c r="CJ111" i="23"/>
  <c r="CK111" i="23"/>
  <c r="CL111" i="23"/>
  <c r="BQ112" i="23"/>
  <c r="BR112" i="23"/>
  <c r="BS112" i="23"/>
  <c r="BT112" i="23"/>
  <c r="BU112" i="23"/>
  <c r="BV112" i="23"/>
  <c r="BW112" i="23"/>
  <c r="BX112" i="23"/>
  <c r="BY112" i="23"/>
  <c r="BZ112" i="23"/>
  <c r="CA112" i="23"/>
  <c r="CB112" i="23"/>
  <c r="CC112" i="23"/>
  <c r="CD112" i="23"/>
  <c r="CE112" i="23"/>
  <c r="CF112" i="23"/>
  <c r="CG112" i="23"/>
  <c r="CH112" i="23"/>
  <c r="CI112" i="23"/>
  <c r="CJ112" i="23"/>
  <c r="CK112" i="23"/>
  <c r="CL112" i="23"/>
  <c r="BQ113" i="23"/>
  <c r="BR113" i="23"/>
  <c r="BS113" i="23"/>
  <c r="BT113" i="23"/>
  <c r="BU113" i="23"/>
  <c r="BV113" i="23"/>
  <c r="BW113" i="23"/>
  <c r="BX113" i="23"/>
  <c r="BY113" i="23"/>
  <c r="BZ113" i="23"/>
  <c r="CA113" i="23"/>
  <c r="CB113" i="23"/>
  <c r="CC113" i="23"/>
  <c r="CD113" i="23"/>
  <c r="CE113" i="23"/>
  <c r="CF113" i="23"/>
  <c r="CG113" i="23"/>
  <c r="CH113" i="23"/>
  <c r="CI113" i="23"/>
  <c r="CJ113" i="23"/>
  <c r="CK113" i="23"/>
  <c r="CL113" i="23"/>
  <c r="BQ114" i="23"/>
  <c r="BR114" i="23"/>
  <c r="BS114" i="23"/>
  <c r="BT114" i="23"/>
  <c r="BU114" i="23"/>
  <c r="BV114" i="23"/>
  <c r="BW114" i="23"/>
  <c r="BX114" i="23"/>
  <c r="BY114" i="23"/>
  <c r="BZ114" i="23"/>
  <c r="CA114" i="23"/>
  <c r="CB114" i="23"/>
  <c r="CC114" i="23"/>
  <c r="CD114" i="23"/>
  <c r="CE114" i="23"/>
  <c r="CF114" i="23"/>
  <c r="CG114" i="23"/>
  <c r="CH114" i="23"/>
  <c r="CI114" i="23"/>
  <c r="CJ114" i="23"/>
  <c r="CK114" i="23"/>
  <c r="CL114" i="23"/>
  <c r="BQ115" i="23"/>
  <c r="BR115" i="23"/>
  <c r="BS115" i="23"/>
  <c r="BT115" i="23"/>
  <c r="BU115" i="23"/>
  <c r="BV115" i="23"/>
  <c r="BW115" i="23"/>
  <c r="BX115" i="23"/>
  <c r="BY115" i="23"/>
  <c r="BZ115" i="23"/>
  <c r="CA115" i="23"/>
  <c r="CB115" i="23"/>
  <c r="CC115" i="23"/>
  <c r="CD115" i="23"/>
  <c r="CE115" i="23"/>
  <c r="CF115" i="23"/>
  <c r="CG115" i="23"/>
  <c r="CH115" i="23"/>
  <c r="CI115" i="23"/>
  <c r="CJ115" i="23"/>
  <c r="CK115" i="23"/>
  <c r="CL115" i="23"/>
  <c r="BQ116" i="23"/>
  <c r="BR116" i="23"/>
  <c r="BS116" i="23"/>
  <c r="BT116" i="23"/>
  <c r="BU116" i="23"/>
  <c r="BV116" i="23"/>
  <c r="BW116" i="23"/>
  <c r="BX116" i="23"/>
  <c r="BY116" i="23"/>
  <c r="BZ116" i="23"/>
  <c r="CA116" i="23"/>
  <c r="CB116" i="23"/>
  <c r="CC116" i="23"/>
  <c r="CD116" i="23"/>
  <c r="CE116" i="23"/>
  <c r="CF116" i="23"/>
  <c r="CG116" i="23"/>
  <c r="CH116" i="23"/>
  <c r="CI116" i="23"/>
  <c r="CJ116" i="23"/>
  <c r="CK116" i="23"/>
  <c r="CL116" i="23"/>
  <c r="BQ117" i="23"/>
  <c r="BR117" i="23"/>
  <c r="BS117" i="23"/>
  <c r="BT117" i="23"/>
  <c r="BU117" i="23"/>
  <c r="BV117" i="23"/>
  <c r="BW117" i="23"/>
  <c r="BX117" i="23"/>
  <c r="BY117" i="23"/>
  <c r="BZ117" i="23"/>
  <c r="CA117" i="23"/>
  <c r="CB117" i="23"/>
  <c r="CC117" i="23"/>
  <c r="CD117" i="23"/>
  <c r="CE117" i="23"/>
  <c r="CF117" i="23"/>
  <c r="CG117" i="23"/>
  <c r="CH117" i="23"/>
  <c r="CI117" i="23"/>
  <c r="CJ117" i="23"/>
  <c r="CK117" i="23"/>
  <c r="CL117" i="23"/>
  <c r="BQ118" i="23"/>
  <c r="BR118" i="23"/>
  <c r="BS118" i="23"/>
  <c r="BT118" i="23"/>
  <c r="BU118" i="23"/>
  <c r="BV118" i="23"/>
  <c r="BW118" i="23"/>
  <c r="BX118" i="23"/>
  <c r="BY118" i="23"/>
  <c r="BZ118" i="23"/>
  <c r="CA118" i="23"/>
  <c r="CB118" i="23"/>
  <c r="CC118" i="23"/>
  <c r="CD118" i="23"/>
  <c r="CE118" i="23"/>
  <c r="CF118" i="23"/>
  <c r="CG118" i="23"/>
  <c r="CH118" i="23"/>
  <c r="CI118" i="23"/>
  <c r="CJ118" i="23"/>
  <c r="CK118" i="23"/>
  <c r="CL118" i="23"/>
  <c r="BQ119" i="23"/>
  <c r="BR119" i="23"/>
  <c r="BS119" i="23"/>
  <c r="BT119" i="23"/>
  <c r="BU119" i="23"/>
  <c r="BV119" i="23"/>
  <c r="BW119" i="23"/>
  <c r="BX119" i="23"/>
  <c r="BY119" i="23"/>
  <c r="BZ119" i="23"/>
  <c r="CA119" i="23"/>
  <c r="CB119" i="23"/>
  <c r="CC119" i="23"/>
  <c r="CD119" i="23"/>
  <c r="CE119" i="23"/>
  <c r="CF119" i="23"/>
  <c r="CG119" i="23"/>
  <c r="CH119" i="23"/>
  <c r="CI119" i="23"/>
  <c r="CJ119" i="23"/>
  <c r="CK119" i="23"/>
  <c r="CL119" i="23"/>
  <c r="BQ120" i="23"/>
  <c r="BR120" i="23"/>
  <c r="BS120" i="23"/>
  <c r="BT120" i="23"/>
  <c r="BU120" i="23"/>
  <c r="BV120" i="23"/>
  <c r="BW120" i="23"/>
  <c r="BX120" i="23"/>
  <c r="BY120" i="23"/>
  <c r="BZ120" i="23"/>
  <c r="CA120" i="23"/>
  <c r="CB120" i="23"/>
  <c r="CC120" i="23"/>
  <c r="CD120" i="23"/>
  <c r="CE120" i="23"/>
  <c r="CF120" i="23"/>
  <c r="CG120" i="23"/>
  <c r="CH120" i="23"/>
  <c r="CI120" i="23"/>
  <c r="CJ120" i="23"/>
  <c r="CK120" i="23"/>
  <c r="CL120" i="23"/>
  <c r="BW121" i="23"/>
  <c r="BX121" i="23"/>
  <c r="BY121" i="23"/>
  <c r="BZ121" i="23"/>
  <c r="CA121" i="23"/>
  <c r="CB121" i="23"/>
  <c r="CC121" i="23"/>
  <c r="CD121" i="23"/>
  <c r="CE121" i="23"/>
  <c r="CF121" i="23"/>
  <c r="CG121" i="23"/>
  <c r="CH121" i="23"/>
  <c r="CI121" i="23"/>
  <c r="CJ121" i="23"/>
  <c r="CK121" i="23"/>
  <c r="CL121" i="23"/>
  <c r="BQ122" i="23"/>
  <c r="BR122" i="23"/>
  <c r="BS122" i="23"/>
  <c r="BT122" i="23"/>
  <c r="BU122" i="23"/>
  <c r="BV122" i="23"/>
  <c r="BW122" i="23"/>
  <c r="BX122" i="23"/>
  <c r="BY122" i="23"/>
  <c r="BZ122" i="23"/>
  <c r="CA122" i="23"/>
  <c r="CB122" i="23"/>
  <c r="CC122" i="23"/>
  <c r="CD122" i="23"/>
  <c r="CE122" i="23"/>
  <c r="CF122" i="23"/>
  <c r="CG122" i="23"/>
  <c r="CH122" i="23"/>
  <c r="CI122" i="23"/>
  <c r="CJ122" i="23"/>
  <c r="CK122" i="23"/>
  <c r="CL122" i="23"/>
  <c r="BQ123" i="23"/>
  <c r="BR123" i="23"/>
  <c r="BS123" i="23"/>
  <c r="BT123" i="23"/>
  <c r="BU123" i="23"/>
  <c r="BV123" i="23"/>
  <c r="BW123" i="23"/>
  <c r="BX123" i="23"/>
  <c r="BY123" i="23"/>
  <c r="BZ123" i="23"/>
  <c r="CA123" i="23"/>
  <c r="CB123" i="23"/>
  <c r="CC123" i="23"/>
  <c r="CD123" i="23"/>
  <c r="CE123" i="23"/>
  <c r="CF123" i="23"/>
  <c r="CG123" i="23"/>
  <c r="CH123" i="23"/>
  <c r="CI123" i="23"/>
  <c r="CJ123" i="23"/>
  <c r="CK123" i="23"/>
  <c r="CL123" i="23"/>
  <c r="BQ124" i="23"/>
  <c r="BR124" i="23"/>
  <c r="BS124" i="23"/>
  <c r="BT124" i="23"/>
  <c r="BU124" i="23"/>
  <c r="BV124" i="23"/>
  <c r="BW124" i="23"/>
  <c r="BX124" i="23"/>
  <c r="BY124" i="23"/>
  <c r="BZ124" i="23"/>
  <c r="CA124" i="23"/>
  <c r="CB124" i="23"/>
  <c r="CC124" i="23"/>
  <c r="CD124" i="23"/>
  <c r="CE124" i="23"/>
  <c r="CF124" i="23"/>
  <c r="CG124" i="23"/>
  <c r="CH124" i="23"/>
  <c r="CI124" i="23"/>
  <c r="CJ124" i="23"/>
  <c r="CK124" i="23"/>
  <c r="CL124" i="23"/>
  <c r="BQ125" i="23"/>
  <c r="BR125" i="23"/>
  <c r="BS125" i="23"/>
  <c r="BT125" i="23"/>
  <c r="BU125" i="23"/>
  <c r="BV125" i="23"/>
  <c r="BW125" i="23"/>
  <c r="BX125" i="23"/>
  <c r="BY125" i="23"/>
  <c r="BZ125" i="23"/>
  <c r="CA125" i="23"/>
  <c r="CB125" i="23"/>
  <c r="CC125" i="23"/>
  <c r="CD125" i="23"/>
  <c r="CE125" i="23"/>
  <c r="CF125" i="23"/>
  <c r="CG125" i="23"/>
  <c r="CH125" i="23"/>
  <c r="CI125" i="23"/>
  <c r="CJ125" i="23"/>
  <c r="CK125" i="23"/>
  <c r="CL125" i="23"/>
  <c r="BQ126" i="23"/>
  <c r="BR126" i="23"/>
  <c r="BS126" i="23"/>
  <c r="BT126" i="23"/>
  <c r="BU126" i="23"/>
  <c r="BV126" i="23"/>
  <c r="BW126" i="23"/>
  <c r="BX126" i="23"/>
  <c r="BY126" i="23"/>
  <c r="BZ126" i="23"/>
  <c r="CA126" i="23"/>
  <c r="CB126" i="23"/>
  <c r="CC126" i="23"/>
  <c r="CD126" i="23"/>
  <c r="CE126" i="23"/>
  <c r="CF126" i="23"/>
  <c r="CG126" i="23"/>
  <c r="CH126" i="23"/>
  <c r="CI126" i="23"/>
  <c r="CJ126" i="23"/>
  <c r="CK126" i="23"/>
  <c r="CL126" i="23"/>
  <c r="BQ127" i="23"/>
  <c r="BR127" i="23"/>
  <c r="BS127" i="23"/>
  <c r="BT127" i="23"/>
  <c r="BU127" i="23"/>
  <c r="BV127" i="23"/>
  <c r="BW127" i="23"/>
  <c r="BX127" i="23"/>
  <c r="BY127" i="23"/>
  <c r="BZ127" i="23"/>
  <c r="CA127" i="23"/>
  <c r="CB127" i="23"/>
  <c r="CC127" i="23"/>
  <c r="CD127" i="23"/>
  <c r="CE127" i="23"/>
  <c r="CF127" i="23"/>
  <c r="CG127" i="23"/>
  <c r="CH127" i="23"/>
  <c r="CI127" i="23"/>
  <c r="CJ127" i="23"/>
  <c r="CK127" i="23"/>
  <c r="CL127" i="23"/>
  <c r="BQ128" i="23"/>
  <c r="BR128" i="23"/>
  <c r="BS128" i="23"/>
  <c r="BT128" i="23"/>
  <c r="BU128" i="23"/>
  <c r="BV128" i="23"/>
  <c r="BW128" i="23"/>
  <c r="BX128" i="23"/>
  <c r="BY128" i="23"/>
  <c r="BZ128" i="23"/>
  <c r="CA128" i="23"/>
  <c r="CB128" i="23"/>
  <c r="CC128" i="23"/>
  <c r="CD128" i="23"/>
  <c r="CE128" i="23"/>
  <c r="CF128" i="23"/>
  <c r="CG128" i="23"/>
  <c r="CH128" i="23"/>
  <c r="CI128" i="23"/>
  <c r="CJ128" i="23"/>
  <c r="CK128" i="23"/>
  <c r="CL128" i="23"/>
  <c r="BQ129" i="23"/>
  <c r="BR129" i="23"/>
  <c r="BS129" i="23"/>
  <c r="BT129" i="23"/>
  <c r="BU129" i="23"/>
  <c r="BV129" i="23"/>
  <c r="BW129" i="23"/>
  <c r="BX129" i="23"/>
  <c r="BY129" i="23"/>
  <c r="BZ129" i="23"/>
  <c r="CA129" i="23"/>
  <c r="CB129" i="23"/>
  <c r="CC129" i="23"/>
  <c r="CD129" i="23"/>
  <c r="CE129" i="23"/>
  <c r="CF129" i="23"/>
  <c r="CG129" i="23"/>
  <c r="CH129" i="23"/>
  <c r="CI129" i="23"/>
  <c r="CJ129" i="23"/>
  <c r="CK129" i="23"/>
  <c r="CL129" i="23"/>
  <c r="BQ130" i="23"/>
  <c r="BR130" i="23"/>
  <c r="BS130" i="23"/>
  <c r="BT130" i="23"/>
  <c r="BU130" i="23"/>
  <c r="BV130" i="23"/>
  <c r="BW130" i="23"/>
  <c r="BX130" i="23"/>
  <c r="BY130" i="23"/>
  <c r="BZ130" i="23"/>
  <c r="CA130" i="23"/>
  <c r="CB130" i="23"/>
  <c r="CC130" i="23"/>
  <c r="CD130" i="23"/>
  <c r="CE130" i="23"/>
  <c r="CF130" i="23"/>
  <c r="CG130" i="23"/>
  <c r="CH130" i="23"/>
  <c r="CI130" i="23"/>
  <c r="CJ130" i="23"/>
  <c r="CK130" i="23"/>
  <c r="CL130" i="23"/>
  <c r="BQ131" i="23"/>
  <c r="BR131" i="23"/>
  <c r="BS131" i="23"/>
  <c r="BT131" i="23"/>
  <c r="BU131" i="23"/>
  <c r="BV131" i="23"/>
  <c r="BW131" i="23"/>
  <c r="BX131" i="23"/>
  <c r="BY131" i="23"/>
  <c r="BZ131" i="23"/>
  <c r="CA131" i="23"/>
  <c r="CB131" i="23"/>
  <c r="CC131" i="23"/>
  <c r="CD131" i="23"/>
  <c r="CE131" i="23"/>
  <c r="CF131" i="23"/>
  <c r="CG131" i="23"/>
  <c r="CH131" i="23"/>
  <c r="CI131" i="23"/>
  <c r="CJ131" i="23"/>
  <c r="CK131" i="23"/>
  <c r="CL131" i="23"/>
  <c r="BQ132" i="23"/>
  <c r="BR132" i="23"/>
  <c r="BS132" i="23"/>
  <c r="BT132" i="23"/>
  <c r="BU132" i="23"/>
  <c r="BV132" i="23"/>
  <c r="BW132" i="23"/>
  <c r="BX132" i="23"/>
  <c r="BY132" i="23"/>
  <c r="BZ132" i="23"/>
  <c r="CA132" i="23"/>
  <c r="CB132" i="23"/>
  <c r="CC132" i="23"/>
  <c r="CD132" i="23"/>
  <c r="CE132" i="23"/>
  <c r="CF132" i="23"/>
  <c r="CG132" i="23"/>
  <c r="CH132" i="23"/>
  <c r="CI132" i="23"/>
  <c r="CJ132" i="23"/>
  <c r="CK132" i="23"/>
  <c r="CL132" i="23"/>
  <c r="BQ133" i="23"/>
  <c r="BR133" i="23"/>
  <c r="BS133" i="23"/>
  <c r="BT133" i="23"/>
  <c r="BU133" i="23"/>
  <c r="BV133" i="23"/>
  <c r="BW133" i="23"/>
  <c r="BX133" i="23"/>
  <c r="BY133" i="23"/>
  <c r="BZ133" i="23"/>
  <c r="CA133" i="23"/>
  <c r="CB133" i="23"/>
  <c r="CC133" i="23"/>
  <c r="CD133" i="23"/>
  <c r="CE133" i="23"/>
  <c r="CF133" i="23"/>
  <c r="CG133" i="23"/>
  <c r="CH133" i="23"/>
  <c r="CI133" i="23"/>
  <c r="CJ133" i="23"/>
  <c r="CK133" i="23"/>
  <c r="CL133" i="23"/>
  <c r="BQ134" i="23"/>
  <c r="BR134" i="23"/>
  <c r="BS134" i="23"/>
  <c r="BT134" i="23"/>
  <c r="BU134" i="23"/>
  <c r="BV134" i="23"/>
  <c r="BW134" i="23"/>
  <c r="BX134" i="23"/>
  <c r="BY134" i="23"/>
  <c r="BZ134" i="23"/>
  <c r="CA134" i="23"/>
  <c r="CB134" i="23"/>
  <c r="CC134" i="23"/>
  <c r="CD134" i="23"/>
  <c r="CE134" i="23"/>
  <c r="CF134" i="23"/>
  <c r="CG134" i="23"/>
  <c r="CH134" i="23"/>
  <c r="CI134" i="23"/>
  <c r="CJ134" i="23"/>
  <c r="CK134" i="23"/>
  <c r="CL134" i="23"/>
  <c r="BQ135" i="23"/>
  <c r="BR135" i="23"/>
  <c r="BS135" i="23"/>
  <c r="BT135" i="23"/>
  <c r="BU135" i="23"/>
  <c r="BV135" i="23"/>
  <c r="BW135" i="23"/>
  <c r="BX135" i="23"/>
  <c r="BY135" i="23"/>
  <c r="BZ135" i="23"/>
  <c r="CA135" i="23"/>
  <c r="CB135" i="23"/>
  <c r="CC135" i="23"/>
  <c r="CD135" i="23"/>
  <c r="CE135" i="23"/>
  <c r="CF135" i="23"/>
  <c r="CG135" i="23"/>
  <c r="CH135" i="23"/>
  <c r="CI135" i="23"/>
  <c r="CJ135" i="23"/>
  <c r="CK135" i="23"/>
  <c r="CL135" i="23"/>
  <c r="BQ136" i="23"/>
  <c r="BR136" i="23"/>
  <c r="BS136" i="23"/>
  <c r="BT136" i="23"/>
  <c r="BU136" i="23"/>
  <c r="BV136" i="23"/>
  <c r="BW136" i="23"/>
  <c r="BX136" i="23"/>
  <c r="BY136" i="23"/>
  <c r="BZ136" i="23"/>
  <c r="CA136" i="23"/>
  <c r="CB136" i="23"/>
  <c r="CC136" i="23"/>
  <c r="CD136" i="23"/>
  <c r="CE136" i="23"/>
  <c r="CF136" i="23"/>
  <c r="CG136" i="23"/>
  <c r="CH136" i="23"/>
  <c r="CI136" i="23"/>
  <c r="CJ136" i="23"/>
  <c r="CK136" i="23"/>
  <c r="CL136" i="23"/>
  <c r="BU137" i="23"/>
  <c r="BV137" i="23"/>
  <c r="BW137" i="23"/>
  <c r="BX137" i="23"/>
  <c r="BY137" i="23"/>
  <c r="BZ137" i="23"/>
  <c r="CC137" i="23"/>
  <c r="CD137" i="23"/>
  <c r="CE137" i="23"/>
  <c r="CF137" i="23"/>
  <c r="CG137" i="23"/>
  <c r="CH137" i="23"/>
  <c r="CI137" i="23"/>
  <c r="CJ137" i="23"/>
  <c r="CK137" i="23"/>
  <c r="CL137" i="23"/>
  <c r="BQ138" i="23"/>
  <c r="BR138" i="23"/>
  <c r="BS138" i="23"/>
  <c r="BT138" i="23"/>
  <c r="BU138" i="23"/>
  <c r="BV138" i="23"/>
  <c r="BW138" i="23"/>
  <c r="BX138" i="23"/>
  <c r="BY138" i="23"/>
  <c r="BZ138" i="23"/>
  <c r="CA138" i="23"/>
  <c r="CB138" i="23"/>
  <c r="CC138" i="23"/>
  <c r="CD138" i="23"/>
  <c r="CE138" i="23"/>
  <c r="CF138" i="23"/>
  <c r="CG138" i="23"/>
  <c r="CH138" i="23"/>
  <c r="CI138" i="23"/>
  <c r="CJ138" i="23"/>
  <c r="CK138" i="23"/>
  <c r="CL138" i="23"/>
  <c r="BQ139" i="23"/>
  <c r="BR139" i="23"/>
  <c r="BS139" i="23"/>
  <c r="BT139" i="23"/>
  <c r="BU139" i="23"/>
  <c r="BV139" i="23"/>
  <c r="BW139" i="23"/>
  <c r="BX139" i="23"/>
  <c r="BY139" i="23"/>
  <c r="BZ139" i="23"/>
  <c r="CA139" i="23"/>
  <c r="CB139" i="23"/>
  <c r="CC139" i="23"/>
  <c r="CD139" i="23"/>
  <c r="CE139" i="23"/>
  <c r="CF139" i="23"/>
  <c r="CG139" i="23"/>
  <c r="CH139" i="23"/>
  <c r="CI139" i="23"/>
  <c r="CJ139" i="23"/>
  <c r="CK139" i="23"/>
  <c r="CL139" i="23"/>
  <c r="BQ140" i="23"/>
  <c r="BR140" i="23"/>
  <c r="BS140" i="23"/>
  <c r="BT140" i="23"/>
  <c r="BU140" i="23"/>
  <c r="BV140" i="23"/>
  <c r="BW140" i="23"/>
  <c r="BX140" i="23"/>
  <c r="BY140" i="23"/>
  <c r="BZ140" i="23"/>
  <c r="CA140" i="23"/>
  <c r="CB140" i="23"/>
  <c r="CC140" i="23"/>
  <c r="CD140" i="23"/>
  <c r="CE140" i="23"/>
  <c r="CF140" i="23"/>
  <c r="CG140" i="23"/>
  <c r="CH140" i="23"/>
  <c r="CI140" i="23"/>
  <c r="CJ140" i="23"/>
  <c r="CK140" i="23"/>
  <c r="CL140" i="23"/>
  <c r="BQ141" i="23"/>
  <c r="BR141" i="23"/>
  <c r="BS141" i="23"/>
  <c r="BT141" i="23"/>
  <c r="BU141" i="23"/>
  <c r="BV141" i="23"/>
  <c r="BW141" i="23"/>
  <c r="BX141" i="23"/>
  <c r="BY141" i="23"/>
  <c r="BZ141" i="23"/>
  <c r="CA141" i="23"/>
  <c r="CB141" i="23"/>
  <c r="CC141" i="23"/>
  <c r="CD141" i="23"/>
  <c r="CE141" i="23"/>
  <c r="CF141" i="23"/>
  <c r="CG141" i="23"/>
  <c r="CH141" i="23"/>
  <c r="CI141" i="23"/>
  <c r="CJ141" i="23"/>
  <c r="CK141" i="23"/>
  <c r="CL141" i="23"/>
  <c r="BQ142" i="23"/>
  <c r="BR142" i="23"/>
  <c r="BS142" i="23"/>
  <c r="BT142" i="23"/>
  <c r="BU142" i="23"/>
  <c r="BV142" i="23"/>
  <c r="BW142" i="23"/>
  <c r="BX142" i="23"/>
  <c r="BY142" i="23"/>
  <c r="BZ142" i="23"/>
  <c r="CA142" i="23"/>
  <c r="CB142" i="23"/>
  <c r="CC142" i="23"/>
  <c r="CD142" i="23"/>
  <c r="CE142" i="23"/>
  <c r="CF142" i="23"/>
  <c r="CG142" i="23"/>
  <c r="CH142" i="23"/>
  <c r="CI142" i="23"/>
  <c r="CJ142" i="23"/>
  <c r="CK142" i="23"/>
  <c r="CL142" i="23"/>
  <c r="BQ143" i="23"/>
  <c r="BR143" i="23"/>
  <c r="BS143" i="23"/>
  <c r="BT143" i="23"/>
  <c r="BU143" i="23"/>
  <c r="BV143" i="23"/>
  <c r="BW143" i="23"/>
  <c r="BX143" i="23"/>
  <c r="BY143" i="23"/>
  <c r="BZ143" i="23"/>
  <c r="CA143" i="23"/>
  <c r="CB143" i="23"/>
  <c r="CC143" i="23"/>
  <c r="CD143" i="23"/>
  <c r="CE143" i="23"/>
  <c r="CF143" i="23"/>
  <c r="CG143" i="23"/>
  <c r="CH143" i="23"/>
  <c r="CI143" i="23"/>
  <c r="CJ143" i="23"/>
  <c r="CK143" i="23"/>
  <c r="CL143" i="23"/>
  <c r="BQ144" i="23"/>
  <c r="BR144" i="23"/>
  <c r="BS144" i="23"/>
  <c r="BT144" i="23"/>
  <c r="BU144" i="23"/>
  <c r="BV144" i="23"/>
  <c r="BW144" i="23"/>
  <c r="BX144" i="23"/>
  <c r="BY144" i="23"/>
  <c r="BZ144" i="23"/>
  <c r="CA144" i="23"/>
  <c r="CB144" i="23"/>
  <c r="CC144" i="23"/>
  <c r="CD144" i="23"/>
  <c r="CE144" i="23"/>
  <c r="CF144" i="23"/>
  <c r="CG144" i="23"/>
  <c r="CH144" i="23"/>
  <c r="CI144" i="23"/>
  <c r="CJ144" i="23"/>
  <c r="CK144" i="23"/>
  <c r="CL144" i="23"/>
  <c r="BQ145" i="23"/>
  <c r="BR145" i="23"/>
  <c r="BS145" i="23"/>
  <c r="BT145" i="23"/>
  <c r="BU145" i="23"/>
  <c r="BV145" i="23"/>
  <c r="BW145" i="23"/>
  <c r="BX145" i="23"/>
  <c r="BY145" i="23"/>
  <c r="BZ145" i="23"/>
  <c r="CA145" i="23"/>
  <c r="CB145" i="23"/>
  <c r="CC145" i="23"/>
  <c r="CD145" i="23"/>
  <c r="CE145" i="23"/>
  <c r="CF145" i="23"/>
  <c r="CG145" i="23"/>
  <c r="CH145" i="23"/>
  <c r="CI145" i="23"/>
  <c r="CJ145" i="23"/>
  <c r="CK145" i="23"/>
  <c r="CL145" i="23"/>
  <c r="BQ146" i="23"/>
  <c r="BR146" i="23"/>
  <c r="BS146" i="23"/>
  <c r="BT146" i="23"/>
  <c r="BU146" i="23"/>
  <c r="BV146" i="23"/>
  <c r="BW146" i="23"/>
  <c r="BX146" i="23"/>
  <c r="BY146" i="23"/>
  <c r="BZ146" i="23"/>
  <c r="CA146" i="23"/>
  <c r="CB146" i="23"/>
  <c r="CC146" i="23"/>
  <c r="CD146" i="23"/>
  <c r="CE146" i="23"/>
  <c r="CF146" i="23"/>
  <c r="CG146" i="23"/>
  <c r="CH146" i="23"/>
  <c r="CI146" i="23"/>
  <c r="CJ146" i="23"/>
  <c r="CK146" i="23"/>
  <c r="CL146" i="23"/>
  <c r="BQ147" i="23"/>
  <c r="BR147" i="23"/>
  <c r="BS147" i="23"/>
  <c r="BT147" i="23"/>
  <c r="BU147" i="23"/>
  <c r="BV147" i="23"/>
  <c r="BW147" i="23"/>
  <c r="BX147" i="23"/>
  <c r="BY147" i="23"/>
  <c r="BZ147" i="23"/>
  <c r="CA147" i="23"/>
  <c r="CB147" i="23"/>
  <c r="CC147" i="23"/>
  <c r="CD147" i="23"/>
  <c r="CE147" i="23"/>
  <c r="CF147" i="23"/>
  <c r="CG147" i="23"/>
  <c r="CH147" i="23"/>
  <c r="CI147" i="23"/>
  <c r="CJ147" i="23"/>
  <c r="CK147" i="23"/>
  <c r="CL147" i="23"/>
  <c r="BQ148" i="23"/>
  <c r="BR148" i="23"/>
  <c r="BS148" i="23"/>
  <c r="BT148" i="23"/>
  <c r="BU148" i="23"/>
  <c r="BV148" i="23"/>
  <c r="BW148" i="23"/>
  <c r="BX148" i="23"/>
  <c r="BY148" i="23"/>
  <c r="BZ148" i="23"/>
  <c r="CA148" i="23"/>
  <c r="CB148" i="23"/>
  <c r="CC148" i="23"/>
  <c r="CD148" i="23"/>
  <c r="CE148" i="23"/>
  <c r="CF148" i="23"/>
  <c r="CG148" i="23"/>
  <c r="CH148" i="23"/>
  <c r="CI148" i="23"/>
  <c r="CJ148" i="23"/>
  <c r="CK148" i="23"/>
  <c r="CL148" i="23"/>
  <c r="BU149" i="23"/>
  <c r="BV149" i="23"/>
  <c r="BW149" i="23"/>
  <c r="BX149" i="23"/>
  <c r="BY149" i="23"/>
  <c r="BZ149" i="23"/>
  <c r="CA149" i="23"/>
  <c r="CB149" i="23"/>
  <c r="CC149" i="23"/>
  <c r="CD149" i="23"/>
  <c r="CE149" i="23"/>
  <c r="CF149" i="23"/>
  <c r="CG149" i="23"/>
  <c r="CH149" i="23"/>
  <c r="CI149" i="23"/>
  <c r="CJ149" i="23"/>
  <c r="CK149" i="23"/>
  <c r="CL149" i="23"/>
  <c r="BQ150" i="23"/>
  <c r="BR150" i="23"/>
  <c r="BS150" i="23"/>
  <c r="BT150" i="23"/>
  <c r="BU150" i="23"/>
  <c r="BV150" i="23"/>
  <c r="BW150" i="23"/>
  <c r="BX150" i="23"/>
  <c r="BY150" i="23"/>
  <c r="BZ150" i="23"/>
  <c r="CA150" i="23"/>
  <c r="CB150" i="23"/>
  <c r="CC150" i="23"/>
  <c r="CD150" i="23"/>
  <c r="CE150" i="23"/>
  <c r="CF150" i="23"/>
  <c r="CG150" i="23"/>
  <c r="CH150" i="23"/>
  <c r="CI150" i="23"/>
  <c r="CJ150" i="23"/>
  <c r="CK150" i="23"/>
  <c r="CL150" i="23"/>
  <c r="BQ151" i="23"/>
  <c r="BR151" i="23"/>
  <c r="BS151" i="23"/>
  <c r="BT151" i="23"/>
  <c r="BU151" i="23"/>
  <c r="BV151" i="23"/>
  <c r="BW151" i="23"/>
  <c r="BX151" i="23"/>
  <c r="BY151" i="23"/>
  <c r="BZ151" i="23"/>
  <c r="CA151" i="23"/>
  <c r="CB151" i="23"/>
  <c r="CC151" i="23"/>
  <c r="CD151" i="23"/>
  <c r="CE151" i="23"/>
  <c r="CF151" i="23"/>
  <c r="CG151" i="23"/>
  <c r="CH151" i="23"/>
  <c r="CI151" i="23"/>
  <c r="CJ151" i="23"/>
  <c r="CK151" i="23"/>
  <c r="CL151" i="23"/>
  <c r="BQ152" i="23"/>
  <c r="BR152" i="23"/>
  <c r="BS152" i="23"/>
  <c r="BT152" i="23"/>
  <c r="BU152" i="23"/>
  <c r="BV152" i="23"/>
  <c r="BW152" i="23"/>
  <c r="BX152" i="23"/>
  <c r="BY152" i="23"/>
  <c r="BZ152" i="23"/>
  <c r="CA152" i="23"/>
  <c r="CB152" i="23"/>
  <c r="CC152" i="23"/>
  <c r="CD152" i="23"/>
  <c r="CE152" i="23"/>
  <c r="CF152" i="23"/>
  <c r="CG152" i="23"/>
  <c r="CH152" i="23"/>
  <c r="CI152" i="23"/>
  <c r="CJ152" i="23"/>
  <c r="CK152" i="23"/>
  <c r="CL152" i="23"/>
  <c r="BQ153" i="23"/>
  <c r="BR153" i="23"/>
  <c r="BS153" i="23"/>
  <c r="BT153" i="23"/>
  <c r="BU153" i="23"/>
  <c r="BV153" i="23"/>
  <c r="BW153" i="23"/>
  <c r="BX153" i="23"/>
  <c r="BY153" i="23"/>
  <c r="BZ153" i="23"/>
  <c r="CA153" i="23"/>
  <c r="CB153" i="23"/>
  <c r="CC153" i="23"/>
  <c r="CD153" i="23"/>
  <c r="CE153" i="23"/>
  <c r="CF153" i="23"/>
  <c r="CG153" i="23"/>
  <c r="CH153" i="23"/>
  <c r="CI153" i="23"/>
  <c r="CJ153" i="23"/>
  <c r="CK153" i="23"/>
  <c r="CL153" i="23"/>
  <c r="BQ154" i="23"/>
  <c r="BR154" i="23"/>
  <c r="BS154" i="23"/>
  <c r="BT154" i="23"/>
  <c r="BU154" i="23"/>
  <c r="BV154" i="23"/>
  <c r="BW154" i="23"/>
  <c r="BX154" i="23"/>
  <c r="BY154" i="23"/>
  <c r="BZ154" i="23"/>
  <c r="CA154" i="23"/>
  <c r="CB154" i="23"/>
  <c r="CC154" i="23"/>
  <c r="CD154" i="23"/>
  <c r="CE154" i="23"/>
  <c r="CF154" i="23"/>
  <c r="CG154" i="23"/>
  <c r="CH154" i="23"/>
  <c r="CI154" i="23"/>
  <c r="CJ154" i="23"/>
  <c r="CK154" i="23"/>
  <c r="CL154" i="23"/>
  <c r="BQ155" i="23"/>
  <c r="BR155" i="23"/>
  <c r="BS155" i="23"/>
  <c r="BT155" i="23"/>
  <c r="BU155" i="23"/>
  <c r="BV155" i="23"/>
  <c r="BW155" i="23"/>
  <c r="BX155" i="23"/>
  <c r="BY155" i="23"/>
  <c r="BZ155" i="23"/>
  <c r="CA155" i="23"/>
  <c r="CB155" i="23"/>
  <c r="CC155" i="23"/>
  <c r="CD155" i="23"/>
  <c r="CE155" i="23"/>
  <c r="CF155" i="23"/>
  <c r="CG155" i="23"/>
  <c r="CH155" i="23"/>
  <c r="CI155" i="23"/>
  <c r="CJ155" i="23"/>
  <c r="CK155" i="23"/>
  <c r="CL155" i="23"/>
  <c r="BQ156" i="23"/>
  <c r="BR156" i="23"/>
  <c r="BS156" i="23"/>
  <c r="BT156" i="23"/>
  <c r="BU156" i="23"/>
  <c r="BV156" i="23"/>
  <c r="BW156" i="23"/>
  <c r="BX156" i="23"/>
  <c r="BY156" i="23"/>
  <c r="BZ156" i="23"/>
  <c r="CA156" i="23"/>
  <c r="CB156" i="23"/>
  <c r="CC156" i="23"/>
  <c r="CD156" i="23"/>
  <c r="CE156" i="23"/>
  <c r="CF156" i="23"/>
  <c r="CG156" i="23"/>
  <c r="CH156" i="23"/>
  <c r="CI156" i="23"/>
  <c r="CJ156" i="23"/>
  <c r="CK156" i="23"/>
  <c r="CL156" i="23"/>
  <c r="BQ157" i="23"/>
  <c r="BR157" i="23"/>
  <c r="BS157" i="23"/>
  <c r="BT157" i="23"/>
  <c r="BU157" i="23"/>
  <c r="BV157" i="23"/>
  <c r="BW157" i="23"/>
  <c r="BX157" i="23"/>
  <c r="BY157" i="23"/>
  <c r="BZ157" i="23"/>
  <c r="CA157" i="23"/>
  <c r="CB157" i="23"/>
  <c r="CC157" i="23"/>
  <c r="CD157" i="23"/>
  <c r="CE157" i="23"/>
  <c r="CF157" i="23"/>
  <c r="CG157" i="23"/>
  <c r="CH157" i="23"/>
  <c r="CI157" i="23"/>
  <c r="CJ157" i="23"/>
  <c r="CK157" i="23"/>
  <c r="CL157" i="23"/>
  <c r="BQ158" i="23"/>
  <c r="BR158" i="23"/>
  <c r="BS158" i="23"/>
  <c r="BT158" i="23"/>
  <c r="BU158" i="23"/>
  <c r="BV158" i="23"/>
  <c r="BW158" i="23"/>
  <c r="BX158" i="23"/>
  <c r="BY158" i="23"/>
  <c r="BZ158" i="23"/>
  <c r="CA158" i="23"/>
  <c r="CB158" i="23"/>
  <c r="CC158" i="23"/>
  <c r="CD158" i="23"/>
  <c r="CE158" i="23"/>
  <c r="CF158" i="23"/>
  <c r="CG158" i="23"/>
  <c r="CH158" i="23"/>
  <c r="CI158" i="23"/>
  <c r="CJ158" i="23"/>
  <c r="CK158" i="23"/>
  <c r="CL158" i="23"/>
  <c r="BQ159" i="23"/>
  <c r="BR159" i="23"/>
  <c r="BS159" i="23"/>
  <c r="BT159" i="23"/>
  <c r="BU159" i="23"/>
  <c r="BV159" i="23"/>
  <c r="BW159" i="23"/>
  <c r="BX159" i="23"/>
  <c r="BY159" i="23"/>
  <c r="BZ159" i="23"/>
  <c r="CA159" i="23"/>
  <c r="CB159" i="23"/>
  <c r="CC159" i="23"/>
  <c r="CD159" i="23"/>
  <c r="CE159" i="23"/>
  <c r="CF159" i="23"/>
  <c r="CG159" i="23"/>
  <c r="CH159" i="23"/>
  <c r="CI159" i="23"/>
  <c r="CJ159" i="23"/>
  <c r="CK159" i="23"/>
  <c r="CL159" i="23"/>
  <c r="BQ160" i="23"/>
  <c r="BR160" i="23"/>
  <c r="BS160" i="23"/>
  <c r="BT160" i="23"/>
  <c r="BU160" i="23"/>
  <c r="BV160" i="23"/>
  <c r="BW160" i="23"/>
  <c r="BX160" i="23"/>
  <c r="BY160" i="23"/>
  <c r="BZ160" i="23"/>
  <c r="CA160" i="23"/>
  <c r="CB160" i="23"/>
  <c r="CC160" i="23"/>
  <c r="CD160" i="23"/>
  <c r="CE160" i="23"/>
  <c r="CF160" i="23"/>
  <c r="CG160" i="23"/>
  <c r="CH160" i="23"/>
  <c r="CI160" i="23"/>
  <c r="CJ160" i="23"/>
  <c r="CK160" i="23"/>
  <c r="CL160" i="23"/>
  <c r="BQ161" i="23"/>
  <c r="BR161" i="23"/>
  <c r="BS161" i="23"/>
  <c r="BT161" i="23"/>
  <c r="BU161" i="23"/>
  <c r="BV161" i="23"/>
  <c r="BW161" i="23"/>
  <c r="BX161" i="23"/>
  <c r="BY161" i="23"/>
  <c r="BZ161" i="23"/>
  <c r="CA161" i="23"/>
  <c r="CB161" i="23"/>
  <c r="CC161" i="23"/>
  <c r="CD161" i="23"/>
  <c r="CE161" i="23"/>
  <c r="CF161" i="23"/>
  <c r="CG161" i="23"/>
  <c r="CH161" i="23"/>
  <c r="CI161" i="23"/>
  <c r="CJ161" i="23"/>
  <c r="CK161" i="23"/>
  <c r="CL161" i="23"/>
  <c r="BQ162" i="23"/>
  <c r="BR162" i="23"/>
  <c r="BS162" i="23"/>
  <c r="BT162" i="23"/>
  <c r="BU162" i="23"/>
  <c r="BV162" i="23"/>
  <c r="BW162" i="23"/>
  <c r="BX162" i="23"/>
  <c r="BY162" i="23"/>
  <c r="BZ162" i="23"/>
  <c r="CA162" i="23"/>
  <c r="CB162" i="23"/>
  <c r="CC162" i="23"/>
  <c r="CD162" i="23"/>
  <c r="CE162" i="23"/>
  <c r="CF162" i="23"/>
  <c r="CG162" i="23"/>
  <c r="CH162" i="23"/>
  <c r="CI162" i="23"/>
  <c r="CJ162" i="23"/>
  <c r="CK162" i="23"/>
  <c r="CL162" i="23"/>
  <c r="BQ163" i="23"/>
  <c r="BR163" i="23"/>
  <c r="BS163" i="23"/>
  <c r="BT163" i="23"/>
  <c r="BU163" i="23"/>
  <c r="BV163" i="23"/>
  <c r="BW163" i="23"/>
  <c r="BX163" i="23"/>
  <c r="BY163" i="23"/>
  <c r="BZ163" i="23"/>
  <c r="CA163" i="23"/>
  <c r="CB163" i="23"/>
  <c r="CC163" i="23"/>
  <c r="CD163" i="23"/>
  <c r="CE163" i="23"/>
  <c r="CF163" i="23"/>
  <c r="CG163" i="23"/>
  <c r="CH163" i="23"/>
  <c r="CI163" i="23"/>
  <c r="CJ163" i="23"/>
  <c r="CK163" i="23"/>
  <c r="CL163" i="23"/>
  <c r="BQ164" i="23"/>
  <c r="BR164" i="23"/>
  <c r="BS164" i="23"/>
  <c r="BT164" i="23"/>
  <c r="BU164" i="23"/>
  <c r="BV164" i="23"/>
  <c r="BW164" i="23"/>
  <c r="BX164" i="23"/>
  <c r="BY164" i="23"/>
  <c r="BZ164" i="23"/>
  <c r="CA164" i="23"/>
  <c r="CB164" i="23"/>
  <c r="CC164" i="23"/>
  <c r="CD164" i="23"/>
  <c r="CE164" i="23"/>
  <c r="CF164" i="23"/>
  <c r="CG164" i="23"/>
  <c r="CH164" i="23"/>
  <c r="CI164" i="23"/>
  <c r="CJ164" i="23"/>
  <c r="CK164" i="23"/>
  <c r="CL164" i="23"/>
  <c r="BQ165" i="23"/>
  <c r="BR165" i="23"/>
  <c r="BS165" i="23"/>
  <c r="BT165" i="23"/>
  <c r="BU165" i="23"/>
  <c r="BV165" i="23"/>
  <c r="BW165" i="23"/>
  <c r="BX165" i="23"/>
  <c r="BY165" i="23"/>
  <c r="BZ165" i="23"/>
  <c r="CA165" i="23"/>
  <c r="CB165" i="23"/>
  <c r="CC165" i="23"/>
  <c r="CD165" i="23"/>
  <c r="CE165" i="23"/>
  <c r="CF165" i="23"/>
  <c r="CG165" i="23"/>
  <c r="CH165" i="23"/>
  <c r="CI165" i="23"/>
  <c r="CJ165" i="23"/>
  <c r="CK165" i="23"/>
  <c r="CL165" i="23"/>
  <c r="BQ166" i="23"/>
  <c r="BR166" i="23"/>
  <c r="BS166" i="23"/>
  <c r="BT166" i="23"/>
  <c r="BU166" i="23"/>
  <c r="BV166" i="23"/>
  <c r="BW166" i="23"/>
  <c r="BX166" i="23"/>
  <c r="BY166" i="23"/>
  <c r="BZ166" i="23"/>
  <c r="CA166" i="23"/>
  <c r="CB166" i="23"/>
  <c r="CC166" i="23"/>
  <c r="CD166" i="23"/>
  <c r="CE166" i="23"/>
  <c r="CF166" i="23"/>
  <c r="CG166" i="23"/>
  <c r="CH166" i="23"/>
  <c r="CI166" i="23"/>
  <c r="CJ166" i="23"/>
  <c r="CK166" i="23"/>
  <c r="CL166" i="23"/>
  <c r="BQ167" i="23"/>
  <c r="BR167" i="23"/>
  <c r="BS167" i="23"/>
  <c r="BT167" i="23"/>
  <c r="BU167" i="23"/>
  <c r="BV167" i="23"/>
  <c r="BW167" i="23"/>
  <c r="BX167" i="23"/>
  <c r="BY167" i="23"/>
  <c r="BZ167" i="23"/>
  <c r="CA167" i="23"/>
  <c r="CB167" i="23"/>
  <c r="CC167" i="23"/>
  <c r="CD167" i="23"/>
  <c r="CE167" i="23"/>
  <c r="CF167" i="23"/>
  <c r="CG167" i="23"/>
  <c r="CH167" i="23"/>
  <c r="CI167" i="23"/>
  <c r="CJ167" i="23"/>
  <c r="CK167" i="23"/>
  <c r="CL167" i="23"/>
  <c r="BQ168" i="23"/>
  <c r="BR168" i="23"/>
  <c r="BS168" i="23"/>
  <c r="BT168" i="23"/>
  <c r="BU168" i="23"/>
  <c r="BV168" i="23"/>
  <c r="BW168" i="23"/>
  <c r="BX168" i="23"/>
  <c r="BY168" i="23"/>
  <c r="BZ168" i="23"/>
  <c r="CA168" i="23"/>
  <c r="CB168" i="23"/>
  <c r="CC168" i="23"/>
  <c r="CD168" i="23"/>
  <c r="CE168" i="23"/>
  <c r="CF168" i="23"/>
  <c r="CG168" i="23"/>
  <c r="CH168" i="23"/>
  <c r="CI168" i="23"/>
  <c r="CJ168" i="23"/>
  <c r="CK168" i="23"/>
  <c r="CL168" i="23"/>
  <c r="BQ169" i="23"/>
  <c r="BR169" i="23"/>
  <c r="BS169" i="23"/>
  <c r="BT169" i="23"/>
  <c r="BU169" i="23"/>
  <c r="BV169" i="23"/>
  <c r="BW169" i="23"/>
  <c r="BX169" i="23"/>
  <c r="BY169" i="23"/>
  <c r="BZ169" i="23"/>
  <c r="CA169" i="23"/>
  <c r="CB169" i="23"/>
  <c r="CC169" i="23"/>
  <c r="CD169" i="23"/>
  <c r="CE169" i="23"/>
  <c r="CF169" i="23"/>
  <c r="CG169" i="23"/>
  <c r="CH169" i="23"/>
  <c r="CI169" i="23"/>
  <c r="CJ169" i="23"/>
  <c r="CK169" i="23"/>
  <c r="CL169" i="23"/>
  <c r="BQ170" i="23"/>
  <c r="BR170" i="23"/>
  <c r="BS170" i="23"/>
  <c r="BT170" i="23"/>
  <c r="BU170" i="23"/>
  <c r="BV170" i="23"/>
  <c r="BW170" i="23"/>
  <c r="BX170" i="23"/>
  <c r="BY170" i="23"/>
  <c r="BZ170" i="23"/>
  <c r="CA170" i="23"/>
  <c r="CB170" i="23"/>
  <c r="CC170" i="23"/>
  <c r="CD170" i="23"/>
  <c r="CE170" i="23"/>
  <c r="CF170" i="23"/>
  <c r="CG170" i="23"/>
  <c r="CH170" i="23"/>
  <c r="CI170" i="23"/>
  <c r="CJ170" i="23"/>
  <c r="CK170" i="23"/>
  <c r="CL170" i="23"/>
  <c r="BQ171" i="23"/>
  <c r="BR171" i="23"/>
  <c r="BS171" i="23"/>
  <c r="BT171" i="23"/>
  <c r="BU171" i="23"/>
  <c r="BV171" i="23"/>
  <c r="BW171" i="23"/>
  <c r="BX171" i="23"/>
  <c r="BY171" i="23"/>
  <c r="BZ171" i="23"/>
  <c r="CA171" i="23"/>
  <c r="CB171" i="23"/>
  <c r="CC171" i="23"/>
  <c r="CD171" i="23"/>
  <c r="CE171" i="23"/>
  <c r="CF171" i="23"/>
  <c r="CG171" i="23"/>
  <c r="CH171" i="23"/>
  <c r="CI171" i="23"/>
  <c r="CJ171" i="23"/>
  <c r="CK171" i="23"/>
  <c r="CL171" i="23"/>
  <c r="BQ172" i="23"/>
  <c r="BR172" i="23"/>
  <c r="BS172" i="23"/>
  <c r="BT172" i="23"/>
  <c r="BU172" i="23"/>
  <c r="BV172" i="23"/>
  <c r="BW172" i="23"/>
  <c r="BX172" i="23"/>
  <c r="BY172" i="23"/>
  <c r="BZ172" i="23"/>
  <c r="CA172" i="23"/>
  <c r="CB172" i="23"/>
  <c r="CC172" i="23"/>
  <c r="CD172" i="23"/>
  <c r="CE172" i="23"/>
  <c r="CF172" i="23"/>
  <c r="CG172" i="23"/>
  <c r="CH172" i="23"/>
  <c r="CI172" i="23"/>
  <c r="CJ172" i="23"/>
  <c r="CK172" i="23"/>
  <c r="CL172" i="23"/>
  <c r="BQ173" i="23"/>
  <c r="BR173" i="23"/>
  <c r="BS173" i="23"/>
  <c r="BT173" i="23"/>
  <c r="BU173" i="23"/>
  <c r="BV173" i="23"/>
  <c r="BW173" i="23"/>
  <c r="BX173" i="23"/>
  <c r="BY173" i="23"/>
  <c r="BZ173" i="23"/>
  <c r="CA173" i="23"/>
  <c r="CB173" i="23"/>
  <c r="CC173" i="23"/>
  <c r="CD173" i="23"/>
  <c r="CE173" i="23"/>
  <c r="CF173" i="23"/>
  <c r="CG173" i="23"/>
  <c r="CH173" i="23"/>
  <c r="CI173" i="23"/>
  <c r="CJ173" i="23"/>
  <c r="CK173" i="23"/>
  <c r="CL173" i="23"/>
  <c r="BQ174" i="23"/>
  <c r="BR174" i="23"/>
  <c r="BS174" i="23"/>
  <c r="BT174" i="23"/>
  <c r="BU174" i="23"/>
  <c r="BV174" i="23"/>
  <c r="BW174" i="23"/>
  <c r="BX174" i="23"/>
  <c r="BY174" i="23"/>
  <c r="BZ174" i="23"/>
  <c r="CA174" i="23"/>
  <c r="CB174" i="23"/>
  <c r="CC174" i="23"/>
  <c r="CD174" i="23"/>
  <c r="CE174" i="23"/>
  <c r="CF174" i="23"/>
  <c r="CG174" i="23"/>
  <c r="CH174" i="23"/>
  <c r="CI174" i="23"/>
  <c r="CJ174" i="23"/>
  <c r="CK174" i="23"/>
  <c r="CL174" i="23"/>
  <c r="BQ175" i="23"/>
  <c r="BR175" i="23"/>
  <c r="BS175" i="23"/>
  <c r="BT175" i="23"/>
  <c r="BU175" i="23"/>
  <c r="BV175" i="23"/>
  <c r="BW175" i="23"/>
  <c r="BX175" i="23"/>
  <c r="BY175" i="23"/>
  <c r="BZ175" i="23"/>
  <c r="CA175" i="23"/>
  <c r="CB175" i="23"/>
  <c r="CC175" i="23"/>
  <c r="CD175" i="23"/>
  <c r="CE175" i="23"/>
  <c r="CF175" i="23"/>
  <c r="CG175" i="23"/>
  <c r="CH175" i="23"/>
  <c r="CI175" i="23"/>
  <c r="CJ175" i="23"/>
  <c r="CK175" i="23"/>
  <c r="CL175" i="23"/>
  <c r="BQ176" i="23"/>
  <c r="BR176" i="23"/>
  <c r="BS176" i="23"/>
  <c r="BT176" i="23"/>
  <c r="BU176" i="23"/>
  <c r="BV176" i="23"/>
  <c r="BW176" i="23"/>
  <c r="BX176" i="23"/>
  <c r="BY176" i="23"/>
  <c r="BZ176" i="23"/>
  <c r="CA176" i="23"/>
  <c r="CB176" i="23"/>
  <c r="CC176" i="23"/>
  <c r="CD176" i="23"/>
  <c r="CE176" i="23"/>
  <c r="CF176" i="23"/>
  <c r="CG176" i="23"/>
  <c r="CH176" i="23"/>
  <c r="CI176" i="23"/>
  <c r="CJ176" i="23"/>
  <c r="CK176" i="23"/>
  <c r="CL176" i="23"/>
  <c r="BQ177" i="23"/>
  <c r="BR177" i="23"/>
  <c r="BS177" i="23"/>
  <c r="BT177" i="23"/>
  <c r="BU177" i="23"/>
  <c r="BV177" i="23"/>
  <c r="BW177" i="23"/>
  <c r="BX177" i="23"/>
  <c r="BY177" i="23"/>
  <c r="BZ177" i="23"/>
  <c r="CA177" i="23"/>
  <c r="CB177" i="23"/>
  <c r="CC177" i="23"/>
  <c r="CD177" i="23"/>
  <c r="CE177" i="23"/>
  <c r="CF177" i="23"/>
  <c r="CG177" i="23"/>
  <c r="CH177" i="23"/>
  <c r="CI177" i="23"/>
  <c r="CJ177" i="23"/>
  <c r="CK177" i="23"/>
  <c r="CL177" i="23"/>
  <c r="BQ178" i="23"/>
  <c r="BR178" i="23"/>
  <c r="BS178" i="23"/>
  <c r="BT178" i="23"/>
  <c r="BU178" i="23"/>
  <c r="BV178" i="23"/>
  <c r="BW178" i="23"/>
  <c r="BX178" i="23"/>
  <c r="BY178" i="23"/>
  <c r="BZ178" i="23"/>
  <c r="CA178" i="23"/>
  <c r="CB178" i="23"/>
  <c r="CC178" i="23"/>
  <c r="CD178" i="23"/>
  <c r="CE178" i="23"/>
  <c r="CF178" i="23"/>
  <c r="CG178" i="23"/>
  <c r="CH178" i="23"/>
  <c r="CI178" i="23"/>
  <c r="CJ178" i="23"/>
  <c r="CK178" i="23"/>
  <c r="CL178" i="23"/>
  <c r="BQ179" i="23"/>
  <c r="BR179" i="23"/>
  <c r="BS179" i="23"/>
  <c r="BT179" i="23"/>
  <c r="BU179" i="23"/>
  <c r="BV179" i="23"/>
  <c r="BW179" i="23"/>
  <c r="BX179" i="23"/>
  <c r="BY179" i="23"/>
  <c r="BZ179" i="23"/>
  <c r="CA179" i="23"/>
  <c r="CB179" i="23"/>
  <c r="CC179" i="23"/>
  <c r="CD179" i="23"/>
  <c r="CE179" i="23"/>
  <c r="CF179" i="23"/>
  <c r="CG179" i="23"/>
  <c r="CH179" i="23"/>
  <c r="CI179" i="23"/>
  <c r="CJ179" i="23"/>
  <c r="CK179" i="23"/>
  <c r="CL179" i="23"/>
  <c r="BQ180" i="23"/>
  <c r="BR180" i="23"/>
  <c r="BS180" i="23"/>
  <c r="BT180" i="23"/>
  <c r="BU180" i="23"/>
  <c r="BV180" i="23"/>
  <c r="BW180" i="23"/>
  <c r="BX180" i="23"/>
  <c r="BY180" i="23"/>
  <c r="BZ180" i="23"/>
  <c r="CA180" i="23"/>
  <c r="CB180" i="23"/>
  <c r="CC180" i="23"/>
  <c r="CD180" i="23"/>
  <c r="CE180" i="23"/>
  <c r="CF180" i="23"/>
  <c r="CG180" i="23"/>
  <c r="CH180" i="23"/>
  <c r="CI180" i="23"/>
  <c r="CJ180" i="23"/>
  <c r="CK180" i="23"/>
  <c r="CL180" i="23"/>
  <c r="BQ181" i="23"/>
  <c r="BR181" i="23"/>
  <c r="BS181" i="23"/>
  <c r="BT181" i="23"/>
  <c r="BU181" i="23"/>
  <c r="BV181" i="23"/>
  <c r="BW181" i="23"/>
  <c r="BX181" i="23"/>
  <c r="BY181" i="23"/>
  <c r="BZ181" i="23"/>
  <c r="CA181" i="23"/>
  <c r="CB181" i="23"/>
  <c r="CC181" i="23"/>
  <c r="CD181" i="23"/>
  <c r="CE181" i="23"/>
  <c r="CF181" i="23"/>
  <c r="CG181" i="23"/>
  <c r="CH181" i="23"/>
  <c r="CI181" i="23"/>
  <c r="CJ181" i="23"/>
  <c r="CK181" i="23"/>
  <c r="CL181" i="23"/>
  <c r="BQ182" i="23"/>
  <c r="BR182" i="23"/>
  <c r="BS182" i="23"/>
  <c r="BT182" i="23"/>
  <c r="BU182" i="23"/>
  <c r="BV182" i="23"/>
  <c r="BW182" i="23"/>
  <c r="BX182" i="23"/>
  <c r="BY182" i="23"/>
  <c r="BZ182" i="23"/>
  <c r="CA182" i="23"/>
  <c r="CB182" i="23"/>
  <c r="CC182" i="23"/>
  <c r="CD182" i="23"/>
  <c r="CE182" i="23"/>
  <c r="CF182" i="23"/>
  <c r="CG182" i="23"/>
  <c r="CH182" i="23"/>
  <c r="CI182" i="23"/>
  <c r="CJ182" i="23"/>
  <c r="CK182" i="23"/>
  <c r="CL182" i="23"/>
  <c r="BQ183" i="23"/>
  <c r="BR183" i="23"/>
  <c r="BS183" i="23"/>
  <c r="BT183" i="23"/>
  <c r="BU183" i="23"/>
  <c r="BV183" i="23"/>
  <c r="BW183" i="23"/>
  <c r="BX183" i="23"/>
  <c r="BY183" i="23"/>
  <c r="BZ183" i="23"/>
  <c r="CA183" i="23"/>
  <c r="CB183" i="23"/>
  <c r="CC183" i="23"/>
  <c r="CD183" i="23"/>
  <c r="CE183" i="23"/>
  <c r="CF183" i="23"/>
  <c r="CG183" i="23"/>
  <c r="CH183" i="23"/>
  <c r="CI183" i="23"/>
  <c r="CJ183" i="23"/>
  <c r="CK183" i="23"/>
  <c r="CL183" i="23"/>
  <c r="BQ184" i="23"/>
  <c r="BR184" i="23"/>
  <c r="BS184" i="23"/>
  <c r="BT184" i="23"/>
  <c r="BU184" i="23"/>
  <c r="BV184" i="23"/>
  <c r="BW184" i="23"/>
  <c r="BX184" i="23"/>
  <c r="BY184" i="23"/>
  <c r="BZ184" i="23"/>
  <c r="CA184" i="23"/>
  <c r="CB184" i="23"/>
  <c r="CC184" i="23"/>
  <c r="CD184" i="23"/>
  <c r="CE184" i="23"/>
  <c r="CF184" i="23"/>
  <c r="CG184" i="23"/>
  <c r="CH184" i="23"/>
  <c r="CI184" i="23"/>
  <c r="CJ184" i="23"/>
  <c r="CK184" i="23"/>
  <c r="CL184" i="23"/>
  <c r="BQ185" i="23"/>
  <c r="BR185" i="23"/>
  <c r="BS185" i="23"/>
  <c r="BT185" i="23"/>
  <c r="BU185" i="23"/>
  <c r="BV185" i="23"/>
  <c r="BW185" i="23"/>
  <c r="BX185" i="23"/>
  <c r="BY185" i="23"/>
  <c r="BZ185" i="23"/>
  <c r="CA185" i="23"/>
  <c r="CB185" i="23"/>
  <c r="CC185" i="23"/>
  <c r="CD185" i="23"/>
  <c r="CE185" i="23"/>
  <c r="CF185" i="23"/>
  <c r="CG185" i="23"/>
  <c r="CH185" i="23"/>
  <c r="CI185" i="23"/>
  <c r="CJ185" i="23"/>
  <c r="CK185" i="23"/>
  <c r="CL185" i="23"/>
  <c r="BQ186" i="23"/>
  <c r="BR186" i="23"/>
  <c r="BS186" i="23"/>
  <c r="BT186" i="23"/>
  <c r="BU186" i="23"/>
  <c r="BV186" i="23"/>
  <c r="BW186" i="23"/>
  <c r="BX186" i="23"/>
  <c r="BY186" i="23"/>
  <c r="BZ186" i="23"/>
  <c r="CA186" i="23"/>
  <c r="CB186" i="23"/>
  <c r="CC186" i="23"/>
  <c r="CD186" i="23"/>
  <c r="CE186" i="23"/>
  <c r="CF186" i="23"/>
  <c r="CG186" i="23"/>
  <c r="CH186" i="23"/>
  <c r="CI186" i="23"/>
  <c r="CJ186" i="23"/>
  <c r="CK186" i="23"/>
  <c r="CL186" i="23"/>
  <c r="BQ187" i="23"/>
  <c r="BR187" i="23"/>
  <c r="BS187" i="23"/>
  <c r="BT187" i="23"/>
  <c r="BU187" i="23"/>
  <c r="BV187" i="23"/>
  <c r="BW187" i="23"/>
  <c r="BX187" i="23"/>
  <c r="BY187" i="23"/>
  <c r="BZ187" i="23"/>
  <c r="CA187" i="23"/>
  <c r="CB187" i="23"/>
  <c r="CC187" i="23"/>
  <c r="CD187" i="23"/>
  <c r="CE187" i="23"/>
  <c r="CF187" i="23"/>
  <c r="CG187" i="23"/>
  <c r="CH187" i="23"/>
  <c r="CI187" i="23"/>
  <c r="CJ187" i="23"/>
  <c r="CK187" i="23"/>
  <c r="CL187" i="23"/>
  <c r="BQ188" i="23"/>
  <c r="BR188" i="23"/>
  <c r="BS188" i="23"/>
  <c r="BT188" i="23"/>
  <c r="BU188" i="23"/>
  <c r="BV188" i="23"/>
  <c r="BW188" i="23"/>
  <c r="BX188" i="23"/>
  <c r="BY188" i="23"/>
  <c r="BZ188" i="23"/>
  <c r="CA188" i="23"/>
  <c r="CB188" i="23"/>
  <c r="CC188" i="23"/>
  <c r="CD188" i="23"/>
  <c r="CE188" i="23"/>
  <c r="CF188" i="23"/>
  <c r="CG188" i="23"/>
  <c r="CH188" i="23"/>
  <c r="CI188" i="23"/>
  <c r="CJ188" i="23"/>
  <c r="CK188" i="23"/>
  <c r="CL188" i="23"/>
  <c r="BQ189" i="23"/>
  <c r="BR189" i="23"/>
  <c r="BS189" i="23"/>
  <c r="BT189" i="23"/>
  <c r="BU189" i="23"/>
  <c r="BV189" i="23"/>
  <c r="BW189" i="23"/>
  <c r="BX189" i="23"/>
  <c r="BY189" i="23"/>
  <c r="BZ189" i="23"/>
  <c r="CA189" i="23"/>
  <c r="CB189" i="23"/>
  <c r="CC189" i="23"/>
  <c r="CD189" i="23"/>
  <c r="CE189" i="23"/>
  <c r="CF189" i="23"/>
  <c r="CG189" i="23"/>
  <c r="CH189" i="23"/>
  <c r="CI189" i="23"/>
  <c r="CJ189" i="23"/>
  <c r="CK189" i="23"/>
  <c r="CL189" i="23"/>
  <c r="BQ190" i="23"/>
  <c r="BR190" i="23"/>
  <c r="BS190" i="23"/>
  <c r="BT190" i="23"/>
  <c r="BU190" i="23"/>
  <c r="BV190" i="23"/>
  <c r="BW190" i="23"/>
  <c r="BX190" i="23"/>
  <c r="BY190" i="23"/>
  <c r="BZ190" i="23"/>
  <c r="CA190" i="23"/>
  <c r="CB190" i="23"/>
  <c r="CC190" i="23"/>
  <c r="CD190" i="23"/>
  <c r="CE190" i="23"/>
  <c r="CF190" i="23"/>
  <c r="CG190" i="23"/>
  <c r="CH190" i="23"/>
  <c r="CI190" i="23"/>
  <c r="CJ190" i="23"/>
  <c r="CK190" i="23"/>
  <c r="CL190" i="23"/>
  <c r="BW191" i="23"/>
  <c r="BX191" i="23"/>
  <c r="BY191" i="23"/>
  <c r="BZ191" i="23"/>
  <c r="CA191" i="23"/>
  <c r="CB191" i="23"/>
  <c r="CC191" i="23"/>
  <c r="CD191" i="23"/>
  <c r="CE191" i="23"/>
  <c r="CF191" i="23"/>
  <c r="CG191" i="23"/>
  <c r="CH191" i="23"/>
  <c r="CI191" i="23"/>
  <c r="CJ191" i="23"/>
  <c r="CK191" i="23"/>
  <c r="CL191" i="23"/>
  <c r="BQ192" i="23"/>
  <c r="BR192" i="23"/>
  <c r="BS192" i="23"/>
  <c r="BT192" i="23"/>
  <c r="BU192" i="23"/>
  <c r="BV192" i="23"/>
  <c r="BW192" i="23"/>
  <c r="BX192" i="23"/>
  <c r="BY192" i="23"/>
  <c r="BZ192" i="23"/>
  <c r="CA192" i="23"/>
  <c r="CB192" i="23"/>
  <c r="CC192" i="23"/>
  <c r="CD192" i="23"/>
  <c r="CE192" i="23"/>
  <c r="CF192" i="23"/>
  <c r="CG192" i="23"/>
  <c r="CH192" i="23"/>
  <c r="CI192" i="23"/>
  <c r="CJ192" i="23"/>
  <c r="CK192" i="23"/>
  <c r="CL192" i="23"/>
  <c r="BQ193" i="23"/>
  <c r="BR193" i="23"/>
  <c r="BS193" i="23"/>
  <c r="BT193" i="23"/>
  <c r="BU193" i="23"/>
  <c r="BV193" i="23"/>
  <c r="BW193" i="23"/>
  <c r="BX193" i="23"/>
  <c r="BY193" i="23"/>
  <c r="BZ193" i="23"/>
  <c r="CA193" i="23"/>
  <c r="CB193" i="23"/>
  <c r="CC193" i="23"/>
  <c r="CD193" i="23"/>
  <c r="CE193" i="23"/>
  <c r="CF193" i="23"/>
  <c r="CG193" i="23"/>
  <c r="CH193" i="23"/>
  <c r="CI193" i="23"/>
  <c r="CJ193" i="23"/>
  <c r="CK193" i="23"/>
  <c r="CL193" i="23"/>
  <c r="CL11" i="23"/>
  <c r="CK11" i="23"/>
  <c r="CJ11" i="23"/>
  <c r="CI11" i="23"/>
  <c r="CH11" i="23"/>
  <c r="CG11" i="23"/>
  <c r="BX11" i="23"/>
  <c r="BW11" i="23"/>
  <c r="CG12" i="22"/>
  <c r="CH12" i="22"/>
  <c r="CL12" i="22"/>
  <c r="CH13" i="22"/>
  <c r="CL13" i="22"/>
  <c r="CM13" i="22"/>
  <c r="CN13" i="22"/>
  <c r="CG14" i="22"/>
  <c r="CH14" i="22"/>
  <c r="CL14" i="22"/>
  <c r="CM14" i="22"/>
  <c r="CN14" i="22"/>
  <c r="CG15" i="22"/>
  <c r="CH15" i="22"/>
  <c r="CM15" i="22"/>
  <c r="CG16" i="22"/>
  <c r="CH16" i="22"/>
  <c r="CI16" i="22"/>
  <c r="CJ16" i="22"/>
  <c r="CK16" i="22"/>
  <c r="CM16" i="22"/>
  <c r="CG17" i="22"/>
  <c r="CH17" i="22"/>
  <c r="CI17" i="22"/>
  <c r="CJ17" i="22"/>
  <c r="CK17" i="22"/>
  <c r="CG18" i="22"/>
  <c r="CH18" i="22"/>
  <c r="CL18" i="22"/>
  <c r="CM18" i="22"/>
  <c r="CI19" i="22"/>
  <c r="CJ19" i="22"/>
  <c r="CK19" i="22"/>
  <c r="CG20" i="22"/>
  <c r="CH20" i="22"/>
  <c r="CL20" i="22"/>
  <c r="CM20" i="22"/>
  <c r="CN20" i="22"/>
  <c r="CG21" i="22"/>
  <c r="CH21" i="22"/>
  <c r="CI21" i="22"/>
  <c r="CK21" i="22"/>
  <c r="CG22" i="22"/>
  <c r="CK22" i="22"/>
  <c r="CM22" i="22"/>
  <c r="CH23" i="22"/>
  <c r="CI23" i="22"/>
  <c r="CJ23" i="22"/>
  <c r="CK23" i="22"/>
  <c r="CG24" i="22"/>
  <c r="CH24" i="22"/>
  <c r="CI24" i="22"/>
  <c r="CJ24" i="22"/>
  <c r="CM24" i="22"/>
  <c r="CG25" i="22"/>
  <c r="CH25" i="22"/>
  <c r="CG26" i="22"/>
  <c r="CI26" i="22"/>
  <c r="CJ26" i="22"/>
  <c r="CK26" i="22"/>
  <c r="CG27" i="22"/>
  <c r="CH27" i="22"/>
  <c r="CG28" i="22"/>
  <c r="CH28" i="22"/>
  <c r="CJ28" i="22"/>
  <c r="CK28" i="22"/>
  <c r="CM28" i="22"/>
  <c r="CG29" i="22"/>
  <c r="CH29" i="22"/>
  <c r="CG30" i="22"/>
  <c r="CK30" i="22"/>
  <c r="CG31" i="22"/>
  <c r="CH31" i="22"/>
  <c r="CI31" i="22"/>
  <c r="CJ31" i="22"/>
  <c r="CK31" i="22"/>
  <c r="CG32" i="22"/>
  <c r="CH32" i="22"/>
  <c r="CL32" i="22"/>
  <c r="CM32" i="22"/>
  <c r="CN32" i="22"/>
  <c r="CG33" i="22"/>
  <c r="CH33" i="22"/>
  <c r="CI33" i="22"/>
  <c r="CK33" i="22"/>
  <c r="CH34" i="22"/>
  <c r="CI34" i="22"/>
  <c r="CJ34" i="22"/>
  <c r="CK34" i="22"/>
  <c r="CN34" i="22"/>
  <c r="CH35" i="22"/>
  <c r="CJ35" i="22"/>
  <c r="CK35" i="22"/>
  <c r="CL35" i="22"/>
  <c r="CM35" i="22"/>
  <c r="CN35" i="22"/>
  <c r="CG36" i="22"/>
  <c r="CH36" i="22"/>
  <c r="CK36" i="22"/>
  <c r="CM36" i="22"/>
  <c r="CH37" i="22"/>
  <c r="CI37" i="22"/>
  <c r="CJ37" i="22"/>
  <c r="CK37" i="22"/>
  <c r="CG38" i="22"/>
  <c r="CJ38" i="22"/>
  <c r="CK38" i="22"/>
  <c r="CG39" i="22"/>
  <c r="CH39" i="22"/>
  <c r="CI39" i="22"/>
  <c r="CL39" i="22"/>
  <c r="CM39" i="22"/>
  <c r="CN39" i="22"/>
  <c r="CG40" i="22"/>
  <c r="CJ40" i="22"/>
  <c r="CK40" i="22"/>
  <c r="CI41" i="22"/>
  <c r="CJ41" i="22"/>
  <c r="CL41" i="22"/>
  <c r="CM41" i="22"/>
  <c r="CN41" i="22"/>
  <c r="CG42" i="22"/>
  <c r="CI42" i="22"/>
  <c r="CJ42" i="22"/>
  <c r="CK42" i="22"/>
  <c r="CH43" i="22"/>
  <c r="CL43" i="22"/>
  <c r="CM43" i="22"/>
  <c r="CN43" i="22"/>
  <c r="CG44" i="22"/>
  <c r="CI44" i="22"/>
  <c r="CK44" i="22"/>
  <c r="CL44" i="22"/>
  <c r="CM44" i="22"/>
  <c r="CN44" i="22"/>
  <c r="CG45" i="22"/>
  <c r="CL45" i="22"/>
  <c r="CM45" i="22"/>
  <c r="CN45" i="22"/>
  <c r="CG46" i="22"/>
  <c r="CH46" i="22"/>
  <c r="CN46" i="22"/>
  <c r="CG47" i="22"/>
  <c r="CH47" i="22"/>
  <c r="CI47" i="22"/>
  <c r="CK47" i="22"/>
  <c r="CM47" i="22"/>
  <c r="CI48" i="22"/>
  <c r="CJ48" i="22"/>
  <c r="CK48" i="22"/>
  <c r="CM48" i="22"/>
  <c r="CH49" i="22"/>
  <c r="CI49" i="22"/>
  <c r="CK49" i="22"/>
  <c r="CL49" i="22"/>
  <c r="CM49" i="22"/>
  <c r="CG50" i="22"/>
  <c r="CI50" i="22"/>
  <c r="CJ50" i="22"/>
  <c r="CK50" i="22"/>
  <c r="CM50" i="22"/>
  <c r="CJ51" i="22"/>
  <c r="CM51" i="22"/>
  <c r="CN51" i="22"/>
  <c r="CG52" i="22"/>
  <c r="CH52" i="22"/>
  <c r="CM52" i="22"/>
  <c r="CH53" i="22"/>
  <c r="CI53" i="22"/>
  <c r="CJ53" i="22"/>
  <c r="CK53" i="22"/>
  <c r="CL53" i="22"/>
  <c r="CM53" i="22"/>
  <c r="CN53" i="22"/>
  <c r="CI54" i="22"/>
  <c r="CJ54" i="22"/>
  <c r="CK54" i="22"/>
  <c r="CL54" i="22"/>
  <c r="CM54" i="22"/>
  <c r="CN54" i="22"/>
  <c r="CI55" i="22"/>
  <c r="CJ55" i="22"/>
  <c r="CK55" i="22"/>
  <c r="CL55" i="22"/>
  <c r="CM55" i="22"/>
  <c r="CN55" i="22"/>
  <c r="CG56" i="22"/>
  <c r="CH56" i="22"/>
  <c r="CI56" i="22"/>
  <c r="CJ56" i="22"/>
  <c r="CK56" i="22"/>
  <c r="CM56" i="22"/>
  <c r="CG57" i="22"/>
  <c r="CH57" i="22"/>
  <c r="CI57" i="22"/>
  <c r="CJ57" i="22"/>
  <c r="CK57" i="22"/>
  <c r="CG58" i="22"/>
  <c r="CK58" i="22"/>
  <c r="CG59" i="22"/>
  <c r="CH59" i="22"/>
  <c r="CJ59" i="22"/>
  <c r="CM59" i="22"/>
  <c r="CG60" i="22"/>
  <c r="CH60" i="22"/>
  <c r="CM60" i="22"/>
  <c r="CG61" i="22"/>
  <c r="CH61" i="22"/>
  <c r="CL61" i="22"/>
  <c r="CM61" i="22"/>
  <c r="CN61" i="22"/>
  <c r="CI62" i="22"/>
  <c r="CJ62" i="22"/>
  <c r="CK62" i="22"/>
  <c r="CL62" i="22"/>
  <c r="CM62" i="22"/>
  <c r="CN62" i="22"/>
  <c r="CG63" i="22"/>
  <c r="CI63" i="22"/>
  <c r="CJ63" i="22"/>
  <c r="CK63" i="22"/>
  <c r="CH64" i="22"/>
  <c r="CI64" i="22"/>
  <c r="CJ64" i="22"/>
  <c r="CK64" i="22"/>
  <c r="CL64" i="22"/>
  <c r="CM64" i="22"/>
  <c r="CN64" i="22"/>
  <c r="CG65" i="22"/>
  <c r="CK65" i="22"/>
  <c r="CN65" i="22"/>
  <c r="CH66" i="22"/>
  <c r="CI66" i="22"/>
  <c r="CJ66" i="22"/>
  <c r="CK66" i="22"/>
  <c r="CH67" i="22"/>
  <c r="CJ67" i="22"/>
  <c r="CM67" i="22"/>
  <c r="CN67" i="22"/>
  <c r="CG68" i="22"/>
  <c r="CK68" i="22"/>
  <c r="CL68" i="22"/>
  <c r="CM68" i="22"/>
  <c r="CN68" i="22"/>
  <c r="CH69" i="22"/>
  <c r="CI69" i="22"/>
  <c r="CK69" i="22"/>
  <c r="CM69" i="22"/>
  <c r="CG70" i="22"/>
  <c r="CH70" i="22"/>
  <c r="CI70" i="22"/>
  <c r="CJ70" i="22"/>
  <c r="CK70" i="22"/>
  <c r="CH71" i="22"/>
  <c r="CI71" i="22"/>
  <c r="CJ71" i="22"/>
  <c r="CK71" i="22"/>
  <c r="CL71" i="22"/>
  <c r="CM71" i="22"/>
  <c r="CN71" i="22"/>
  <c r="CG72" i="22"/>
  <c r="CH72" i="22"/>
  <c r="CI72" i="22"/>
  <c r="CJ72" i="22"/>
  <c r="CK72" i="22"/>
  <c r="CM72" i="22"/>
  <c r="CG73" i="22"/>
  <c r="CH73" i="22"/>
  <c r="CI73" i="22"/>
  <c r="CJ73" i="22"/>
  <c r="CK73" i="22"/>
  <c r="CI74" i="22"/>
  <c r="CJ74" i="22"/>
  <c r="CK74" i="22"/>
  <c r="CL74" i="22"/>
  <c r="CM74" i="22"/>
  <c r="CN74" i="22"/>
  <c r="CG75" i="22"/>
  <c r="CH75" i="22"/>
  <c r="CM75" i="22"/>
  <c r="CN75" i="22"/>
  <c r="CG76" i="22"/>
  <c r="CH76" i="22"/>
  <c r="CG77" i="22"/>
  <c r="CH77" i="22"/>
  <c r="CI77" i="22"/>
  <c r="CJ77" i="22"/>
  <c r="CG78" i="22"/>
  <c r="CH78" i="22"/>
  <c r="CM78" i="22"/>
  <c r="CN78" i="22"/>
  <c r="CG79" i="22"/>
  <c r="CH80" i="22"/>
  <c r="CI80" i="22"/>
  <c r="CJ80" i="22"/>
  <c r="CK80" i="22"/>
  <c r="CL80" i="22"/>
  <c r="CM80" i="22"/>
  <c r="CN80" i="22"/>
  <c r="CH81" i="22"/>
  <c r="CJ81" i="22"/>
  <c r="CM81" i="22"/>
  <c r="CN81" i="22"/>
  <c r="CH82" i="22"/>
  <c r="CI82" i="22"/>
  <c r="CG83" i="22"/>
  <c r="CH83" i="22"/>
  <c r="CL83" i="22"/>
  <c r="CM83" i="22"/>
  <c r="CN83" i="22"/>
  <c r="CG84" i="22"/>
  <c r="CH84" i="22"/>
  <c r="CI84" i="22"/>
  <c r="CJ84" i="22"/>
  <c r="CK84" i="22"/>
  <c r="CL84" i="22"/>
  <c r="CN84" i="22"/>
  <c r="CG85" i="22"/>
  <c r="CH85" i="22"/>
  <c r="CJ85" i="22"/>
  <c r="CK85" i="22"/>
  <c r="CM85" i="22"/>
  <c r="CN85" i="22"/>
  <c r="CG86" i="22"/>
  <c r="CH86" i="22"/>
  <c r="CI86" i="22"/>
  <c r="CJ86" i="22"/>
  <c r="CK86" i="22"/>
  <c r="CL86" i="22"/>
  <c r="CM86" i="22"/>
  <c r="CN86" i="22"/>
  <c r="CH87" i="22"/>
  <c r="CI87" i="22"/>
  <c r="CJ87" i="22"/>
  <c r="CK87" i="22"/>
  <c r="CL87" i="22"/>
  <c r="CM87" i="22"/>
  <c r="CN87" i="22"/>
  <c r="CG88" i="22"/>
  <c r="CH88" i="22"/>
  <c r="CK88" i="22"/>
  <c r="CL88" i="22"/>
  <c r="CM88" i="22"/>
  <c r="CN88" i="22"/>
  <c r="CG89" i="22"/>
  <c r="CH89" i="22"/>
  <c r="CL89" i="22"/>
  <c r="CM89" i="22"/>
  <c r="CN89" i="22"/>
  <c r="CG90" i="22"/>
  <c r="CH90" i="22"/>
  <c r="CI90" i="22"/>
  <c r="CL90" i="22"/>
  <c r="CM90" i="22"/>
  <c r="CN90" i="22"/>
  <c r="CG91" i="22"/>
  <c r="CH91" i="22"/>
  <c r="CL91" i="22"/>
  <c r="CM91" i="22"/>
  <c r="CN91" i="22"/>
  <c r="CG92" i="22"/>
  <c r="CH92" i="22"/>
  <c r="CI92" i="22"/>
  <c r="CJ92" i="22"/>
  <c r="CL92" i="22"/>
  <c r="CM92" i="22"/>
  <c r="CN92" i="22"/>
  <c r="CG93" i="22"/>
  <c r="CI93" i="22"/>
  <c r="CJ93" i="22"/>
  <c r="CK93" i="22"/>
  <c r="CL93" i="22"/>
  <c r="CM93" i="22"/>
  <c r="CN93" i="22"/>
  <c r="CH94" i="22"/>
  <c r="CI94" i="22"/>
  <c r="CJ94" i="22"/>
  <c r="CK94" i="22"/>
  <c r="CL94" i="22"/>
  <c r="CM94" i="22"/>
  <c r="CN94" i="22"/>
  <c r="CG95" i="22"/>
  <c r="CI95" i="22"/>
  <c r="CJ95" i="22"/>
  <c r="CK95" i="22"/>
  <c r="CG96" i="22"/>
  <c r="CH96" i="22"/>
  <c r="CK96" i="22"/>
  <c r="CG97" i="22"/>
  <c r="CH97" i="22"/>
  <c r="CJ97" i="22"/>
  <c r="CK97" i="22"/>
  <c r="CL97" i="22"/>
  <c r="CM97" i="22"/>
  <c r="CN97" i="22"/>
  <c r="CH98" i="22"/>
  <c r="CI98" i="22"/>
  <c r="CJ98" i="22"/>
  <c r="CK98" i="22"/>
  <c r="CL98" i="22"/>
  <c r="CM98" i="22"/>
  <c r="CN98" i="22"/>
  <c r="CI99" i="22"/>
  <c r="CJ99" i="22"/>
  <c r="CK99" i="22"/>
  <c r="CL99" i="22"/>
  <c r="CM99" i="22"/>
  <c r="CN99" i="22"/>
  <c r="CH100" i="22"/>
  <c r="CI100" i="22"/>
  <c r="CJ100" i="22"/>
  <c r="CK100" i="22"/>
  <c r="CG101" i="22"/>
  <c r="CJ101" i="22"/>
  <c r="CK101" i="22"/>
  <c r="CM101" i="22"/>
  <c r="CN101" i="22"/>
  <c r="CH102" i="22"/>
  <c r="CM102" i="22"/>
  <c r="CI103" i="22"/>
  <c r="CJ103" i="22"/>
  <c r="CK103" i="22"/>
  <c r="CL103" i="22"/>
  <c r="CM103" i="22"/>
  <c r="CN103" i="22"/>
  <c r="CG104" i="22"/>
  <c r="CH104" i="22"/>
  <c r="CI104" i="22"/>
  <c r="CJ104" i="22"/>
  <c r="CK104" i="22"/>
  <c r="CL104" i="22"/>
  <c r="CM104" i="22"/>
  <c r="CN104" i="22"/>
  <c r="CG105" i="22"/>
  <c r="CI105" i="22"/>
  <c r="CJ105" i="22"/>
  <c r="CK105" i="22"/>
  <c r="CL105" i="22"/>
  <c r="CM105" i="22"/>
  <c r="CN105" i="22"/>
  <c r="CG106" i="22"/>
  <c r="CH106" i="22"/>
  <c r="CJ106" i="22"/>
  <c r="CK106" i="22"/>
  <c r="CL106" i="22"/>
  <c r="CM106" i="22"/>
  <c r="CN106" i="22"/>
  <c r="CG107" i="22"/>
  <c r="CH107" i="22"/>
  <c r="CM107" i="22"/>
  <c r="CI108" i="22"/>
  <c r="CJ108" i="22"/>
  <c r="CK108" i="22"/>
  <c r="CL108" i="22"/>
  <c r="CM108" i="22"/>
  <c r="CN108" i="22"/>
  <c r="CG109" i="22"/>
  <c r="CH109" i="22"/>
  <c r="CK109" i="22"/>
  <c r="CG110" i="22"/>
  <c r="CH110" i="22"/>
  <c r="CJ110" i="22"/>
  <c r="CK110" i="22"/>
  <c r="CL110" i="22"/>
  <c r="CG111" i="22"/>
  <c r="CH111" i="22"/>
  <c r="CM111" i="22"/>
  <c r="CG112" i="22"/>
  <c r="CH112" i="22"/>
  <c r="CJ112" i="22"/>
  <c r="CL112" i="22"/>
  <c r="CM112" i="22"/>
  <c r="CN112" i="22"/>
  <c r="CG113" i="22"/>
  <c r="CH113" i="22"/>
  <c r="CI113" i="22"/>
  <c r="CJ113" i="22"/>
  <c r="CK113" i="22"/>
  <c r="CG114" i="22"/>
  <c r="CH114" i="22"/>
  <c r="CI114" i="22"/>
  <c r="CJ114" i="22"/>
  <c r="CK114" i="22"/>
  <c r="CL114" i="22"/>
  <c r="CM114" i="22"/>
  <c r="CN114" i="22"/>
  <c r="CG115" i="22"/>
  <c r="CI115" i="22"/>
  <c r="CG116" i="22"/>
  <c r="CH116" i="22"/>
  <c r="CI116" i="22"/>
  <c r="CJ116" i="22"/>
  <c r="CK116" i="22"/>
  <c r="CL116" i="22"/>
  <c r="CM116" i="22"/>
  <c r="CN116" i="22"/>
  <c r="CG117" i="22"/>
  <c r="CH117" i="22"/>
  <c r="CI117" i="22"/>
  <c r="CJ117" i="22"/>
  <c r="CK117" i="22"/>
  <c r="CG118" i="22"/>
  <c r="CG119" i="22"/>
  <c r="CH119" i="22"/>
  <c r="CI119" i="22"/>
  <c r="CJ119" i="22"/>
  <c r="CK119" i="22"/>
  <c r="CL119" i="22"/>
  <c r="CM119" i="22"/>
  <c r="CN119" i="22"/>
  <c r="CI120" i="22"/>
  <c r="CJ120" i="22"/>
  <c r="CL120" i="22"/>
  <c r="CM120" i="22"/>
  <c r="CN120" i="22"/>
  <c r="CH121" i="22"/>
  <c r="CI121" i="22"/>
  <c r="CJ121" i="22"/>
  <c r="CK121" i="22"/>
  <c r="CL121" i="22"/>
  <c r="CM121" i="22"/>
  <c r="CN121" i="22"/>
  <c r="CG122" i="22"/>
  <c r="CH122" i="22"/>
  <c r="CM122" i="22"/>
  <c r="CG123" i="22"/>
  <c r="CH123" i="22"/>
  <c r="CI123" i="22"/>
  <c r="CJ123" i="22"/>
  <c r="CL123" i="22"/>
  <c r="CN123" i="22"/>
  <c r="CG124" i="22"/>
  <c r="CH124" i="22"/>
  <c r="CI124" i="22"/>
  <c r="CJ124" i="22"/>
  <c r="CK124" i="22"/>
  <c r="CN124" i="22"/>
  <c r="CG125" i="22"/>
  <c r="CG126" i="22"/>
  <c r="CH126" i="22"/>
  <c r="CI126" i="22"/>
  <c r="CJ126" i="22"/>
  <c r="CK126" i="22"/>
  <c r="CL126" i="22"/>
  <c r="CM126" i="22"/>
  <c r="CN126" i="22"/>
  <c r="CG127" i="22"/>
  <c r="CH127" i="22"/>
  <c r="CI127" i="22"/>
  <c r="CJ127" i="22"/>
  <c r="CK127" i="22"/>
  <c r="CL127" i="22"/>
  <c r="CM127" i="22"/>
  <c r="CN127" i="22"/>
  <c r="CG128" i="22"/>
  <c r="CH128" i="22"/>
  <c r="CI128" i="22"/>
  <c r="CJ128" i="22"/>
  <c r="CK128" i="22"/>
  <c r="CL128" i="22"/>
  <c r="CM128" i="22"/>
  <c r="CN128" i="22"/>
  <c r="CG129" i="22"/>
  <c r="CH129" i="22"/>
  <c r="CM129" i="22"/>
  <c r="CG130" i="22"/>
  <c r="CH130" i="22"/>
  <c r="CI130" i="22"/>
  <c r="CJ130" i="22"/>
  <c r="CK130" i="22"/>
  <c r="CL130" i="22"/>
  <c r="CM130" i="22"/>
  <c r="CN130" i="22"/>
  <c r="CG131" i="22"/>
  <c r="CH131" i="22"/>
  <c r="CI131" i="22"/>
  <c r="CJ131" i="22"/>
  <c r="CL131" i="22"/>
  <c r="CG132" i="22"/>
  <c r="CH132" i="22"/>
  <c r="CI132" i="22"/>
  <c r="CJ132" i="22"/>
  <c r="CK132" i="22"/>
  <c r="CM132" i="22"/>
  <c r="CG133" i="22"/>
  <c r="CH133" i="22"/>
  <c r="CL133" i="22"/>
  <c r="CM133" i="22"/>
  <c r="CN133" i="22"/>
  <c r="CG134" i="22"/>
  <c r="CH134" i="22"/>
  <c r="CI134" i="22"/>
  <c r="CJ134" i="22"/>
  <c r="CK134" i="22"/>
  <c r="CL134" i="22"/>
  <c r="CM134" i="22"/>
  <c r="CN134" i="22"/>
  <c r="CG135" i="22"/>
  <c r="CH135" i="22"/>
  <c r="CI135" i="22"/>
  <c r="CJ135" i="22"/>
  <c r="CK135" i="22"/>
  <c r="CN135" i="22"/>
  <c r="CG136" i="22"/>
  <c r="CH136" i="22"/>
  <c r="CL136" i="22"/>
  <c r="CM136" i="22"/>
  <c r="CN136" i="22"/>
  <c r="CG137" i="22"/>
  <c r="CJ137" i="22"/>
  <c r="CK137" i="22"/>
  <c r="CH138" i="22"/>
  <c r="CI138" i="22"/>
  <c r="CJ138" i="22"/>
  <c r="CK138" i="22"/>
  <c r="CL138" i="22"/>
  <c r="CM138" i="22"/>
  <c r="CN138" i="22"/>
  <c r="CG139" i="22"/>
  <c r="CH139" i="22"/>
  <c r="CI139" i="22"/>
  <c r="CJ139" i="22"/>
  <c r="CK139" i="22"/>
  <c r="CL139" i="22"/>
  <c r="CM139" i="22"/>
  <c r="CN139" i="22"/>
  <c r="CG140" i="22"/>
  <c r="CH140" i="22"/>
  <c r="CI140" i="22"/>
  <c r="CJ140" i="22"/>
  <c r="CK140" i="22"/>
  <c r="CL140" i="22"/>
  <c r="CG141" i="22"/>
  <c r="CH141" i="22"/>
  <c r="CI141" i="22"/>
  <c r="CJ141" i="22"/>
  <c r="CK141" i="22"/>
  <c r="CL141" i="22"/>
  <c r="CM141" i="22"/>
  <c r="CN141" i="22"/>
  <c r="CG142" i="22"/>
  <c r="CH142" i="22"/>
  <c r="CI142" i="22"/>
  <c r="CJ142" i="22"/>
  <c r="CK142" i="22"/>
  <c r="CL142" i="22"/>
  <c r="CM142" i="22"/>
  <c r="CN142" i="22"/>
  <c r="CG143" i="22"/>
  <c r="CH143" i="22"/>
  <c r="CL143" i="22"/>
  <c r="CM143" i="22"/>
  <c r="CN143" i="22"/>
  <c r="CG144" i="22"/>
  <c r="CH144" i="22"/>
  <c r="CI144" i="22"/>
  <c r="CJ144" i="22"/>
  <c r="CK144" i="22"/>
  <c r="CL144" i="22"/>
  <c r="CM144" i="22"/>
  <c r="CN144" i="22"/>
  <c r="CG145" i="22"/>
  <c r="CH145" i="22"/>
  <c r="CI145" i="22"/>
  <c r="CJ145" i="22"/>
  <c r="CK145" i="22"/>
  <c r="CL145" i="22"/>
  <c r="CM145" i="22"/>
  <c r="CN145" i="22"/>
  <c r="CG146" i="22"/>
  <c r="CH146" i="22"/>
  <c r="CI146" i="22"/>
  <c r="CJ146" i="22"/>
  <c r="CK146" i="22"/>
  <c r="CL146" i="22"/>
  <c r="CM146" i="22"/>
  <c r="CN146" i="22"/>
  <c r="CG147" i="22"/>
  <c r="CH147" i="22"/>
  <c r="CI147" i="22"/>
  <c r="CJ147" i="22"/>
  <c r="CK147" i="22"/>
  <c r="CL147" i="22"/>
  <c r="CM147" i="22"/>
  <c r="CN147" i="22"/>
  <c r="CG148" i="22"/>
  <c r="CH148" i="22"/>
  <c r="CI148" i="22"/>
  <c r="CJ148" i="22"/>
  <c r="CK148" i="22"/>
  <c r="CL148" i="22"/>
  <c r="CM148" i="22"/>
  <c r="CN148" i="22"/>
  <c r="CG149" i="22"/>
  <c r="CH149" i="22"/>
  <c r="CI149" i="22"/>
  <c r="CJ149" i="22"/>
  <c r="CK149" i="22"/>
  <c r="CL149" i="22"/>
  <c r="CM149" i="22"/>
  <c r="CN149" i="22"/>
  <c r="CG150" i="22"/>
  <c r="CH150" i="22"/>
  <c r="CM150" i="22"/>
  <c r="CN150" i="22"/>
  <c r="CG151" i="22"/>
  <c r="CI151" i="22"/>
  <c r="CJ151" i="22"/>
  <c r="CK151" i="22"/>
  <c r="CL151" i="22"/>
  <c r="CM151" i="22"/>
  <c r="CN151" i="22"/>
  <c r="CH152" i="22"/>
  <c r="CI152" i="22"/>
  <c r="CJ152" i="22"/>
  <c r="CK152" i="22"/>
  <c r="CL152" i="22"/>
  <c r="CM152" i="22"/>
  <c r="CN152" i="22"/>
  <c r="CG153" i="22"/>
  <c r="CH153" i="22"/>
  <c r="CI153" i="22"/>
  <c r="CJ153" i="22"/>
  <c r="CK153" i="22"/>
  <c r="CG154" i="22"/>
  <c r="CH154" i="22"/>
  <c r="CI154" i="22"/>
  <c r="CJ154" i="22"/>
  <c r="CK154" i="22"/>
  <c r="CL154" i="22"/>
  <c r="CM154" i="22"/>
  <c r="CN154" i="22"/>
  <c r="CG155" i="22"/>
  <c r="CH155" i="22"/>
  <c r="CL155" i="22"/>
  <c r="CM155" i="22"/>
  <c r="CN155" i="22"/>
  <c r="CG156" i="22"/>
  <c r="CH156" i="22"/>
  <c r="CI156" i="22"/>
  <c r="CK156" i="22"/>
  <c r="CL156" i="22"/>
  <c r="CM156" i="22"/>
  <c r="CN156" i="22"/>
  <c r="CG157" i="22"/>
  <c r="CH157" i="22"/>
  <c r="CI157" i="22"/>
  <c r="CJ157" i="22"/>
  <c r="CK157" i="22"/>
  <c r="CL157" i="22"/>
  <c r="CM157" i="22"/>
  <c r="CN157" i="22"/>
  <c r="CG158" i="22"/>
  <c r="CH158" i="22"/>
  <c r="CI158" i="22"/>
  <c r="CJ158" i="22"/>
  <c r="CK158" i="22"/>
  <c r="CG159" i="22"/>
  <c r="CH159" i="22"/>
  <c r="CL159" i="22"/>
  <c r="CM159" i="22"/>
  <c r="CN159" i="22"/>
  <c r="CH160" i="22"/>
  <c r="CI160" i="22"/>
  <c r="CJ160" i="22"/>
  <c r="CK160" i="22"/>
  <c r="CL160" i="22"/>
  <c r="CM160" i="22"/>
  <c r="CN160" i="22"/>
  <c r="CG161" i="22"/>
  <c r="CH161" i="22"/>
  <c r="CI161" i="22"/>
  <c r="CJ161" i="22"/>
  <c r="CK161" i="22"/>
  <c r="CL161" i="22"/>
  <c r="CM161" i="22"/>
  <c r="CN161" i="22"/>
  <c r="CG162" i="22"/>
  <c r="CH162" i="22"/>
  <c r="CI162" i="22"/>
  <c r="CJ162" i="22"/>
  <c r="CK162" i="22"/>
  <c r="CL162" i="22"/>
  <c r="CM162" i="22"/>
  <c r="CN162" i="22"/>
  <c r="CG163" i="22"/>
  <c r="CH163" i="22"/>
  <c r="CM163" i="22"/>
  <c r="CN163" i="22"/>
  <c r="CG164" i="22"/>
  <c r="CI164" i="22"/>
  <c r="CJ164" i="22"/>
  <c r="CK164" i="22"/>
  <c r="CL164" i="22"/>
  <c r="CM164" i="22"/>
  <c r="CN164" i="22"/>
  <c r="CG165" i="22"/>
  <c r="CH165" i="22"/>
  <c r="CI165" i="22"/>
  <c r="CJ165" i="22"/>
  <c r="CK165" i="22"/>
  <c r="CL165" i="22"/>
  <c r="CM165" i="22"/>
  <c r="CN165" i="22"/>
  <c r="CG166" i="22"/>
  <c r="CH166" i="22"/>
  <c r="CI166" i="22"/>
  <c r="CJ166" i="22"/>
  <c r="CK166" i="22"/>
  <c r="CL166" i="22"/>
  <c r="CM166" i="22"/>
  <c r="CN166" i="22"/>
  <c r="CG167" i="22"/>
  <c r="CH167" i="22"/>
  <c r="CI167" i="22"/>
  <c r="CJ167" i="22"/>
  <c r="CK167" i="22"/>
  <c r="CL167" i="22"/>
  <c r="CM167" i="22"/>
  <c r="CN167" i="22"/>
  <c r="CG168" i="22"/>
  <c r="CH168" i="22"/>
  <c r="CI168" i="22"/>
  <c r="CJ168" i="22"/>
  <c r="CK168" i="22"/>
  <c r="CL168" i="22"/>
  <c r="CM168" i="22"/>
  <c r="CN168" i="22"/>
  <c r="CG169" i="22"/>
  <c r="CH169" i="22"/>
  <c r="CI169" i="22"/>
  <c r="CJ169" i="22"/>
  <c r="CK169" i="22"/>
  <c r="CL169" i="22"/>
  <c r="CM169" i="22"/>
  <c r="CN169" i="22"/>
  <c r="CG170" i="22"/>
  <c r="CH170" i="22"/>
  <c r="CI170" i="22"/>
  <c r="CJ170" i="22"/>
  <c r="CL170" i="22"/>
  <c r="CM170" i="22"/>
  <c r="CN170" i="22"/>
  <c r="CG171" i="22"/>
  <c r="CH171" i="22"/>
  <c r="CI171" i="22"/>
  <c r="CJ171" i="22"/>
  <c r="CK171" i="22"/>
  <c r="CL171" i="22"/>
  <c r="CM171" i="22"/>
  <c r="CN171" i="22"/>
  <c r="CG172" i="22"/>
  <c r="CH172" i="22"/>
  <c r="CI172" i="22"/>
  <c r="CJ172" i="22"/>
  <c r="CK172" i="22"/>
  <c r="CL172" i="22"/>
  <c r="CM172" i="22"/>
  <c r="CN172" i="22"/>
  <c r="CG173" i="22"/>
  <c r="CH173" i="22"/>
  <c r="CI173" i="22"/>
  <c r="CJ173" i="22"/>
  <c r="CK173" i="22"/>
  <c r="CL173" i="22"/>
  <c r="CM173" i="22"/>
  <c r="CN173" i="22"/>
  <c r="CG174" i="22"/>
  <c r="CH174" i="22"/>
  <c r="CI174" i="22"/>
  <c r="CJ174" i="22"/>
  <c r="CK174" i="22"/>
  <c r="CL174" i="22"/>
  <c r="CM174" i="22"/>
  <c r="CN174" i="22"/>
  <c r="CG175" i="22"/>
  <c r="CH175" i="22"/>
  <c r="CI175" i="22"/>
  <c r="CJ175" i="22"/>
  <c r="CK175" i="22"/>
  <c r="CL175" i="22"/>
  <c r="CM175" i="22"/>
  <c r="CN175" i="22"/>
  <c r="CG176" i="22"/>
  <c r="CH176" i="22"/>
  <c r="CI176" i="22"/>
  <c r="CJ176" i="22"/>
  <c r="CK176" i="22"/>
  <c r="CL176" i="22"/>
  <c r="CM176" i="22"/>
  <c r="CN176" i="22"/>
  <c r="CG177" i="22"/>
  <c r="CH177" i="22"/>
  <c r="CI177" i="22"/>
  <c r="CJ177" i="22"/>
  <c r="CK177" i="22"/>
  <c r="CL177" i="22"/>
  <c r="CM177" i="22"/>
  <c r="CN177" i="22"/>
  <c r="CG178" i="22"/>
  <c r="CH178" i="22"/>
  <c r="CI178" i="22"/>
  <c r="CJ178" i="22"/>
  <c r="CK178" i="22"/>
  <c r="CL178" i="22"/>
  <c r="CM178" i="22"/>
  <c r="CN178" i="22"/>
  <c r="CG179" i="22"/>
  <c r="CH179" i="22"/>
  <c r="CI179" i="22"/>
  <c r="CJ179" i="22"/>
  <c r="CK179" i="22"/>
  <c r="CL179" i="22"/>
  <c r="CM179" i="22"/>
  <c r="CN179" i="22"/>
  <c r="CG180" i="22"/>
  <c r="CH180" i="22"/>
  <c r="CI180" i="22"/>
  <c r="CJ180" i="22"/>
  <c r="CK180" i="22"/>
  <c r="CG181" i="22"/>
  <c r="CH181" i="22"/>
  <c r="CI181" i="22"/>
  <c r="CJ181" i="22"/>
  <c r="CK181" i="22"/>
  <c r="CG182" i="22"/>
  <c r="CH182" i="22"/>
  <c r="CI182" i="22"/>
  <c r="CJ182" i="22"/>
  <c r="CK182" i="22"/>
  <c r="CL182" i="22"/>
  <c r="CM182" i="22"/>
  <c r="CN182" i="22"/>
  <c r="CG183" i="22"/>
  <c r="CH183" i="22"/>
  <c r="CI183" i="22"/>
  <c r="CJ183" i="22"/>
  <c r="CK183" i="22"/>
  <c r="CL183" i="22"/>
  <c r="CM183" i="22"/>
  <c r="CN183" i="22"/>
  <c r="CG184" i="22"/>
  <c r="CH184" i="22"/>
  <c r="CI184" i="22"/>
  <c r="CJ184" i="22"/>
  <c r="CK184" i="22"/>
  <c r="CL184" i="22"/>
  <c r="CM184" i="22"/>
  <c r="CN184" i="22"/>
  <c r="CG185" i="22"/>
  <c r="CH185" i="22"/>
  <c r="CI185" i="22"/>
  <c r="CJ185" i="22"/>
  <c r="CK185" i="22"/>
  <c r="CL185" i="22"/>
  <c r="CM185" i="22"/>
  <c r="CN185" i="22"/>
  <c r="CG186" i="22"/>
  <c r="CH186" i="22"/>
  <c r="CI186" i="22"/>
  <c r="CJ186" i="22"/>
  <c r="CK186" i="22"/>
  <c r="CL186" i="22"/>
  <c r="CM186" i="22"/>
  <c r="CN186" i="22"/>
  <c r="CG187" i="22"/>
  <c r="CH187" i="22"/>
  <c r="CI187" i="22"/>
  <c r="CJ187" i="22"/>
  <c r="CK187" i="22"/>
  <c r="CL187" i="22"/>
  <c r="CM187" i="22"/>
  <c r="CN187" i="22"/>
  <c r="CG188" i="22"/>
  <c r="CH188" i="22"/>
  <c r="CI188" i="22"/>
  <c r="CJ188" i="22"/>
  <c r="CK188" i="22"/>
  <c r="CG189" i="22"/>
  <c r="CH189" i="22"/>
  <c r="CI189" i="22"/>
  <c r="CJ189" i="22"/>
  <c r="CK189" i="22"/>
  <c r="CL189" i="22"/>
  <c r="CM189" i="22"/>
  <c r="CN189" i="22"/>
  <c r="CG190" i="22"/>
  <c r="CH190" i="22"/>
  <c r="CI190" i="22"/>
  <c r="CJ190" i="22"/>
  <c r="CK190" i="22"/>
  <c r="CL190" i="22"/>
  <c r="CM190" i="22"/>
  <c r="CN190" i="22"/>
  <c r="CG191" i="22"/>
  <c r="CH191" i="22"/>
  <c r="CI191" i="22"/>
  <c r="CJ191" i="22"/>
  <c r="CK191" i="22"/>
  <c r="CL191" i="22"/>
  <c r="CM191" i="22"/>
  <c r="CN191" i="22"/>
  <c r="CG192" i="22"/>
  <c r="CH192" i="22"/>
  <c r="CI192" i="22"/>
  <c r="CJ192" i="22"/>
  <c r="CK192" i="22"/>
  <c r="CL192" i="22"/>
  <c r="CM192" i="22"/>
  <c r="CN192" i="22"/>
  <c r="CG193" i="22"/>
  <c r="CH193" i="22"/>
  <c r="CI193" i="22"/>
  <c r="CJ193" i="22"/>
  <c r="CK193" i="22"/>
  <c r="CL193" i="22"/>
  <c r="CM193" i="22"/>
  <c r="CN193" i="22"/>
  <c r="CL11" i="22"/>
  <c r="CK11" i="22"/>
  <c r="CJ11" i="22"/>
  <c r="CI11" i="22"/>
  <c r="CG11" i="22"/>
  <c r="A12" i="23"/>
  <c r="D12" i="23"/>
  <c r="A13" i="23"/>
  <c r="D13" i="23"/>
  <c r="A14" i="23"/>
  <c r="D14" i="23"/>
  <c r="A15" i="23"/>
  <c r="D15" i="23"/>
  <c r="A16" i="23"/>
  <c r="D16" i="23"/>
  <c r="A17" i="23"/>
  <c r="D17" i="23"/>
  <c r="A18" i="23"/>
  <c r="D18" i="23"/>
  <c r="A19" i="23"/>
  <c r="D19" i="23"/>
  <c r="A20" i="23"/>
  <c r="D20" i="23"/>
  <c r="A21" i="23"/>
  <c r="D21" i="23"/>
  <c r="A22" i="23"/>
  <c r="D22" i="23"/>
  <c r="A23" i="23"/>
  <c r="D23" i="23"/>
  <c r="A24" i="23"/>
  <c r="D24" i="23"/>
  <c r="A25" i="23"/>
  <c r="D25" i="23"/>
  <c r="A26" i="23"/>
  <c r="D26" i="23"/>
  <c r="A27" i="23"/>
  <c r="D27" i="23"/>
  <c r="A28" i="23"/>
  <c r="D28" i="23"/>
  <c r="A29" i="23"/>
  <c r="D29" i="23"/>
  <c r="A30" i="23"/>
  <c r="D30" i="23"/>
  <c r="A31" i="23"/>
  <c r="D31" i="23"/>
  <c r="A32" i="23"/>
  <c r="D32" i="23"/>
  <c r="A33" i="23"/>
  <c r="D33" i="23"/>
  <c r="A34" i="23"/>
  <c r="D34" i="23"/>
  <c r="A35" i="23"/>
  <c r="D35" i="23"/>
  <c r="A36" i="23"/>
  <c r="D36" i="23"/>
  <c r="A37" i="23"/>
  <c r="D37" i="23"/>
  <c r="A38" i="23"/>
  <c r="D38" i="23"/>
  <c r="A39" i="23"/>
  <c r="D39" i="23"/>
  <c r="A40" i="23"/>
  <c r="D40" i="23"/>
  <c r="A41" i="23"/>
  <c r="D41" i="23"/>
  <c r="A42" i="23"/>
  <c r="D42" i="23"/>
  <c r="A43" i="23"/>
  <c r="D43" i="23"/>
  <c r="A44" i="23"/>
  <c r="D44" i="23"/>
  <c r="A45" i="23"/>
  <c r="D45" i="23"/>
  <c r="A46" i="23"/>
  <c r="D46" i="23"/>
  <c r="A47" i="23"/>
  <c r="D47" i="23"/>
  <c r="A48" i="23"/>
  <c r="D48" i="23"/>
  <c r="A49" i="23"/>
  <c r="D49" i="23"/>
  <c r="A50" i="23"/>
  <c r="D50" i="23"/>
  <c r="A51" i="23"/>
  <c r="D51" i="23"/>
  <c r="A52" i="23"/>
  <c r="D52" i="23"/>
  <c r="A53" i="23"/>
  <c r="D53" i="23"/>
  <c r="A54" i="23"/>
  <c r="D54" i="23"/>
  <c r="A55" i="23"/>
  <c r="D55" i="23"/>
  <c r="A56" i="23"/>
  <c r="D56" i="23"/>
  <c r="A57" i="23"/>
  <c r="D57" i="23"/>
  <c r="A58" i="23"/>
  <c r="D58" i="23"/>
  <c r="A59" i="23"/>
  <c r="D59" i="23"/>
  <c r="A60" i="23"/>
  <c r="D60" i="23"/>
  <c r="A61" i="23"/>
  <c r="D61" i="23"/>
  <c r="A62" i="23"/>
  <c r="D62" i="23"/>
  <c r="A63" i="23"/>
  <c r="D63" i="23"/>
  <c r="A64" i="23"/>
  <c r="D64" i="23"/>
  <c r="A65" i="23"/>
  <c r="D65" i="23"/>
  <c r="A66" i="23"/>
  <c r="D66" i="23"/>
  <c r="A67" i="23"/>
  <c r="D67" i="23"/>
  <c r="A68" i="23"/>
  <c r="D68" i="23"/>
  <c r="A69" i="23"/>
  <c r="D69" i="23"/>
  <c r="A70" i="23"/>
  <c r="D70" i="23"/>
  <c r="A71" i="23"/>
  <c r="D71" i="23"/>
  <c r="A72" i="23"/>
  <c r="D72" i="23"/>
  <c r="A73" i="23"/>
  <c r="D73" i="23"/>
  <c r="A74" i="23"/>
  <c r="D74" i="23"/>
  <c r="A75" i="23"/>
  <c r="D75" i="23"/>
  <c r="A76" i="23"/>
  <c r="D76" i="23"/>
  <c r="A77" i="23"/>
  <c r="D77" i="23"/>
  <c r="A78" i="23"/>
  <c r="D78" i="23"/>
  <c r="A79" i="23"/>
  <c r="D79" i="23"/>
  <c r="A80" i="23"/>
  <c r="D80" i="23"/>
  <c r="A81" i="23"/>
  <c r="D81" i="23"/>
  <c r="A82" i="23"/>
  <c r="D82" i="23"/>
  <c r="A83" i="23"/>
  <c r="D83" i="23"/>
  <c r="A84" i="23"/>
  <c r="D84" i="23"/>
  <c r="A85" i="23"/>
  <c r="D85" i="23"/>
  <c r="A86" i="23"/>
  <c r="D86" i="23"/>
  <c r="A87" i="23"/>
  <c r="D87" i="23"/>
  <c r="A88" i="23"/>
  <c r="D88" i="23"/>
  <c r="A89" i="23"/>
  <c r="D89" i="23"/>
  <c r="A90" i="23"/>
  <c r="D90" i="23"/>
  <c r="A91" i="23"/>
  <c r="D91" i="23"/>
  <c r="A92" i="23"/>
  <c r="D92" i="23"/>
  <c r="A93" i="23"/>
  <c r="D93" i="23"/>
  <c r="A94" i="23"/>
  <c r="D94" i="23"/>
  <c r="A95" i="23"/>
  <c r="D95" i="23"/>
  <c r="A96" i="23"/>
  <c r="D96" i="23"/>
  <c r="A97" i="23"/>
  <c r="D97" i="23"/>
  <c r="A98" i="23"/>
  <c r="D98" i="23"/>
  <c r="A99" i="23"/>
  <c r="D99" i="23"/>
  <c r="A100" i="23"/>
  <c r="D100" i="23"/>
  <c r="A101" i="23"/>
  <c r="D101" i="23"/>
  <c r="A102" i="23"/>
  <c r="D102" i="23"/>
  <c r="A103" i="23"/>
  <c r="D103" i="23"/>
  <c r="A104" i="23"/>
  <c r="D104" i="23"/>
  <c r="A105" i="23"/>
  <c r="D105" i="23"/>
  <c r="A106" i="23"/>
  <c r="D106" i="23"/>
  <c r="A107" i="23"/>
  <c r="D107" i="23"/>
  <c r="A108" i="23"/>
  <c r="D108" i="23"/>
  <c r="A109" i="23"/>
  <c r="D109" i="23"/>
  <c r="A110" i="23"/>
  <c r="D110" i="23"/>
  <c r="A111" i="23"/>
  <c r="D111" i="23"/>
  <c r="A112" i="23"/>
  <c r="D112" i="23"/>
  <c r="A113" i="23"/>
  <c r="D113" i="23"/>
  <c r="A114" i="23"/>
  <c r="D114" i="23"/>
  <c r="A115" i="23"/>
  <c r="D115" i="23"/>
  <c r="A116" i="23"/>
  <c r="D116" i="23"/>
  <c r="A117" i="23"/>
  <c r="D117" i="23"/>
  <c r="A118" i="23"/>
  <c r="D118" i="23"/>
  <c r="A119" i="23"/>
  <c r="D119" i="23"/>
  <c r="A120" i="23"/>
  <c r="D120" i="23"/>
  <c r="A121" i="23"/>
  <c r="D121" i="23"/>
  <c r="A122" i="23"/>
  <c r="D122" i="23"/>
  <c r="A123" i="23"/>
  <c r="D123" i="23"/>
  <c r="A124" i="23"/>
  <c r="D124" i="23"/>
  <c r="A125" i="23"/>
  <c r="D125" i="23"/>
  <c r="A126" i="23"/>
  <c r="D126" i="23"/>
  <c r="A127" i="23"/>
  <c r="D127" i="23"/>
  <c r="A128" i="23"/>
  <c r="D128" i="23"/>
  <c r="A129" i="23"/>
  <c r="D129" i="23"/>
  <c r="A130" i="23"/>
  <c r="D130" i="23"/>
  <c r="A131" i="23"/>
  <c r="D131" i="23"/>
  <c r="A132" i="23"/>
  <c r="D132" i="23"/>
  <c r="A133" i="23"/>
  <c r="D133" i="23"/>
  <c r="A134" i="23"/>
  <c r="D134" i="23"/>
  <c r="A135" i="23"/>
  <c r="D135" i="23"/>
  <c r="A136" i="23"/>
  <c r="D136" i="23"/>
  <c r="A137" i="23"/>
  <c r="D137" i="23"/>
  <c r="A138" i="23"/>
  <c r="D138" i="23"/>
  <c r="A139" i="23"/>
  <c r="D139" i="23"/>
  <c r="A140" i="23"/>
  <c r="D140" i="23"/>
  <c r="A141" i="23"/>
  <c r="D141" i="23"/>
  <c r="A142" i="23"/>
  <c r="D142" i="23"/>
  <c r="A143" i="23"/>
  <c r="D143" i="23"/>
  <c r="A144" i="23"/>
  <c r="D144" i="23"/>
  <c r="A145" i="23"/>
  <c r="D145" i="23"/>
  <c r="A146" i="23"/>
  <c r="D146" i="23"/>
  <c r="A147" i="23"/>
  <c r="D147" i="23"/>
  <c r="A148" i="23"/>
  <c r="D148" i="23"/>
  <c r="A149" i="23"/>
  <c r="D149" i="23"/>
  <c r="A150" i="23"/>
  <c r="D150" i="23"/>
  <c r="A151" i="23"/>
  <c r="D151" i="23"/>
  <c r="A152" i="23"/>
  <c r="D152" i="23"/>
  <c r="A153" i="23"/>
  <c r="D153" i="23"/>
  <c r="A154" i="23"/>
  <c r="D154" i="23"/>
  <c r="A155" i="23"/>
  <c r="D155" i="23"/>
  <c r="A156" i="23"/>
  <c r="D156" i="23"/>
  <c r="A157" i="23"/>
  <c r="D157" i="23"/>
  <c r="A158" i="23"/>
  <c r="D158" i="23"/>
  <c r="A159" i="23"/>
  <c r="D159" i="23"/>
  <c r="A160" i="23"/>
  <c r="D160" i="23"/>
  <c r="A161" i="23"/>
  <c r="D161" i="23"/>
  <c r="A162" i="23"/>
  <c r="D162" i="23"/>
  <c r="A163" i="23"/>
  <c r="D163" i="23"/>
  <c r="A164" i="23"/>
  <c r="D164" i="23"/>
  <c r="A165" i="23"/>
  <c r="D165" i="23"/>
  <c r="A166" i="23"/>
  <c r="D166" i="23"/>
  <c r="A167" i="23"/>
  <c r="D167" i="23"/>
  <c r="A168" i="23"/>
  <c r="D168" i="23"/>
  <c r="A169" i="23"/>
  <c r="D169" i="23"/>
  <c r="A170" i="23"/>
  <c r="D170" i="23"/>
  <c r="A171" i="23"/>
  <c r="D171" i="23"/>
  <c r="A172" i="23"/>
  <c r="D172" i="23"/>
  <c r="A173" i="23"/>
  <c r="D173" i="23"/>
  <c r="A174" i="23"/>
  <c r="D174" i="23"/>
  <c r="A175" i="23"/>
  <c r="D175" i="23"/>
  <c r="A176" i="23"/>
  <c r="D176" i="23"/>
  <c r="A177" i="23"/>
  <c r="D177" i="23"/>
  <c r="A178" i="23"/>
  <c r="D178" i="23"/>
  <c r="A179" i="23"/>
  <c r="D179" i="23"/>
  <c r="A180" i="23"/>
  <c r="D180" i="23"/>
  <c r="A181" i="23"/>
  <c r="D181" i="23"/>
  <c r="A182" i="23"/>
  <c r="D182" i="23"/>
  <c r="A183" i="23"/>
  <c r="D183" i="23"/>
  <c r="A184" i="23"/>
  <c r="D184" i="23"/>
  <c r="A185" i="23"/>
  <c r="D185" i="23"/>
  <c r="A186" i="23"/>
  <c r="D186" i="23"/>
  <c r="A187" i="23"/>
  <c r="D187" i="23"/>
  <c r="A188" i="23"/>
  <c r="D188" i="23"/>
  <c r="A189" i="23"/>
  <c r="D189" i="23"/>
  <c r="A190" i="23"/>
  <c r="D190" i="23"/>
  <c r="A191" i="23"/>
  <c r="D191" i="23"/>
  <c r="A192" i="23"/>
  <c r="D192" i="23"/>
  <c r="A193" i="23"/>
  <c r="D193" i="23"/>
  <c r="AZ86" i="23"/>
  <c r="BA86" i="23" s="1"/>
  <c r="BB86" i="23"/>
  <c r="BF86" i="23"/>
  <c r="BG86" i="23"/>
  <c r="BH86" i="23"/>
  <c r="AZ87" i="23"/>
  <c r="BA87" i="23" s="1"/>
  <c r="BB87" i="23"/>
  <c r="BF87" i="23"/>
  <c r="BG87" i="23"/>
  <c r="BH87" i="23"/>
  <c r="AZ88" i="23"/>
  <c r="BA88" i="23" s="1"/>
  <c r="BB88" i="23"/>
  <c r="BF88" i="23"/>
  <c r="BG88" i="23"/>
  <c r="BH88" i="23"/>
  <c r="AZ89" i="23"/>
  <c r="BA89" i="23" s="1"/>
  <c r="BB89" i="23"/>
  <c r="BF89" i="23"/>
  <c r="BG89" i="23"/>
  <c r="BH89" i="23"/>
  <c r="AZ90" i="23"/>
  <c r="BA90" i="23" s="1"/>
  <c r="BB90" i="23"/>
  <c r="BF90" i="23"/>
  <c r="BG90" i="23"/>
  <c r="BH90" i="23"/>
  <c r="AZ91" i="23"/>
  <c r="BA91" i="23" s="1"/>
  <c r="BB91" i="23"/>
  <c r="BF91" i="23"/>
  <c r="BG91" i="23"/>
  <c r="BH91" i="23"/>
  <c r="AZ92" i="23"/>
  <c r="BA92" i="23" s="1"/>
  <c r="BB92" i="23"/>
  <c r="BF92" i="23"/>
  <c r="BG92" i="23"/>
  <c r="BH92" i="23"/>
  <c r="AZ93" i="23"/>
  <c r="BA93" i="23" s="1"/>
  <c r="BB93" i="23"/>
  <c r="BF93" i="23"/>
  <c r="BG93" i="23"/>
  <c r="BH93" i="23"/>
  <c r="AZ94" i="23"/>
  <c r="BA94" i="23" s="1"/>
  <c r="BB94" i="23"/>
  <c r="BF94" i="23"/>
  <c r="BG94" i="23"/>
  <c r="BH94" i="23"/>
  <c r="AZ95" i="23"/>
  <c r="BA95" i="23" s="1"/>
  <c r="BB95" i="23"/>
  <c r="BF95" i="23"/>
  <c r="BG95" i="23"/>
  <c r="BH95" i="23"/>
  <c r="AZ96" i="23"/>
  <c r="BA96" i="23" s="1"/>
  <c r="BB96" i="23"/>
  <c r="BF96" i="23"/>
  <c r="BG96" i="23"/>
  <c r="BH96" i="23"/>
  <c r="AZ97" i="23"/>
  <c r="BA97" i="23" s="1"/>
  <c r="BB97" i="23"/>
  <c r="BF97" i="23"/>
  <c r="BG97" i="23"/>
  <c r="BH97" i="23"/>
  <c r="AZ98" i="23"/>
  <c r="BA98" i="23" s="1"/>
  <c r="BB98" i="23"/>
  <c r="BF98" i="23"/>
  <c r="BG98" i="23"/>
  <c r="BH98" i="23"/>
  <c r="AZ99" i="23"/>
  <c r="BA99" i="23" s="1"/>
  <c r="BB99" i="23"/>
  <c r="BF99" i="23"/>
  <c r="BG99" i="23"/>
  <c r="BH99" i="23"/>
  <c r="AZ100" i="23"/>
  <c r="BA100" i="23" s="1"/>
  <c r="BB100" i="23"/>
  <c r="BF100" i="23"/>
  <c r="BG100" i="23"/>
  <c r="BH100" i="23"/>
  <c r="AZ101" i="23"/>
  <c r="BA101" i="23" s="1"/>
  <c r="BB101" i="23"/>
  <c r="BF101" i="23"/>
  <c r="BG101" i="23"/>
  <c r="BH101" i="23"/>
  <c r="AZ102" i="23"/>
  <c r="BA102" i="23" s="1"/>
  <c r="BB102" i="23"/>
  <c r="BF102" i="23"/>
  <c r="BG102" i="23"/>
  <c r="BH102" i="23"/>
  <c r="AZ103" i="23"/>
  <c r="BA103" i="23" s="1"/>
  <c r="BB103" i="23"/>
  <c r="BF103" i="23"/>
  <c r="BG103" i="23"/>
  <c r="BH103" i="23"/>
  <c r="AZ104" i="23"/>
  <c r="BA104" i="23" s="1"/>
  <c r="BB104" i="23"/>
  <c r="BF104" i="23"/>
  <c r="BG104" i="23"/>
  <c r="BH104" i="23"/>
  <c r="AZ105" i="23"/>
  <c r="BA105" i="23" s="1"/>
  <c r="BB105" i="23"/>
  <c r="BF105" i="23"/>
  <c r="BG105" i="23"/>
  <c r="BH105" i="23"/>
  <c r="AZ106" i="23"/>
  <c r="BA106" i="23" s="1"/>
  <c r="BB106" i="23"/>
  <c r="BF106" i="23"/>
  <c r="BG106" i="23"/>
  <c r="BH106" i="23"/>
  <c r="AZ107" i="23"/>
  <c r="BA107" i="23" s="1"/>
  <c r="BB107" i="23"/>
  <c r="BF107" i="23"/>
  <c r="BG107" i="23"/>
  <c r="BH107" i="23"/>
  <c r="AZ108" i="23"/>
  <c r="BA108" i="23" s="1"/>
  <c r="BB108" i="23"/>
  <c r="BF108" i="23"/>
  <c r="BG108" i="23"/>
  <c r="BH108" i="23"/>
  <c r="AZ109" i="23"/>
  <c r="BA109" i="23" s="1"/>
  <c r="BB109" i="23"/>
  <c r="BF109" i="23"/>
  <c r="BG109" i="23"/>
  <c r="BH109" i="23"/>
  <c r="AZ110" i="23"/>
  <c r="BA110" i="23" s="1"/>
  <c r="BB110" i="23"/>
  <c r="BF110" i="23"/>
  <c r="BG110" i="23"/>
  <c r="BH110" i="23"/>
  <c r="AZ111" i="23"/>
  <c r="BA111" i="23" s="1"/>
  <c r="BB111" i="23"/>
  <c r="BF111" i="23"/>
  <c r="BG111" i="23"/>
  <c r="BH111" i="23"/>
  <c r="AZ112" i="23"/>
  <c r="BA112" i="23" s="1"/>
  <c r="BB112" i="23"/>
  <c r="BF112" i="23"/>
  <c r="BG112" i="23"/>
  <c r="BH112" i="23"/>
  <c r="AZ113" i="23"/>
  <c r="BA113" i="23" s="1"/>
  <c r="BB113" i="23"/>
  <c r="BF113" i="23"/>
  <c r="BG113" i="23"/>
  <c r="BH113" i="23"/>
  <c r="AZ114" i="23"/>
  <c r="BA114" i="23" s="1"/>
  <c r="BB114" i="23"/>
  <c r="BF114" i="23"/>
  <c r="BG114" i="23"/>
  <c r="BH114" i="23"/>
  <c r="AZ115" i="23"/>
  <c r="BA115" i="23" s="1"/>
  <c r="BB115" i="23"/>
  <c r="BF115" i="23"/>
  <c r="BG115" i="23"/>
  <c r="BH115" i="23"/>
  <c r="AZ116" i="23"/>
  <c r="BA116" i="23" s="1"/>
  <c r="BB116" i="23"/>
  <c r="BF116" i="23"/>
  <c r="BG116" i="23"/>
  <c r="BH116" i="23"/>
  <c r="AZ117" i="23"/>
  <c r="BA117" i="23" s="1"/>
  <c r="BB117" i="23"/>
  <c r="BF117" i="23"/>
  <c r="BG117" i="23"/>
  <c r="BH117" i="23"/>
  <c r="AZ118" i="23"/>
  <c r="BA118" i="23" s="1"/>
  <c r="BB118" i="23"/>
  <c r="BF118" i="23"/>
  <c r="BG118" i="23"/>
  <c r="BH118" i="23"/>
  <c r="AZ119" i="23"/>
  <c r="BA119" i="23" s="1"/>
  <c r="BB119" i="23"/>
  <c r="BF119" i="23"/>
  <c r="BG119" i="23"/>
  <c r="BH119" i="23"/>
  <c r="AZ120" i="23"/>
  <c r="BA120" i="23" s="1"/>
  <c r="BB120" i="23"/>
  <c r="BF120" i="23"/>
  <c r="BG120" i="23"/>
  <c r="BH120" i="23"/>
  <c r="AZ121" i="23"/>
  <c r="BA121" i="23" s="1"/>
  <c r="BB121" i="23"/>
  <c r="BC121" i="23" s="1"/>
  <c r="BF121" i="23"/>
  <c r="BG121" i="23"/>
  <c r="BH121" i="23"/>
  <c r="AZ122" i="23"/>
  <c r="BB122" i="23"/>
  <c r="BC122" i="23" s="1"/>
  <c r="BF122" i="23"/>
  <c r="BG122" i="23"/>
  <c r="BH122" i="23"/>
  <c r="AZ123" i="23"/>
  <c r="BA123" i="23" s="1"/>
  <c r="BB123" i="23"/>
  <c r="BC123" i="23" s="1"/>
  <c r="BF123" i="23"/>
  <c r="BG123" i="23"/>
  <c r="BH123" i="23"/>
  <c r="AZ124" i="23"/>
  <c r="BA124" i="23" s="1"/>
  <c r="BB124" i="23"/>
  <c r="BC124" i="23" s="1"/>
  <c r="BF124" i="23"/>
  <c r="BG124" i="23"/>
  <c r="BH124" i="23"/>
  <c r="AZ125" i="23"/>
  <c r="BA125" i="23" s="1"/>
  <c r="BB125" i="23"/>
  <c r="BC125" i="23" s="1"/>
  <c r="BF125" i="23"/>
  <c r="BG125" i="23"/>
  <c r="BH125" i="23"/>
  <c r="AZ126" i="23"/>
  <c r="BA126" i="23" s="1"/>
  <c r="BB126" i="23"/>
  <c r="BC126" i="23" s="1"/>
  <c r="BD126" i="23"/>
  <c r="BE126" i="23" s="1"/>
  <c r="BF126" i="23"/>
  <c r="BG126" i="23"/>
  <c r="BH126" i="23"/>
  <c r="AZ127" i="23"/>
  <c r="BA127" i="23" s="1"/>
  <c r="BB127" i="23"/>
  <c r="BC127" i="23" s="1"/>
  <c r="BF127" i="23"/>
  <c r="BG127" i="23"/>
  <c r="BH127" i="23"/>
  <c r="AZ128" i="23"/>
  <c r="BA128" i="23" s="1"/>
  <c r="BB128" i="23"/>
  <c r="BC128" i="23" s="1"/>
  <c r="BF128" i="23"/>
  <c r="BG128" i="23"/>
  <c r="BH128" i="23"/>
  <c r="AZ129" i="23"/>
  <c r="BA129" i="23"/>
  <c r="BB129" i="23"/>
  <c r="BD129" i="23" s="1"/>
  <c r="BE129" i="23" s="1"/>
  <c r="BC129" i="23"/>
  <c r="BF129" i="23"/>
  <c r="BG129" i="23"/>
  <c r="BH129" i="23"/>
  <c r="AZ130" i="23"/>
  <c r="BD130" i="23" s="1"/>
  <c r="BE130" i="23" s="1"/>
  <c r="BB130" i="23"/>
  <c r="BC130" i="23" s="1"/>
  <c r="BF130" i="23"/>
  <c r="BG130" i="23"/>
  <c r="BH130" i="23"/>
  <c r="AZ131" i="23"/>
  <c r="BA131" i="23"/>
  <c r="BB131" i="23"/>
  <c r="BC131" i="23"/>
  <c r="BD131" i="23"/>
  <c r="BE131" i="23"/>
  <c r="BF131" i="23"/>
  <c r="BG131" i="23"/>
  <c r="BH131" i="23"/>
  <c r="AZ132" i="23"/>
  <c r="BA132" i="23" s="1"/>
  <c r="BB132" i="23"/>
  <c r="BD132" i="23" s="1"/>
  <c r="BE132" i="23" s="1"/>
  <c r="BF132" i="23"/>
  <c r="BG132" i="23"/>
  <c r="BH132" i="23"/>
  <c r="AZ133" i="23"/>
  <c r="BA133" i="23"/>
  <c r="BB133" i="23"/>
  <c r="BD133" i="23" s="1"/>
  <c r="BE133" i="23" s="1"/>
  <c r="BC133" i="23"/>
  <c r="BF133" i="23"/>
  <c r="BG133" i="23"/>
  <c r="BH133" i="23"/>
  <c r="AZ134" i="23"/>
  <c r="BD134" i="23" s="1"/>
  <c r="BE134" i="23" s="1"/>
  <c r="BB134" i="23"/>
  <c r="BC134" i="23" s="1"/>
  <c r="BF134" i="23"/>
  <c r="BG134" i="23"/>
  <c r="BH134" i="23"/>
  <c r="AZ135" i="23"/>
  <c r="BA135" i="23"/>
  <c r="BB135" i="23"/>
  <c r="BC135" i="23"/>
  <c r="BD135" i="23"/>
  <c r="BE135" i="23"/>
  <c r="BF135" i="23"/>
  <c r="BG135" i="23"/>
  <c r="BH135" i="23"/>
  <c r="AZ136" i="23"/>
  <c r="BA136" i="23" s="1"/>
  <c r="BB136" i="23"/>
  <c r="BD136" i="23" s="1"/>
  <c r="BE136" i="23" s="1"/>
  <c r="BF136" i="23"/>
  <c r="BG136" i="23"/>
  <c r="BH136" i="23"/>
  <c r="AZ137" i="23"/>
  <c r="BA137" i="23"/>
  <c r="BB137" i="23"/>
  <c r="BD137" i="23" s="1"/>
  <c r="BE137" i="23" s="1"/>
  <c r="BC137" i="23"/>
  <c r="BF137" i="23"/>
  <c r="BG137" i="23"/>
  <c r="BH137" i="23"/>
  <c r="AZ138" i="23"/>
  <c r="BD138" i="23" s="1"/>
  <c r="BE138" i="23" s="1"/>
  <c r="BB138" i="23"/>
  <c r="BC138" i="23" s="1"/>
  <c r="BF138" i="23"/>
  <c r="BG138" i="23"/>
  <c r="BH138" i="23"/>
  <c r="AZ139" i="23"/>
  <c r="BA139" i="23"/>
  <c r="BB139" i="23"/>
  <c r="BC139" i="23"/>
  <c r="BD139" i="23"/>
  <c r="BE139" i="23"/>
  <c r="BF139" i="23"/>
  <c r="BG139" i="23"/>
  <c r="BH139" i="23"/>
  <c r="AZ140" i="23"/>
  <c r="BA140" i="23" s="1"/>
  <c r="BB140" i="23"/>
  <c r="BD140" i="23" s="1"/>
  <c r="BE140" i="23" s="1"/>
  <c r="BF140" i="23"/>
  <c r="BG140" i="23"/>
  <c r="BH140" i="23"/>
  <c r="AZ141" i="23"/>
  <c r="BA141" i="23"/>
  <c r="BB141" i="23"/>
  <c r="BD141" i="23" s="1"/>
  <c r="BE141" i="23" s="1"/>
  <c r="BC141" i="23"/>
  <c r="BF141" i="23"/>
  <c r="BG141" i="23"/>
  <c r="BH141" i="23"/>
  <c r="AZ142" i="23"/>
  <c r="BD142" i="23" s="1"/>
  <c r="BE142" i="23" s="1"/>
  <c r="BB142" i="23"/>
  <c r="BC142" i="23" s="1"/>
  <c r="BF142" i="23"/>
  <c r="BG142" i="23"/>
  <c r="BH142" i="23"/>
  <c r="AZ143" i="23"/>
  <c r="BA143" i="23"/>
  <c r="BB143" i="23"/>
  <c r="BC143" i="23"/>
  <c r="BD143" i="23"/>
  <c r="BE143" i="23"/>
  <c r="BF143" i="23"/>
  <c r="BG143" i="23"/>
  <c r="BH143" i="23"/>
  <c r="AZ144" i="23"/>
  <c r="BA144" i="23" s="1"/>
  <c r="BB144" i="23"/>
  <c r="BD144" i="23" s="1"/>
  <c r="BE144" i="23" s="1"/>
  <c r="BF144" i="23"/>
  <c r="BG144" i="23"/>
  <c r="BH144" i="23"/>
  <c r="AZ145" i="23"/>
  <c r="BA145" i="23"/>
  <c r="BB145" i="23"/>
  <c r="BD145" i="23" s="1"/>
  <c r="BE145" i="23" s="1"/>
  <c r="BC145" i="23"/>
  <c r="BF145" i="23"/>
  <c r="BG145" i="23"/>
  <c r="BH145" i="23"/>
  <c r="AZ146" i="23"/>
  <c r="BD146" i="23" s="1"/>
  <c r="BE146" i="23" s="1"/>
  <c r="BB146" i="23"/>
  <c r="BC146" i="23" s="1"/>
  <c r="BF146" i="23"/>
  <c r="BG146" i="23"/>
  <c r="BH146" i="23"/>
  <c r="AZ147" i="23"/>
  <c r="BA147" i="23"/>
  <c r="BB147" i="23"/>
  <c r="BC147" i="23"/>
  <c r="BD147" i="23"/>
  <c r="BE147" i="23"/>
  <c r="BF147" i="23"/>
  <c r="BG147" i="23"/>
  <c r="BH147" i="23"/>
  <c r="AZ148" i="23"/>
  <c r="BA148" i="23" s="1"/>
  <c r="BB148" i="23"/>
  <c r="BD148" i="23" s="1"/>
  <c r="BE148" i="23" s="1"/>
  <c r="BF148" i="23"/>
  <c r="BG148" i="23"/>
  <c r="BH148" i="23"/>
  <c r="AZ149" i="23"/>
  <c r="BA149" i="23"/>
  <c r="BB149" i="23"/>
  <c r="BD149" i="23" s="1"/>
  <c r="BE149" i="23" s="1"/>
  <c r="BC149" i="23"/>
  <c r="BF149" i="23"/>
  <c r="BG149" i="23"/>
  <c r="BH149" i="23"/>
  <c r="AZ150" i="23"/>
  <c r="BD150" i="23" s="1"/>
  <c r="BE150" i="23" s="1"/>
  <c r="BB150" i="23"/>
  <c r="BC150" i="23" s="1"/>
  <c r="BF150" i="23"/>
  <c r="BG150" i="23"/>
  <c r="BH150" i="23"/>
  <c r="AZ151" i="23"/>
  <c r="BA151" i="23"/>
  <c r="BB151" i="23"/>
  <c r="BC151" i="23"/>
  <c r="BD151" i="23"/>
  <c r="BE151" i="23"/>
  <c r="BF151" i="23"/>
  <c r="BG151" i="23"/>
  <c r="BH151" i="23"/>
  <c r="AZ152" i="23"/>
  <c r="BA152" i="23" s="1"/>
  <c r="BB152" i="23"/>
  <c r="BD152" i="23" s="1"/>
  <c r="BE152" i="23" s="1"/>
  <c r="BF152" i="23"/>
  <c r="BG152" i="23"/>
  <c r="BH152" i="23"/>
  <c r="AZ153" i="23"/>
  <c r="BA153" i="23"/>
  <c r="BB153" i="23"/>
  <c r="BD153" i="23" s="1"/>
  <c r="BE153" i="23" s="1"/>
  <c r="BC153" i="23"/>
  <c r="BF153" i="23"/>
  <c r="BG153" i="23"/>
  <c r="BH153" i="23"/>
  <c r="AZ154" i="23"/>
  <c r="BD154" i="23" s="1"/>
  <c r="BE154" i="23" s="1"/>
  <c r="BB154" i="23"/>
  <c r="BC154" i="23" s="1"/>
  <c r="BF154" i="23"/>
  <c r="BG154" i="23"/>
  <c r="BH154" i="23"/>
  <c r="AZ155" i="23"/>
  <c r="BA155" i="23"/>
  <c r="BB155" i="23"/>
  <c r="BC155" i="23"/>
  <c r="BD155" i="23"/>
  <c r="BE155" i="23"/>
  <c r="BF155" i="23"/>
  <c r="BG155" i="23"/>
  <c r="BH155" i="23"/>
  <c r="AZ156" i="23"/>
  <c r="BA156" i="23" s="1"/>
  <c r="BB156" i="23"/>
  <c r="BD156" i="23" s="1"/>
  <c r="BE156" i="23" s="1"/>
  <c r="BF156" i="23"/>
  <c r="BG156" i="23"/>
  <c r="BH156" i="23"/>
  <c r="AZ157" i="23"/>
  <c r="BA157" i="23"/>
  <c r="BB157" i="23"/>
  <c r="BD157" i="23" s="1"/>
  <c r="BE157" i="23" s="1"/>
  <c r="BC157" i="23"/>
  <c r="BF157" i="23"/>
  <c r="BG157" i="23"/>
  <c r="BH157" i="23"/>
  <c r="AZ158" i="23"/>
  <c r="BD158" i="23" s="1"/>
  <c r="BE158" i="23" s="1"/>
  <c r="BB158" i="23"/>
  <c r="BC158" i="23" s="1"/>
  <c r="BF158" i="23"/>
  <c r="BG158" i="23"/>
  <c r="BH158" i="23"/>
  <c r="AZ159" i="23"/>
  <c r="BA159" i="23"/>
  <c r="BB159" i="23"/>
  <c r="BC159" i="23"/>
  <c r="BD159" i="23"/>
  <c r="BE159" i="23"/>
  <c r="BF159" i="23"/>
  <c r="BG159" i="23"/>
  <c r="BH159" i="23"/>
  <c r="AZ160" i="23"/>
  <c r="BA160" i="23" s="1"/>
  <c r="BB160" i="23"/>
  <c r="BD160" i="23" s="1"/>
  <c r="BE160" i="23" s="1"/>
  <c r="BF160" i="23"/>
  <c r="BG160" i="23"/>
  <c r="BH160" i="23"/>
  <c r="AZ161" i="23"/>
  <c r="BA161" i="23"/>
  <c r="BB161" i="23"/>
  <c r="BD161" i="23" s="1"/>
  <c r="BE161" i="23" s="1"/>
  <c r="BC161" i="23"/>
  <c r="BF161" i="23"/>
  <c r="BG161" i="23"/>
  <c r="BH161" i="23"/>
  <c r="AZ162" i="23"/>
  <c r="BD162" i="23" s="1"/>
  <c r="BE162" i="23" s="1"/>
  <c r="BB162" i="23"/>
  <c r="BC162" i="23" s="1"/>
  <c r="BF162" i="23"/>
  <c r="BG162" i="23"/>
  <c r="BH162" i="23"/>
  <c r="AZ163" i="23"/>
  <c r="BA163" i="23"/>
  <c r="BB163" i="23"/>
  <c r="BC163" i="23"/>
  <c r="BD163" i="23"/>
  <c r="BE163" i="23"/>
  <c r="BF163" i="23"/>
  <c r="BG163" i="23"/>
  <c r="BH163" i="23"/>
  <c r="AZ164" i="23"/>
  <c r="BA164" i="23" s="1"/>
  <c r="BB164" i="23"/>
  <c r="BD164" i="23" s="1"/>
  <c r="BE164" i="23" s="1"/>
  <c r="BF164" i="23"/>
  <c r="BG164" i="23"/>
  <c r="BH164" i="23"/>
  <c r="AZ165" i="23"/>
  <c r="BA165" i="23"/>
  <c r="BB165" i="23"/>
  <c r="BD165" i="23" s="1"/>
  <c r="BE165" i="23" s="1"/>
  <c r="BC165" i="23"/>
  <c r="BF165" i="23"/>
  <c r="BG165" i="23"/>
  <c r="BH165" i="23"/>
  <c r="AZ166" i="23"/>
  <c r="BD166" i="23" s="1"/>
  <c r="BE166" i="23" s="1"/>
  <c r="BB166" i="23"/>
  <c r="BC166" i="23" s="1"/>
  <c r="BF166" i="23"/>
  <c r="BG166" i="23"/>
  <c r="BH166" i="23"/>
  <c r="AZ167" i="23"/>
  <c r="BA167" i="23"/>
  <c r="BB167" i="23"/>
  <c r="BC167" i="23"/>
  <c r="BD167" i="23"/>
  <c r="BE167" i="23"/>
  <c r="BF167" i="23"/>
  <c r="BG167" i="23"/>
  <c r="BH167" i="23"/>
  <c r="AZ168" i="23"/>
  <c r="BA168" i="23" s="1"/>
  <c r="BB168" i="23"/>
  <c r="BD168" i="23" s="1"/>
  <c r="BE168" i="23" s="1"/>
  <c r="BF168" i="23"/>
  <c r="BG168" i="23"/>
  <c r="BH168" i="23"/>
  <c r="AZ169" i="23"/>
  <c r="BA169" i="23"/>
  <c r="BB169" i="23"/>
  <c r="BD169" i="23" s="1"/>
  <c r="BE169" i="23" s="1"/>
  <c r="BC169" i="23"/>
  <c r="BF169" i="23"/>
  <c r="BG169" i="23"/>
  <c r="BH169" i="23"/>
  <c r="AZ170" i="23"/>
  <c r="BD170" i="23" s="1"/>
  <c r="BE170" i="23" s="1"/>
  <c r="BB170" i="23"/>
  <c r="BC170" i="23" s="1"/>
  <c r="BF170" i="23"/>
  <c r="BG170" i="23"/>
  <c r="BH170" i="23"/>
  <c r="AZ171" i="23"/>
  <c r="BA171" i="23"/>
  <c r="BB171" i="23"/>
  <c r="BC171" i="23"/>
  <c r="BD171" i="23"/>
  <c r="BE171" i="23"/>
  <c r="BF171" i="23"/>
  <c r="BG171" i="23"/>
  <c r="BH171" i="23"/>
  <c r="AZ172" i="23"/>
  <c r="BA172" i="23" s="1"/>
  <c r="BB172" i="23"/>
  <c r="BD172" i="23" s="1"/>
  <c r="BE172" i="23" s="1"/>
  <c r="BF172" i="23"/>
  <c r="BG172" i="23"/>
  <c r="BH172" i="23"/>
  <c r="AZ173" i="23"/>
  <c r="BA173" i="23"/>
  <c r="BB173" i="23"/>
  <c r="BD173" i="23" s="1"/>
  <c r="BE173" i="23" s="1"/>
  <c r="BC173" i="23"/>
  <c r="BF173" i="23"/>
  <c r="BG173" i="23"/>
  <c r="BH173" i="23"/>
  <c r="AZ174" i="23"/>
  <c r="BD174" i="23" s="1"/>
  <c r="BE174" i="23" s="1"/>
  <c r="BB174" i="23"/>
  <c r="BC174" i="23" s="1"/>
  <c r="BF174" i="23"/>
  <c r="BG174" i="23"/>
  <c r="BH174" i="23"/>
  <c r="AZ175" i="23"/>
  <c r="BA175" i="23"/>
  <c r="BB175" i="23"/>
  <c r="BC175" i="23"/>
  <c r="BD175" i="23"/>
  <c r="BE175" i="23"/>
  <c r="BF175" i="23"/>
  <c r="BG175" i="23"/>
  <c r="BH175" i="23"/>
  <c r="AZ176" i="23"/>
  <c r="BA176" i="23" s="1"/>
  <c r="BB176" i="23"/>
  <c r="BD176" i="23" s="1"/>
  <c r="BE176" i="23" s="1"/>
  <c r="BF176" i="23"/>
  <c r="BG176" i="23"/>
  <c r="BH176" i="23"/>
  <c r="AZ177" i="23"/>
  <c r="BA177" i="23"/>
  <c r="BB177" i="23"/>
  <c r="BD177" i="23" s="1"/>
  <c r="BE177" i="23" s="1"/>
  <c r="BC177" i="23"/>
  <c r="BF177" i="23"/>
  <c r="BG177" i="23"/>
  <c r="BH177" i="23"/>
  <c r="AZ178" i="23"/>
  <c r="BD178" i="23" s="1"/>
  <c r="BE178" i="23" s="1"/>
  <c r="BB178" i="23"/>
  <c r="BC178" i="23" s="1"/>
  <c r="BF178" i="23"/>
  <c r="BG178" i="23"/>
  <c r="BH178" i="23"/>
  <c r="AZ179" i="23"/>
  <c r="BA179" i="23"/>
  <c r="BB179" i="23"/>
  <c r="BC179" i="23"/>
  <c r="BF179" i="23"/>
  <c r="BG179" i="23"/>
  <c r="BH179" i="23"/>
  <c r="AZ180" i="23"/>
  <c r="BA180" i="23" s="1"/>
  <c r="BB180" i="23"/>
  <c r="BC180" i="23" s="1"/>
  <c r="BF180" i="23"/>
  <c r="BG180" i="23"/>
  <c r="BH180" i="23"/>
  <c r="AZ181" i="23"/>
  <c r="BA181" i="23"/>
  <c r="BB181" i="23"/>
  <c r="BC181" i="23"/>
  <c r="BD181" i="23"/>
  <c r="BE181" i="23"/>
  <c r="BF181" i="23"/>
  <c r="BG181" i="23"/>
  <c r="BH181" i="23"/>
  <c r="AZ182" i="23"/>
  <c r="BA182" i="23" s="1"/>
  <c r="BB182" i="23"/>
  <c r="BC182" i="23" s="1"/>
  <c r="BF182" i="23"/>
  <c r="BG182" i="23"/>
  <c r="BH182" i="23"/>
  <c r="AZ183" i="23"/>
  <c r="BA183" i="23"/>
  <c r="BB183" i="23"/>
  <c r="BC183" i="23"/>
  <c r="BD183" i="23"/>
  <c r="BE183" i="23"/>
  <c r="BF183" i="23"/>
  <c r="BG183" i="23"/>
  <c r="BH183" i="23"/>
  <c r="AZ184" i="23"/>
  <c r="BA184" i="23" s="1"/>
  <c r="BB184" i="23"/>
  <c r="BC184" i="23" s="1"/>
  <c r="BF184" i="23"/>
  <c r="BG184" i="23"/>
  <c r="BH184" i="23"/>
  <c r="AZ185" i="23"/>
  <c r="BA185" i="23"/>
  <c r="BB185" i="23"/>
  <c r="BD185" i="23" s="1"/>
  <c r="BE185" i="23" s="1"/>
  <c r="BC185" i="23"/>
  <c r="BF185" i="23"/>
  <c r="BG185" i="23"/>
  <c r="BH185" i="23"/>
  <c r="AZ186" i="23"/>
  <c r="BD186" i="23" s="1"/>
  <c r="BE186" i="23" s="1"/>
  <c r="BB186" i="23"/>
  <c r="BC186" i="23" s="1"/>
  <c r="BF186" i="23"/>
  <c r="BG186" i="23"/>
  <c r="BH186" i="23"/>
  <c r="AZ187" i="23"/>
  <c r="BA187" i="23"/>
  <c r="BB187" i="23"/>
  <c r="BC187" i="23"/>
  <c r="BF187" i="23"/>
  <c r="BG187" i="23"/>
  <c r="BH187" i="23"/>
  <c r="AZ188" i="23"/>
  <c r="BA188" i="23" s="1"/>
  <c r="BB188" i="23"/>
  <c r="BC188" i="23" s="1"/>
  <c r="BF188" i="23"/>
  <c r="BG188" i="23"/>
  <c r="BH188" i="23"/>
  <c r="AZ189" i="23"/>
  <c r="BD189" i="23" s="1"/>
  <c r="BE189" i="23" s="1"/>
  <c r="BA189" i="23"/>
  <c r="BB189" i="23"/>
  <c r="BC189" i="23"/>
  <c r="BF189" i="23"/>
  <c r="BG189" i="23"/>
  <c r="BH189" i="23"/>
  <c r="AZ190" i="23"/>
  <c r="BD190" i="23" s="1"/>
  <c r="BE190" i="23" s="1"/>
  <c r="BB190" i="23"/>
  <c r="BC190" i="23" s="1"/>
  <c r="BF190" i="23"/>
  <c r="BG190" i="23"/>
  <c r="BH190" i="23"/>
  <c r="AZ191" i="23"/>
  <c r="BA191" i="23"/>
  <c r="BB191" i="23"/>
  <c r="BC191" i="23"/>
  <c r="BD191" i="23"/>
  <c r="BE191" i="23"/>
  <c r="BF191" i="23"/>
  <c r="BG191" i="23"/>
  <c r="BH191" i="23"/>
  <c r="AZ192" i="23"/>
  <c r="BB192" i="23"/>
  <c r="BC192" i="23" s="1"/>
  <c r="BF192" i="23"/>
  <c r="BG192" i="23"/>
  <c r="BH192" i="23"/>
  <c r="AZ193" i="23"/>
  <c r="BA193" i="23"/>
  <c r="BB193" i="23"/>
  <c r="BC193" i="23"/>
  <c r="BD193" i="23"/>
  <c r="BE193" i="23"/>
  <c r="BF193" i="23"/>
  <c r="BG193" i="23"/>
  <c r="BH193" i="23"/>
  <c r="A11" i="23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1" i="22"/>
  <c r="AS91" i="22"/>
  <c r="AU91" i="22"/>
  <c r="AV91" i="22" s="1"/>
  <c r="AY91" i="22"/>
  <c r="AZ91" i="22"/>
  <c r="BA91" i="22"/>
  <c r="BB91" i="22"/>
  <c r="BC91" i="22"/>
  <c r="BD91" i="22"/>
  <c r="BE91" i="22"/>
  <c r="BF91" i="22"/>
  <c r="BG91" i="22"/>
  <c r="BH91" i="22"/>
  <c r="BI91" i="22"/>
  <c r="BJ91" i="22"/>
  <c r="BK91" i="22"/>
  <c r="BL91" i="22"/>
  <c r="BM91" i="22"/>
  <c r="BN91" i="22"/>
  <c r="BO91" i="22"/>
  <c r="BP91" i="22"/>
  <c r="BQ91" i="22"/>
  <c r="BR91" i="22"/>
  <c r="BS91" i="22"/>
  <c r="AS92" i="22"/>
  <c r="AT92" i="22" s="1"/>
  <c r="AU92" i="22"/>
  <c r="AW92" i="22" s="1"/>
  <c r="AX92" i="22" s="1"/>
  <c r="AV92" i="22"/>
  <c r="AY92" i="22"/>
  <c r="AZ92" i="22"/>
  <c r="BA92" i="22"/>
  <c r="BB92" i="22"/>
  <c r="BC92" i="22"/>
  <c r="BD92" i="22"/>
  <c r="BE92" i="22"/>
  <c r="BF92" i="22"/>
  <c r="BG92" i="22"/>
  <c r="BH92" i="22"/>
  <c r="BI92" i="22"/>
  <c r="BJ92" i="22"/>
  <c r="BK92" i="22"/>
  <c r="BL92" i="22"/>
  <c r="BM92" i="22"/>
  <c r="BN92" i="22"/>
  <c r="BO92" i="22"/>
  <c r="BP92" i="22"/>
  <c r="BQ92" i="22"/>
  <c r="BR92" i="22"/>
  <c r="BS92" i="22"/>
  <c r="AS93" i="22"/>
  <c r="AT93" i="22" s="1"/>
  <c r="AU93" i="22"/>
  <c r="AV93" i="22"/>
  <c r="AW93" i="22"/>
  <c r="AX93" i="22" s="1"/>
  <c r="AY93" i="22"/>
  <c r="AZ93" i="22"/>
  <c r="BA93" i="22"/>
  <c r="BB93" i="22"/>
  <c r="BC93" i="22"/>
  <c r="BD93" i="22"/>
  <c r="BE93" i="22"/>
  <c r="BF93" i="22"/>
  <c r="BG93" i="22"/>
  <c r="BH93" i="22"/>
  <c r="BI93" i="22"/>
  <c r="BJ93" i="22"/>
  <c r="BK93" i="22"/>
  <c r="BL93" i="22"/>
  <c r="BM93" i="22"/>
  <c r="BN93" i="22"/>
  <c r="BO93" i="22"/>
  <c r="BP93" i="22"/>
  <c r="BQ93" i="22"/>
  <c r="BR93" i="22"/>
  <c r="BS93" i="22"/>
  <c r="AS94" i="22"/>
  <c r="AT94" i="22"/>
  <c r="AU94" i="22"/>
  <c r="AV94" i="22" s="1"/>
  <c r="AW94" i="22"/>
  <c r="AX94" i="22" s="1"/>
  <c r="AY94" i="22"/>
  <c r="AZ94" i="22"/>
  <c r="BA94" i="22"/>
  <c r="BB94" i="22"/>
  <c r="BC94" i="22"/>
  <c r="BD94" i="22"/>
  <c r="BE94" i="22"/>
  <c r="BF94" i="22"/>
  <c r="BG94" i="22"/>
  <c r="BH94" i="22"/>
  <c r="BI94" i="22"/>
  <c r="BJ94" i="22"/>
  <c r="BK94" i="22"/>
  <c r="BL94" i="22"/>
  <c r="BM94" i="22"/>
  <c r="BN94" i="22"/>
  <c r="BO94" i="22"/>
  <c r="BP94" i="22"/>
  <c r="BQ94" i="22"/>
  <c r="BR94" i="22"/>
  <c r="BS94" i="22"/>
  <c r="AS95" i="22"/>
  <c r="AT95" i="22"/>
  <c r="AU95" i="22"/>
  <c r="AY95" i="22"/>
  <c r="AZ95" i="22"/>
  <c r="BA95" i="22"/>
  <c r="BB95" i="22"/>
  <c r="BC95" i="22"/>
  <c r="BD95" i="22"/>
  <c r="BE95" i="22"/>
  <c r="BF95" i="22"/>
  <c r="BG95" i="22"/>
  <c r="BH95" i="22"/>
  <c r="BI95" i="22"/>
  <c r="BJ95" i="22"/>
  <c r="BK95" i="22"/>
  <c r="BL95" i="22"/>
  <c r="BM95" i="22"/>
  <c r="BN95" i="22"/>
  <c r="BO95" i="22"/>
  <c r="BP95" i="22"/>
  <c r="BQ95" i="22"/>
  <c r="BR95" i="22"/>
  <c r="BS95" i="22"/>
  <c r="AS96" i="22"/>
  <c r="AT96" i="22" s="1"/>
  <c r="AU96" i="22"/>
  <c r="AW96" i="22" s="1"/>
  <c r="AX96" i="22" s="1"/>
  <c r="AV96" i="22"/>
  <c r="AY96" i="22"/>
  <c r="AZ96" i="22"/>
  <c r="BA96" i="22"/>
  <c r="BB96" i="22"/>
  <c r="BC96" i="22"/>
  <c r="BD96" i="22"/>
  <c r="BE96" i="22"/>
  <c r="BF96" i="22"/>
  <c r="BG96" i="22"/>
  <c r="BH96" i="22"/>
  <c r="BI96" i="22"/>
  <c r="BJ96" i="22"/>
  <c r="BK96" i="22"/>
  <c r="BL96" i="22"/>
  <c r="BM96" i="22"/>
  <c r="BN96" i="22"/>
  <c r="BO96" i="22"/>
  <c r="BP96" i="22"/>
  <c r="BQ96" i="22"/>
  <c r="BR96" i="22"/>
  <c r="BS96" i="22"/>
  <c r="AS97" i="22"/>
  <c r="AT97" i="22" s="1"/>
  <c r="AU97" i="22"/>
  <c r="AV97" i="22"/>
  <c r="AW97" i="22"/>
  <c r="AX97" i="22" s="1"/>
  <c r="AY97" i="22"/>
  <c r="AZ97" i="22"/>
  <c r="BA97" i="22"/>
  <c r="BB97" i="22"/>
  <c r="BC97" i="22"/>
  <c r="BD97" i="22"/>
  <c r="BE97" i="22"/>
  <c r="BF97" i="22"/>
  <c r="BG97" i="22"/>
  <c r="BH97" i="22"/>
  <c r="BI97" i="22"/>
  <c r="BJ97" i="22"/>
  <c r="BK97" i="22"/>
  <c r="BL97" i="22"/>
  <c r="BM97" i="22"/>
  <c r="BN97" i="22"/>
  <c r="BO97" i="22"/>
  <c r="BP97" i="22"/>
  <c r="BQ97" i="22"/>
  <c r="BR97" i="22"/>
  <c r="BS97" i="22"/>
  <c r="AS98" i="22"/>
  <c r="AW98" i="22" s="1"/>
  <c r="AT98" i="22"/>
  <c r="AU98" i="22"/>
  <c r="AV98" i="22" s="1"/>
  <c r="AX98" i="22"/>
  <c r="AY98" i="22"/>
  <c r="AZ98" i="22"/>
  <c r="BA98" i="22"/>
  <c r="BB98" i="22"/>
  <c r="BC98" i="22"/>
  <c r="BD98" i="22"/>
  <c r="BE98" i="22"/>
  <c r="BF98" i="22"/>
  <c r="BG98" i="22"/>
  <c r="BH98" i="22"/>
  <c r="BI98" i="22"/>
  <c r="BJ98" i="22"/>
  <c r="BK98" i="22"/>
  <c r="BL98" i="22"/>
  <c r="BM98" i="22"/>
  <c r="BN98" i="22"/>
  <c r="BO98" i="22"/>
  <c r="BP98" i="22"/>
  <c r="BQ98" i="22"/>
  <c r="BR98" i="22"/>
  <c r="BS98" i="22"/>
  <c r="AS99" i="22"/>
  <c r="AT99" i="22" s="1"/>
  <c r="AU99" i="22"/>
  <c r="AY99" i="22"/>
  <c r="AZ99" i="22"/>
  <c r="BA99" i="22"/>
  <c r="BB99" i="22"/>
  <c r="BC99" i="22"/>
  <c r="BD99" i="22"/>
  <c r="BE99" i="22"/>
  <c r="BF99" i="22"/>
  <c r="BG99" i="22"/>
  <c r="BH99" i="22"/>
  <c r="BI99" i="22"/>
  <c r="BJ99" i="22"/>
  <c r="BK99" i="22"/>
  <c r="BL99" i="22"/>
  <c r="BM99" i="22"/>
  <c r="BN99" i="22"/>
  <c r="BO99" i="22"/>
  <c r="BP99" i="22"/>
  <c r="BQ99" i="22"/>
  <c r="BR99" i="22"/>
  <c r="BS99" i="22"/>
  <c r="AS100" i="22"/>
  <c r="AW100" i="22" s="1"/>
  <c r="AX100" i="22" s="1"/>
  <c r="AU100" i="22"/>
  <c r="AV100" i="22" s="1"/>
  <c r="AY100" i="22"/>
  <c r="AZ100" i="22"/>
  <c r="BA100" i="22"/>
  <c r="BB100" i="22"/>
  <c r="BC100" i="22"/>
  <c r="BD100" i="22"/>
  <c r="BE100" i="22"/>
  <c r="BF100" i="22"/>
  <c r="BG100" i="22"/>
  <c r="BH100" i="22"/>
  <c r="BI100" i="22"/>
  <c r="BJ100" i="22"/>
  <c r="BK100" i="22"/>
  <c r="BL100" i="22"/>
  <c r="BM100" i="22"/>
  <c r="BN100" i="22"/>
  <c r="BO100" i="22"/>
  <c r="BP100" i="22"/>
  <c r="BQ100" i="22"/>
  <c r="BR100" i="22"/>
  <c r="BS100" i="22"/>
  <c r="AS101" i="22"/>
  <c r="AT101" i="22" s="1"/>
  <c r="AU101" i="22"/>
  <c r="AV101" i="22" s="1"/>
  <c r="AY101" i="22"/>
  <c r="AZ101" i="22"/>
  <c r="BA101" i="22"/>
  <c r="BB101" i="22"/>
  <c r="BC101" i="22"/>
  <c r="BD101" i="22"/>
  <c r="BE101" i="22"/>
  <c r="BF101" i="22"/>
  <c r="BG101" i="22"/>
  <c r="BH101" i="22"/>
  <c r="BI101" i="22"/>
  <c r="BJ101" i="22"/>
  <c r="BK101" i="22"/>
  <c r="BL101" i="22"/>
  <c r="BM101" i="22"/>
  <c r="BN101" i="22"/>
  <c r="BO101" i="22"/>
  <c r="BP101" i="22"/>
  <c r="BQ101" i="22"/>
  <c r="BR101" i="22"/>
  <c r="BS101" i="22"/>
  <c r="AS102" i="22"/>
  <c r="AU102" i="22"/>
  <c r="AV102" i="22" s="1"/>
  <c r="AY102" i="22"/>
  <c r="AZ102" i="22"/>
  <c r="BA102" i="22"/>
  <c r="BB102" i="22"/>
  <c r="BC102" i="22"/>
  <c r="BD102" i="22"/>
  <c r="BE102" i="22"/>
  <c r="BF102" i="22"/>
  <c r="BG102" i="22"/>
  <c r="BH102" i="22"/>
  <c r="BI102" i="22"/>
  <c r="BJ102" i="22"/>
  <c r="BK102" i="22"/>
  <c r="BL102" i="22"/>
  <c r="BM102" i="22"/>
  <c r="BN102" i="22"/>
  <c r="BO102" i="22"/>
  <c r="BP102" i="22"/>
  <c r="BQ102" i="22"/>
  <c r="BR102" i="22"/>
  <c r="BS102" i="22"/>
  <c r="AS103" i="22"/>
  <c r="AT103" i="22" s="1"/>
  <c r="AU103" i="22"/>
  <c r="AV103" i="22" s="1"/>
  <c r="AW103" i="22"/>
  <c r="AX103" i="22" s="1"/>
  <c r="AY103" i="22"/>
  <c r="AZ103" i="22"/>
  <c r="BA103" i="22"/>
  <c r="BB103" i="22"/>
  <c r="BC103" i="22"/>
  <c r="BD103" i="22"/>
  <c r="BE103" i="22"/>
  <c r="BF103" i="22"/>
  <c r="BG103" i="22"/>
  <c r="BH103" i="22"/>
  <c r="BI103" i="22"/>
  <c r="BJ103" i="22"/>
  <c r="BK103" i="22"/>
  <c r="BL103" i="22"/>
  <c r="BM103" i="22"/>
  <c r="BN103" i="22"/>
  <c r="BO103" i="22"/>
  <c r="BP103" i="22"/>
  <c r="BQ103" i="22"/>
  <c r="BR103" i="22"/>
  <c r="BS103" i="22"/>
  <c r="AS104" i="22"/>
  <c r="AW104" i="22" s="1"/>
  <c r="AU104" i="22"/>
  <c r="AV104" i="22" s="1"/>
  <c r="AX104" i="22"/>
  <c r="AY104" i="22"/>
  <c r="AZ104" i="22"/>
  <c r="BA104" i="22"/>
  <c r="BB104" i="22"/>
  <c r="BC104" i="22"/>
  <c r="BD104" i="22"/>
  <c r="BE104" i="22"/>
  <c r="BF104" i="22"/>
  <c r="BG104" i="22"/>
  <c r="BH104" i="22"/>
  <c r="BI104" i="22"/>
  <c r="BJ104" i="22"/>
  <c r="BK104" i="22"/>
  <c r="BL104" i="22"/>
  <c r="BM104" i="22"/>
  <c r="BN104" i="22"/>
  <c r="BO104" i="22"/>
  <c r="BP104" i="22"/>
  <c r="BQ104" i="22"/>
  <c r="BR104" i="22"/>
  <c r="BS104" i="22"/>
  <c r="AS105" i="22"/>
  <c r="AT105" i="22" s="1"/>
  <c r="AU105" i="22"/>
  <c r="AV105" i="22" s="1"/>
  <c r="AY105" i="22"/>
  <c r="AZ105" i="22"/>
  <c r="BA105" i="22"/>
  <c r="BB105" i="22"/>
  <c r="BC105" i="22"/>
  <c r="BD105" i="22"/>
  <c r="BE105" i="22"/>
  <c r="BF105" i="22"/>
  <c r="BG105" i="22"/>
  <c r="BH105" i="22"/>
  <c r="BI105" i="22"/>
  <c r="BJ105" i="22"/>
  <c r="BK105" i="22"/>
  <c r="BL105" i="22"/>
  <c r="BM105" i="22"/>
  <c r="BN105" i="22"/>
  <c r="BO105" i="22"/>
  <c r="BP105" i="22"/>
  <c r="BQ105" i="22"/>
  <c r="BR105" i="22"/>
  <c r="BS105" i="22"/>
  <c r="AS106" i="22"/>
  <c r="AW106" i="22" s="1"/>
  <c r="AT106" i="22"/>
  <c r="AU106" i="22"/>
  <c r="AV106" i="22" s="1"/>
  <c r="AX106" i="22"/>
  <c r="AY106" i="22"/>
  <c r="AZ106" i="22"/>
  <c r="BA106" i="22"/>
  <c r="BB106" i="22"/>
  <c r="BC106" i="22"/>
  <c r="BD106" i="22"/>
  <c r="BE106" i="22"/>
  <c r="BF106" i="22"/>
  <c r="BG106" i="22"/>
  <c r="BH106" i="22"/>
  <c r="BI106" i="22"/>
  <c r="BJ106" i="22"/>
  <c r="BK106" i="22"/>
  <c r="BL106" i="22"/>
  <c r="BM106" i="22"/>
  <c r="BN106" i="22"/>
  <c r="BO106" i="22"/>
  <c r="BP106" i="22"/>
  <c r="BQ106" i="22"/>
  <c r="BR106" i="22"/>
  <c r="BS106" i="22"/>
  <c r="AS107" i="22"/>
  <c r="AT107" i="22" s="1"/>
  <c r="AU107" i="22"/>
  <c r="AY107" i="22"/>
  <c r="AZ107" i="22"/>
  <c r="BA107" i="22"/>
  <c r="BB107" i="22"/>
  <c r="BC107" i="22"/>
  <c r="BD107" i="22"/>
  <c r="BE107" i="22"/>
  <c r="BF107" i="22"/>
  <c r="BG107" i="22"/>
  <c r="BH107" i="22"/>
  <c r="BI107" i="22"/>
  <c r="BJ107" i="22"/>
  <c r="BK107" i="22"/>
  <c r="BL107" i="22"/>
  <c r="BM107" i="22"/>
  <c r="BN107" i="22"/>
  <c r="BO107" i="22"/>
  <c r="BP107" i="22"/>
  <c r="BQ107" i="22"/>
  <c r="BR107" i="22"/>
  <c r="BS107" i="22"/>
  <c r="AS108" i="22"/>
  <c r="AU108" i="22"/>
  <c r="AV108" i="22" s="1"/>
  <c r="AY108" i="22"/>
  <c r="AZ108" i="22"/>
  <c r="BA108" i="22"/>
  <c r="BB108" i="22"/>
  <c r="BC108" i="22"/>
  <c r="BD108" i="22"/>
  <c r="BE108" i="22"/>
  <c r="BF108" i="22"/>
  <c r="BG108" i="22"/>
  <c r="BH108" i="22"/>
  <c r="BI108" i="22"/>
  <c r="BJ108" i="22"/>
  <c r="BK108" i="22"/>
  <c r="BL108" i="22"/>
  <c r="BM108" i="22"/>
  <c r="BN108" i="22"/>
  <c r="BO108" i="22"/>
  <c r="BP108" i="22"/>
  <c r="BQ108" i="22"/>
  <c r="BR108" i="22"/>
  <c r="BS108" i="22"/>
  <c r="AS109" i="22"/>
  <c r="AT109" i="22" s="1"/>
  <c r="AU109" i="22"/>
  <c r="AV109" i="22" s="1"/>
  <c r="AY109" i="22"/>
  <c r="AZ109" i="22"/>
  <c r="BA109" i="22"/>
  <c r="BB109" i="22"/>
  <c r="BC109" i="22"/>
  <c r="BD109" i="22"/>
  <c r="BE109" i="22"/>
  <c r="BF109" i="22"/>
  <c r="BG109" i="22"/>
  <c r="BH109" i="22"/>
  <c r="BI109" i="22"/>
  <c r="BJ109" i="22"/>
  <c r="BK109" i="22"/>
  <c r="BL109" i="22"/>
  <c r="BM109" i="22"/>
  <c r="BN109" i="22"/>
  <c r="BO109" i="22"/>
  <c r="BP109" i="22"/>
  <c r="BQ109" i="22"/>
  <c r="BR109" i="22"/>
  <c r="BS109" i="22"/>
  <c r="AS110" i="22"/>
  <c r="AU110" i="22"/>
  <c r="AV110" i="22" s="1"/>
  <c r="AY110" i="22"/>
  <c r="AZ110" i="22"/>
  <c r="BA110" i="22"/>
  <c r="BB110" i="22"/>
  <c r="BC110" i="22"/>
  <c r="BD110" i="22"/>
  <c r="BE110" i="22"/>
  <c r="BF110" i="22"/>
  <c r="BG110" i="22"/>
  <c r="BH110" i="22"/>
  <c r="BI110" i="22"/>
  <c r="BJ110" i="22"/>
  <c r="BK110" i="22"/>
  <c r="BL110" i="22"/>
  <c r="BM110" i="22"/>
  <c r="BN110" i="22"/>
  <c r="BO110" i="22"/>
  <c r="BP110" i="22"/>
  <c r="BQ110" i="22"/>
  <c r="BR110" i="22"/>
  <c r="BS110" i="22"/>
  <c r="AS111" i="22"/>
  <c r="AT111" i="22" s="1"/>
  <c r="AU111" i="22"/>
  <c r="AV111" i="22" s="1"/>
  <c r="AW111" i="22"/>
  <c r="AX111" i="22" s="1"/>
  <c r="AY111" i="22"/>
  <c r="AZ111" i="22"/>
  <c r="BA111" i="22"/>
  <c r="BB111" i="22"/>
  <c r="BC111" i="22"/>
  <c r="BD111" i="22"/>
  <c r="BE111" i="22"/>
  <c r="BF111" i="22"/>
  <c r="BG111" i="22"/>
  <c r="BH111" i="22"/>
  <c r="BI111" i="22"/>
  <c r="BJ111" i="22"/>
  <c r="BK111" i="22"/>
  <c r="BL111" i="22"/>
  <c r="BM111" i="22"/>
  <c r="BN111" i="22"/>
  <c r="BO111" i="22"/>
  <c r="BP111" i="22"/>
  <c r="BQ111" i="22"/>
  <c r="BR111" i="22"/>
  <c r="BS111" i="22"/>
  <c r="AS112" i="22"/>
  <c r="AW112" i="22" s="1"/>
  <c r="AU112" i="22"/>
  <c r="AV112" i="22" s="1"/>
  <c r="AX112" i="22"/>
  <c r="AY112" i="22"/>
  <c r="AZ112" i="22"/>
  <c r="BA112" i="22"/>
  <c r="BB112" i="22"/>
  <c r="BC112" i="22"/>
  <c r="BD112" i="22"/>
  <c r="BE112" i="22"/>
  <c r="BF112" i="22"/>
  <c r="BG112" i="22"/>
  <c r="BH112" i="22"/>
  <c r="BI112" i="22"/>
  <c r="BJ112" i="22"/>
  <c r="BK112" i="22"/>
  <c r="BL112" i="22"/>
  <c r="BM112" i="22"/>
  <c r="BN112" i="22"/>
  <c r="BO112" i="22"/>
  <c r="BP112" i="22"/>
  <c r="BQ112" i="22"/>
  <c r="BR112" i="22"/>
  <c r="BS112" i="22"/>
  <c r="AS113" i="22"/>
  <c r="AT113" i="22" s="1"/>
  <c r="AU113" i="22"/>
  <c r="AY113" i="22"/>
  <c r="AZ113" i="22"/>
  <c r="BA113" i="22"/>
  <c r="BB113" i="22"/>
  <c r="BC113" i="22"/>
  <c r="BD113" i="22"/>
  <c r="BE113" i="22"/>
  <c r="BF113" i="22"/>
  <c r="BG113" i="22"/>
  <c r="BH113" i="22"/>
  <c r="BI113" i="22"/>
  <c r="BJ113" i="22"/>
  <c r="BK113" i="22"/>
  <c r="BL113" i="22"/>
  <c r="BM113" i="22"/>
  <c r="BN113" i="22"/>
  <c r="BO113" i="22"/>
  <c r="BP113" i="22"/>
  <c r="BQ113" i="22"/>
  <c r="BR113" i="22"/>
  <c r="BS113" i="22"/>
  <c r="AS114" i="22"/>
  <c r="AW114" i="22" s="1"/>
  <c r="AT114" i="22"/>
  <c r="AU114" i="22"/>
  <c r="AV114" i="22" s="1"/>
  <c r="AX114" i="22"/>
  <c r="AY114" i="22"/>
  <c r="AZ114" i="22"/>
  <c r="BA114" i="22"/>
  <c r="BB114" i="22"/>
  <c r="BC114" i="22"/>
  <c r="BD114" i="22"/>
  <c r="BE114" i="22"/>
  <c r="BF114" i="22"/>
  <c r="BG114" i="22"/>
  <c r="BH114" i="22"/>
  <c r="BI114" i="22"/>
  <c r="BJ114" i="22"/>
  <c r="BK114" i="22"/>
  <c r="BL114" i="22"/>
  <c r="BM114" i="22"/>
  <c r="BN114" i="22"/>
  <c r="BO114" i="22"/>
  <c r="BP114" i="22"/>
  <c r="BQ114" i="22"/>
  <c r="BR114" i="22"/>
  <c r="BS114" i="22"/>
  <c r="AS115" i="22"/>
  <c r="AT115" i="22" s="1"/>
  <c r="AU115" i="22"/>
  <c r="AY115" i="22"/>
  <c r="AZ115" i="22"/>
  <c r="BA115" i="22"/>
  <c r="BB115" i="22"/>
  <c r="BC115" i="22"/>
  <c r="BD115" i="22"/>
  <c r="BE115" i="22"/>
  <c r="BF115" i="22"/>
  <c r="BG115" i="22"/>
  <c r="BH115" i="22"/>
  <c r="BI115" i="22"/>
  <c r="BJ115" i="22"/>
  <c r="BK115" i="22"/>
  <c r="BL115" i="22"/>
  <c r="BM115" i="22"/>
  <c r="BN115" i="22"/>
  <c r="BO115" i="22"/>
  <c r="BP115" i="22"/>
  <c r="BQ115" i="22"/>
  <c r="BR115" i="22"/>
  <c r="BS115" i="22"/>
  <c r="AS116" i="22"/>
  <c r="AW116" i="22" s="1"/>
  <c r="AX116" i="22" s="1"/>
  <c r="AT116" i="22"/>
  <c r="AU116" i="22"/>
  <c r="AV116" i="22" s="1"/>
  <c r="AY116" i="22"/>
  <c r="AZ116" i="22"/>
  <c r="BA116" i="22"/>
  <c r="BB116" i="22"/>
  <c r="BC116" i="22"/>
  <c r="BD116" i="22"/>
  <c r="BE116" i="22"/>
  <c r="BF116" i="22"/>
  <c r="BG116" i="22"/>
  <c r="BH116" i="22"/>
  <c r="BI116" i="22"/>
  <c r="BJ116" i="22"/>
  <c r="BK116" i="22"/>
  <c r="BL116" i="22"/>
  <c r="BM116" i="22"/>
  <c r="BN116" i="22"/>
  <c r="BO116" i="22"/>
  <c r="BP116" i="22"/>
  <c r="BQ116" i="22"/>
  <c r="BR116" i="22"/>
  <c r="BS116" i="22"/>
  <c r="AS117" i="22"/>
  <c r="AT117" i="22" s="1"/>
  <c r="AU117" i="22"/>
  <c r="AV117" i="22" s="1"/>
  <c r="AY117" i="22"/>
  <c r="AZ117" i="22"/>
  <c r="BA117" i="22"/>
  <c r="BB117" i="22"/>
  <c r="BC117" i="22"/>
  <c r="BD117" i="22"/>
  <c r="BE117" i="22"/>
  <c r="BF117" i="22"/>
  <c r="BG117" i="22"/>
  <c r="BH117" i="22"/>
  <c r="BI117" i="22"/>
  <c r="BJ117" i="22"/>
  <c r="BK117" i="22"/>
  <c r="BL117" i="22"/>
  <c r="BM117" i="22"/>
  <c r="BN117" i="22"/>
  <c r="BO117" i="22"/>
  <c r="BP117" i="22"/>
  <c r="BQ117" i="22"/>
  <c r="BR117" i="22"/>
  <c r="BS117" i="22"/>
  <c r="AS118" i="22"/>
  <c r="AU118" i="22"/>
  <c r="AV118" i="22" s="1"/>
  <c r="AY118" i="22"/>
  <c r="AZ118" i="22"/>
  <c r="BA118" i="22"/>
  <c r="BB118" i="22"/>
  <c r="BC118" i="22"/>
  <c r="BD118" i="22"/>
  <c r="BE118" i="22"/>
  <c r="BF118" i="22"/>
  <c r="BG118" i="22"/>
  <c r="BH118" i="22"/>
  <c r="BI118" i="22"/>
  <c r="BJ118" i="22"/>
  <c r="BK118" i="22"/>
  <c r="BL118" i="22"/>
  <c r="BM118" i="22"/>
  <c r="BN118" i="22"/>
  <c r="BO118" i="22"/>
  <c r="BP118" i="22"/>
  <c r="BQ118" i="22"/>
  <c r="BR118" i="22"/>
  <c r="BS118" i="22"/>
  <c r="AS119" i="22"/>
  <c r="AT119" i="22" s="1"/>
  <c r="AU119" i="22"/>
  <c r="AV119" i="22" s="1"/>
  <c r="AW119" i="22"/>
  <c r="AX119" i="22" s="1"/>
  <c r="AY119" i="22"/>
  <c r="AZ119" i="22"/>
  <c r="BA119" i="22"/>
  <c r="BB119" i="22"/>
  <c r="BC119" i="22"/>
  <c r="BD119" i="22"/>
  <c r="BE119" i="22"/>
  <c r="BF119" i="22"/>
  <c r="BG119" i="22"/>
  <c r="BH119" i="22"/>
  <c r="BI119" i="22"/>
  <c r="BJ119" i="22"/>
  <c r="BK119" i="22"/>
  <c r="BL119" i="22"/>
  <c r="BM119" i="22"/>
  <c r="BN119" i="22"/>
  <c r="BO119" i="22"/>
  <c r="BP119" i="22"/>
  <c r="BQ119" i="22"/>
  <c r="BR119" i="22"/>
  <c r="BS119" i="22"/>
  <c r="AS120" i="22"/>
  <c r="AW120" i="22" s="1"/>
  <c r="AU120" i="22"/>
  <c r="AV120" i="22" s="1"/>
  <c r="AX120" i="22"/>
  <c r="AY120" i="22"/>
  <c r="AZ120" i="22"/>
  <c r="BA120" i="22"/>
  <c r="BB120" i="22"/>
  <c r="BC120" i="22"/>
  <c r="BD120" i="22"/>
  <c r="BE120" i="22"/>
  <c r="BF120" i="22"/>
  <c r="BG120" i="22"/>
  <c r="BH120" i="22"/>
  <c r="BI120" i="22"/>
  <c r="BJ120" i="22"/>
  <c r="BK120" i="22"/>
  <c r="BL120" i="22"/>
  <c r="BM120" i="22"/>
  <c r="BN120" i="22"/>
  <c r="BO120" i="22"/>
  <c r="BP120" i="22"/>
  <c r="BQ120" i="22"/>
  <c r="BR120" i="22"/>
  <c r="BS120" i="22"/>
  <c r="AS121" i="22"/>
  <c r="AT121" i="22" s="1"/>
  <c r="AU121" i="22"/>
  <c r="AV121" i="22" s="1"/>
  <c r="AW121" i="22"/>
  <c r="AX121" i="22" s="1"/>
  <c r="AY121" i="22"/>
  <c r="AZ121" i="22"/>
  <c r="BA121" i="22"/>
  <c r="BB121" i="22"/>
  <c r="BC121" i="22"/>
  <c r="BD121" i="22"/>
  <c r="BE121" i="22"/>
  <c r="BF121" i="22"/>
  <c r="BG121" i="22"/>
  <c r="BH121" i="22"/>
  <c r="BI121" i="22"/>
  <c r="BJ121" i="22"/>
  <c r="BK121" i="22"/>
  <c r="BL121" i="22"/>
  <c r="BM121" i="22"/>
  <c r="BN121" i="22"/>
  <c r="BO121" i="22"/>
  <c r="BP121" i="22"/>
  <c r="BQ121" i="22"/>
  <c r="BR121" i="22"/>
  <c r="BS121" i="22"/>
  <c r="AS122" i="22"/>
  <c r="AW122" i="22" s="1"/>
  <c r="AT122" i="22"/>
  <c r="AU122" i="22"/>
  <c r="AV122" i="22" s="1"/>
  <c r="AX122" i="22"/>
  <c r="AY122" i="22"/>
  <c r="AZ122" i="22"/>
  <c r="BA122" i="22"/>
  <c r="BB122" i="22"/>
  <c r="BC122" i="22"/>
  <c r="BD122" i="22"/>
  <c r="BE122" i="22"/>
  <c r="BF122" i="22"/>
  <c r="BG122" i="22"/>
  <c r="BH122" i="22"/>
  <c r="BI122" i="22"/>
  <c r="BJ122" i="22"/>
  <c r="BK122" i="22"/>
  <c r="BL122" i="22"/>
  <c r="BM122" i="22"/>
  <c r="BN122" i="22"/>
  <c r="BO122" i="22"/>
  <c r="BP122" i="22"/>
  <c r="BQ122" i="22"/>
  <c r="BR122" i="22"/>
  <c r="BS122" i="22"/>
  <c r="AS123" i="22"/>
  <c r="AT123" i="22" s="1"/>
  <c r="AU123" i="22"/>
  <c r="AY123" i="22"/>
  <c r="AZ123" i="22"/>
  <c r="BA123" i="22"/>
  <c r="BB123" i="22"/>
  <c r="BC123" i="22"/>
  <c r="BD123" i="22"/>
  <c r="BE123" i="22"/>
  <c r="BF123" i="22"/>
  <c r="BG123" i="22"/>
  <c r="BH123" i="22"/>
  <c r="BI123" i="22"/>
  <c r="BJ123" i="22"/>
  <c r="BK123" i="22"/>
  <c r="BL123" i="22"/>
  <c r="BM123" i="22"/>
  <c r="BN123" i="22"/>
  <c r="BO123" i="22"/>
  <c r="BP123" i="22"/>
  <c r="BQ123" i="22"/>
  <c r="BR123" i="22"/>
  <c r="BS123" i="22"/>
  <c r="AS124" i="22"/>
  <c r="AW124" i="22" s="1"/>
  <c r="AX124" i="22" s="1"/>
  <c r="AU124" i="22"/>
  <c r="AV124" i="22" s="1"/>
  <c r="AY124" i="22"/>
  <c r="AZ124" i="22"/>
  <c r="BA124" i="22"/>
  <c r="BB124" i="22"/>
  <c r="BC124" i="22"/>
  <c r="BD124" i="22"/>
  <c r="BE124" i="22"/>
  <c r="BF124" i="22"/>
  <c r="BG124" i="22"/>
  <c r="BH124" i="22"/>
  <c r="BI124" i="22"/>
  <c r="BJ124" i="22"/>
  <c r="BK124" i="22"/>
  <c r="BL124" i="22"/>
  <c r="BM124" i="22"/>
  <c r="BN124" i="22"/>
  <c r="BO124" i="22"/>
  <c r="BP124" i="22"/>
  <c r="BQ124" i="22"/>
  <c r="BR124" i="22"/>
  <c r="BS124" i="22"/>
  <c r="AS125" i="22"/>
  <c r="AT125" i="22" s="1"/>
  <c r="AU125" i="22"/>
  <c r="AV125" i="22" s="1"/>
  <c r="AY125" i="22"/>
  <c r="AZ125" i="22"/>
  <c r="BA125" i="22"/>
  <c r="BB125" i="22"/>
  <c r="BC125" i="22"/>
  <c r="BD125" i="22"/>
  <c r="BE125" i="22"/>
  <c r="BF125" i="22"/>
  <c r="BG125" i="22"/>
  <c r="BH125" i="22"/>
  <c r="BI125" i="22"/>
  <c r="BJ125" i="22"/>
  <c r="BK125" i="22"/>
  <c r="BL125" i="22"/>
  <c r="BM125" i="22"/>
  <c r="BN125" i="22"/>
  <c r="BO125" i="22"/>
  <c r="BP125" i="22"/>
  <c r="BQ125" i="22"/>
  <c r="BR125" i="22"/>
  <c r="BS125" i="22"/>
  <c r="AS126" i="22"/>
  <c r="AU126" i="22"/>
  <c r="AV126" i="22" s="1"/>
  <c r="AY126" i="22"/>
  <c r="AZ126" i="22"/>
  <c r="BA126" i="22"/>
  <c r="BB126" i="22"/>
  <c r="BC126" i="22"/>
  <c r="BD126" i="22"/>
  <c r="BE126" i="22"/>
  <c r="BF126" i="22"/>
  <c r="BG126" i="22"/>
  <c r="BH126" i="22"/>
  <c r="BI126" i="22"/>
  <c r="BJ126" i="22"/>
  <c r="BK126" i="22"/>
  <c r="BL126" i="22"/>
  <c r="BM126" i="22"/>
  <c r="BN126" i="22"/>
  <c r="BO126" i="22"/>
  <c r="BP126" i="22"/>
  <c r="BQ126" i="22"/>
  <c r="BR126" i="22"/>
  <c r="BS126" i="22"/>
  <c r="AS127" i="22"/>
  <c r="AT127" i="22" s="1"/>
  <c r="AU127" i="22"/>
  <c r="AV127" i="22" s="1"/>
  <c r="AW127" i="22"/>
  <c r="AX127" i="22" s="1"/>
  <c r="AY127" i="22"/>
  <c r="AZ127" i="22"/>
  <c r="BA127" i="22"/>
  <c r="BB127" i="22"/>
  <c r="BC127" i="22"/>
  <c r="BD127" i="22"/>
  <c r="BE127" i="22"/>
  <c r="BF127" i="22"/>
  <c r="BG127" i="22"/>
  <c r="BH127" i="22"/>
  <c r="BI127" i="22"/>
  <c r="BJ127" i="22"/>
  <c r="BK127" i="22"/>
  <c r="BL127" i="22"/>
  <c r="BM127" i="22"/>
  <c r="BN127" i="22"/>
  <c r="BO127" i="22"/>
  <c r="BP127" i="22"/>
  <c r="BQ127" i="22"/>
  <c r="BR127" i="22"/>
  <c r="BS127" i="22"/>
  <c r="AS128" i="22"/>
  <c r="AW128" i="22" s="1"/>
  <c r="AU128" i="22"/>
  <c r="AV128" i="22" s="1"/>
  <c r="AX128" i="22"/>
  <c r="AY128" i="22"/>
  <c r="AZ128" i="22"/>
  <c r="BA128" i="22"/>
  <c r="BB128" i="22"/>
  <c r="BC128" i="22"/>
  <c r="BD128" i="22"/>
  <c r="BE128" i="22"/>
  <c r="BF128" i="22"/>
  <c r="BG128" i="22"/>
  <c r="BH128" i="22"/>
  <c r="BI128" i="22"/>
  <c r="BJ128" i="22"/>
  <c r="BK128" i="22"/>
  <c r="BL128" i="22"/>
  <c r="BM128" i="22"/>
  <c r="BN128" i="22"/>
  <c r="BO128" i="22"/>
  <c r="BP128" i="22"/>
  <c r="BQ128" i="22"/>
  <c r="BR128" i="22"/>
  <c r="BS128" i="22"/>
  <c r="AS129" i="22"/>
  <c r="AT129" i="22" s="1"/>
  <c r="AU129" i="22"/>
  <c r="AV129" i="22" s="1"/>
  <c r="AY129" i="22"/>
  <c r="AZ129" i="22"/>
  <c r="BA129" i="22"/>
  <c r="BB129" i="22"/>
  <c r="BC129" i="22"/>
  <c r="BD129" i="22"/>
  <c r="BE129" i="22"/>
  <c r="BF129" i="22"/>
  <c r="BG129" i="22"/>
  <c r="BH129" i="22"/>
  <c r="BI129" i="22"/>
  <c r="BJ129" i="22"/>
  <c r="BK129" i="22"/>
  <c r="BL129" i="22"/>
  <c r="BM129" i="22"/>
  <c r="BN129" i="22"/>
  <c r="BO129" i="22"/>
  <c r="BP129" i="22"/>
  <c r="BQ129" i="22"/>
  <c r="BR129" i="22"/>
  <c r="BS129" i="22"/>
  <c r="AS130" i="22"/>
  <c r="AT130" i="22"/>
  <c r="AU130" i="22"/>
  <c r="AY130" i="22"/>
  <c r="AZ130" i="22"/>
  <c r="BA130" i="22"/>
  <c r="BB130" i="22"/>
  <c r="BC130" i="22"/>
  <c r="BD130" i="22"/>
  <c r="BE130" i="22"/>
  <c r="BF130" i="22"/>
  <c r="BG130" i="22"/>
  <c r="BH130" i="22"/>
  <c r="BI130" i="22"/>
  <c r="BJ130" i="22"/>
  <c r="BK130" i="22"/>
  <c r="BL130" i="22"/>
  <c r="BM130" i="22"/>
  <c r="BN130" i="22"/>
  <c r="BO130" i="22"/>
  <c r="BP130" i="22"/>
  <c r="BQ130" i="22"/>
  <c r="BR130" i="22"/>
  <c r="BS130" i="22"/>
  <c r="AS131" i="22"/>
  <c r="AT131" i="22"/>
  <c r="AU131" i="22"/>
  <c r="AY131" i="22"/>
  <c r="AZ131" i="22"/>
  <c r="BA131" i="22"/>
  <c r="BB131" i="22"/>
  <c r="BC131" i="22"/>
  <c r="BD131" i="22"/>
  <c r="BE131" i="22"/>
  <c r="BF131" i="22"/>
  <c r="BG131" i="22"/>
  <c r="BH131" i="22"/>
  <c r="BI131" i="22"/>
  <c r="BJ131" i="22"/>
  <c r="BK131" i="22"/>
  <c r="BL131" i="22"/>
  <c r="BM131" i="22"/>
  <c r="BN131" i="22"/>
  <c r="BO131" i="22"/>
  <c r="BP131" i="22"/>
  <c r="BQ131" i="22"/>
  <c r="BR131" i="22"/>
  <c r="BS131" i="22"/>
  <c r="AS132" i="22"/>
  <c r="AT132" i="22"/>
  <c r="AU132" i="22"/>
  <c r="AY132" i="22"/>
  <c r="AZ132" i="22"/>
  <c r="BA132" i="22"/>
  <c r="BB132" i="22"/>
  <c r="BC132" i="22"/>
  <c r="BD132" i="22"/>
  <c r="BE132" i="22"/>
  <c r="BF132" i="22"/>
  <c r="BG132" i="22"/>
  <c r="BH132" i="22"/>
  <c r="BI132" i="22"/>
  <c r="BJ132" i="22"/>
  <c r="BK132" i="22"/>
  <c r="BL132" i="22"/>
  <c r="BM132" i="22"/>
  <c r="BN132" i="22"/>
  <c r="BO132" i="22"/>
  <c r="BP132" i="22"/>
  <c r="BQ132" i="22"/>
  <c r="BR132" i="22"/>
  <c r="BS132" i="22"/>
  <c r="AS133" i="22"/>
  <c r="AT133" i="22"/>
  <c r="AU133" i="22"/>
  <c r="AY133" i="22"/>
  <c r="AZ133" i="22"/>
  <c r="BA133" i="22"/>
  <c r="BB133" i="22"/>
  <c r="BC133" i="22"/>
  <c r="BD133" i="22"/>
  <c r="BE133" i="22"/>
  <c r="BF133" i="22"/>
  <c r="BG133" i="22"/>
  <c r="BH133" i="22"/>
  <c r="BI133" i="22"/>
  <c r="BJ133" i="22"/>
  <c r="BK133" i="22"/>
  <c r="BL133" i="22"/>
  <c r="BM133" i="22"/>
  <c r="BN133" i="22"/>
  <c r="BO133" i="22"/>
  <c r="BP133" i="22"/>
  <c r="BQ133" i="22"/>
  <c r="BR133" i="22"/>
  <c r="BS133" i="22"/>
  <c r="AS134" i="22"/>
  <c r="AT134" i="22"/>
  <c r="AU134" i="22"/>
  <c r="AY134" i="22"/>
  <c r="AZ134" i="22"/>
  <c r="BA134" i="22"/>
  <c r="BB134" i="22"/>
  <c r="BC134" i="22"/>
  <c r="BD134" i="22"/>
  <c r="BE134" i="22"/>
  <c r="BF134" i="22"/>
  <c r="BG134" i="22"/>
  <c r="BH134" i="22"/>
  <c r="BI134" i="22"/>
  <c r="BJ134" i="22"/>
  <c r="BK134" i="22"/>
  <c r="BL134" i="22"/>
  <c r="BM134" i="22"/>
  <c r="BN134" i="22"/>
  <c r="BO134" i="22"/>
  <c r="BP134" i="22"/>
  <c r="BQ134" i="22"/>
  <c r="BR134" i="22"/>
  <c r="BS134" i="22"/>
  <c r="AS135" i="22"/>
  <c r="AT135" i="22"/>
  <c r="AU135" i="22"/>
  <c r="AY135" i="22"/>
  <c r="AZ135" i="22"/>
  <c r="BA135" i="22"/>
  <c r="BB135" i="22"/>
  <c r="BC135" i="22"/>
  <c r="BD135" i="22"/>
  <c r="BE135" i="22"/>
  <c r="BF135" i="22"/>
  <c r="BG135" i="22"/>
  <c r="BH135" i="22"/>
  <c r="BI135" i="22"/>
  <c r="BJ135" i="22"/>
  <c r="BK135" i="22"/>
  <c r="BL135" i="22"/>
  <c r="BM135" i="22"/>
  <c r="BN135" i="22"/>
  <c r="BO135" i="22"/>
  <c r="BP135" i="22"/>
  <c r="BQ135" i="22"/>
  <c r="BR135" i="22"/>
  <c r="BS135" i="22"/>
  <c r="AS136" i="22"/>
  <c r="AT136" i="22"/>
  <c r="AU136" i="22"/>
  <c r="AY136" i="22"/>
  <c r="AZ136" i="22"/>
  <c r="BA136" i="22"/>
  <c r="BB136" i="22"/>
  <c r="BC136" i="22"/>
  <c r="BD136" i="22"/>
  <c r="BE136" i="22"/>
  <c r="BF136" i="22"/>
  <c r="BG136" i="22"/>
  <c r="BH136" i="22"/>
  <c r="BI136" i="22"/>
  <c r="BJ136" i="22"/>
  <c r="BK136" i="22"/>
  <c r="BL136" i="22"/>
  <c r="BM136" i="22"/>
  <c r="BN136" i="22"/>
  <c r="BO136" i="22"/>
  <c r="BP136" i="22"/>
  <c r="BQ136" i="22"/>
  <c r="BR136" i="22"/>
  <c r="BS136" i="22"/>
  <c r="AS137" i="22"/>
  <c r="AT137" i="22"/>
  <c r="AU137" i="22"/>
  <c r="AY137" i="22"/>
  <c r="AZ137" i="22"/>
  <c r="BA137" i="22"/>
  <c r="BB137" i="22"/>
  <c r="BC137" i="22"/>
  <c r="BD137" i="22"/>
  <c r="BE137" i="22"/>
  <c r="BF137" i="22"/>
  <c r="BG137" i="22"/>
  <c r="BH137" i="22"/>
  <c r="BI137" i="22"/>
  <c r="BJ137" i="22"/>
  <c r="BK137" i="22"/>
  <c r="BL137" i="22"/>
  <c r="BM137" i="22"/>
  <c r="BN137" i="22"/>
  <c r="BO137" i="22"/>
  <c r="BP137" i="22"/>
  <c r="BQ137" i="22"/>
  <c r="BR137" i="22"/>
  <c r="BS137" i="22"/>
  <c r="AS138" i="22"/>
  <c r="AT138" i="22"/>
  <c r="AU138" i="22"/>
  <c r="AY138" i="22"/>
  <c r="AZ138" i="22"/>
  <c r="BA138" i="22"/>
  <c r="BB138" i="22"/>
  <c r="BC138" i="22"/>
  <c r="BD138" i="22"/>
  <c r="BE138" i="22"/>
  <c r="BF138" i="22"/>
  <c r="BG138" i="22"/>
  <c r="BH138" i="22"/>
  <c r="BI138" i="22"/>
  <c r="BJ138" i="22"/>
  <c r="BK138" i="22"/>
  <c r="BL138" i="22"/>
  <c r="BM138" i="22"/>
  <c r="BN138" i="22"/>
  <c r="BO138" i="22"/>
  <c r="BP138" i="22"/>
  <c r="BQ138" i="22"/>
  <c r="BR138" i="22"/>
  <c r="BS138" i="22"/>
  <c r="AS139" i="22"/>
  <c r="AT139" i="22"/>
  <c r="AU139" i="22"/>
  <c r="AY139" i="22"/>
  <c r="AZ139" i="22"/>
  <c r="BA139" i="22"/>
  <c r="BB139" i="22"/>
  <c r="BC139" i="22"/>
  <c r="BD139" i="22"/>
  <c r="BE139" i="22"/>
  <c r="BF139" i="22"/>
  <c r="BG139" i="22"/>
  <c r="BH139" i="22"/>
  <c r="BI139" i="22"/>
  <c r="BJ139" i="22"/>
  <c r="BK139" i="22"/>
  <c r="BL139" i="22"/>
  <c r="BM139" i="22"/>
  <c r="BN139" i="22"/>
  <c r="BO139" i="22"/>
  <c r="BP139" i="22"/>
  <c r="BQ139" i="22"/>
  <c r="BR139" i="22"/>
  <c r="BS139" i="22"/>
  <c r="AS140" i="22"/>
  <c r="AT140" i="22"/>
  <c r="AU140" i="22"/>
  <c r="AY140" i="22"/>
  <c r="AZ140" i="22"/>
  <c r="BA140" i="22"/>
  <c r="BB140" i="22"/>
  <c r="BC140" i="22"/>
  <c r="BD140" i="22"/>
  <c r="BE140" i="22"/>
  <c r="BF140" i="22"/>
  <c r="BG140" i="22"/>
  <c r="BH140" i="22"/>
  <c r="BI140" i="22"/>
  <c r="BJ140" i="22"/>
  <c r="BK140" i="22"/>
  <c r="BL140" i="22"/>
  <c r="BM140" i="22"/>
  <c r="BN140" i="22"/>
  <c r="BO140" i="22"/>
  <c r="BP140" i="22"/>
  <c r="BQ140" i="22"/>
  <c r="BR140" i="22"/>
  <c r="BS140" i="22"/>
  <c r="AS141" i="22"/>
  <c r="AT141" i="22"/>
  <c r="AU141" i="22"/>
  <c r="AY141" i="22"/>
  <c r="AZ141" i="22"/>
  <c r="BA141" i="22"/>
  <c r="BB141" i="22"/>
  <c r="BC141" i="22"/>
  <c r="BD141" i="22"/>
  <c r="BE141" i="22"/>
  <c r="BF141" i="22"/>
  <c r="BG141" i="22"/>
  <c r="BH141" i="22"/>
  <c r="BI141" i="22"/>
  <c r="BJ141" i="22"/>
  <c r="BK141" i="22"/>
  <c r="BL141" i="22"/>
  <c r="BM141" i="22"/>
  <c r="BN141" i="22"/>
  <c r="BO141" i="22"/>
  <c r="BP141" i="22"/>
  <c r="BQ141" i="22"/>
  <c r="BR141" i="22"/>
  <c r="BS141" i="22"/>
  <c r="AS142" i="22"/>
  <c r="AT142" i="22"/>
  <c r="AU142" i="22"/>
  <c r="AY142" i="22"/>
  <c r="AZ142" i="22"/>
  <c r="BA142" i="22"/>
  <c r="BB142" i="22"/>
  <c r="BC142" i="22"/>
  <c r="BD142" i="22"/>
  <c r="BE142" i="22"/>
  <c r="BF142" i="22"/>
  <c r="BG142" i="22"/>
  <c r="BH142" i="22"/>
  <c r="BI142" i="22"/>
  <c r="BJ142" i="22"/>
  <c r="BK142" i="22"/>
  <c r="BL142" i="22"/>
  <c r="BM142" i="22"/>
  <c r="BN142" i="22"/>
  <c r="BO142" i="22"/>
  <c r="BP142" i="22"/>
  <c r="BQ142" i="22"/>
  <c r="BR142" i="22"/>
  <c r="BS142" i="22"/>
  <c r="AS143" i="22"/>
  <c r="AT143" i="22"/>
  <c r="AU143" i="22"/>
  <c r="AY143" i="22"/>
  <c r="AZ143" i="22"/>
  <c r="BA143" i="22"/>
  <c r="BB143" i="22"/>
  <c r="BC143" i="22"/>
  <c r="BD143" i="22"/>
  <c r="BE143" i="22"/>
  <c r="BF143" i="22"/>
  <c r="BG143" i="22"/>
  <c r="BH143" i="22"/>
  <c r="BI143" i="22"/>
  <c r="BJ143" i="22"/>
  <c r="BK143" i="22"/>
  <c r="BL143" i="22"/>
  <c r="BM143" i="22"/>
  <c r="BN143" i="22"/>
  <c r="BO143" i="22"/>
  <c r="BP143" i="22"/>
  <c r="BQ143" i="22"/>
  <c r="BR143" i="22"/>
  <c r="BS143" i="22"/>
  <c r="AS144" i="22"/>
  <c r="AT144" i="22"/>
  <c r="AU144" i="22"/>
  <c r="AY144" i="22"/>
  <c r="AZ144" i="22"/>
  <c r="BA144" i="22"/>
  <c r="BB144" i="22"/>
  <c r="BC144" i="22"/>
  <c r="BD144" i="22"/>
  <c r="BE144" i="22"/>
  <c r="BF144" i="22"/>
  <c r="BG144" i="22"/>
  <c r="BH144" i="22"/>
  <c r="BI144" i="22"/>
  <c r="BJ144" i="22"/>
  <c r="BK144" i="22"/>
  <c r="BL144" i="22"/>
  <c r="BM144" i="22"/>
  <c r="BN144" i="22"/>
  <c r="BO144" i="22"/>
  <c r="BP144" i="22"/>
  <c r="BQ144" i="22"/>
  <c r="BR144" i="22"/>
  <c r="BS144" i="22"/>
  <c r="AS145" i="22"/>
  <c r="AT145" i="22"/>
  <c r="AU145" i="22"/>
  <c r="AY145" i="22"/>
  <c r="AZ145" i="22"/>
  <c r="BA145" i="22"/>
  <c r="BB145" i="22"/>
  <c r="BC145" i="22"/>
  <c r="BD145" i="22"/>
  <c r="BE145" i="22"/>
  <c r="BF145" i="22"/>
  <c r="BG145" i="22"/>
  <c r="BH145" i="22"/>
  <c r="BI145" i="22"/>
  <c r="BJ145" i="22"/>
  <c r="BK145" i="22"/>
  <c r="BL145" i="22"/>
  <c r="BM145" i="22"/>
  <c r="BN145" i="22"/>
  <c r="BO145" i="22"/>
  <c r="BP145" i="22"/>
  <c r="BQ145" i="22"/>
  <c r="BR145" i="22"/>
  <c r="BS145" i="22"/>
  <c r="AS146" i="22"/>
  <c r="AT146" i="22"/>
  <c r="AU146" i="22"/>
  <c r="AY146" i="22"/>
  <c r="AZ146" i="22"/>
  <c r="BA146" i="22"/>
  <c r="BB146" i="22"/>
  <c r="BC146" i="22"/>
  <c r="BD146" i="22"/>
  <c r="BE146" i="22"/>
  <c r="BF146" i="22"/>
  <c r="BG146" i="22"/>
  <c r="BH146" i="22"/>
  <c r="BI146" i="22"/>
  <c r="BJ146" i="22"/>
  <c r="BK146" i="22"/>
  <c r="BL146" i="22"/>
  <c r="BM146" i="22"/>
  <c r="BN146" i="22"/>
  <c r="BO146" i="22"/>
  <c r="BP146" i="22"/>
  <c r="BQ146" i="22"/>
  <c r="BR146" i="22"/>
  <c r="BS146" i="22"/>
  <c r="AS147" i="22"/>
  <c r="AT147" i="22"/>
  <c r="AU147" i="22"/>
  <c r="AY147" i="22"/>
  <c r="AZ147" i="22"/>
  <c r="BA147" i="22"/>
  <c r="BB147" i="22"/>
  <c r="BC147" i="22"/>
  <c r="BD147" i="22"/>
  <c r="BE147" i="22"/>
  <c r="BF147" i="22"/>
  <c r="BG147" i="22"/>
  <c r="BH147" i="22"/>
  <c r="BI147" i="22"/>
  <c r="BJ147" i="22"/>
  <c r="BK147" i="22"/>
  <c r="BL147" i="22"/>
  <c r="BM147" i="22"/>
  <c r="BN147" i="22"/>
  <c r="BO147" i="22"/>
  <c r="BP147" i="22"/>
  <c r="BQ147" i="22"/>
  <c r="BR147" i="22"/>
  <c r="BS147" i="22"/>
  <c r="AS148" i="22"/>
  <c r="AT148" i="22"/>
  <c r="AU148" i="22"/>
  <c r="AY148" i="22"/>
  <c r="AZ148" i="22"/>
  <c r="BA148" i="22"/>
  <c r="BB148" i="22"/>
  <c r="BC148" i="22"/>
  <c r="BD148" i="22"/>
  <c r="BE148" i="22"/>
  <c r="BF148" i="22"/>
  <c r="BG148" i="22"/>
  <c r="BH148" i="22"/>
  <c r="BI148" i="22"/>
  <c r="BJ148" i="22"/>
  <c r="BK148" i="22"/>
  <c r="BL148" i="22"/>
  <c r="BM148" i="22"/>
  <c r="BN148" i="22"/>
  <c r="BO148" i="22"/>
  <c r="BP148" i="22"/>
  <c r="BQ148" i="22"/>
  <c r="BR148" i="22"/>
  <c r="BS148" i="22"/>
  <c r="AS149" i="22"/>
  <c r="AT149" i="22"/>
  <c r="AU149" i="22"/>
  <c r="AY149" i="22"/>
  <c r="AZ149" i="22"/>
  <c r="BA149" i="22"/>
  <c r="BB149" i="22"/>
  <c r="BC149" i="22"/>
  <c r="BD149" i="22"/>
  <c r="BE149" i="22"/>
  <c r="BF149" i="22"/>
  <c r="BG149" i="22"/>
  <c r="BH149" i="22"/>
  <c r="BI149" i="22"/>
  <c r="BJ149" i="22"/>
  <c r="BK149" i="22"/>
  <c r="BL149" i="22"/>
  <c r="BM149" i="22"/>
  <c r="BN149" i="22"/>
  <c r="BO149" i="22"/>
  <c r="BP149" i="22"/>
  <c r="BQ149" i="22"/>
  <c r="BR149" i="22"/>
  <c r="BS149" i="22"/>
  <c r="AS150" i="22"/>
  <c r="AT150" i="22"/>
  <c r="AU150" i="22"/>
  <c r="AY150" i="22"/>
  <c r="AZ150" i="22"/>
  <c r="BA150" i="22"/>
  <c r="BB150" i="22"/>
  <c r="BC150" i="22"/>
  <c r="BD150" i="22"/>
  <c r="BE150" i="22"/>
  <c r="BF150" i="22"/>
  <c r="BG150" i="22"/>
  <c r="BH150" i="22"/>
  <c r="BI150" i="22"/>
  <c r="BJ150" i="22"/>
  <c r="BK150" i="22"/>
  <c r="BL150" i="22"/>
  <c r="BM150" i="22"/>
  <c r="BN150" i="22"/>
  <c r="BO150" i="22"/>
  <c r="BP150" i="22"/>
  <c r="BQ150" i="22"/>
  <c r="BR150" i="22"/>
  <c r="BS150" i="22"/>
  <c r="AS151" i="22"/>
  <c r="AT151" i="22"/>
  <c r="AU151" i="22"/>
  <c r="AY151" i="22"/>
  <c r="AZ151" i="22"/>
  <c r="BA151" i="22"/>
  <c r="BB151" i="22"/>
  <c r="BC151" i="22"/>
  <c r="BD151" i="22"/>
  <c r="BE151" i="22"/>
  <c r="BF151" i="22"/>
  <c r="BG151" i="22"/>
  <c r="BH151" i="22"/>
  <c r="BI151" i="22"/>
  <c r="BJ151" i="22"/>
  <c r="BK151" i="22"/>
  <c r="BL151" i="22"/>
  <c r="BM151" i="22"/>
  <c r="BN151" i="22"/>
  <c r="BO151" i="22"/>
  <c r="BP151" i="22"/>
  <c r="BQ151" i="22"/>
  <c r="BR151" i="22"/>
  <c r="BS151" i="22"/>
  <c r="AS152" i="22"/>
  <c r="AT152" i="22"/>
  <c r="AU152" i="22"/>
  <c r="AY152" i="22"/>
  <c r="AZ152" i="22"/>
  <c r="BA152" i="22"/>
  <c r="BB152" i="22"/>
  <c r="BC152" i="22"/>
  <c r="BD152" i="22"/>
  <c r="BE152" i="22"/>
  <c r="BF152" i="22"/>
  <c r="BG152" i="22"/>
  <c r="BH152" i="22"/>
  <c r="BI152" i="22"/>
  <c r="BJ152" i="22"/>
  <c r="BK152" i="22"/>
  <c r="BL152" i="22"/>
  <c r="BM152" i="22"/>
  <c r="BN152" i="22"/>
  <c r="BO152" i="22"/>
  <c r="BP152" i="22"/>
  <c r="BQ152" i="22"/>
  <c r="BR152" i="22"/>
  <c r="BS152" i="22"/>
  <c r="AS153" i="22"/>
  <c r="AW153" i="22" s="1"/>
  <c r="AX153" i="22" s="1"/>
  <c r="AT153" i="22"/>
  <c r="AU153" i="22"/>
  <c r="AV153" i="22" s="1"/>
  <c r="AY153" i="22"/>
  <c r="AZ153" i="22"/>
  <c r="BA153" i="22"/>
  <c r="BB153" i="22"/>
  <c r="BC153" i="22"/>
  <c r="BD153" i="22"/>
  <c r="BE153" i="22"/>
  <c r="BF153" i="22"/>
  <c r="BG153" i="22"/>
  <c r="BH153" i="22"/>
  <c r="BI153" i="22"/>
  <c r="BJ153" i="22"/>
  <c r="BK153" i="22"/>
  <c r="BL153" i="22"/>
  <c r="BM153" i="22"/>
  <c r="BN153" i="22"/>
  <c r="BO153" i="22"/>
  <c r="BP153" i="22"/>
  <c r="BQ153" i="22"/>
  <c r="BR153" i="22"/>
  <c r="BS153" i="22"/>
  <c r="AS154" i="22"/>
  <c r="AT154" i="22"/>
  <c r="AU154" i="22"/>
  <c r="AV154" i="22" s="1"/>
  <c r="AY154" i="22"/>
  <c r="AZ154" i="22"/>
  <c r="BA154" i="22"/>
  <c r="BB154" i="22"/>
  <c r="BC154" i="22"/>
  <c r="BD154" i="22"/>
  <c r="BE154" i="22"/>
  <c r="BF154" i="22"/>
  <c r="BG154" i="22"/>
  <c r="BH154" i="22"/>
  <c r="BI154" i="22"/>
  <c r="BJ154" i="22"/>
  <c r="BK154" i="22"/>
  <c r="BL154" i="22"/>
  <c r="BM154" i="22"/>
  <c r="BN154" i="22"/>
  <c r="BO154" i="22"/>
  <c r="BP154" i="22"/>
  <c r="BQ154" i="22"/>
  <c r="BR154" i="22"/>
  <c r="BS154" i="22"/>
  <c r="AS155" i="22"/>
  <c r="AU155" i="22"/>
  <c r="AV155" i="22" s="1"/>
  <c r="AY155" i="22"/>
  <c r="AZ155" i="22"/>
  <c r="BA155" i="22"/>
  <c r="BB155" i="22"/>
  <c r="BC155" i="22"/>
  <c r="BD155" i="22"/>
  <c r="BE155" i="22"/>
  <c r="BF155" i="22"/>
  <c r="BG155" i="22"/>
  <c r="BH155" i="22"/>
  <c r="BI155" i="22"/>
  <c r="BJ155" i="22"/>
  <c r="BK155" i="22"/>
  <c r="BL155" i="22"/>
  <c r="BM155" i="22"/>
  <c r="BN155" i="22"/>
  <c r="BO155" i="22"/>
  <c r="BP155" i="22"/>
  <c r="BQ155" i="22"/>
  <c r="BR155" i="22"/>
  <c r="BS155" i="22"/>
  <c r="AS156" i="22"/>
  <c r="AW156" i="22" s="1"/>
  <c r="AX156" i="22" s="1"/>
  <c r="AU156" i="22"/>
  <c r="AV156" i="22" s="1"/>
  <c r="AY156" i="22"/>
  <c r="AZ156" i="22"/>
  <c r="BA156" i="22"/>
  <c r="BB156" i="22"/>
  <c r="BC156" i="22"/>
  <c r="BD156" i="22"/>
  <c r="BE156" i="22"/>
  <c r="BF156" i="22"/>
  <c r="BG156" i="22"/>
  <c r="BH156" i="22"/>
  <c r="BI156" i="22"/>
  <c r="BJ156" i="22"/>
  <c r="BK156" i="22"/>
  <c r="BL156" i="22"/>
  <c r="BM156" i="22"/>
  <c r="BN156" i="22"/>
  <c r="BO156" i="22"/>
  <c r="BP156" i="22"/>
  <c r="BQ156" i="22"/>
  <c r="BR156" i="22"/>
  <c r="BS156" i="22"/>
  <c r="AS157" i="22"/>
  <c r="AT157" i="22"/>
  <c r="AU157" i="22"/>
  <c r="AV157" i="22" s="1"/>
  <c r="AY157" i="22"/>
  <c r="AZ157" i="22"/>
  <c r="BA157" i="22"/>
  <c r="BB157" i="22"/>
  <c r="BC157" i="22"/>
  <c r="BD157" i="22"/>
  <c r="BE157" i="22"/>
  <c r="BF157" i="22"/>
  <c r="BG157" i="22"/>
  <c r="BH157" i="22"/>
  <c r="BI157" i="22"/>
  <c r="BJ157" i="22"/>
  <c r="BK157" i="22"/>
  <c r="BL157" i="22"/>
  <c r="BM157" i="22"/>
  <c r="BN157" i="22"/>
  <c r="BO157" i="22"/>
  <c r="BP157" i="22"/>
  <c r="BQ157" i="22"/>
  <c r="BR157" i="22"/>
  <c r="BS157" i="22"/>
  <c r="AS158" i="22"/>
  <c r="AT158" i="22"/>
  <c r="AU158" i="22"/>
  <c r="AV158" i="22" s="1"/>
  <c r="AY158" i="22"/>
  <c r="AZ158" i="22"/>
  <c r="BA158" i="22"/>
  <c r="BB158" i="22"/>
  <c r="BC158" i="22"/>
  <c r="BD158" i="22"/>
  <c r="BE158" i="22"/>
  <c r="BF158" i="22"/>
  <c r="BG158" i="22"/>
  <c r="BH158" i="22"/>
  <c r="BI158" i="22"/>
  <c r="BJ158" i="22"/>
  <c r="BK158" i="22"/>
  <c r="BL158" i="22"/>
  <c r="BM158" i="22"/>
  <c r="BN158" i="22"/>
  <c r="BO158" i="22"/>
  <c r="BP158" i="22"/>
  <c r="BQ158" i="22"/>
  <c r="BR158" i="22"/>
  <c r="BS158" i="22"/>
  <c r="AS159" i="22"/>
  <c r="AT159" i="22"/>
  <c r="AU159" i="22"/>
  <c r="AV159" i="22" s="1"/>
  <c r="AY159" i="22"/>
  <c r="AZ159" i="22"/>
  <c r="BA159" i="22"/>
  <c r="BB159" i="22"/>
  <c r="BC159" i="22"/>
  <c r="BD159" i="22"/>
  <c r="BE159" i="22"/>
  <c r="BF159" i="22"/>
  <c r="BG159" i="22"/>
  <c r="BH159" i="22"/>
  <c r="BI159" i="22"/>
  <c r="BJ159" i="22"/>
  <c r="BK159" i="22"/>
  <c r="BL159" i="22"/>
  <c r="BM159" i="22"/>
  <c r="BN159" i="22"/>
  <c r="BO159" i="22"/>
  <c r="BP159" i="22"/>
  <c r="BQ159" i="22"/>
  <c r="BR159" i="22"/>
  <c r="BS159" i="22"/>
  <c r="AS160" i="22"/>
  <c r="AT160" i="22"/>
  <c r="AU160" i="22"/>
  <c r="AV160" i="22" s="1"/>
  <c r="AY160" i="22"/>
  <c r="AZ160" i="22"/>
  <c r="BA160" i="22"/>
  <c r="BB160" i="22"/>
  <c r="BC160" i="22"/>
  <c r="BD160" i="22"/>
  <c r="BE160" i="22"/>
  <c r="BF160" i="22"/>
  <c r="BG160" i="22"/>
  <c r="BH160" i="22"/>
  <c r="BI160" i="22"/>
  <c r="BJ160" i="22"/>
  <c r="BK160" i="22"/>
  <c r="BL160" i="22"/>
  <c r="BM160" i="22"/>
  <c r="BN160" i="22"/>
  <c r="BO160" i="22"/>
  <c r="BP160" i="22"/>
  <c r="BQ160" i="22"/>
  <c r="BR160" i="22"/>
  <c r="BS160" i="22"/>
  <c r="AS161" i="22"/>
  <c r="AT161" i="22"/>
  <c r="AU161" i="22"/>
  <c r="AV161" i="22" s="1"/>
  <c r="AY161" i="22"/>
  <c r="AZ161" i="22"/>
  <c r="BA161" i="22"/>
  <c r="BB161" i="22"/>
  <c r="BC161" i="22"/>
  <c r="BD161" i="22"/>
  <c r="BE161" i="22"/>
  <c r="BF161" i="22"/>
  <c r="BG161" i="22"/>
  <c r="BH161" i="22"/>
  <c r="BI161" i="22"/>
  <c r="BJ161" i="22"/>
  <c r="BK161" i="22"/>
  <c r="BL161" i="22"/>
  <c r="BM161" i="22"/>
  <c r="BN161" i="22"/>
  <c r="BO161" i="22"/>
  <c r="BP161" i="22"/>
  <c r="BQ161" i="22"/>
  <c r="BR161" i="22"/>
  <c r="BS161" i="22"/>
  <c r="AS162" i="22"/>
  <c r="AT162" i="22"/>
  <c r="AU162" i="22"/>
  <c r="AV162" i="22" s="1"/>
  <c r="AY162" i="22"/>
  <c r="AZ162" i="22"/>
  <c r="BA162" i="22"/>
  <c r="BB162" i="22"/>
  <c r="BC162" i="22"/>
  <c r="BD162" i="22"/>
  <c r="BE162" i="22"/>
  <c r="BF162" i="22"/>
  <c r="BG162" i="22"/>
  <c r="BH162" i="22"/>
  <c r="BI162" i="22"/>
  <c r="BJ162" i="22"/>
  <c r="BK162" i="22"/>
  <c r="BL162" i="22"/>
  <c r="BM162" i="22"/>
  <c r="BN162" i="22"/>
  <c r="BO162" i="22"/>
  <c r="BP162" i="22"/>
  <c r="BQ162" i="22"/>
  <c r="BR162" i="22"/>
  <c r="BS162" i="22"/>
  <c r="AS163" i="22"/>
  <c r="AT163" i="22"/>
  <c r="AU163" i="22"/>
  <c r="AV163" i="22" s="1"/>
  <c r="AY163" i="22"/>
  <c r="AZ163" i="22"/>
  <c r="BA163" i="22"/>
  <c r="BB163" i="22"/>
  <c r="BC163" i="22"/>
  <c r="BD163" i="22"/>
  <c r="BE163" i="22"/>
  <c r="BF163" i="22"/>
  <c r="BG163" i="22"/>
  <c r="BH163" i="22"/>
  <c r="BI163" i="22"/>
  <c r="BJ163" i="22"/>
  <c r="BK163" i="22"/>
  <c r="BL163" i="22"/>
  <c r="BM163" i="22"/>
  <c r="BN163" i="22"/>
  <c r="BO163" i="22"/>
  <c r="BP163" i="22"/>
  <c r="BQ163" i="22"/>
  <c r="BR163" i="22"/>
  <c r="BS163" i="22"/>
  <c r="AS164" i="22"/>
  <c r="AT164" i="22"/>
  <c r="AU164" i="22"/>
  <c r="AV164" i="22" s="1"/>
  <c r="AY164" i="22"/>
  <c r="E164" i="22" s="1"/>
  <c r="AZ164" i="22"/>
  <c r="BA164" i="22"/>
  <c r="BB164" i="22"/>
  <c r="BC164" i="22"/>
  <c r="BD164" i="22"/>
  <c r="BE164" i="22"/>
  <c r="BF164" i="22"/>
  <c r="BG164" i="22"/>
  <c r="BH164" i="22"/>
  <c r="BI164" i="22"/>
  <c r="BJ164" i="22"/>
  <c r="BK164" i="22"/>
  <c r="BL164" i="22"/>
  <c r="BM164" i="22"/>
  <c r="BN164" i="22"/>
  <c r="BO164" i="22"/>
  <c r="BP164" i="22"/>
  <c r="BQ164" i="22"/>
  <c r="BR164" i="22"/>
  <c r="BS164" i="22"/>
  <c r="AS165" i="22"/>
  <c r="AT165" i="22"/>
  <c r="AU165" i="22"/>
  <c r="AV165" i="22" s="1"/>
  <c r="AY165" i="22"/>
  <c r="AZ165" i="22"/>
  <c r="BA165" i="22"/>
  <c r="BB165" i="22"/>
  <c r="BC165" i="22"/>
  <c r="BD165" i="22"/>
  <c r="BE165" i="22"/>
  <c r="BF165" i="22"/>
  <c r="BG165" i="22"/>
  <c r="BH165" i="22"/>
  <c r="BI165" i="22"/>
  <c r="BJ165" i="22"/>
  <c r="BK165" i="22"/>
  <c r="BL165" i="22"/>
  <c r="BM165" i="22"/>
  <c r="BN165" i="22"/>
  <c r="BO165" i="22"/>
  <c r="BP165" i="22"/>
  <c r="BQ165" i="22"/>
  <c r="BR165" i="22"/>
  <c r="BS165" i="22"/>
  <c r="AS166" i="22"/>
  <c r="AT166" i="22"/>
  <c r="AU166" i="22"/>
  <c r="AV166" i="22" s="1"/>
  <c r="AY166" i="22"/>
  <c r="AZ166" i="22"/>
  <c r="BA166" i="22"/>
  <c r="BB166" i="22"/>
  <c r="BC166" i="22"/>
  <c r="BD166" i="22"/>
  <c r="BE166" i="22"/>
  <c r="BF166" i="22"/>
  <c r="BG166" i="22"/>
  <c r="BH166" i="22"/>
  <c r="BI166" i="22"/>
  <c r="BJ166" i="22"/>
  <c r="BK166" i="22"/>
  <c r="BL166" i="22"/>
  <c r="BM166" i="22"/>
  <c r="BN166" i="22"/>
  <c r="BO166" i="22"/>
  <c r="BP166" i="22"/>
  <c r="BQ166" i="22"/>
  <c r="BR166" i="22"/>
  <c r="BS166" i="22"/>
  <c r="AS167" i="22"/>
  <c r="AT167" i="22"/>
  <c r="AU167" i="22"/>
  <c r="AV167" i="22" s="1"/>
  <c r="AY167" i="22"/>
  <c r="AZ167" i="22"/>
  <c r="BA167" i="22"/>
  <c r="BB167" i="22"/>
  <c r="BC167" i="22"/>
  <c r="BD167" i="22"/>
  <c r="BE167" i="22"/>
  <c r="BF167" i="22"/>
  <c r="BG167" i="22"/>
  <c r="BH167" i="22"/>
  <c r="BI167" i="22"/>
  <c r="BJ167" i="22"/>
  <c r="BK167" i="22"/>
  <c r="D167" i="22" s="1"/>
  <c r="BL167" i="22"/>
  <c r="BM167" i="22"/>
  <c r="BN167" i="22"/>
  <c r="BO167" i="22"/>
  <c r="BP167" i="22"/>
  <c r="BQ167" i="22"/>
  <c r="BR167" i="22"/>
  <c r="BS167" i="22"/>
  <c r="AS168" i="22"/>
  <c r="AT168" i="22"/>
  <c r="AU168" i="22"/>
  <c r="AV168" i="22" s="1"/>
  <c r="AY168" i="22"/>
  <c r="AZ168" i="22"/>
  <c r="BA168" i="22"/>
  <c r="BB168" i="22"/>
  <c r="BC168" i="22"/>
  <c r="BD168" i="22"/>
  <c r="BE168" i="22"/>
  <c r="BF168" i="22"/>
  <c r="BG168" i="22"/>
  <c r="BH168" i="22"/>
  <c r="BI168" i="22"/>
  <c r="BJ168" i="22"/>
  <c r="BK168" i="22"/>
  <c r="BL168" i="22"/>
  <c r="BM168" i="22"/>
  <c r="BN168" i="22"/>
  <c r="BO168" i="22"/>
  <c r="BP168" i="22"/>
  <c r="BQ168" i="22"/>
  <c r="BR168" i="22"/>
  <c r="BS168" i="22"/>
  <c r="AS169" i="22"/>
  <c r="AT169" i="22"/>
  <c r="AU169" i="22"/>
  <c r="AV169" i="22" s="1"/>
  <c r="AY169" i="22"/>
  <c r="AZ169" i="22"/>
  <c r="BA169" i="22"/>
  <c r="BB169" i="22"/>
  <c r="BC169" i="22"/>
  <c r="BD169" i="22"/>
  <c r="BE169" i="22"/>
  <c r="BF169" i="22"/>
  <c r="BG169" i="22"/>
  <c r="BH169" i="22"/>
  <c r="BI169" i="22"/>
  <c r="BJ169" i="22"/>
  <c r="BK169" i="22"/>
  <c r="BL169" i="22"/>
  <c r="BM169" i="22"/>
  <c r="BN169" i="22"/>
  <c r="BO169" i="22"/>
  <c r="BP169" i="22"/>
  <c r="BQ169" i="22"/>
  <c r="BR169" i="22"/>
  <c r="BS169" i="22"/>
  <c r="AS170" i="22"/>
  <c r="AT170" i="22"/>
  <c r="AU170" i="22"/>
  <c r="AV170" i="22" s="1"/>
  <c r="AY170" i="22"/>
  <c r="AZ170" i="22"/>
  <c r="BA170" i="22"/>
  <c r="BB170" i="22"/>
  <c r="BC170" i="22"/>
  <c r="BD170" i="22"/>
  <c r="BE170" i="22"/>
  <c r="BF170" i="22"/>
  <c r="BG170" i="22"/>
  <c r="BH170" i="22"/>
  <c r="BI170" i="22"/>
  <c r="BJ170" i="22"/>
  <c r="BK170" i="22"/>
  <c r="BL170" i="22"/>
  <c r="BM170" i="22"/>
  <c r="BN170" i="22"/>
  <c r="BO170" i="22"/>
  <c r="BP170" i="22"/>
  <c r="BQ170" i="22"/>
  <c r="BR170" i="22"/>
  <c r="BS170" i="22"/>
  <c r="AS171" i="22"/>
  <c r="AT171" i="22"/>
  <c r="AU171" i="22"/>
  <c r="AV171" i="22" s="1"/>
  <c r="AW171" i="22"/>
  <c r="AX171" i="22" s="1"/>
  <c r="AY171" i="22"/>
  <c r="AZ171" i="22"/>
  <c r="BA171" i="22"/>
  <c r="BB171" i="22"/>
  <c r="BC171" i="22"/>
  <c r="BD171" i="22"/>
  <c r="BE171" i="22"/>
  <c r="BF171" i="22"/>
  <c r="BG171" i="22"/>
  <c r="BH171" i="22"/>
  <c r="BI171" i="22"/>
  <c r="BJ171" i="22"/>
  <c r="BK171" i="22"/>
  <c r="BL171" i="22"/>
  <c r="BM171" i="22"/>
  <c r="BN171" i="22"/>
  <c r="BO171" i="22"/>
  <c r="BP171" i="22"/>
  <c r="BQ171" i="22"/>
  <c r="BR171" i="22"/>
  <c r="BS171" i="22"/>
  <c r="AS172" i="22"/>
  <c r="AT172" i="22" s="1"/>
  <c r="AU172" i="22"/>
  <c r="AV172" i="22" s="1"/>
  <c r="AW172" i="22"/>
  <c r="AX172" i="22" s="1"/>
  <c r="AY172" i="22"/>
  <c r="AZ172" i="22"/>
  <c r="BA172" i="22"/>
  <c r="BB172" i="22"/>
  <c r="BC172" i="22"/>
  <c r="BD172" i="22"/>
  <c r="BE172" i="22"/>
  <c r="BF172" i="22"/>
  <c r="BG172" i="22"/>
  <c r="BH172" i="22"/>
  <c r="BI172" i="22"/>
  <c r="BJ172" i="22"/>
  <c r="BK172" i="22"/>
  <c r="BL172" i="22"/>
  <c r="BM172" i="22"/>
  <c r="BN172" i="22"/>
  <c r="BO172" i="22"/>
  <c r="BP172" i="22"/>
  <c r="BQ172" i="22"/>
  <c r="BR172" i="22"/>
  <c r="BS172" i="22"/>
  <c r="AS173" i="22"/>
  <c r="AT173" i="22"/>
  <c r="AU173" i="22"/>
  <c r="AV173" i="22" s="1"/>
  <c r="AY173" i="22"/>
  <c r="AZ173" i="22"/>
  <c r="BA173" i="22"/>
  <c r="BB173" i="22"/>
  <c r="BC173" i="22"/>
  <c r="BD173" i="22"/>
  <c r="BE173" i="22"/>
  <c r="BF173" i="22"/>
  <c r="BG173" i="22"/>
  <c r="BH173" i="22"/>
  <c r="BI173" i="22"/>
  <c r="BJ173" i="22"/>
  <c r="BK173" i="22"/>
  <c r="BL173" i="22"/>
  <c r="BM173" i="22"/>
  <c r="BN173" i="22"/>
  <c r="BO173" i="22"/>
  <c r="BP173" i="22"/>
  <c r="BQ173" i="22"/>
  <c r="BR173" i="22"/>
  <c r="BS173" i="22"/>
  <c r="AS174" i="22"/>
  <c r="AU174" i="22"/>
  <c r="AV174" i="22" s="1"/>
  <c r="AY174" i="22"/>
  <c r="AZ174" i="22"/>
  <c r="BA174" i="22"/>
  <c r="BB174" i="22"/>
  <c r="BC174" i="22"/>
  <c r="BD174" i="22"/>
  <c r="BE174" i="22"/>
  <c r="BF174" i="22"/>
  <c r="BG174" i="22"/>
  <c r="BH174" i="22"/>
  <c r="BI174" i="22"/>
  <c r="BJ174" i="22"/>
  <c r="BK174" i="22"/>
  <c r="BL174" i="22"/>
  <c r="BM174" i="22"/>
  <c r="BN174" i="22"/>
  <c r="BO174" i="22"/>
  <c r="BP174" i="22"/>
  <c r="BQ174" i="22"/>
  <c r="BR174" i="22"/>
  <c r="BS174" i="22"/>
  <c r="AS175" i="22"/>
  <c r="AT175" i="22"/>
  <c r="AU175" i="22"/>
  <c r="AY175" i="22"/>
  <c r="AZ175" i="22"/>
  <c r="BA175" i="22"/>
  <c r="BB175" i="22"/>
  <c r="BC175" i="22"/>
  <c r="BD175" i="22"/>
  <c r="BE175" i="22"/>
  <c r="BF175" i="22"/>
  <c r="BG175" i="22"/>
  <c r="BH175" i="22"/>
  <c r="BI175" i="22"/>
  <c r="BJ175" i="22"/>
  <c r="BK175" i="22"/>
  <c r="BL175" i="22"/>
  <c r="BM175" i="22"/>
  <c r="BN175" i="22"/>
  <c r="BO175" i="22"/>
  <c r="BP175" i="22"/>
  <c r="BQ175" i="22"/>
  <c r="BR175" i="22"/>
  <c r="BS175" i="22"/>
  <c r="AS176" i="22"/>
  <c r="AT176" i="22" s="1"/>
  <c r="AU176" i="22"/>
  <c r="AV176" i="22" s="1"/>
  <c r="AY176" i="22"/>
  <c r="AZ176" i="22"/>
  <c r="BA176" i="22"/>
  <c r="BB176" i="22"/>
  <c r="BC176" i="22"/>
  <c r="BD176" i="22"/>
  <c r="BE176" i="22"/>
  <c r="BF176" i="22"/>
  <c r="BG176" i="22"/>
  <c r="BH176" i="22"/>
  <c r="BI176" i="22"/>
  <c r="BJ176" i="22"/>
  <c r="BK176" i="22"/>
  <c r="BL176" i="22"/>
  <c r="BM176" i="22"/>
  <c r="BN176" i="22"/>
  <c r="BO176" i="22"/>
  <c r="BP176" i="22"/>
  <c r="BQ176" i="22"/>
  <c r="BR176" i="22"/>
  <c r="BS176" i="22"/>
  <c r="AS177" i="22"/>
  <c r="AT177" i="22"/>
  <c r="AU177" i="22"/>
  <c r="AY177" i="22"/>
  <c r="AZ177" i="22"/>
  <c r="BA177" i="22"/>
  <c r="BB177" i="22"/>
  <c r="BC177" i="22"/>
  <c r="BD177" i="22"/>
  <c r="BE177" i="22"/>
  <c r="BF177" i="22"/>
  <c r="BG177" i="22"/>
  <c r="BH177" i="22"/>
  <c r="BI177" i="22"/>
  <c r="BJ177" i="22"/>
  <c r="BK177" i="22"/>
  <c r="BL177" i="22"/>
  <c r="BM177" i="22"/>
  <c r="BN177" i="22"/>
  <c r="BO177" i="22"/>
  <c r="BP177" i="22"/>
  <c r="BQ177" i="22"/>
  <c r="BR177" i="22"/>
  <c r="BS177" i="22"/>
  <c r="AS178" i="22"/>
  <c r="AT178" i="22" s="1"/>
  <c r="AU178" i="22"/>
  <c r="AV178" i="22" s="1"/>
  <c r="AW178" i="22"/>
  <c r="AX178" i="22" s="1"/>
  <c r="AY178" i="22"/>
  <c r="AZ178" i="22"/>
  <c r="BA178" i="22"/>
  <c r="BB178" i="22"/>
  <c r="BC178" i="22"/>
  <c r="BD178" i="22"/>
  <c r="BE178" i="22"/>
  <c r="BF178" i="22"/>
  <c r="BG178" i="22"/>
  <c r="BH178" i="22"/>
  <c r="BI178" i="22"/>
  <c r="BJ178" i="22"/>
  <c r="BK178" i="22"/>
  <c r="BL178" i="22"/>
  <c r="BM178" i="22"/>
  <c r="BN178" i="22"/>
  <c r="BO178" i="22"/>
  <c r="BP178" i="22"/>
  <c r="BQ178" i="22"/>
  <c r="BR178" i="22"/>
  <c r="BS178" i="22"/>
  <c r="AS179" i="22"/>
  <c r="AT179" i="22"/>
  <c r="AU179" i="22"/>
  <c r="AY179" i="22"/>
  <c r="AZ179" i="22"/>
  <c r="BA179" i="22"/>
  <c r="BB179" i="22"/>
  <c r="BC179" i="22"/>
  <c r="BD179" i="22"/>
  <c r="BE179" i="22"/>
  <c r="BF179" i="22"/>
  <c r="BG179" i="22"/>
  <c r="BH179" i="22"/>
  <c r="BI179" i="22"/>
  <c r="BJ179" i="22"/>
  <c r="BK179" i="22"/>
  <c r="D179" i="22" s="1"/>
  <c r="BL179" i="22"/>
  <c r="BM179" i="22"/>
  <c r="BN179" i="22"/>
  <c r="BO179" i="22"/>
  <c r="BP179" i="22"/>
  <c r="BQ179" i="22"/>
  <c r="BR179" i="22"/>
  <c r="BS179" i="22"/>
  <c r="AS180" i="22"/>
  <c r="AT180" i="22" s="1"/>
  <c r="AU180" i="22"/>
  <c r="AV180" i="22" s="1"/>
  <c r="AW180" i="22"/>
  <c r="AX180" i="22"/>
  <c r="AY180" i="22"/>
  <c r="AZ180" i="22"/>
  <c r="BA180" i="22"/>
  <c r="BB180" i="22"/>
  <c r="E180" i="22" s="1"/>
  <c r="BC180" i="22"/>
  <c r="BD180" i="22"/>
  <c r="BE180" i="22"/>
  <c r="BF180" i="22"/>
  <c r="BG180" i="22"/>
  <c r="BH180" i="22"/>
  <c r="BI180" i="22"/>
  <c r="BJ180" i="22"/>
  <c r="BK180" i="22"/>
  <c r="BL180" i="22"/>
  <c r="BM180" i="22"/>
  <c r="BN180" i="22"/>
  <c r="BO180" i="22"/>
  <c r="BP180" i="22"/>
  <c r="BQ180" i="22"/>
  <c r="BR180" i="22"/>
  <c r="BS180" i="22"/>
  <c r="AS181" i="22"/>
  <c r="AT181" i="22"/>
  <c r="AU181" i="22"/>
  <c r="AY181" i="22"/>
  <c r="AZ181" i="22"/>
  <c r="BA181" i="22"/>
  <c r="BB181" i="22"/>
  <c r="BC181" i="22"/>
  <c r="BD181" i="22"/>
  <c r="BE181" i="22"/>
  <c r="BF181" i="22"/>
  <c r="BG181" i="22"/>
  <c r="BH181" i="22"/>
  <c r="BI181" i="22"/>
  <c r="BJ181" i="22"/>
  <c r="BK181" i="22"/>
  <c r="BL181" i="22"/>
  <c r="BM181" i="22"/>
  <c r="BN181" i="22"/>
  <c r="BO181" i="22"/>
  <c r="BP181" i="22"/>
  <c r="BQ181" i="22"/>
  <c r="BR181" i="22"/>
  <c r="BS181" i="22"/>
  <c r="AS182" i="22"/>
  <c r="AU182" i="22"/>
  <c r="AV182" i="22" s="1"/>
  <c r="AY182" i="22"/>
  <c r="AZ182" i="22"/>
  <c r="BA182" i="22"/>
  <c r="BB182" i="22"/>
  <c r="BC182" i="22"/>
  <c r="BD182" i="22"/>
  <c r="BE182" i="22"/>
  <c r="BF182" i="22"/>
  <c r="BG182" i="22"/>
  <c r="BH182" i="22"/>
  <c r="BI182" i="22"/>
  <c r="BJ182" i="22"/>
  <c r="BK182" i="22"/>
  <c r="BL182" i="22"/>
  <c r="BM182" i="22"/>
  <c r="BN182" i="22"/>
  <c r="BO182" i="22"/>
  <c r="BP182" i="22"/>
  <c r="BQ182" i="22"/>
  <c r="BR182" i="22"/>
  <c r="BS182" i="22"/>
  <c r="AS183" i="22"/>
  <c r="AT183" i="22"/>
  <c r="AU183" i="22"/>
  <c r="AY183" i="22"/>
  <c r="AZ183" i="22"/>
  <c r="BA183" i="22"/>
  <c r="BB183" i="22"/>
  <c r="BC183" i="22"/>
  <c r="BD183" i="22"/>
  <c r="BE183" i="22"/>
  <c r="BF183" i="22"/>
  <c r="BG183" i="22"/>
  <c r="BH183" i="22"/>
  <c r="BI183" i="22"/>
  <c r="BJ183" i="22"/>
  <c r="BK183" i="22"/>
  <c r="BL183" i="22"/>
  <c r="BM183" i="22"/>
  <c r="BN183" i="22"/>
  <c r="BO183" i="22"/>
  <c r="BP183" i="22"/>
  <c r="BQ183" i="22"/>
  <c r="BR183" i="22"/>
  <c r="BS183" i="22"/>
  <c r="AS184" i="22"/>
  <c r="AT184" i="22" s="1"/>
  <c r="AU184" i="22"/>
  <c r="AV184" i="22" s="1"/>
  <c r="AY184" i="22"/>
  <c r="AZ184" i="22"/>
  <c r="BA184" i="22"/>
  <c r="BB184" i="22"/>
  <c r="BC184" i="22"/>
  <c r="BD184" i="22"/>
  <c r="BE184" i="22"/>
  <c r="BF184" i="22"/>
  <c r="BG184" i="22"/>
  <c r="BH184" i="22"/>
  <c r="BI184" i="22"/>
  <c r="BJ184" i="22"/>
  <c r="BK184" i="22"/>
  <c r="BL184" i="22"/>
  <c r="BM184" i="22"/>
  <c r="BN184" i="22"/>
  <c r="BO184" i="22"/>
  <c r="BP184" i="22"/>
  <c r="BQ184" i="22"/>
  <c r="BR184" i="22"/>
  <c r="BS184" i="22"/>
  <c r="AS185" i="22"/>
  <c r="AT185" i="22"/>
  <c r="AU185" i="22"/>
  <c r="AY185" i="22"/>
  <c r="AZ185" i="22"/>
  <c r="BA185" i="22"/>
  <c r="BB185" i="22"/>
  <c r="BC185" i="22"/>
  <c r="BD185" i="22"/>
  <c r="BE185" i="22"/>
  <c r="BF185" i="22"/>
  <c r="BG185" i="22"/>
  <c r="BH185" i="22"/>
  <c r="BI185" i="22"/>
  <c r="BJ185" i="22"/>
  <c r="BK185" i="22"/>
  <c r="BL185" i="22"/>
  <c r="BM185" i="22"/>
  <c r="BN185" i="22"/>
  <c r="BO185" i="22"/>
  <c r="BP185" i="22"/>
  <c r="BQ185" i="22"/>
  <c r="BR185" i="22"/>
  <c r="BS185" i="22"/>
  <c r="AS186" i="22"/>
  <c r="AT186" i="22" s="1"/>
  <c r="AU186" i="22"/>
  <c r="AV186" i="22" s="1"/>
  <c r="AW186" i="22"/>
  <c r="AX186" i="22" s="1"/>
  <c r="AY186" i="22"/>
  <c r="AZ186" i="22"/>
  <c r="BA186" i="22"/>
  <c r="BB186" i="22"/>
  <c r="BC186" i="22"/>
  <c r="BD186" i="22"/>
  <c r="BE186" i="22"/>
  <c r="BF186" i="22"/>
  <c r="BG186" i="22"/>
  <c r="BH186" i="22"/>
  <c r="BI186" i="22"/>
  <c r="BJ186" i="22"/>
  <c r="BK186" i="22"/>
  <c r="BL186" i="22"/>
  <c r="BM186" i="22"/>
  <c r="BN186" i="22"/>
  <c r="BO186" i="22"/>
  <c r="BP186" i="22"/>
  <c r="BQ186" i="22"/>
  <c r="BR186" i="22"/>
  <c r="BS186" i="22"/>
  <c r="AS187" i="22"/>
  <c r="AT187" i="22"/>
  <c r="AU187" i="22"/>
  <c r="AV187" i="22" s="1"/>
  <c r="AW187" i="22"/>
  <c r="AX187" i="22" s="1"/>
  <c r="AY187" i="22"/>
  <c r="AZ187" i="22"/>
  <c r="BA187" i="22"/>
  <c r="BB187" i="22"/>
  <c r="BC187" i="22"/>
  <c r="BD187" i="22"/>
  <c r="BE187" i="22"/>
  <c r="BF187" i="22"/>
  <c r="BG187" i="22"/>
  <c r="BH187" i="22"/>
  <c r="BI187" i="22"/>
  <c r="BJ187" i="22"/>
  <c r="BK187" i="22"/>
  <c r="BL187" i="22"/>
  <c r="BM187" i="22"/>
  <c r="BN187" i="22"/>
  <c r="BO187" i="22"/>
  <c r="BP187" i="22"/>
  <c r="BQ187" i="22"/>
  <c r="BR187" i="22"/>
  <c r="BS187" i="22"/>
  <c r="AS188" i="22"/>
  <c r="AU188" i="22"/>
  <c r="AV188" i="22" s="1"/>
  <c r="AY188" i="22"/>
  <c r="AZ188" i="22"/>
  <c r="BA188" i="22"/>
  <c r="BB188" i="22"/>
  <c r="BC188" i="22"/>
  <c r="BD188" i="22"/>
  <c r="BE188" i="22"/>
  <c r="BF188" i="22"/>
  <c r="BG188" i="22"/>
  <c r="BH188" i="22"/>
  <c r="BI188" i="22"/>
  <c r="BJ188" i="22"/>
  <c r="BK188" i="22"/>
  <c r="BL188" i="22"/>
  <c r="BM188" i="22"/>
  <c r="BN188" i="22"/>
  <c r="BO188" i="22"/>
  <c r="BP188" i="22"/>
  <c r="BQ188" i="22"/>
  <c r="BR188" i="22"/>
  <c r="BS188" i="22"/>
  <c r="AS189" i="22"/>
  <c r="AT189" i="22"/>
  <c r="AU189" i="22"/>
  <c r="AY189" i="22"/>
  <c r="AZ189" i="22"/>
  <c r="BA189" i="22"/>
  <c r="BB189" i="22"/>
  <c r="BC189" i="22"/>
  <c r="BD189" i="22"/>
  <c r="BE189" i="22"/>
  <c r="BF189" i="22"/>
  <c r="BG189" i="22"/>
  <c r="BH189" i="22"/>
  <c r="BI189" i="22"/>
  <c r="BJ189" i="22"/>
  <c r="BK189" i="22"/>
  <c r="BL189" i="22"/>
  <c r="BM189" i="22"/>
  <c r="BN189" i="22"/>
  <c r="BO189" i="22"/>
  <c r="BP189" i="22"/>
  <c r="BQ189" i="22"/>
  <c r="BR189" i="22"/>
  <c r="BS189" i="22"/>
  <c r="AS190" i="22"/>
  <c r="AT190" i="22"/>
  <c r="AU190" i="22"/>
  <c r="AV190" i="22" s="1"/>
  <c r="AW190" i="22"/>
  <c r="AX190" i="22" s="1"/>
  <c r="AY190" i="22"/>
  <c r="AZ190" i="22"/>
  <c r="BA190" i="22"/>
  <c r="BB190" i="22"/>
  <c r="BC190" i="22"/>
  <c r="BD190" i="22"/>
  <c r="BE190" i="22"/>
  <c r="BF190" i="22"/>
  <c r="BG190" i="22"/>
  <c r="BH190" i="22"/>
  <c r="BI190" i="22"/>
  <c r="BJ190" i="22"/>
  <c r="BK190" i="22"/>
  <c r="BL190" i="22"/>
  <c r="BM190" i="22"/>
  <c r="BN190" i="22"/>
  <c r="BO190" i="22"/>
  <c r="BP190" i="22"/>
  <c r="BQ190" i="22"/>
  <c r="BR190" i="22"/>
  <c r="BS190" i="22"/>
  <c r="AS191" i="22"/>
  <c r="AT191" i="22"/>
  <c r="AU191" i="22"/>
  <c r="AV191" i="22" s="1"/>
  <c r="AW191" i="22"/>
  <c r="AX191" i="22" s="1"/>
  <c r="AY191" i="22"/>
  <c r="AZ191" i="22"/>
  <c r="BA191" i="22"/>
  <c r="BB191" i="22"/>
  <c r="BC191" i="22"/>
  <c r="BD191" i="22"/>
  <c r="BE191" i="22"/>
  <c r="BF191" i="22"/>
  <c r="BG191" i="22"/>
  <c r="BH191" i="22"/>
  <c r="D191" i="22" s="1"/>
  <c r="BI191" i="22"/>
  <c r="BJ191" i="22"/>
  <c r="BK191" i="22"/>
  <c r="BL191" i="22"/>
  <c r="BM191" i="22"/>
  <c r="BN191" i="22"/>
  <c r="BO191" i="22"/>
  <c r="BP191" i="22"/>
  <c r="BQ191" i="22"/>
  <c r="BR191" i="22"/>
  <c r="BS191" i="22"/>
  <c r="AS192" i="22"/>
  <c r="AT192" i="22" s="1"/>
  <c r="AU192" i="22"/>
  <c r="AV192" i="22" s="1"/>
  <c r="AY192" i="22"/>
  <c r="AZ192" i="22"/>
  <c r="BA192" i="22"/>
  <c r="BB192" i="22"/>
  <c r="BC192" i="22"/>
  <c r="BD192" i="22"/>
  <c r="BE192" i="22"/>
  <c r="BF192" i="22"/>
  <c r="BG192" i="22"/>
  <c r="BH192" i="22"/>
  <c r="BI192" i="22"/>
  <c r="BJ192" i="22"/>
  <c r="BK192" i="22"/>
  <c r="BL192" i="22"/>
  <c r="BM192" i="22"/>
  <c r="BN192" i="22"/>
  <c r="BO192" i="22"/>
  <c r="BP192" i="22"/>
  <c r="BQ192" i="22"/>
  <c r="BR192" i="22"/>
  <c r="BS192" i="22"/>
  <c r="AS193" i="22"/>
  <c r="AT193" i="22"/>
  <c r="AU193" i="22"/>
  <c r="AV193" i="22" s="1"/>
  <c r="AY193" i="22"/>
  <c r="AZ193" i="22"/>
  <c r="BA193" i="22"/>
  <c r="BB193" i="22"/>
  <c r="BC193" i="22"/>
  <c r="BD193" i="22"/>
  <c r="BE193" i="22"/>
  <c r="BF193" i="22"/>
  <c r="BG193" i="22"/>
  <c r="BH193" i="22"/>
  <c r="BI193" i="22"/>
  <c r="BJ193" i="22"/>
  <c r="BK193" i="22"/>
  <c r="BL193" i="22"/>
  <c r="BM193" i="22"/>
  <c r="BN193" i="22"/>
  <c r="BO193" i="22"/>
  <c r="BP193" i="22"/>
  <c r="BQ193" i="22"/>
  <c r="BR193" i="22"/>
  <c r="BS193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D92" i="22"/>
  <c r="F92" i="22"/>
  <c r="D93" i="22"/>
  <c r="E93" i="22"/>
  <c r="F93" i="22"/>
  <c r="D94" i="22"/>
  <c r="E94" i="22"/>
  <c r="F94" i="22"/>
  <c r="D95" i="22"/>
  <c r="E95" i="22"/>
  <c r="F95" i="22"/>
  <c r="D96" i="22"/>
  <c r="E96" i="22"/>
  <c r="F96" i="22"/>
  <c r="D97" i="22"/>
  <c r="E97" i="22"/>
  <c r="F97" i="22"/>
  <c r="D98" i="22"/>
  <c r="E98" i="22"/>
  <c r="F98" i="22"/>
  <c r="D99" i="22"/>
  <c r="E99" i="22"/>
  <c r="F99" i="22"/>
  <c r="D100" i="22"/>
  <c r="F100" i="22"/>
  <c r="E101" i="22"/>
  <c r="F101" i="22"/>
  <c r="D102" i="22"/>
  <c r="E102" i="22"/>
  <c r="F102" i="22"/>
  <c r="D103" i="22"/>
  <c r="E103" i="22"/>
  <c r="F103" i="22"/>
  <c r="D104" i="22"/>
  <c r="E104" i="22"/>
  <c r="F104" i="22"/>
  <c r="D105" i="22"/>
  <c r="E105" i="22"/>
  <c r="F105" i="22"/>
  <c r="D106" i="22"/>
  <c r="E106" i="22"/>
  <c r="F106" i="22"/>
  <c r="F107" i="22"/>
  <c r="D108" i="22"/>
  <c r="E108" i="22"/>
  <c r="F108" i="22"/>
  <c r="D109" i="22"/>
  <c r="E109" i="22"/>
  <c r="F109" i="22"/>
  <c r="D110" i="22"/>
  <c r="E110" i="22"/>
  <c r="F110" i="22"/>
  <c r="D111" i="22"/>
  <c r="E111" i="22"/>
  <c r="F111" i="22"/>
  <c r="D112" i="22"/>
  <c r="E112" i="22"/>
  <c r="F112" i="22"/>
  <c r="E113" i="22"/>
  <c r="F113" i="22"/>
  <c r="D114" i="22"/>
  <c r="E114" i="22"/>
  <c r="F114" i="22"/>
  <c r="F115" i="22"/>
  <c r="D116" i="22"/>
  <c r="E116" i="22"/>
  <c r="F116" i="22"/>
  <c r="D117" i="22"/>
  <c r="E117" i="22"/>
  <c r="F117" i="22"/>
  <c r="F118" i="22"/>
  <c r="D119" i="22"/>
  <c r="E119" i="22"/>
  <c r="F119" i="22"/>
  <c r="D120" i="22"/>
  <c r="F120" i="22"/>
  <c r="D121" i="22"/>
  <c r="E121" i="22"/>
  <c r="F121" i="22"/>
  <c r="D122" i="22"/>
  <c r="E122" i="22"/>
  <c r="F122" i="22"/>
  <c r="D123" i="22"/>
  <c r="E123" i="22"/>
  <c r="F123" i="22"/>
  <c r="D124" i="22"/>
  <c r="E124" i="22"/>
  <c r="F124" i="22"/>
  <c r="D125" i="22"/>
  <c r="E125" i="22"/>
  <c r="F125" i="22"/>
  <c r="D126" i="22"/>
  <c r="F126" i="22"/>
  <c r="D127" i="22"/>
  <c r="E127" i="22"/>
  <c r="F127" i="22"/>
  <c r="D128" i="22"/>
  <c r="E128" i="22"/>
  <c r="F128" i="22"/>
  <c r="D129" i="22"/>
  <c r="E129" i="22"/>
  <c r="F129" i="22"/>
  <c r="D130" i="22"/>
  <c r="E130" i="22"/>
  <c r="F130" i="22"/>
  <c r="D131" i="22"/>
  <c r="E131" i="22"/>
  <c r="F131" i="22"/>
  <c r="D132" i="22"/>
  <c r="E132" i="22"/>
  <c r="F132" i="22"/>
  <c r="D133" i="22"/>
  <c r="E133" i="22"/>
  <c r="F133" i="22"/>
  <c r="D134" i="22"/>
  <c r="E134" i="22"/>
  <c r="F134" i="22"/>
  <c r="D135" i="22"/>
  <c r="E135" i="22"/>
  <c r="F135" i="22"/>
  <c r="D136" i="22"/>
  <c r="E136" i="22"/>
  <c r="F136" i="22"/>
  <c r="D137" i="22"/>
  <c r="E137" i="22"/>
  <c r="F137" i="22"/>
  <c r="D138" i="22"/>
  <c r="E138" i="22"/>
  <c r="F138" i="22"/>
  <c r="D139" i="22"/>
  <c r="E139" i="22"/>
  <c r="F139" i="22"/>
  <c r="D140" i="22"/>
  <c r="E140" i="22"/>
  <c r="F140" i="22"/>
  <c r="D141" i="22"/>
  <c r="E141" i="22"/>
  <c r="F141" i="22"/>
  <c r="D142" i="22"/>
  <c r="E142" i="22"/>
  <c r="F142" i="22"/>
  <c r="D143" i="22"/>
  <c r="E143" i="22"/>
  <c r="F143" i="22"/>
  <c r="D144" i="22"/>
  <c r="E144" i="22"/>
  <c r="F144" i="22"/>
  <c r="D145" i="22"/>
  <c r="E145" i="22"/>
  <c r="F145" i="22"/>
  <c r="D146" i="22"/>
  <c r="E146" i="22"/>
  <c r="F146" i="22"/>
  <c r="D147" i="22"/>
  <c r="E147" i="22"/>
  <c r="F147" i="22"/>
  <c r="D148" i="22"/>
  <c r="E148" i="22"/>
  <c r="F148" i="22"/>
  <c r="D149" i="22"/>
  <c r="E149" i="22"/>
  <c r="F149" i="22"/>
  <c r="D150" i="22"/>
  <c r="E150" i="22"/>
  <c r="F150" i="22"/>
  <c r="D151" i="22"/>
  <c r="E151" i="22"/>
  <c r="F151" i="22"/>
  <c r="D152" i="22"/>
  <c r="E152" i="22"/>
  <c r="F152" i="22"/>
  <c r="D153" i="22"/>
  <c r="E153" i="22"/>
  <c r="F153" i="22"/>
  <c r="D154" i="22"/>
  <c r="E154" i="22"/>
  <c r="F154" i="22"/>
  <c r="D155" i="22"/>
  <c r="E155" i="22"/>
  <c r="F155" i="22"/>
  <c r="D156" i="22"/>
  <c r="E156" i="22"/>
  <c r="F156" i="22"/>
  <c r="D157" i="22"/>
  <c r="E157" i="22"/>
  <c r="F157" i="22"/>
  <c r="D158" i="22"/>
  <c r="E158" i="22"/>
  <c r="F158" i="22"/>
  <c r="D159" i="22"/>
  <c r="E159" i="22"/>
  <c r="F159" i="22"/>
  <c r="D160" i="22"/>
  <c r="E160" i="22"/>
  <c r="F160" i="22"/>
  <c r="F161" i="22"/>
  <c r="F162" i="22"/>
  <c r="D163" i="22"/>
  <c r="F163" i="22"/>
  <c r="F164" i="22"/>
  <c r="F165" i="22"/>
  <c r="F166" i="22"/>
  <c r="F167" i="22"/>
  <c r="E168" i="22"/>
  <c r="F168" i="22"/>
  <c r="F169" i="22"/>
  <c r="F170" i="22"/>
  <c r="D171" i="22"/>
  <c r="F171" i="22"/>
  <c r="E172" i="22"/>
  <c r="F172" i="22"/>
  <c r="F173" i="22"/>
  <c r="F174" i="22"/>
  <c r="F175" i="22"/>
  <c r="F176" i="22"/>
  <c r="F177" i="22"/>
  <c r="F178" i="22"/>
  <c r="F179" i="22"/>
  <c r="F180" i="22"/>
  <c r="F181" i="22"/>
  <c r="F182" i="22"/>
  <c r="F183" i="22"/>
  <c r="F184" i="22"/>
  <c r="F185" i="22"/>
  <c r="F186" i="22"/>
  <c r="F187" i="22"/>
  <c r="F188" i="22"/>
  <c r="F189" i="22"/>
  <c r="F190" i="22"/>
  <c r="F191" i="22"/>
  <c r="F192" i="22"/>
  <c r="F193" i="22"/>
  <c r="BD192" i="23" l="1"/>
  <c r="BE192" i="23" s="1"/>
  <c r="BD184" i="23"/>
  <c r="BE184" i="23" s="1"/>
  <c r="BA190" i="23"/>
  <c r="BA186" i="23"/>
  <c r="BA178" i="23"/>
  <c r="BC176" i="23"/>
  <c r="BA174" i="23"/>
  <c r="BC172" i="23"/>
  <c r="BA170" i="23"/>
  <c r="BC168" i="23"/>
  <c r="BA166" i="23"/>
  <c r="BC164" i="23"/>
  <c r="BA162" i="23"/>
  <c r="BC160" i="23"/>
  <c r="BA158" i="23"/>
  <c r="BC156" i="23"/>
  <c r="BA154" i="23"/>
  <c r="BC152" i="23"/>
  <c r="BA150" i="23"/>
  <c r="BC148" i="23"/>
  <c r="BA146" i="23"/>
  <c r="BC144" i="23"/>
  <c r="BA142" i="23"/>
  <c r="BC140" i="23"/>
  <c r="BA138" i="23"/>
  <c r="BC136" i="23"/>
  <c r="BA134" i="23"/>
  <c r="BC132" i="23"/>
  <c r="BA130" i="23"/>
  <c r="BA122" i="23"/>
  <c r="BD122" i="23"/>
  <c r="BE122" i="23" s="1"/>
  <c r="BD121" i="23"/>
  <c r="BE121" i="23" s="1"/>
  <c r="BA192" i="23"/>
  <c r="BD187" i="23"/>
  <c r="BE187" i="23" s="1"/>
  <c r="BD179" i="23"/>
  <c r="BE179" i="23" s="1"/>
  <c r="BD188" i="23"/>
  <c r="BE188" i="23" s="1"/>
  <c r="BD182" i="23"/>
  <c r="BE182" i="23" s="1"/>
  <c r="BD180" i="23"/>
  <c r="BE180" i="23" s="1"/>
  <c r="BD125" i="23"/>
  <c r="BE125" i="23" s="1"/>
  <c r="AW188" i="22"/>
  <c r="AX188" i="22" s="1"/>
  <c r="AT188" i="22"/>
  <c r="D187" i="22"/>
  <c r="AT182" i="22"/>
  <c r="AW182" i="22"/>
  <c r="AX182" i="22" s="1"/>
  <c r="AT174" i="22"/>
  <c r="AW174" i="22"/>
  <c r="AX174" i="22" s="1"/>
  <c r="AV113" i="22"/>
  <c r="AW113" i="22"/>
  <c r="AX113" i="22" s="1"/>
  <c r="AW102" i="22"/>
  <c r="AX102" i="22" s="1"/>
  <c r="AT102" i="22"/>
  <c r="D101" i="22"/>
  <c r="E100" i="22"/>
  <c r="AV123" i="22"/>
  <c r="AW123" i="22"/>
  <c r="AX123" i="22" s="1"/>
  <c r="D118" i="22"/>
  <c r="D115" i="22"/>
  <c r="AV189" i="22"/>
  <c r="AW189" i="22"/>
  <c r="AX189" i="22" s="1"/>
  <c r="D188" i="22"/>
  <c r="E188" i="22"/>
  <c r="D183" i="22"/>
  <c r="D175" i="22"/>
  <c r="AW108" i="22"/>
  <c r="AX108" i="22" s="1"/>
  <c r="AT108" i="22"/>
  <c r="D107" i="22"/>
  <c r="E107" i="22"/>
  <c r="E92" i="22"/>
  <c r="D91" i="22"/>
  <c r="E91" i="22"/>
  <c r="E120" i="22"/>
  <c r="E118" i="22"/>
  <c r="E115" i="22"/>
  <c r="D113" i="22"/>
  <c r="AV185" i="22"/>
  <c r="AW185" i="22"/>
  <c r="AX185" i="22" s="1"/>
  <c r="D184" i="22"/>
  <c r="E184" i="22"/>
  <c r="AV177" i="22"/>
  <c r="AW177" i="22"/>
  <c r="AX177" i="22" s="1"/>
  <c r="D176" i="22"/>
  <c r="E176" i="22"/>
  <c r="E126" i="22"/>
  <c r="E193" i="22"/>
  <c r="E192" i="22"/>
  <c r="D180" i="22"/>
  <c r="AW192" i="22"/>
  <c r="AX192" i="22" s="1"/>
  <c r="D186" i="22"/>
  <c r="E186" i="22"/>
  <c r="AV179" i="22"/>
  <c r="AW179" i="22"/>
  <c r="AX179" i="22" s="1"/>
  <c r="D178" i="22"/>
  <c r="E178" i="22"/>
  <c r="AW126" i="22"/>
  <c r="AX126" i="22" s="1"/>
  <c r="AT126" i="22"/>
  <c r="AV115" i="22"/>
  <c r="AW115" i="22"/>
  <c r="AX115" i="22" s="1"/>
  <c r="AW91" i="22"/>
  <c r="AX91" i="22" s="1"/>
  <c r="AT91" i="22"/>
  <c r="AW184" i="22"/>
  <c r="AX184" i="22" s="1"/>
  <c r="AV183" i="22"/>
  <c r="AW183" i="22"/>
  <c r="AX183" i="22" s="1"/>
  <c r="D182" i="22"/>
  <c r="E182" i="22"/>
  <c r="AW176" i="22"/>
  <c r="AX176" i="22" s="1"/>
  <c r="AV175" i="22"/>
  <c r="AW175" i="22"/>
  <c r="AX175" i="22" s="1"/>
  <c r="D174" i="22"/>
  <c r="E174" i="22"/>
  <c r="AW129" i="22"/>
  <c r="AX129" i="22" s="1"/>
  <c r="AT124" i="22"/>
  <c r="AW110" i="22"/>
  <c r="AX110" i="22" s="1"/>
  <c r="AT110" i="22"/>
  <c r="AV99" i="22"/>
  <c r="AW99" i="22"/>
  <c r="AX99" i="22" s="1"/>
  <c r="AV181" i="22"/>
  <c r="AW181" i="22"/>
  <c r="AX181" i="22" s="1"/>
  <c r="AW118" i="22"/>
  <c r="AX118" i="22" s="1"/>
  <c r="AT118" i="22"/>
  <c r="AV107" i="22"/>
  <c r="AW107" i="22"/>
  <c r="AX107" i="22" s="1"/>
  <c r="AW105" i="22"/>
  <c r="AX105" i="22" s="1"/>
  <c r="AT100" i="22"/>
  <c r="AW193" i="22"/>
  <c r="AX193" i="22" s="1"/>
  <c r="D189" i="22"/>
  <c r="E189" i="22"/>
  <c r="E187" i="22"/>
  <c r="D185" i="22"/>
  <c r="E185" i="22"/>
  <c r="E183" i="22"/>
  <c r="D181" i="22"/>
  <c r="E181" i="22"/>
  <c r="E179" i="22"/>
  <c r="D177" i="22"/>
  <c r="E177" i="22"/>
  <c r="E175" i="22"/>
  <c r="D173" i="22"/>
  <c r="AW173" i="22"/>
  <c r="AX173" i="22" s="1"/>
  <c r="D170" i="22"/>
  <c r="E170" i="22"/>
  <c r="D169" i="22"/>
  <c r="E169" i="22"/>
  <c r="D168" i="22"/>
  <c r="E167" i="22"/>
  <c r="D166" i="22"/>
  <c r="E166" i="22"/>
  <c r="D165" i="22"/>
  <c r="E165" i="22"/>
  <c r="D164" i="22"/>
  <c r="E163" i="22"/>
  <c r="D162" i="22"/>
  <c r="E162" i="22"/>
  <c r="D161" i="22"/>
  <c r="E161" i="22"/>
  <c r="AT155" i="22"/>
  <c r="AW155" i="22"/>
  <c r="AX155" i="22" s="1"/>
  <c r="AT128" i="22"/>
  <c r="AW125" i="22"/>
  <c r="AX125" i="22" s="1"/>
  <c r="AT120" i="22"/>
  <c r="AW117" i="22"/>
  <c r="AX117" i="22" s="1"/>
  <c r="AT112" i="22"/>
  <c r="AW109" i="22"/>
  <c r="AX109" i="22" s="1"/>
  <c r="AT104" i="22"/>
  <c r="AW101" i="22"/>
  <c r="AX101" i="22" s="1"/>
  <c r="AW95" i="22"/>
  <c r="AX95" i="22" s="1"/>
  <c r="AV95" i="22"/>
  <c r="D172" i="22"/>
  <c r="E173" i="22"/>
  <c r="E171" i="22"/>
  <c r="BD127" i="23"/>
  <c r="BE127" i="23" s="1"/>
  <c r="BD123" i="23"/>
  <c r="BE123" i="23" s="1"/>
  <c r="BD128" i="23"/>
  <c r="BE128" i="23" s="1"/>
  <c r="BD88" i="23"/>
  <c r="BE88" i="23" s="1"/>
  <c r="BC88" i="23"/>
  <c r="BD87" i="23"/>
  <c r="BE87" i="23" s="1"/>
  <c r="BC87" i="23"/>
  <c r="BD86" i="23"/>
  <c r="BE86" i="23" s="1"/>
  <c r="BC86" i="23"/>
  <c r="BD124" i="23"/>
  <c r="BE124" i="23" s="1"/>
  <c r="BD120" i="23"/>
  <c r="BE120" i="23" s="1"/>
  <c r="BC120" i="23"/>
  <c r="BD119" i="23"/>
  <c r="BE119" i="23" s="1"/>
  <c r="BC119" i="23"/>
  <c r="BD118" i="23"/>
  <c r="BE118" i="23" s="1"/>
  <c r="BC118" i="23"/>
  <c r="BD117" i="23"/>
  <c r="BE117" i="23" s="1"/>
  <c r="BC117" i="23"/>
  <c r="BD116" i="23"/>
  <c r="BE116" i="23" s="1"/>
  <c r="BC116" i="23"/>
  <c r="BD115" i="23"/>
  <c r="BE115" i="23" s="1"/>
  <c r="BC115" i="23"/>
  <c r="BD114" i="23"/>
  <c r="BE114" i="23" s="1"/>
  <c r="BC114" i="23"/>
  <c r="BD113" i="23"/>
  <c r="BE113" i="23" s="1"/>
  <c r="BC113" i="23"/>
  <c r="BD112" i="23"/>
  <c r="BE112" i="23" s="1"/>
  <c r="BC112" i="23"/>
  <c r="BD111" i="23"/>
  <c r="BE111" i="23" s="1"/>
  <c r="BC111" i="23"/>
  <c r="BD110" i="23"/>
  <c r="BE110" i="23" s="1"/>
  <c r="BC110" i="23"/>
  <c r="BD109" i="23"/>
  <c r="BE109" i="23" s="1"/>
  <c r="BC109" i="23"/>
  <c r="BD108" i="23"/>
  <c r="BE108" i="23" s="1"/>
  <c r="BC108" i="23"/>
  <c r="BD107" i="23"/>
  <c r="BE107" i="23" s="1"/>
  <c r="BC107" i="23"/>
  <c r="BD106" i="23"/>
  <c r="BE106" i="23" s="1"/>
  <c r="BC106" i="23"/>
  <c r="BD105" i="23"/>
  <c r="BE105" i="23" s="1"/>
  <c r="BC105" i="23"/>
  <c r="BD104" i="23"/>
  <c r="BE104" i="23" s="1"/>
  <c r="BC104" i="23"/>
  <c r="BD103" i="23"/>
  <c r="BE103" i="23" s="1"/>
  <c r="BC103" i="23"/>
  <c r="BD102" i="23"/>
  <c r="BE102" i="23" s="1"/>
  <c r="BC102" i="23"/>
  <c r="BD101" i="23"/>
  <c r="BE101" i="23" s="1"/>
  <c r="BC101" i="23"/>
  <c r="BD100" i="23"/>
  <c r="BE100" i="23" s="1"/>
  <c r="BC100" i="23"/>
  <c r="BD99" i="23"/>
  <c r="BE99" i="23" s="1"/>
  <c r="BC99" i="23"/>
  <c r="BD98" i="23"/>
  <c r="BE98" i="23" s="1"/>
  <c r="BC98" i="23"/>
  <c r="BD97" i="23"/>
  <c r="BE97" i="23" s="1"/>
  <c r="BC97" i="23"/>
  <c r="BD96" i="23"/>
  <c r="BE96" i="23" s="1"/>
  <c r="BC96" i="23"/>
  <c r="BD95" i="23"/>
  <c r="BE95" i="23" s="1"/>
  <c r="BC95" i="23"/>
  <c r="BD94" i="23"/>
  <c r="BE94" i="23" s="1"/>
  <c r="BC94" i="23"/>
  <c r="BD93" i="23"/>
  <c r="BE93" i="23" s="1"/>
  <c r="BC93" i="23"/>
  <c r="BD92" i="23"/>
  <c r="BE92" i="23" s="1"/>
  <c r="BC92" i="23"/>
  <c r="BD91" i="23"/>
  <c r="BE91" i="23" s="1"/>
  <c r="BC91" i="23"/>
  <c r="BD90" i="23"/>
  <c r="BE90" i="23" s="1"/>
  <c r="BC90" i="23"/>
  <c r="BD89" i="23"/>
  <c r="BE89" i="23" s="1"/>
  <c r="BC89" i="23"/>
  <c r="D192" i="22"/>
  <c r="E191" i="22"/>
  <c r="D193" i="22"/>
  <c r="D190" i="22"/>
  <c r="E190" i="22"/>
  <c r="AT156" i="22"/>
  <c r="AW154" i="22"/>
  <c r="AX154" i="22" s="1"/>
  <c r="AW149" i="22"/>
  <c r="AX149" i="22" s="1"/>
  <c r="AV149" i="22"/>
  <c r="AW145" i="22"/>
  <c r="AX145" i="22" s="1"/>
  <c r="AV145" i="22"/>
  <c r="AW141" i="22"/>
  <c r="AX141" i="22" s="1"/>
  <c r="AV141" i="22"/>
  <c r="AW137" i="22"/>
  <c r="AX137" i="22" s="1"/>
  <c r="AV137" i="22"/>
  <c r="AW133" i="22"/>
  <c r="AX133" i="22" s="1"/>
  <c r="AV133" i="22"/>
  <c r="AW152" i="22"/>
  <c r="AX152" i="22" s="1"/>
  <c r="AV152" i="22"/>
  <c r="AW148" i="22"/>
  <c r="AX148" i="22" s="1"/>
  <c r="AV148" i="22"/>
  <c r="AW144" i="22"/>
  <c r="AX144" i="22" s="1"/>
  <c r="AV144" i="22"/>
  <c r="AW140" i="22"/>
  <c r="AX140" i="22" s="1"/>
  <c r="AV140" i="22"/>
  <c r="AW136" i="22"/>
  <c r="AX136" i="22" s="1"/>
  <c r="AV136" i="22"/>
  <c r="AW132" i="22"/>
  <c r="AX132" i="22" s="1"/>
  <c r="AV132" i="22"/>
  <c r="AW170" i="22"/>
  <c r="AX170" i="22" s="1"/>
  <c r="AW169" i="22"/>
  <c r="AX169" i="22" s="1"/>
  <c r="AW168" i="22"/>
  <c r="AX168" i="22" s="1"/>
  <c r="AW167" i="22"/>
  <c r="AX167" i="22" s="1"/>
  <c r="AW166" i="22"/>
  <c r="AX166" i="22" s="1"/>
  <c r="AW165" i="22"/>
  <c r="AX165" i="22" s="1"/>
  <c r="AW164" i="22"/>
  <c r="AX164" i="22" s="1"/>
  <c r="AW163" i="22"/>
  <c r="AX163" i="22" s="1"/>
  <c r="AW162" i="22"/>
  <c r="AX162" i="22" s="1"/>
  <c r="AW161" i="22"/>
  <c r="AX161" i="22" s="1"/>
  <c r="AW160" i="22"/>
  <c r="AX160" i="22" s="1"/>
  <c r="AW159" i="22"/>
  <c r="AX159" i="22" s="1"/>
  <c r="AW158" i="22"/>
  <c r="AX158" i="22" s="1"/>
  <c r="AW157" i="22"/>
  <c r="AX157" i="22" s="1"/>
  <c r="AW151" i="22"/>
  <c r="AX151" i="22" s="1"/>
  <c r="AV151" i="22"/>
  <c r="AW147" i="22"/>
  <c r="AX147" i="22" s="1"/>
  <c r="AV147" i="22"/>
  <c r="AW143" i="22"/>
  <c r="AX143" i="22" s="1"/>
  <c r="AV143" i="22"/>
  <c r="AW139" i="22"/>
  <c r="AX139" i="22" s="1"/>
  <c r="AV139" i="22"/>
  <c r="AW135" i="22"/>
  <c r="AX135" i="22" s="1"/>
  <c r="AV135" i="22"/>
  <c r="AW131" i="22"/>
  <c r="AX131" i="22" s="1"/>
  <c r="AV131" i="22"/>
  <c r="AW150" i="22"/>
  <c r="AX150" i="22" s="1"/>
  <c r="AV150" i="22"/>
  <c r="AW146" i="22"/>
  <c r="AX146" i="22" s="1"/>
  <c r="AV146" i="22"/>
  <c r="AW142" i="22"/>
  <c r="AX142" i="22" s="1"/>
  <c r="AV142" i="22"/>
  <c r="AW138" i="22"/>
  <c r="AX138" i="22" s="1"/>
  <c r="AV138" i="22"/>
  <c r="AW134" i="22"/>
  <c r="AX134" i="22" s="1"/>
  <c r="AV134" i="22"/>
  <c r="AW130" i="22"/>
  <c r="AX130" i="22" s="1"/>
  <c r="AV130" i="22"/>
  <c r="P35" i="9"/>
  <c r="O35" i="9"/>
  <c r="P34" i="9"/>
  <c r="O34" i="9"/>
  <c r="P33" i="9"/>
  <c r="O33" i="9"/>
  <c r="P32" i="9"/>
  <c r="O32" i="9"/>
  <c r="P31" i="9"/>
  <c r="O31" i="9"/>
  <c r="N35" i="9"/>
  <c r="M35" i="9"/>
  <c r="L35" i="9"/>
  <c r="K35" i="9"/>
  <c r="J35" i="9"/>
  <c r="N34" i="9"/>
  <c r="M34" i="9"/>
  <c r="L34" i="9"/>
  <c r="K34" i="9"/>
  <c r="J34" i="9"/>
  <c r="N33" i="9"/>
  <c r="M33" i="9"/>
  <c r="L33" i="9"/>
  <c r="K33" i="9"/>
  <c r="J33" i="9"/>
  <c r="N32" i="9"/>
  <c r="M32" i="9"/>
  <c r="L32" i="9"/>
  <c r="K32" i="9"/>
  <c r="J32" i="9"/>
  <c r="N31" i="9"/>
  <c r="M31" i="9"/>
  <c r="L31" i="9"/>
  <c r="K31" i="9"/>
  <c r="J31" i="9"/>
  <c r="E35" i="9"/>
  <c r="E34" i="9"/>
  <c r="E33" i="9"/>
  <c r="E32" i="9"/>
  <c r="E31" i="9"/>
  <c r="AG74" i="36"/>
  <c r="AF74" i="36"/>
  <c r="AE74" i="36"/>
  <c r="AD74" i="36"/>
  <c r="AC74" i="36"/>
  <c r="AB74" i="36"/>
  <c r="AA74" i="36"/>
  <c r="Z74" i="36"/>
  <c r="Y74" i="36"/>
  <c r="X74" i="36"/>
  <c r="W74" i="36"/>
  <c r="V74" i="36"/>
  <c r="U74" i="36"/>
  <c r="T74" i="36"/>
  <c r="S74" i="36"/>
  <c r="R74" i="36"/>
  <c r="Q74" i="36"/>
  <c r="P74" i="36"/>
  <c r="O74" i="36"/>
  <c r="N74" i="36"/>
  <c r="M74" i="36"/>
  <c r="L74" i="36"/>
  <c r="K74" i="36"/>
  <c r="J74" i="36"/>
  <c r="I74" i="36"/>
  <c r="H74" i="36"/>
  <c r="G74" i="36"/>
  <c r="F74" i="36"/>
  <c r="E74" i="36"/>
  <c r="D74" i="36"/>
  <c r="AG73" i="36"/>
  <c r="AF73" i="36"/>
  <c r="AE73" i="36"/>
  <c r="AD73" i="36"/>
  <c r="AC73" i="36"/>
  <c r="AB73" i="36"/>
  <c r="AA73" i="36"/>
  <c r="Z73" i="36"/>
  <c r="Y73" i="36"/>
  <c r="X73" i="36"/>
  <c r="W73" i="36"/>
  <c r="V73" i="36"/>
  <c r="U73" i="36"/>
  <c r="T73" i="36"/>
  <c r="S73" i="36"/>
  <c r="R73" i="36"/>
  <c r="Q73" i="36"/>
  <c r="P73" i="36"/>
  <c r="O73" i="36"/>
  <c r="N73" i="36"/>
  <c r="M73" i="36"/>
  <c r="L73" i="36"/>
  <c r="K73" i="36"/>
  <c r="J73" i="36"/>
  <c r="I73" i="36"/>
  <c r="H73" i="36"/>
  <c r="G73" i="36"/>
  <c r="F73" i="36"/>
  <c r="E73" i="36"/>
  <c r="D73" i="36"/>
  <c r="AG72" i="36"/>
  <c r="AF72" i="36"/>
  <c r="AE72" i="36"/>
  <c r="AD72" i="36"/>
  <c r="AC72" i="36"/>
  <c r="AB72" i="36"/>
  <c r="AA72" i="36"/>
  <c r="Z72" i="36"/>
  <c r="Y72" i="36"/>
  <c r="X72" i="36"/>
  <c r="W72" i="36"/>
  <c r="V72" i="36"/>
  <c r="U72" i="36"/>
  <c r="T72" i="36"/>
  <c r="S72" i="36"/>
  <c r="R72" i="36"/>
  <c r="Q72" i="36"/>
  <c r="P72" i="36"/>
  <c r="O72" i="36"/>
  <c r="N72" i="36"/>
  <c r="M72" i="36"/>
  <c r="L72" i="36"/>
  <c r="K72" i="36"/>
  <c r="J72" i="36"/>
  <c r="I72" i="36"/>
  <c r="H72" i="36"/>
  <c r="G72" i="36"/>
  <c r="F72" i="36"/>
  <c r="E72" i="36"/>
  <c r="D72" i="36"/>
  <c r="AG71" i="36"/>
  <c r="AF71" i="36"/>
  <c r="AE71" i="36"/>
  <c r="AD71" i="36"/>
  <c r="AC71" i="36"/>
  <c r="AB71" i="36"/>
  <c r="AA71" i="36"/>
  <c r="Z71" i="36"/>
  <c r="Y71" i="36"/>
  <c r="X71" i="36"/>
  <c r="W71" i="36"/>
  <c r="V71" i="36"/>
  <c r="U71" i="36"/>
  <c r="T71" i="36"/>
  <c r="S71" i="36"/>
  <c r="R71" i="36"/>
  <c r="Q71" i="36"/>
  <c r="P71" i="36"/>
  <c r="O71" i="36"/>
  <c r="N71" i="36"/>
  <c r="M71" i="36"/>
  <c r="L71" i="36"/>
  <c r="K71" i="36"/>
  <c r="J71" i="36"/>
  <c r="I71" i="36"/>
  <c r="H71" i="36"/>
  <c r="G71" i="36"/>
  <c r="F71" i="36"/>
  <c r="E71" i="36"/>
  <c r="D71" i="36"/>
  <c r="AG70" i="36"/>
  <c r="AF70" i="36"/>
  <c r="AE70" i="36"/>
  <c r="AD70" i="36"/>
  <c r="AC70" i="36"/>
  <c r="AB70" i="36"/>
  <c r="AA70" i="36"/>
  <c r="Z70" i="36"/>
  <c r="Y70" i="36"/>
  <c r="X70" i="36"/>
  <c r="W70" i="36"/>
  <c r="V70" i="36"/>
  <c r="U70" i="36"/>
  <c r="T70" i="36"/>
  <c r="S70" i="36"/>
  <c r="R70" i="36"/>
  <c r="Q70" i="36"/>
  <c r="P70" i="36"/>
  <c r="O70" i="36"/>
  <c r="N70" i="36"/>
  <c r="M70" i="36"/>
  <c r="L70" i="36"/>
  <c r="K70" i="36"/>
  <c r="J70" i="36"/>
  <c r="I70" i="36"/>
  <c r="H70" i="36"/>
  <c r="G70" i="36"/>
  <c r="F70" i="36"/>
  <c r="E70" i="36"/>
  <c r="D70" i="36"/>
  <c r="AG69" i="36"/>
  <c r="AF69" i="36"/>
  <c r="AE69" i="36"/>
  <c r="AD69" i="36"/>
  <c r="AC69" i="36"/>
  <c r="AB69" i="36"/>
  <c r="AA69" i="36"/>
  <c r="Z69" i="36"/>
  <c r="Y69" i="36"/>
  <c r="X69" i="36"/>
  <c r="W69" i="36"/>
  <c r="V69" i="36"/>
  <c r="U69" i="36"/>
  <c r="T69" i="36"/>
  <c r="S69" i="36"/>
  <c r="R69" i="36"/>
  <c r="Q69" i="36"/>
  <c r="P69" i="36"/>
  <c r="O69" i="36"/>
  <c r="N69" i="36"/>
  <c r="M69" i="36"/>
  <c r="L69" i="36"/>
  <c r="K69" i="36"/>
  <c r="J69" i="36"/>
  <c r="I69" i="36"/>
  <c r="H69" i="36"/>
  <c r="G69" i="36"/>
  <c r="F69" i="36"/>
  <c r="E69" i="36"/>
  <c r="D69" i="36"/>
  <c r="AG68" i="36"/>
  <c r="AF68" i="36"/>
  <c r="AE68" i="36"/>
  <c r="AD68" i="36"/>
  <c r="AC68" i="36"/>
  <c r="AB68" i="36"/>
  <c r="AA68" i="36"/>
  <c r="Z68" i="36"/>
  <c r="Y68" i="36"/>
  <c r="X68" i="36"/>
  <c r="W68" i="36"/>
  <c r="V68" i="36"/>
  <c r="U68" i="36"/>
  <c r="T68" i="36"/>
  <c r="S68" i="36"/>
  <c r="R68" i="36"/>
  <c r="Q68" i="36"/>
  <c r="P68" i="36"/>
  <c r="O68" i="36"/>
  <c r="N68" i="36"/>
  <c r="M68" i="36"/>
  <c r="L68" i="36"/>
  <c r="K68" i="36"/>
  <c r="J68" i="36"/>
  <c r="I68" i="36"/>
  <c r="H68" i="36"/>
  <c r="G68" i="36"/>
  <c r="F68" i="36"/>
  <c r="E68" i="36"/>
  <c r="D68" i="36"/>
  <c r="AG67" i="36"/>
  <c r="AF67" i="36"/>
  <c r="AE67" i="36"/>
  <c r="AD67" i="36"/>
  <c r="AC67" i="36"/>
  <c r="AB67" i="36"/>
  <c r="AA67" i="36"/>
  <c r="Z67" i="36"/>
  <c r="Y67" i="36"/>
  <c r="X67" i="36"/>
  <c r="W67" i="36"/>
  <c r="V67" i="36"/>
  <c r="U67" i="36"/>
  <c r="T67" i="36"/>
  <c r="S67" i="36"/>
  <c r="R67" i="36"/>
  <c r="Q67" i="36"/>
  <c r="P67" i="36"/>
  <c r="O67" i="36"/>
  <c r="N67" i="36"/>
  <c r="M67" i="36"/>
  <c r="L67" i="36"/>
  <c r="K67" i="36"/>
  <c r="J67" i="36"/>
  <c r="I67" i="36"/>
  <c r="H67" i="36"/>
  <c r="G67" i="36"/>
  <c r="F67" i="36"/>
  <c r="E67" i="36"/>
  <c r="D67" i="36"/>
  <c r="AG66" i="36"/>
  <c r="AF66" i="36"/>
  <c r="AE66" i="36"/>
  <c r="AD66" i="36"/>
  <c r="AC66" i="36"/>
  <c r="AB66" i="36"/>
  <c r="AA66" i="36"/>
  <c r="Z66" i="36"/>
  <c r="Y66" i="36"/>
  <c r="X66" i="36"/>
  <c r="W66" i="36"/>
  <c r="V66" i="36"/>
  <c r="U66" i="36"/>
  <c r="T66" i="36"/>
  <c r="S66" i="36"/>
  <c r="R66" i="36"/>
  <c r="Q66" i="36"/>
  <c r="P66" i="36"/>
  <c r="O66" i="36"/>
  <c r="N66" i="36"/>
  <c r="M66" i="36"/>
  <c r="L66" i="36"/>
  <c r="K66" i="36"/>
  <c r="J66" i="36"/>
  <c r="I66" i="36"/>
  <c r="H66" i="36"/>
  <c r="G66" i="36"/>
  <c r="F66" i="36"/>
  <c r="E66" i="36"/>
  <c r="D66" i="36"/>
  <c r="AG65" i="36"/>
  <c r="AF65" i="36"/>
  <c r="AE65" i="36"/>
  <c r="AD65" i="36"/>
  <c r="AC65" i="36"/>
  <c r="AB65" i="36"/>
  <c r="AA65" i="36"/>
  <c r="Z65" i="36"/>
  <c r="Y65" i="36"/>
  <c r="X65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AG62" i="36"/>
  <c r="AF62" i="36"/>
  <c r="AE62" i="36"/>
  <c r="AD62" i="36"/>
  <c r="AC62" i="36"/>
  <c r="AB62" i="36"/>
  <c r="AA62" i="36"/>
  <c r="Z62" i="36"/>
  <c r="Y62" i="36"/>
  <c r="X62" i="36"/>
  <c r="W62" i="36"/>
  <c r="V62" i="36"/>
  <c r="U62" i="36"/>
  <c r="T62" i="36"/>
  <c r="S62" i="36"/>
  <c r="R62" i="36"/>
  <c r="Q62" i="36"/>
  <c r="P62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AG58" i="36"/>
  <c r="AF58" i="36"/>
  <c r="AE58" i="36"/>
  <c r="AD58" i="36"/>
  <c r="AC58" i="36"/>
  <c r="AB58" i="36"/>
  <c r="AA58" i="36"/>
  <c r="Z58" i="36"/>
  <c r="Y58" i="36"/>
  <c r="X58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AG56" i="36"/>
  <c r="AF56" i="36"/>
  <c r="AE56" i="36"/>
  <c r="AD56" i="36"/>
  <c r="AC56" i="36"/>
  <c r="AB56" i="36"/>
  <c r="AA56" i="36"/>
  <c r="Z56" i="36"/>
  <c r="Y56" i="36"/>
  <c r="X56" i="36"/>
  <c r="W56" i="36"/>
  <c r="V56" i="36"/>
  <c r="U56" i="36"/>
  <c r="T56" i="36"/>
  <c r="S56" i="36"/>
  <c r="R56" i="36"/>
  <c r="Q56" i="36"/>
  <c r="P56" i="36"/>
  <c r="O56" i="36"/>
  <c r="N56" i="36"/>
  <c r="M56" i="36"/>
  <c r="L56" i="36"/>
  <c r="K56" i="36"/>
  <c r="J56" i="36"/>
  <c r="I56" i="36"/>
  <c r="H56" i="36"/>
  <c r="G56" i="36"/>
  <c r="F56" i="36"/>
  <c r="E56" i="36"/>
  <c r="D56" i="36"/>
  <c r="AG55" i="36"/>
  <c r="AF55" i="36"/>
  <c r="AE55" i="36"/>
  <c r="AD55" i="36"/>
  <c r="AC55" i="36"/>
  <c r="AB55" i="36"/>
  <c r="AA55" i="36"/>
  <c r="Z55" i="36"/>
  <c r="Y55" i="36"/>
  <c r="X55" i="36"/>
  <c r="W55" i="36"/>
  <c r="V55" i="36"/>
  <c r="U55" i="36"/>
  <c r="T55" i="36"/>
  <c r="S55" i="36"/>
  <c r="R55" i="36"/>
  <c r="Q55" i="36"/>
  <c r="P55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C49" i="36"/>
  <c r="C48" i="36"/>
  <c r="C50" i="36" s="1"/>
  <c r="R46" i="36"/>
  <c r="X41" i="36" s="1"/>
  <c r="Q46" i="36"/>
  <c r="W41" i="36" s="1"/>
  <c r="P46" i="36"/>
  <c r="O46" i="36"/>
  <c r="N46" i="36"/>
  <c r="M46" i="36"/>
  <c r="L46" i="36"/>
  <c r="K46" i="36"/>
  <c r="J46" i="36"/>
  <c r="H46" i="36"/>
  <c r="G46" i="36"/>
  <c r="F46" i="36"/>
  <c r="E46" i="36"/>
  <c r="R45" i="36"/>
  <c r="X40" i="36" s="1"/>
  <c r="Q45" i="36"/>
  <c r="W40" i="36" s="1"/>
  <c r="P45" i="36"/>
  <c r="O45" i="36"/>
  <c r="N45" i="36"/>
  <c r="M45" i="36"/>
  <c r="L45" i="36"/>
  <c r="K45" i="36"/>
  <c r="J45" i="36"/>
  <c r="H45" i="36"/>
  <c r="G45" i="36"/>
  <c r="F45" i="36"/>
  <c r="E45" i="36"/>
  <c r="R44" i="36"/>
  <c r="Q44" i="36"/>
  <c r="P44" i="36"/>
  <c r="O44" i="36"/>
  <c r="N44" i="36"/>
  <c r="M44" i="36"/>
  <c r="L44" i="36"/>
  <c r="K44" i="36"/>
  <c r="J44" i="36"/>
  <c r="H44" i="36"/>
  <c r="G44" i="36"/>
  <c r="F44" i="36"/>
  <c r="E44" i="36"/>
  <c r="R43" i="36"/>
  <c r="X43" i="36" s="1"/>
  <c r="Q43" i="36"/>
  <c r="W43" i="36" s="1"/>
  <c r="P43" i="36"/>
  <c r="O43" i="36"/>
  <c r="N43" i="36"/>
  <c r="M43" i="36"/>
  <c r="L43" i="36"/>
  <c r="K43" i="36"/>
  <c r="J43" i="36"/>
  <c r="H43" i="36"/>
  <c r="G43" i="36"/>
  <c r="F43" i="36"/>
  <c r="E43" i="36"/>
  <c r="R42" i="36"/>
  <c r="X38" i="36" s="1"/>
  <c r="Q42" i="36"/>
  <c r="W38" i="36" s="1"/>
  <c r="P42" i="36"/>
  <c r="O42" i="36"/>
  <c r="N42" i="36"/>
  <c r="M42" i="36"/>
  <c r="L42" i="36"/>
  <c r="K42" i="36"/>
  <c r="J42" i="36"/>
  <c r="H42" i="36"/>
  <c r="G42" i="36"/>
  <c r="F42" i="36"/>
  <c r="E42" i="36"/>
  <c r="R41" i="36"/>
  <c r="X42" i="36" s="1"/>
  <c r="Q41" i="36"/>
  <c r="W42" i="36" s="1"/>
  <c r="P41" i="36"/>
  <c r="O41" i="36"/>
  <c r="N41" i="36"/>
  <c r="M41" i="36"/>
  <c r="L41" i="36"/>
  <c r="K41" i="36"/>
  <c r="J41" i="36"/>
  <c r="H41" i="36"/>
  <c r="G41" i="36"/>
  <c r="F41" i="36"/>
  <c r="E41" i="36"/>
  <c r="R40" i="36"/>
  <c r="X39" i="36" s="1"/>
  <c r="Q40" i="36"/>
  <c r="P40" i="36"/>
  <c r="O40" i="36"/>
  <c r="N40" i="36"/>
  <c r="M40" i="36"/>
  <c r="L40" i="36"/>
  <c r="K40" i="36"/>
  <c r="J40" i="36"/>
  <c r="H40" i="36"/>
  <c r="G40" i="36"/>
  <c r="F40" i="36"/>
  <c r="E40" i="36"/>
  <c r="W39" i="36"/>
  <c r="R39" i="36"/>
  <c r="X44" i="36" s="1"/>
  <c r="Q39" i="36"/>
  <c r="W44" i="36" s="1"/>
  <c r="P39" i="36"/>
  <c r="O39" i="36"/>
  <c r="N39" i="36"/>
  <c r="M39" i="36"/>
  <c r="L39" i="36"/>
  <c r="K39" i="36"/>
  <c r="J39" i="36"/>
  <c r="H39" i="36"/>
  <c r="G39" i="36"/>
  <c r="F39" i="36"/>
  <c r="E39" i="36"/>
  <c r="R38" i="36"/>
  <c r="X45" i="36" s="1"/>
  <c r="Q38" i="36"/>
  <c r="W45" i="36" s="1"/>
  <c r="P38" i="36"/>
  <c r="O38" i="36"/>
  <c r="N38" i="36"/>
  <c r="M38" i="36"/>
  <c r="L38" i="36"/>
  <c r="K38" i="36"/>
  <c r="J38" i="36"/>
  <c r="H38" i="36"/>
  <c r="G38" i="36"/>
  <c r="F38" i="36"/>
  <c r="E38" i="36"/>
  <c r="R34" i="36"/>
  <c r="X32" i="36" s="1"/>
  <c r="Q34" i="36"/>
  <c r="W32" i="36" s="1"/>
  <c r="P34" i="36"/>
  <c r="O34" i="36"/>
  <c r="N34" i="36"/>
  <c r="M34" i="36"/>
  <c r="L34" i="36"/>
  <c r="K34" i="36"/>
  <c r="J34" i="36"/>
  <c r="H34" i="36"/>
  <c r="G34" i="36"/>
  <c r="F34" i="36"/>
  <c r="E34" i="36"/>
  <c r="R33" i="36"/>
  <c r="X27" i="36" s="1"/>
  <c r="Q33" i="36"/>
  <c r="W27" i="36" s="1"/>
  <c r="P33" i="36"/>
  <c r="O33" i="36"/>
  <c r="N33" i="36"/>
  <c r="M33" i="36"/>
  <c r="L33" i="36"/>
  <c r="K33" i="36"/>
  <c r="J33" i="36"/>
  <c r="H33" i="36"/>
  <c r="G33" i="36"/>
  <c r="F33" i="36"/>
  <c r="E33" i="36"/>
  <c r="R32" i="36"/>
  <c r="X30" i="36" s="1"/>
  <c r="Q32" i="36"/>
  <c r="W30" i="36" s="1"/>
  <c r="P32" i="36"/>
  <c r="O32" i="36"/>
  <c r="N32" i="36"/>
  <c r="M32" i="36"/>
  <c r="L32" i="36"/>
  <c r="K32" i="36"/>
  <c r="J32" i="36"/>
  <c r="H32" i="36"/>
  <c r="G32" i="36"/>
  <c r="F32" i="36"/>
  <c r="E32" i="36"/>
  <c r="R31" i="36"/>
  <c r="Q31" i="36"/>
  <c r="P31" i="36"/>
  <c r="O31" i="36"/>
  <c r="N31" i="36"/>
  <c r="M31" i="36"/>
  <c r="L31" i="36"/>
  <c r="K31" i="36"/>
  <c r="J31" i="36"/>
  <c r="H31" i="36"/>
  <c r="G31" i="36"/>
  <c r="F31" i="36"/>
  <c r="E31" i="36"/>
  <c r="R30" i="36"/>
  <c r="X33" i="36" s="1"/>
  <c r="Q30" i="36"/>
  <c r="W33" i="36" s="1"/>
  <c r="P30" i="36"/>
  <c r="O30" i="36"/>
  <c r="N30" i="36"/>
  <c r="M30" i="36"/>
  <c r="L30" i="36"/>
  <c r="K30" i="36"/>
  <c r="J30" i="36"/>
  <c r="H30" i="36"/>
  <c r="G30" i="36"/>
  <c r="F30" i="36"/>
  <c r="E30" i="36"/>
  <c r="R29" i="36"/>
  <c r="X28" i="36" s="1"/>
  <c r="Q29" i="36"/>
  <c r="W28" i="36" s="1"/>
  <c r="P29" i="36"/>
  <c r="O29" i="36"/>
  <c r="N29" i="36"/>
  <c r="M29" i="36"/>
  <c r="L29" i="36"/>
  <c r="K29" i="36"/>
  <c r="J29" i="36"/>
  <c r="H29" i="36"/>
  <c r="G29" i="36"/>
  <c r="F29" i="36"/>
  <c r="E29" i="36"/>
  <c r="R28" i="36"/>
  <c r="X31" i="36" s="1"/>
  <c r="Q28" i="36"/>
  <c r="W31" i="36" s="1"/>
  <c r="P28" i="36"/>
  <c r="O28" i="36"/>
  <c r="N28" i="36"/>
  <c r="M28" i="36"/>
  <c r="L28" i="36"/>
  <c r="K28" i="36"/>
  <c r="J28" i="36"/>
  <c r="H28" i="36"/>
  <c r="G28" i="36"/>
  <c r="F28" i="36"/>
  <c r="E28" i="36"/>
  <c r="R27" i="36"/>
  <c r="X34" i="36" s="1"/>
  <c r="Q27" i="36"/>
  <c r="W34" i="36" s="1"/>
  <c r="P27" i="36"/>
  <c r="O27" i="36"/>
  <c r="N27" i="36"/>
  <c r="M27" i="36"/>
  <c r="L27" i="36"/>
  <c r="K27" i="36"/>
  <c r="J27" i="36"/>
  <c r="H27" i="36"/>
  <c r="G27" i="36"/>
  <c r="F27" i="36"/>
  <c r="E27" i="36"/>
  <c r="AZ24" i="36"/>
  <c r="AY24" i="36"/>
  <c r="AX24" i="36"/>
  <c r="AW24" i="36"/>
  <c r="AV24" i="36"/>
  <c r="AU24" i="36"/>
  <c r="AT24" i="36"/>
  <c r="AS24" i="36"/>
  <c r="AR24" i="36"/>
  <c r="AQ24" i="36"/>
  <c r="AP24" i="36"/>
  <c r="AO24" i="36"/>
  <c r="AN24" i="36"/>
  <c r="AM24" i="36"/>
  <c r="AL24" i="36"/>
  <c r="AK24" i="36"/>
  <c r="AJ24" i="36"/>
  <c r="AI24" i="36"/>
  <c r="AH24" i="36"/>
  <c r="AG24" i="36"/>
  <c r="AF24" i="36"/>
  <c r="AE24" i="36"/>
  <c r="AD24" i="36"/>
  <c r="AC24" i="36"/>
  <c r="AB24" i="36"/>
  <c r="AA24" i="36"/>
  <c r="Z24" i="36"/>
  <c r="Y24" i="36"/>
  <c r="X24" i="36"/>
  <c r="W24" i="36"/>
  <c r="V24" i="36"/>
  <c r="U24" i="36"/>
  <c r="T24" i="36"/>
  <c r="S24" i="36"/>
  <c r="R24" i="36"/>
  <c r="Q24" i="36"/>
  <c r="P24" i="36"/>
  <c r="O24" i="36"/>
  <c r="N24" i="36"/>
  <c r="M24" i="36"/>
  <c r="L24" i="36"/>
  <c r="K24" i="36"/>
  <c r="J24" i="36"/>
  <c r="I24" i="36"/>
  <c r="H24" i="36"/>
  <c r="G24" i="36"/>
  <c r="F24" i="36"/>
  <c r="E24" i="36"/>
  <c r="D24" i="36"/>
  <c r="AZ23" i="36"/>
  <c r="AY23" i="36"/>
  <c r="AX23" i="36"/>
  <c r="AW23" i="36"/>
  <c r="AV23" i="36"/>
  <c r="AU23" i="36"/>
  <c r="AT23" i="36"/>
  <c r="AS23" i="36"/>
  <c r="AR23" i="36"/>
  <c r="AQ23" i="36"/>
  <c r="AP23" i="36"/>
  <c r="AO23" i="36"/>
  <c r="AN23" i="36"/>
  <c r="AM23" i="36"/>
  <c r="AL23" i="36"/>
  <c r="AK23" i="36"/>
  <c r="AJ23" i="36"/>
  <c r="AI23" i="36"/>
  <c r="AH23" i="36"/>
  <c r="AG23" i="36"/>
  <c r="AF23" i="36"/>
  <c r="AE23" i="36"/>
  <c r="AD23" i="36"/>
  <c r="AC23" i="36"/>
  <c r="AB23" i="36"/>
  <c r="AA23" i="36"/>
  <c r="Z23" i="36"/>
  <c r="Y23" i="36"/>
  <c r="X23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I22" i="36"/>
  <c r="C21" i="36"/>
  <c r="AZ19" i="36"/>
  <c r="AY19" i="36"/>
  <c r="AX19" i="36"/>
  <c r="AW19" i="36"/>
  <c r="AV19" i="36"/>
  <c r="AU19" i="36"/>
  <c r="AT19" i="36"/>
  <c r="AS19" i="36"/>
  <c r="AR19" i="36"/>
  <c r="AQ19" i="36"/>
  <c r="AP19" i="36"/>
  <c r="AO19" i="36"/>
  <c r="AN19" i="36"/>
  <c r="AM19" i="36"/>
  <c r="AL19" i="36"/>
  <c r="AK19" i="36"/>
  <c r="AJ19" i="36"/>
  <c r="AI19" i="36"/>
  <c r="AH19" i="36"/>
  <c r="AG19" i="36"/>
  <c r="AF19" i="36"/>
  <c r="AE19" i="36"/>
  <c r="AD19" i="36"/>
  <c r="AC19" i="36"/>
  <c r="AB19" i="36"/>
  <c r="AA19" i="36"/>
  <c r="Z19" i="36"/>
  <c r="Y19" i="36"/>
  <c r="X19" i="36"/>
  <c r="W19" i="36"/>
  <c r="V19" i="36"/>
  <c r="U19" i="36"/>
  <c r="T19" i="36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D19" i="36"/>
  <c r="AZ18" i="36"/>
  <c r="AY18" i="36"/>
  <c r="AX18" i="36"/>
  <c r="AW18" i="36"/>
  <c r="AV18" i="36"/>
  <c r="AU18" i="36"/>
  <c r="AT18" i="36"/>
  <c r="AS18" i="36"/>
  <c r="AR18" i="36"/>
  <c r="AQ18" i="36"/>
  <c r="AP18" i="36"/>
  <c r="AO18" i="36"/>
  <c r="AN18" i="36"/>
  <c r="AM18" i="36"/>
  <c r="AL18" i="36"/>
  <c r="AK18" i="36"/>
  <c r="AJ18" i="36"/>
  <c r="AI18" i="36"/>
  <c r="AH18" i="36"/>
  <c r="AG18" i="36"/>
  <c r="AF18" i="36"/>
  <c r="AE18" i="36"/>
  <c r="AD18" i="36"/>
  <c r="AC18" i="36"/>
  <c r="AB18" i="36"/>
  <c r="AA18" i="36"/>
  <c r="Z18" i="36"/>
  <c r="Y18" i="36"/>
  <c r="X18" i="36"/>
  <c r="W18" i="36"/>
  <c r="V18" i="36"/>
  <c r="U18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D18" i="36"/>
  <c r="AZ17" i="36"/>
  <c r="AY17" i="36"/>
  <c r="AX17" i="36"/>
  <c r="AW17" i="36"/>
  <c r="AV17" i="36"/>
  <c r="AU17" i="36"/>
  <c r="AT17" i="36"/>
  <c r="AS17" i="36"/>
  <c r="AR17" i="36"/>
  <c r="AQ17" i="36"/>
  <c r="AP17" i="36"/>
  <c r="AO17" i="36"/>
  <c r="AN17" i="36"/>
  <c r="AM17" i="36"/>
  <c r="AL17" i="36"/>
  <c r="AK17" i="36"/>
  <c r="AJ17" i="36"/>
  <c r="AI17" i="36"/>
  <c r="AH17" i="36"/>
  <c r="AG17" i="36"/>
  <c r="AF17" i="36"/>
  <c r="AE17" i="36"/>
  <c r="AD17" i="36"/>
  <c r="AC17" i="36"/>
  <c r="AB17" i="36"/>
  <c r="AA17" i="36"/>
  <c r="Z17" i="36"/>
  <c r="Y17" i="36"/>
  <c r="X17" i="36"/>
  <c r="W17" i="36"/>
  <c r="V17" i="36"/>
  <c r="U17" i="36"/>
  <c r="T17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D17" i="36"/>
  <c r="I16" i="36"/>
  <c r="I15" i="36"/>
  <c r="I14" i="36"/>
  <c r="C13" i="36"/>
  <c r="I11" i="36"/>
  <c r="I10" i="36"/>
  <c r="I9" i="36"/>
  <c r="I8" i="36"/>
  <c r="AZ7" i="36"/>
  <c r="AY7" i="36"/>
  <c r="AX7" i="36"/>
  <c r="AW7" i="36"/>
  <c r="AV7" i="36"/>
  <c r="AU7" i="36"/>
  <c r="AT7" i="36"/>
  <c r="AS7" i="36"/>
  <c r="AR7" i="36"/>
  <c r="AQ7" i="36"/>
  <c r="AP7" i="36"/>
  <c r="AO7" i="36"/>
  <c r="AN7" i="36"/>
  <c r="AM7" i="36"/>
  <c r="AL7" i="36"/>
  <c r="AK7" i="36"/>
  <c r="AJ7" i="36"/>
  <c r="AI7" i="36"/>
  <c r="AH7" i="36"/>
  <c r="AG7" i="36"/>
  <c r="AF7" i="36"/>
  <c r="AE7" i="36"/>
  <c r="AD7" i="36"/>
  <c r="AC7" i="36"/>
  <c r="AB7" i="36"/>
  <c r="AA7" i="36"/>
  <c r="Z7" i="36"/>
  <c r="Y7" i="36"/>
  <c r="X7" i="36"/>
  <c r="W7" i="36"/>
  <c r="V7" i="36"/>
  <c r="U7" i="36"/>
  <c r="T7" i="36"/>
  <c r="S7" i="36"/>
  <c r="R7" i="36"/>
  <c r="Q7" i="36"/>
  <c r="P7" i="36"/>
  <c r="O7" i="36"/>
  <c r="N7" i="36"/>
  <c r="M7" i="36"/>
  <c r="L7" i="36"/>
  <c r="K7" i="36"/>
  <c r="J7" i="36"/>
  <c r="I7" i="36"/>
  <c r="H7" i="36"/>
  <c r="G7" i="36"/>
  <c r="F7" i="36"/>
  <c r="E7" i="36"/>
  <c r="D7" i="36"/>
  <c r="I6" i="36"/>
  <c r="I5" i="36"/>
  <c r="AZ4" i="36"/>
  <c r="AY4" i="36"/>
  <c r="AX4" i="36"/>
  <c r="AW4" i="36"/>
  <c r="AV4" i="36"/>
  <c r="AU4" i="36"/>
  <c r="AT4" i="36"/>
  <c r="AS4" i="36"/>
  <c r="AR4" i="36"/>
  <c r="AQ4" i="36"/>
  <c r="AP4" i="36"/>
  <c r="AO4" i="36"/>
  <c r="AN4" i="36"/>
  <c r="AM4" i="36"/>
  <c r="AL4" i="36"/>
  <c r="AK4" i="36"/>
  <c r="AJ4" i="36"/>
  <c r="AI4" i="36"/>
  <c r="AH4" i="36"/>
  <c r="AG4" i="36"/>
  <c r="AF4" i="36"/>
  <c r="AE4" i="36"/>
  <c r="AD4" i="36"/>
  <c r="AC4" i="36"/>
  <c r="AB4" i="36"/>
  <c r="AA4" i="36"/>
  <c r="Z4" i="36"/>
  <c r="Y4" i="36"/>
  <c r="X4" i="36"/>
  <c r="W4" i="36"/>
  <c r="V4" i="36"/>
  <c r="U4" i="36"/>
  <c r="T4" i="36"/>
  <c r="S4" i="36"/>
  <c r="R4" i="36"/>
  <c r="Q4" i="36"/>
  <c r="P4" i="36"/>
  <c r="O4" i="36"/>
  <c r="N4" i="36"/>
  <c r="M4" i="36"/>
  <c r="L4" i="36"/>
  <c r="K4" i="36"/>
  <c r="J4" i="36"/>
  <c r="I4" i="36"/>
  <c r="H4" i="36"/>
  <c r="G4" i="36"/>
  <c r="F4" i="36"/>
  <c r="E4" i="36"/>
  <c r="D4" i="36"/>
  <c r="AZ3" i="36"/>
  <c r="AY3" i="36"/>
  <c r="AX3" i="36"/>
  <c r="AW3" i="36"/>
  <c r="AV3" i="36"/>
  <c r="AU3" i="36"/>
  <c r="AT3" i="36"/>
  <c r="AS3" i="36"/>
  <c r="AR3" i="36"/>
  <c r="AQ3" i="36"/>
  <c r="AP3" i="36"/>
  <c r="AO3" i="36"/>
  <c r="AN3" i="36"/>
  <c r="AM3" i="36"/>
  <c r="AL3" i="36"/>
  <c r="AK3" i="36"/>
  <c r="AJ3" i="36"/>
  <c r="AI3" i="36"/>
  <c r="AH3" i="36"/>
  <c r="AG3" i="36"/>
  <c r="AF3" i="36"/>
  <c r="AE3" i="36"/>
  <c r="AD3" i="36"/>
  <c r="AC3" i="36"/>
  <c r="AB3" i="36"/>
  <c r="AA3" i="36"/>
  <c r="Z3" i="36"/>
  <c r="Y3" i="36"/>
  <c r="X3" i="36"/>
  <c r="W3" i="36"/>
  <c r="V3" i="36"/>
  <c r="U3" i="36"/>
  <c r="T3" i="36"/>
  <c r="S3" i="36"/>
  <c r="R3" i="36"/>
  <c r="Q3" i="36"/>
  <c r="P3" i="36"/>
  <c r="O3" i="36"/>
  <c r="N3" i="36"/>
  <c r="M3" i="36"/>
  <c r="L3" i="36"/>
  <c r="K3" i="36"/>
  <c r="J3" i="36"/>
  <c r="I3" i="36"/>
  <c r="I2" i="36" s="1"/>
  <c r="H3" i="36"/>
  <c r="G3" i="36"/>
  <c r="F3" i="36"/>
  <c r="E3" i="36"/>
  <c r="D3" i="36"/>
  <c r="C2" i="36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A11" i="6"/>
  <c r="BY23" i="23" s="1"/>
  <c r="A17" i="6"/>
  <c r="BI17" i="6" s="1"/>
  <c r="A14" i="6"/>
  <c r="A78" i="6"/>
  <c r="A15" i="6"/>
  <c r="A13" i="6"/>
  <c r="A31" i="6"/>
  <c r="A46" i="6"/>
  <c r="A48" i="6"/>
  <c r="A49" i="6"/>
  <c r="A82" i="6"/>
  <c r="A58" i="6"/>
  <c r="A26" i="6"/>
  <c r="A68" i="6"/>
  <c r="A52" i="6"/>
  <c r="A74" i="6"/>
  <c r="A61" i="6"/>
  <c r="A67" i="6"/>
  <c r="A27" i="6"/>
  <c r="A34" i="6"/>
  <c r="A44" i="6"/>
  <c r="A79" i="6"/>
  <c r="A54" i="6"/>
  <c r="A75" i="6"/>
  <c r="A22" i="6"/>
  <c r="A33" i="6"/>
  <c r="BI33" i="6" s="1"/>
  <c r="A25" i="6"/>
  <c r="BI25" i="6" s="1"/>
  <c r="A24" i="6"/>
  <c r="BI24" i="6" s="1"/>
  <c r="A21" i="6"/>
  <c r="A30" i="6"/>
  <c r="BI30" i="6" s="1"/>
  <c r="A57" i="6"/>
  <c r="BI57" i="6" s="1"/>
  <c r="A80" i="6"/>
  <c r="BI80" i="6" s="1"/>
  <c r="A77" i="6"/>
  <c r="BI77" i="6" s="1"/>
  <c r="A51" i="6"/>
  <c r="BI51" i="6" s="1"/>
  <c r="A43" i="6"/>
  <c r="BI43" i="6" s="1"/>
  <c r="A50" i="6"/>
  <c r="BI50" i="6" s="1"/>
  <c r="A60" i="6"/>
  <c r="BI60" i="6" s="1"/>
  <c r="A65" i="6"/>
  <c r="BI65" i="6" s="1"/>
  <c r="A76" i="6"/>
  <c r="BI76" i="6" s="1"/>
  <c r="A41" i="6"/>
  <c r="A81" i="6"/>
  <c r="BI81" i="6" s="1"/>
  <c r="A47" i="6"/>
  <c r="BI47" i="6" s="1"/>
  <c r="A20" i="6"/>
  <c r="BI20" i="6" s="1"/>
  <c r="A42" i="6"/>
  <c r="BI42" i="6" s="1"/>
  <c r="A66" i="6"/>
  <c r="BI66" i="6" s="1"/>
  <c r="A12" i="6"/>
  <c r="BI12" i="6" s="1"/>
  <c r="A53" i="6"/>
  <c r="BI53" i="6" s="1"/>
  <c r="A63" i="6"/>
  <c r="BI63" i="6" s="1"/>
  <c r="A16" i="6"/>
  <c r="BI16" i="6" s="1"/>
  <c r="A29" i="6"/>
  <c r="BI29" i="6" s="1"/>
  <c r="A56" i="6"/>
  <c r="BI56" i="6" s="1"/>
  <c r="A36" i="6"/>
  <c r="BI36" i="6" s="1"/>
  <c r="A32" i="6"/>
  <c r="BI32" i="6" s="1"/>
  <c r="A73" i="6"/>
  <c r="BI73" i="6" s="1"/>
  <c r="A71" i="6"/>
  <c r="BI71" i="6" s="1"/>
  <c r="A59" i="6"/>
  <c r="BI59" i="6" s="1"/>
  <c r="A19" i="6"/>
  <c r="BI19" i="6" s="1"/>
  <c r="A45" i="6"/>
  <c r="BI45" i="6" s="1"/>
  <c r="A72" i="6"/>
  <c r="BI72" i="6" s="1"/>
  <c r="A38" i="6"/>
  <c r="A28" i="6"/>
  <c r="BI28" i="6" s="1"/>
  <c r="A37" i="6"/>
  <c r="BI37" i="6" s="1"/>
  <c r="A39" i="6"/>
  <c r="BI39" i="6" s="1"/>
  <c r="A55" i="6"/>
  <c r="BI55" i="6" s="1"/>
  <c r="A69" i="6"/>
  <c r="BI69" i="6" s="1"/>
  <c r="A62" i="6"/>
  <c r="BI62" i="6" s="1"/>
  <c r="A64" i="6"/>
  <c r="BI64" i="6" s="1"/>
  <c r="A40" i="6"/>
  <c r="BI40" i="6" s="1"/>
  <c r="A70" i="6"/>
  <c r="BI70" i="6" s="1"/>
  <c r="A23" i="6"/>
  <c r="BI23" i="6" s="1"/>
  <c r="A35" i="6"/>
  <c r="BI35" i="6" s="1"/>
  <c r="AZ33" i="6"/>
  <c r="BA33" i="6" s="1"/>
  <c r="BB33" i="6"/>
  <c r="BC33" i="6" s="1"/>
  <c r="BF33" i="6"/>
  <c r="BG33" i="6"/>
  <c r="BH33" i="6"/>
  <c r="BJ33" i="6"/>
  <c r="BK33" i="6"/>
  <c r="BL33" i="6"/>
  <c r="BM33" i="6"/>
  <c r="BN33" i="6"/>
  <c r="BO33" i="6"/>
  <c r="AZ25" i="6"/>
  <c r="BA25" i="6" s="1"/>
  <c r="BB25" i="6"/>
  <c r="BC25" i="6" s="1"/>
  <c r="BF25" i="6"/>
  <c r="BG25" i="6"/>
  <c r="BH25" i="6"/>
  <c r="BJ25" i="6"/>
  <c r="BK25" i="6"/>
  <c r="BL25" i="6"/>
  <c r="BM25" i="6"/>
  <c r="BN25" i="6"/>
  <c r="BO25" i="6"/>
  <c r="AZ24" i="6"/>
  <c r="BB24" i="6"/>
  <c r="BC24" i="6" s="1"/>
  <c r="BF24" i="6"/>
  <c r="BG24" i="6"/>
  <c r="BH24" i="6"/>
  <c r="BJ24" i="6"/>
  <c r="BK24" i="6"/>
  <c r="BL24" i="6"/>
  <c r="BM24" i="6"/>
  <c r="BN24" i="6"/>
  <c r="BO24" i="6"/>
  <c r="AZ21" i="6"/>
  <c r="BA21" i="6" s="1"/>
  <c r="BB21" i="6"/>
  <c r="BF21" i="6"/>
  <c r="BG21" i="6"/>
  <c r="BH21" i="6"/>
  <c r="BJ21" i="6"/>
  <c r="BK21" i="6"/>
  <c r="BL21" i="6"/>
  <c r="BM21" i="6"/>
  <c r="BN21" i="6"/>
  <c r="BO21" i="6"/>
  <c r="AZ30" i="6"/>
  <c r="BA30" i="6" s="1"/>
  <c r="BB30" i="6"/>
  <c r="BC30" i="6" s="1"/>
  <c r="BF30" i="6"/>
  <c r="BG30" i="6"/>
  <c r="BH30" i="6"/>
  <c r="BJ30" i="6"/>
  <c r="BK30" i="6"/>
  <c r="BL30" i="6"/>
  <c r="BM30" i="6"/>
  <c r="BN30" i="6"/>
  <c r="BO30" i="6"/>
  <c r="AZ57" i="6"/>
  <c r="BA57" i="6" s="1"/>
  <c r="BB57" i="6"/>
  <c r="BC57" i="6" s="1"/>
  <c r="BF57" i="6"/>
  <c r="BG57" i="6"/>
  <c r="BH57" i="6"/>
  <c r="BJ57" i="6"/>
  <c r="BK57" i="6"/>
  <c r="BL57" i="6"/>
  <c r="BM57" i="6"/>
  <c r="BN57" i="6"/>
  <c r="BO57" i="6"/>
  <c r="AZ80" i="6"/>
  <c r="BA80" i="6" s="1"/>
  <c r="BB80" i="6"/>
  <c r="BF80" i="6"/>
  <c r="BG80" i="6"/>
  <c r="BH80" i="6"/>
  <c r="BJ80" i="6"/>
  <c r="BK80" i="6"/>
  <c r="BL80" i="6"/>
  <c r="BM80" i="6"/>
  <c r="BN80" i="6"/>
  <c r="BO80" i="6"/>
  <c r="AZ77" i="6"/>
  <c r="BA77" i="6" s="1"/>
  <c r="BB77" i="6"/>
  <c r="BF77" i="6"/>
  <c r="BG77" i="6"/>
  <c r="BH77" i="6"/>
  <c r="BJ77" i="6"/>
  <c r="BK77" i="6"/>
  <c r="BL77" i="6"/>
  <c r="BM77" i="6"/>
  <c r="BN77" i="6"/>
  <c r="BO77" i="6"/>
  <c r="AZ51" i="6"/>
  <c r="BB51" i="6"/>
  <c r="BC51" i="6" s="1"/>
  <c r="BF51" i="6"/>
  <c r="BG51" i="6"/>
  <c r="BH51" i="6"/>
  <c r="BJ51" i="6"/>
  <c r="BK51" i="6"/>
  <c r="BL51" i="6"/>
  <c r="BM51" i="6"/>
  <c r="BN51" i="6"/>
  <c r="BO51" i="6"/>
  <c r="AZ43" i="6"/>
  <c r="BA43" i="6" s="1"/>
  <c r="BB43" i="6"/>
  <c r="BC43" i="6" s="1"/>
  <c r="BF43" i="6"/>
  <c r="BG43" i="6"/>
  <c r="BH43" i="6"/>
  <c r="BJ43" i="6"/>
  <c r="BK43" i="6"/>
  <c r="BL43" i="6"/>
  <c r="BM43" i="6"/>
  <c r="BN43" i="6"/>
  <c r="BO43" i="6"/>
  <c r="AZ50" i="6"/>
  <c r="BA50" i="6" s="1"/>
  <c r="BB50" i="6"/>
  <c r="BC50" i="6" s="1"/>
  <c r="BF50" i="6"/>
  <c r="BG50" i="6"/>
  <c r="BH50" i="6"/>
  <c r="BJ50" i="6"/>
  <c r="BK50" i="6"/>
  <c r="BL50" i="6"/>
  <c r="BM50" i="6"/>
  <c r="BN50" i="6"/>
  <c r="BO50" i="6"/>
  <c r="AZ60" i="6"/>
  <c r="BA60" i="6" s="1"/>
  <c r="BB60" i="6"/>
  <c r="BF60" i="6"/>
  <c r="BG60" i="6"/>
  <c r="BH60" i="6"/>
  <c r="BJ60" i="6"/>
  <c r="BK60" i="6"/>
  <c r="BL60" i="6"/>
  <c r="BM60" i="6"/>
  <c r="BN60" i="6"/>
  <c r="BO60" i="6"/>
  <c r="AZ65" i="6"/>
  <c r="BA65" i="6" s="1"/>
  <c r="BB65" i="6"/>
  <c r="BC65" i="6" s="1"/>
  <c r="BF65" i="6"/>
  <c r="BG65" i="6"/>
  <c r="BH65" i="6"/>
  <c r="BJ65" i="6"/>
  <c r="BK65" i="6"/>
  <c r="BL65" i="6"/>
  <c r="BM65" i="6"/>
  <c r="BN65" i="6"/>
  <c r="BO65" i="6"/>
  <c r="AZ76" i="6"/>
  <c r="BA76" i="6" s="1"/>
  <c r="BB76" i="6"/>
  <c r="BF76" i="6"/>
  <c r="BG76" i="6"/>
  <c r="BH76" i="6"/>
  <c r="BJ76" i="6"/>
  <c r="BK76" i="6"/>
  <c r="BL76" i="6"/>
  <c r="BM76" i="6"/>
  <c r="BN76" i="6"/>
  <c r="BO76" i="6"/>
  <c r="AZ41" i="6"/>
  <c r="BA41" i="6" s="1"/>
  <c r="BB41" i="6"/>
  <c r="BF41" i="6"/>
  <c r="BG41" i="6"/>
  <c r="BH41" i="6"/>
  <c r="BJ41" i="6"/>
  <c r="BK41" i="6"/>
  <c r="BL41" i="6"/>
  <c r="BM41" i="6"/>
  <c r="BN41" i="6"/>
  <c r="BO41" i="6"/>
  <c r="AZ81" i="6"/>
  <c r="BA81" i="6" s="1"/>
  <c r="BB81" i="6"/>
  <c r="BC81" i="6" s="1"/>
  <c r="BF81" i="6"/>
  <c r="BG81" i="6"/>
  <c r="BH81" i="6"/>
  <c r="BJ81" i="6"/>
  <c r="BK81" i="6"/>
  <c r="BL81" i="6"/>
  <c r="BM81" i="6"/>
  <c r="BN81" i="6"/>
  <c r="BO81" i="6"/>
  <c r="AZ47" i="6"/>
  <c r="BA47" i="6" s="1"/>
  <c r="BB47" i="6"/>
  <c r="BC47" i="6" s="1"/>
  <c r="BF47" i="6"/>
  <c r="BG47" i="6"/>
  <c r="BH47" i="6"/>
  <c r="BJ47" i="6"/>
  <c r="BK47" i="6"/>
  <c r="BL47" i="6"/>
  <c r="BM47" i="6"/>
  <c r="BN47" i="6"/>
  <c r="BO47" i="6"/>
  <c r="AZ20" i="6"/>
  <c r="BA20" i="6" s="1"/>
  <c r="BB20" i="6"/>
  <c r="BC20" i="6" s="1"/>
  <c r="BF20" i="6"/>
  <c r="BG20" i="6"/>
  <c r="BH20" i="6"/>
  <c r="BJ20" i="6"/>
  <c r="BK20" i="6"/>
  <c r="BL20" i="6"/>
  <c r="BM20" i="6"/>
  <c r="BN20" i="6"/>
  <c r="BO20" i="6"/>
  <c r="AZ42" i="6"/>
  <c r="BA42" i="6" s="1"/>
  <c r="BB42" i="6"/>
  <c r="BF42" i="6"/>
  <c r="BG42" i="6"/>
  <c r="BH42" i="6"/>
  <c r="BJ42" i="6"/>
  <c r="BK42" i="6"/>
  <c r="BL42" i="6"/>
  <c r="BM42" i="6"/>
  <c r="BN42" i="6"/>
  <c r="BO42" i="6"/>
  <c r="AZ66" i="6"/>
  <c r="BA66" i="6" s="1"/>
  <c r="BB66" i="6"/>
  <c r="BF66" i="6"/>
  <c r="BG66" i="6"/>
  <c r="BH66" i="6"/>
  <c r="BJ66" i="6"/>
  <c r="BK66" i="6"/>
  <c r="BL66" i="6"/>
  <c r="BM66" i="6"/>
  <c r="BN66" i="6"/>
  <c r="BO66" i="6"/>
  <c r="AZ12" i="6"/>
  <c r="BA12" i="6" s="1"/>
  <c r="BB12" i="6"/>
  <c r="BC12" i="6" s="1"/>
  <c r="BF12" i="6"/>
  <c r="BG12" i="6"/>
  <c r="BH12" i="6"/>
  <c r="BJ12" i="6"/>
  <c r="BK12" i="6"/>
  <c r="BL12" i="6"/>
  <c r="BM12" i="6"/>
  <c r="BN12" i="6"/>
  <c r="BO12" i="6"/>
  <c r="AZ53" i="6"/>
  <c r="BB53" i="6"/>
  <c r="BC53" i="6" s="1"/>
  <c r="BF53" i="6"/>
  <c r="BG53" i="6"/>
  <c r="BH53" i="6"/>
  <c r="BJ53" i="6"/>
  <c r="BK53" i="6"/>
  <c r="BL53" i="6"/>
  <c r="BM53" i="6"/>
  <c r="BN53" i="6"/>
  <c r="BO53" i="6"/>
  <c r="AZ63" i="6"/>
  <c r="BA63" i="6" s="1"/>
  <c r="BB63" i="6"/>
  <c r="BF63" i="6"/>
  <c r="BG63" i="6"/>
  <c r="BH63" i="6"/>
  <c r="BJ63" i="6"/>
  <c r="BK63" i="6"/>
  <c r="BL63" i="6"/>
  <c r="BM63" i="6"/>
  <c r="BN63" i="6"/>
  <c r="BO63" i="6"/>
  <c r="AZ16" i="6"/>
  <c r="BA16" i="6" s="1"/>
  <c r="BB16" i="6"/>
  <c r="BF16" i="6"/>
  <c r="BG16" i="6"/>
  <c r="BH16" i="6"/>
  <c r="BJ16" i="6"/>
  <c r="BK16" i="6"/>
  <c r="BL16" i="6"/>
  <c r="BM16" i="6"/>
  <c r="BN16" i="6"/>
  <c r="BO16" i="6"/>
  <c r="AZ29" i="6"/>
  <c r="BA29" i="6" s="1"/>
  <c r="BB29" i="6"/>
  <c r="BF29" i="6"/>
  <c r="BG29" i="6"/>
  <c r="BH29" i="6"/>
  <c r="BJ29" i="6"/>
  <c r="BK29" i="6"/>
  <c r="BL29" i="6"/>
  <c r="BM29" i="6"/>
  <c r="BN29" i="6"/>
  <c r="BO29" i="6"/>
  <c r="AZ56" i="6"/>
  <c r="BA56" i="6" s="1"/>
  <c r="BB56" i="6"/>
  <c r="BF56" i="6"/>
  <c r="BG56" i="6"/>
  <c r="BH56" i="6"/>
  <c r="BJ56" i="6"/>
  <c r="BK56" i="6"/>
  <c r="BL56" i="6"/>
  <c r="BM56" i="6"/>
  <c r="BN56" i="6"/>
  <c r="BO56" i="6"/>
  <c r="AZ36" i="6"/>
  <c r="BA36" i="6" s="1"/>
  <c r="BB36" i="6"/>
  <c r="BF36" i="6"/>
  <c r="BG36" i="6"/>
  <c r="BH36" i="6"/>
  <c r="BJ36" i="6"/>
  <c r="BK36" i="6"/>
  <c r="BL36" i="6"/>
  <c r="BM36" i="6"/>
  <c r="BN36" i="6"/>
  <c r="BO36" i="6"/>
  <c r="AZ32" i="6"/>
  <c r="BA32" i="6" s="1"/>
  <c r="BB32" i="6"/>
  <c r="BC32" i="6" s="1"/>
  <c r="BF32" i="6"/>
  <c r="BG32" i="6"/>
  <c r="BH32" i="6"/>
  <c r="BJ32" i="6"/>
  <c r="BK32" i="6"/>
  <c r="BL32" i="6"/>
  <c r="BM32" i="6"/>
  <c r="BN32" i="6"/>
  <c r="BO32" i="6"/>
  <c r="AZ73" i="6"/>
  <c r="BA73" i="6" s="1"/>
  <c r="BB73" i="6"/>
  <c r="BF73" i="6"/>
  <c r="BG73" i="6"/>
  <c r="BH73" i="6"/>
  <c r="BJ73" i="6"/>
  <c r="BK73" i="6"/>
  <c r="BL73" i="6"/>
  <c r="BM73" i="6"/>
  <c r="BN73" i="6"/>
  <c r="BO73" i="6"/>
  <c r="AZ71" i="6"/>
  <c r="BA71" i="6" s="1"/>
  <c r="BB71" i="6"/>
  <c r="BF71" i="6"/>
  <c r="BG71" i="6"/>
  <c r="BH71" i="6"/>
  <c r="BJ71" i="6"/>
  <c r="BK71" i="6"/>
  <c r="BL71" i="6"/>
  <c r="BM71" i="6"/>
  <c r="BN71" i="6"/>
  <c r="BO71" i="6"/>
  <c r="AZ59" i="6"/>
  <c r="BA59" i="6" s="1"/>
  <c r="BB59" i="6"/>
  <c r="BF59" i="6"/>
  <c r="BG59" i="6"/>
  <c r="BH59" i="6"/>
  <c r="BJ59" i="6"/>
  <c r="BK59" i="6"/>
  <c r="BL59" i="6"/>
  <c r="BM59" i="6"/>
  <c r="BN59" i="6"/>
  <c r="BO59" i="6"/>
  <c r="AZ19" i="6"/>
  <c r="BA19" i="6" s="1"/>
  <c r="BB19" i="6"/>
  <c r="BF19" i="6"/>
  <c r="BG19" i="6"/>
  <c r="BH19" i="6"/>
  <c r="BJ19" i="6"/>
  <c r="BK19" i="6"/>
  <c r="BL19" i="6"/>
  <c r="BM19" i="6"/>
  <c r="BN19" i="6"/>
  <c r="BO19" i="6"/>
  <c r="AZ45" i="6"/>
  <c r="BA45" i="6" s="1"/>
  <c r="BB45" i="6"/>
  <c r="BF45" i="6"/>
  <c r="BG45" i="6"/>
  <c r="BH45" i="6"/>
  <c r="BJ45" i="6"/>
  <c r="BK45" i="6"/>
  <c r="BL45" i="6"/>
  <c r="BM45" i="6"/>
  <c r="BN45" i="6"/>
  <c r="BO45" i="6"/>
  <c r="AZ72" i="6"/>
  <c r="BA72" i="6" s="1"/>
  <c r="BB72" i="6"/>
  <c r="BF72" i="6"/>
  <c r="BG72" i="6"/>
  <c r="BH72" i="6"/>
  <c r="BJ72" i="6"/>
  <c r="BK72" i="6"/>
  <c r="BL72" i="6"/>
  <c r="BM72" i="6"/>
  <c r="BN72" i="6"/>
  <c r="BO72" i="6"/>
  <c r="AZ38" i="6"/>
  <c r="BA38" i="6" s="1"/>
  <c r="BB38" i="6"/>
  <c r="BF38" i="6"/>
  <c r="BG38" i="6"/>
  <c r="BH38" i="6"/>
  <c r="BJ38" i="6"/>
  <c r="BK38" i="6"/>
  <c r="BL38" i="6"/>
  <c r="BM38" i="6"/>
  <c r="BN38" i="6"/>
  <c r="BO38" i="6"/>
  <c r="AZ28" i="6"/>
  <c r="BB28" i="6"/>
  <c r="BC28" i="6" s="1"/>
  <c r="BF28" i="6"/>
  <c r="BG28" i="6"/>
  <c r="BH28" i="6"/>
  <c r="BJ28" i="6"/>
  <c r="BK28" i="6"/>
  <c r="BL28" i="6"/>
  <c r="BM28" i="6"/>
  <c r="BN28" i="6"/>
  <c r="BO28" i="6"/>
  <c r="AZ37" i="6"/>
  <c r="BA37" i="6" s="1"/>
  <c r="BB37" i="6"/>
  <c r="BC37" i="6" s="1"/>
  <c r="BF37" i="6"/>
  <c r="BG37" i="6"/>
  <c r="BH37" i="6"/>
  <c r="BJ37" i="6"/>
  <c r="BK37" i="6"/>
  <c r="BL37" i="6"/>
  <c r="BM37" i="6"/>
  <c r="BN37" i="6"/>
  <c r="BO37" i="6"/>
  <c r="AZ39" i="6"/>
  <c r="BA39" i="6" s="1"/>
  <c r="BB39" i="6"/>
  <c r="BF39" i="6"/>
  <c r="BG39" i="6"/>
  <c r="BH39" i="6"/>
  <c r="BJ39" i="6"/>
  <c r="BK39" i="6"/>
  <c r="BL39" i="6"/>
  <c r="BM39" i="6"/>
  <c r="BN39" i="6"/>
  <c r="BO39" i="6"/>
  <c r="AZ55" i="6"/>
  <c r="BA55" i="6" s="1"/>
  <c r="BB55" i="6"/>
  <c r="BF55" i="6"/>
  <c r="BG55" i="6"/>
  <c r="BH55" i="6"/>
  <c r="BJ55" i="6"/>
  <c r="BK55" i="6"/>
  <c r="BL55" i="6"/>
  <c r="BM55" i="6"/>
  <c r="BN55" i="6"/>
  <c r="BO55" i="6"/>
  <c r="AZ69" i="6"/>
  <c r="BA69" i="6" s="1"/>
  <c r="BB69" i="6"/>
  <c r="BF69" i="6"/>
  <c r="BG69" i="6"/>
  <c r="BH69" i="6"/>
  <c r="BJ69" i="6"/>
  <c r="BK69" i="6"/>
  <c r="BL69" i="6"/>
  <c r="BM69" i="6"/>
  <c r="BN69" i="6"/>
  <c r="BO69" i="6"/>
  <c r="AZ62" i="6"/>
  <c r="BA62" i="6" s="1"/>
  <c r="BB62" i="6"/>
  <c r="BF62" i="6"/>
  <c r="BG62" i="6"/>
  <c r="BH62" i="6"/>
  <c r="BJ62" i="6"/>
  <c r="BK62" i="6"/>
  <c r="BL62" i="6"/>
  <c r="BM62" i="6"/>
  <c r="BN62" i="6"/>
  <c r="BO62" i="6"/>
  <c r="AZ64" i="6"/>
  <c r="BA64" i="6" s="1"/>
  <c r="BB64" i="6"/>
  <c r="BC64" i="6" s="1"/>
  <c r="BF64" i="6"/>
  <c r="BG64" i="6"/>
  <c r="BH64" i="6"/>
  <c r="BJ64" i="6"/>
  <c r="BK64" i="6"/>
  <c r="BL64" i="6"/>
  <c r="BM64" i="6"/>
  <c r="BN64" i="6"/>
  <c r="BO64" i="6"/>
  <c r="AZ40" i="6"/>
  <c r="BB40" i="6"/>
  <c r="BC40" i="6" s="1"/>
  <c r="BF40" i="6"/>
  <c r="BG40" i="6"/>
  <c r="BH40" i="6"/>
  <c r="BJ40" i="6"/>
  <c r="BK40" i="6"/>
  <c r="BL40" i="6"/>
  <c r="BM40" i="6"/>
  <c r="BN40" i="6"/>
  <c r="BO40" i="6"/>
  <c r="AZ70" i="6"/>
  <c r="BB70" i="6"/>
  <c r="BC70" i="6" s="1"/>
  <c r="BF70" i="6"/>
  <c r="BG70" i="6"/>
  <c r="BH70" i="6"/>
  <c r="BJ70" i="6"/>
  <c r="BK70" i="6"/>
  <c r="BL70" i="6"/>
  <c r="BM70" i="6"/>
  <c r="BN70" i="6"/>
  <c r="BO70" i="6"/>
  <c r="AZ23" i="6"/>
  <c r="BA23" i="6" s="1"/>
  <c r="BB23" i="6"/>
  <c r="BF23" i="6"/>
  <c r="BG23" i="6"/>
  <c r="BH23" i="6"/>
  <c r="BJ23" i="6"/>
  <c r="BK23" i="6"/>
  <c r="BL23" i="6"/>
  <c r="BM23" i="6"/>
  <c r="BN23" i="6"/>
  <c r="BO23" i="6"/>
  <c r="AZ35" i="6"/>
  <c r="BA35" i="6" s="1"/>
  <c r="BB35" i="6"/>
  <c r="BC35" i="6" s="1"/>
  <c r="BF35" i="6"/>
  <c r="BG35" i="6"/>
  <c r="BH35" i="6"/>
  <c r="BJ35" i="6"/>
  <c r="BK35" i="6"/>
  <c r="BL35" i="6"/>
  <c r="BM35" i="6"/>
  <c r="BN35" i="6"/>
  <c r="BO35" i="6"/>
  <c r="D33" i="6"/>
  <c r="D25" i="6"/>
  <c r="D24" i="6"/>
  <c r="BI21" i="6"/>
  <c r="D21" i="6"/>
  <c r="D30" i="6"/>
  <c r="D57" i="6"/>
  <c r="D80" i="6"/>
  <c r="D77" i="6"/>
  <c r="D51" i="6"/>
  <c r="D43" i="6"/>
  <c r="D50" i="6"/>
  <c r="D60" i="6"/>
  <c r="D65" i="6"/>
  <c r="D76" i="6"/>
  <c r="BI41" i="6"/>
  <c r="D41" i="6"/>
  <c r="D81" i="6"/>
  <c r="D47" i="6"/>
  <c r="D20" i="6"/>
  <c r="D42" i="6"/>
  <c r="D66" i="6"/>
  <c r="D12" i="6"/>
  <c r="D53" i="6"/>
  <c r="D63" i="6"/>
  <c r="D16" i="6"/>
  <c r="D29" i="6"/>
  <c r="D56" i="6"/>
  <c r="D36" i="6"/>
  <c r="D32" i="6"/>
  <c r="D73" i="6"/>
  <c r="D71" i="6"/>
  <c r="D59" i="6"/>
  <c r="D19" i="6"/>
  <c r="D45" i="6"/>
  <c r="D72" i="6"/>
  <c r="BI38" i="6"/>
  <c r="D38" i="6"/>
  <c r="D28" i="6"/>
  <c r="D37" i="6"/>
  <c r="D39" i="6"/>
  <c r="D55" i="6"/>
  <c r="D69" i="6"/>
  <c r="D62" i="6"/>
  <c r="D64" i="6"/>
  <c r="D40" i="6"/>
  <c r="D70" i="6"/>
  <c r="D23" i="6"/>
  <c r="D35" i="6"/>
  <c r="I11" i="9"/>
  <c r="I10" i="9"/>
  <c r="I9" i="9"/>
  <c r="I8" i="9"/>
  <c r="I7" i="9"/>
  <c r="I6" i="9"/>
  <c r="I5" i="9"/>
  <c r="I4" i="9"/>
  <c r="I3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I23" i="9"/>
  <c r="I22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I18" i="9"/>
  <c r="I17" i="9"/>
  <c r="I15" i="9"/>
  <c r="I14" i="9"/>
  <c r="I16" i="9"/>
  <c r="A11" i="5"/>
  <c r="A15" i="5"/>
  <c r="A16" i="5"/>
  <c r="A24" i="5"/>
  <c r="A13" i="5"/>
  <c r="A41" i="5"/>
  <c r="A19" i="5"/>
  <c r="A62" i="5"/>
  <c r="A20" i="5"/>
  <c r="A26" i="5"/>
  <c r="A49" i="5"/>
  <c r="A57" i="5"/>
  <c r="A12" i="5"/>
  <c r="A61" i="5"/>
  <c r="A33" i="5"/>
  <c r="A47" i="5"/>
  <c r="A23" i="5"/>
  <c r="A51" i="5"/>
  <c r="A18" i="5"/>
  <c r="A54" i="5"/>
  <c r="A45" i="5"/>
  <c r="A59" i="5"/>
  <c r="A66" i="5"/>
  <c r="A35" i="5"/>
  <c r="A71" i="5"/>
  <c r="A76" i="5"/>
  <c r="A60" i="5"/>
  <c r="A42" i="5"/>
  <c r="A32" i="5"/>
  <c r="A72" i="5"/>
  <c r="A31" i="5"/>
  <c r="A39" i="5"/>
  <c r="A25" i="5"/>
  <c r="A58" i="5"/>
  <c r="A36" i="5"/>
  <c r="A65" i="5"/>
  <c r="A63" i="5"/>
  <c r="A70" i="5"/>
  <c r="A84" i="5"/>
  <c r="A69" i="5"/>
  <c r="A73" i="5"/>
  <c r="A22" i="5"/>
  <c r="A27" i="5"/>
  <c r="A80" i="5"/>
  <c r="A82" i="5"/>
  <c r="A17" i="5"/>
  <c r="A46" i="5"/>
  <c r="A78" i="5"/>
  <c r="A75" i="5"/>
  <c r="A86" i="5"/>
  <c r="A28" i="5"/>
  <c r="A44" i="5"/>
  <c r="A30" i="5"/>
  <c r="A21" i="5"/>
  <c r="A83" i="5"/>
  <c r="A55" i="5"/>
  <c r="A67" i="5"/>
  <c r="A68" i="5"/>
  <c r="A43" i="5"/>
  <c r="A74" i="5"/>
  <c r="A52" i="5"/>
  <c r="A34" i="5"/>
  <c r="A29" i="5"/>
  <c r="A64" i="5"/>
  <c r="A85" i="5"/>
  <c r="A48" i="5"/>
  <c r="A38" i="5"/>
  <c r="A37" i="5"/>
  <c r="A50" i="5"/>
  <c r="A77" i="5"/>
  <c r="A79" i="5"/>
  <c r="A56" i="5"/>
  <c r="A81" i="5"/>
  <c r="A53" i="5"/>
  <c r="A40" i="5"/>
  <c r="A14" i="5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AS84" i="5"/>
  <c r="AT84" i="5" s="1"/>
  <c r="AU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BL84" i="5"/>
  <c r="BM84" i="5"/>
  <c r="BN84" i="5"/>
  <c r="BO84" i="5"/>
  <c r="BP84" i="5"/>
  <c r="BQ84" i="5"/>
  <c r="BR84" i="5"/>
  <c r="BS84" i="5"/>
  <c r="BU84" i="5"/>
  <c r="BV84" i="5"/>
  <c r="BW84" i="5"/>
  <c r="BX84" i="5"/>
  <c r="BY84" i="5"/>
  <c r="BZ84" i="5"/>
  <c r="CA84" i="5"/>
  <c r="CB84" i="5"/>
  <c r="CD84" i="5"/>
  <c r="CE84" i="5"/>
  <c r="CF84" i="5"/>
  <c r="CG84" i="5"/>
  <c r="CH84" i="5"/>
  <c r="CI84" i="5"/>
  <c r="CJ84" i="5"/>
  <c r="CK84" i="5"/>
  <c r="CL84" i="5"/>
  <c r="CM84" i="5"/>
  <c r="CN84" i="5"/>
  <c r="CO84" i="5"/>
  <c r="AS69" i="5"/>
  <c r="AT69" i="5" s="1"/>
  <c r="AU69" i="5"/>
  <c r="AV69" i="5" s="1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BL69" i="5"/>
  <c r="BM69" i="5"/>
  <c r="BN69" i="5"/>
  <c r="BO69" i="5"/>
  <c r="BP69" i="5"/>
  <c r="BQ69" i="5"/>
  <c r="BR69" i="5"/>
  <c r="BS69" i="5"/>
  <c r="BU69" i="5"/>
  <c r="BV69" i="5"/>
  <c r="BW69" i="5"/>
  <c r="BX69" i="5"/>
  <c r="BY69" i="5"/>
  <c r="BZ69" i="5"/>
  <c r="CA69" i="5"/>
  <c r="CB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AS73" i="5"/>
  <c r="AT73" i="5" s="1"/>
  <c r="AU73" i="5"/>
  <c r="AY73" i="5"/>
  <c r="AZ73" i="5"/>
  <c r="BA73" i="5"/>
  <c r="BB73" i="5"/>
  <c r="BC73" i="5"/>
  <c r="BD73" i="5"/>
  <c r="BE73" i="5"/>
  <c r="BF73" i="5"/>
  <c r="BG73" i="5"/>
  <c r="BH73" i="5"/>
  <c r="BI73" i="5"/>
  <c r="BJ73" i="5"/>
  <c r="BK73" i="5"/>
  <c r="BL73" i="5"/>
  <c r="BM73" i="5"/>
  <c r="BN73" i="5"/>
  <c r="BO73" i="5"/>
  <c r="BP73" i="5"/>
  <c r="BQ73" i="5"/>
  <c r="BR73" i="5"/>
  <c r="BS73" i="5"/>
  <c r="BU73" i="5"/>
  <c r="BV73" i="5"/>
  <c r="BW73" i="5"/>
  <c r="BX73" i="5"/>
  <c r="BY73" i="5"/>
  <c r="BZ73" i="5"/>
  <c r="CA73" i="5"/>
  <c r="CB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AS22" i="5"/>
  <c r="AT22" i="5" s="1"/>
  <c r="AU22" i="5"/>
  <c r="AV22" i="5" s="1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U22" i="5"/>
  <c r="BV22" i="5"/>
  <c r="BW22" i="5"/>
  <c r="BX22" i="5"/>
  <c r="BY22" i="5"/>
  <c r="BZ22" i="5"/>
  <c r="CA22" i="5"/>
  <c r="CB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AS27" i="5"/>
  <c r="AT27" i="5" s="1"/>
  <c r="AU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U27" i="5"/>
  <c r="BV27" i="5"/>
  <c r="BW27" i="5"/>
  <c r="BX27" i="5"/>
  <c r="BY27" i="5"/>
  <c r="BZ27" i="5"/>
  <c r="CA27" i="5"/>
  <c r="CB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AS80" i="5"/>
  <c r="AT80" i="5" s="1"/>
  <c r="AU80" i="5"/>
  <c r="AV80" i="5" s="1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BL80" i="5"/>
  <c r="BM80" i="5"/>
  <c r="BN80" i="5"/>
  <c r="BO80" i="5"/>
  <c r="BP80" i="5"/>
  <c r="BQ80" i="5"/>
  <c r="BR80" i="5"/>
  <c r="BS80" i="5"/>
  <c r="BU80" i="5"/>
  <c r="BV80" i="5"/>
  <c r="BW80" i="5"/>
  <c r="BX80" i="5"/>
  <c r="BY80" i="5"/>
  <c r="BZ80" i="5"/>
  <c r="CA80" i="5"/>
  <c r="CB80" i="5"/>
  <c r="CD80" i="5"/>
  <c r="CE80" i="5"/>
  <c r="CF80" i="5"/>
  <c r="CG80" i="5"/>
  <c r="CH80" i="5"/>
  <c r="CI80" i="5"/>
  <c r="CJ80" i="5"/>
  <c r="CK80" i="5"/>
  <c r="CL80" i="5"/>
  <c r="CM80" i="5"/>
  <c r="CN80" i="5"/>
  <c r="CO80" i="5"/>
  <c r="AS82" i="5"/>
  <c r="AT82" i="5" s="1"/>
  <c r="AU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BK82" i="5"/>
  <c r="BL82" i="5"/>
  <c r="BM82" i="5"/>
  <c r="BN82" i="5"/>
  <c r="BO82" i="5"/>
  <c r="BP82" i="5"/>
  <c r="BQ82" i="5"/>
  <c r="BR82" i="5"/>
  <c r="BS82" i="5"/>
  <c r="BU82" i="5"/>
  <c r="BV82" i="5"/>
  <c r="BW82" i="5"/>
  <c r="BX82" i="5"/>
  <c r="BY82" i="5"/>
  <c r="BZ82" i="5"/>
  <c r="CA82" i="5"/>
  <c r="CB82" i="5"/>
  <c r="CD82" i="5"/>
  <c r="CE82" i="5"/>
  <c r="CF82" i="5"/>
  <c r="CG82" i="5"/>
  <c r="CH82" i="5"/>
  <c r="CI82" i="5"/>
  <c r="CJ82" i="5"/>
  <c r="CK82" i="5"/>
  <c r="CL82" i="5"/>
  <c r="CM82" i="5"/>
  <c r="CN82" i="5"/>
  <c r="CO82" i="5"/>
  <c r="AS17" i="5"/>
  <c r="AT17" i="5" s="1"/>
  <c r="AU17" i="5"/>
  <c r="AV17" i="5" s="1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BQ17" i="5"/>
  <c r="BR17" i="5"/>
  <c r="BS17" i="5"/>
  <c r="BU17" i="5"/>
  <c r="BV17" i="5"/>
  <c r="BW17" i="5"/>
  <c r="BX17" i="5"/>
  <c r="BY17" i="5"/>
  <c r="BZ17" i="5"/>
  <c r="CA17" i="5"/>
  <c r="CB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AS46" i="5"/>
  <c r="AT46" i="5" s="1"/>
  <c r="AU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U46" i="5"/>
  <c r="BV46" i="5"/>
  <c r="BW46" i="5"/>
  <c r="BX46" i="5"/>
  <c r="BY46" i="5"/>
  <c r="BZ46" i="5"/>
  <c r="CA46" i="5"/>
  <c r="CB46" i="5"/>
  <c r="CD46" i="5"/>
  <c r="CE46" i="5"/>
  <c r="CF46" i="5"/>
  <c r="CG46" i="5"/>
  <c r="CH46" i="5"/>
  <c r="CI46" i="5"/>
  <c r="CJ46" i="5"/>
  <c r="CK46" i="5"/>
  <c r="CL46" i="5"/>
  <c r="CM46" i="5"/>
  <c r="CN46" i="5"/>
  <c r="CO46" i="5"/>
  <c r="AS78" i="5"/>
  <c r="AU78" i="5"/>
  <c r="AV78" i="5" s="1"/>
  <c r="AY78" i="5"/>
  <c r="AZ78" i="5"/>
  <c r="BA78" i="5"/>
  <c r="BB78" i="5"/>
  <c r="BC78" i="5"/>
  <c r="BD78" i="5"/>
  <c r="BE78" i="5"/>
  <c r="BF78" i="5"/>
  <c r="BG78" i="5"/>
  <c r="BH78" i="5"/>
  <c r="BI78" i="5"/>
  <c r="BJ78" i="5"/>
  <c r="BK78" i="5"/>
  <c r="BL78" i="5"/>
  <c r="BM78" i="5"/>
  <c r="BN78" i="5"/>
  <c r="BO78" i="5"/>
  <c r="BP78" i="5"/>
  <c r="BQ78" i="5"/>
  <c r="BR78" i="5"/>
  <c r="BS78" i="5"/>
  <c r="BU78" i="5"/>
  <c r="BV78" i="5"/>
  <c r="BW78" i="5"/>
  <c r="BX78" i="5"/>
  <c r="BY78" i="5"/>
  <c r="BZ78" i="5"/>
  <c r="CA78" i="5"/>
  <c r="CB78" i="5"/>
  <c r="CD78" i="5"/>
  <c r="CE78" i="5"/>
  <c r="CF78" i="5"/>
  <c r="CG78" i="5"/>
  <c r="CH78" i="5"/>
  <c r="CI78" i="5"/>
  <c r="CJ78" i="5"/>
  <c r="CK78" i="5"/>
  <c r="CL78" i="5"/>
  <c r="CM78" i="5"/>
  <c r="CN78" i="5"/>
  <c r="CO78" i="5"/>
  <c r="AS75" i="5"/>
  <c r="AT75" i="5" s="1"/>
  <c r="AU75" i="5"/>
  <c r="AY75" i="5"/>
  <c r="AZ75" i="5"/>
  <c r="BA75" i="5"/>
  <c r="BB75" i="5"/>
  <c r="BC75" i="5"/>
  <c r="BD75" i="5"/>
  <c r="BE75" i="5"/>
  <c r="BF75" i="5"/>
  <c r="BG75" i="5"/>
  <c r="BH75" i="5"/>
  <c r="BI75" i="5"/>
  <c r="BJ75" i="5"/>
  <c r="BK75" i="5"/>
  <c r="BL75" i="5"/>
  <c r="BM75" i="5"/>
  <c r="BN75" i="5"/>
  <c r="BO75" i="5"/>
  <c r="BP75" i="5"/>
  <c r="BQ75" i="5"/>
  <c r="BR75" i="5"/>
  <c r="BS75" i="5"/>
  <c r="BU75" i="5"/>
  <c r="BV75" i="5"/>
  <c r="BW75" i="5"/>
  <c r="BX75" i="5"/>
  <c r="BY75" i="5"/>
  <c r="BZ75" i="5"/>
  <c r="CA75" i="5"/>
  <c r="CB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AS86" i="5"/>
  <c r="AT86" i="5" s="1"/>
  <c r="AU86" i="5"/>
  <c r="AV86" i="5" s="1"/>
  <c r="AY86" i="5"/>
  <c r="AZ86" i="5"/>
  <c r="BA86" i="5"/>
  <c r="BB86" i="5"/>
  <c r="BC86" i="5"/>
  <c r="BD86" i="5"/>
  <c r="BE86" i="5"/>
  <c r="BF86" i="5"/>
  <c r="BG86" i="5"/>
  <c r="BH86" i="5"/>
  <c r="BI86" i="5"/>
  <c r="BJ86" i="5"/>
  <c r="BK86" i="5"/>
  <c r="BL86" i="5"/>
  <c r="BM86" i="5"/>
  <c r="BN86" i="5"/>
  <c r="BO86" i="5"/>
  <c r="BP86" i="5"/>
  <c r="BQ86" i="5"/>
  <c r="BR86" i="5"/>
  <c r="BS86" i="5"/>
  <c r="BU86" i="5"/>
  <c r="BV86" i="5"/>
  <c r="BW86" i="5"/>
  <c r="BX86" i="5"/>
  <c r="BY86" i="5"/>
  <c r="BZ86" i="5"/>
  <c r="CA86" i="5"/>
  <c r="CB86" i="5"/>
  <c r="CD86" i="5"/>
  <c r="CE86" i="5"/>
  <c r="CF86" i="5"/>
  <c r="CG86" i="5"/>
  <c r="CH86" i="5"/>
  <c r="CI86" i="5"/>
  <c r="CJ86" i="5"/>
  <c r="CK86" i="5"/>
  <c r="CL86" i="5"/>
  <c r="CM86" i="5"/>
  <c r="CN86" i="5"/>
  <c r="CO86" i="5"/>
  <c r="AS28" i="5"/>
  <c r="AT28" i="5" s="1"/>
  <c r="AU28" i="5"/>
  <c r="AV28" i="5" s="1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U28" i="5"/>
  <c r="BV28" i="5"/>
  <c r="BW28" i="5"/>
  <c r="BX28" i="5"/>
  <c r="BY28" i="5"/>
  <c r="BZ28" i="5"/>
  <c r="CA28" i="5"/>
  <c r="CB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AS44" i="5"/>
  <c r="AT44" i="5" s="1"/>
  <c r="AU44" i="5"/>
  <c r="AV44" i="5" s="1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U44" i="5"/>
  <c r="BV44" i="5"/>
  <c r="BW44" i="5"/>
  <c r="BX44" i="5"/>
  <c r="BY44" i="5"/>
  <c r="BZ44" i="5"/>
  <c r="CA44" i="5"/>
  <c r="CB44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AS30" i="5"/>
  <c r="AT30" i="5" s="1"/>
  <c r="AU30" i="5"/>
  <c r="AV30" i="5" s="1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BQ30" i="5"/>
  <c r="BR30" i="5"/>
  <c r="BS30" i="5"/>
  <c r="BU30" i="5"/>
  <c r="BV30" i="5"/>
  <c r="BW30" i="5"/>
  <c r="BX30" i="5"/>
  <c r="BY30" i="5"/>
  <c r="BZ30" i="5"/>
  <c r="CA30" i="5"/>
  <c r="CB30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AS21" i="5"/>
  <c r="AT21" i="5" s="1"/>
  <c r="AU21" i="5"/>
  <c r="AV21" i="5" s="1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U21" i="5"/>
  <c r="BV21" i="5"/>
  <c r="BW21" i="5"/>
  <c r="BX21" i="5"/>
  <c r="BY21" i="5"/>
  <c r="BZ21" i="5"/>
  <c r="CA21" i="5"/>
  <c r="CB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AS83" i="5"/>
  <c r="AT83" i="5" s="1"/>
  <c r="AU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BL83" i="5"/>
  <c r="BM83" i="5"/>
  <c r="BN83" i="5"/>
  <c r="BO83" i="5"/>
  <c r="BP83" i="5"/>
  <c r="BQ83" i="5"/>
  <c r="BR83" i="5"/>
  <c r="BS83" i="5"/>
  <c r="BU83" i="5"/>
  <c r="BV83" i="5"/>
  <c r="BW83" i="5"/>
  <c r="BX83" i="5"/>
  <c r="BY83" i="5"/>
  <c r="BZ83" i="5"/>
  <c r="CA83" i="5"/>
  <c r="CB83" i="5"/>
  <c r="CD83" i="5"/>
  <c r="CE83" i="5"/>
  <c r="CF83" i="5"/>
  <c r="CG83" i="5"/>
  <c r="CH83" i="5"/>
  <c r="CI83" i="5"/>
  <c r="CJ83" i="5"/>
  <c r="CK83" i="5"/>
  <c r="CL83" i="5"/>
  <c r="CM83" i="5"/>
  <c r="CN83" i="5"/>
  <c r="CO83" i="5"/>
  <c r="AS55" i="5"/>
  <c r="AT55" i="5" s="1"/>
  <c r="AU55" i="5"/>
  <c r="AV55" i="5" s="1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BL55" i="5"/>
  <c r="BM55" i="5"/>
  <c r="BN55" i="5"/>
  <c r="BO55" i="5"/>
  <c r="BP55" i="5"/>
  <c r="BQ55" i="5"/>
  <c r="BR55" i="5"/>
  <c r="BS55" i="5"/>
  <c r="BU55" i="5"/>
  <c r="BV55" i="5"/>
  <c r="BW55" i="5"/>
  <c r="BX55" i="5"/>
  <c r="BY55" i="5"/>
  <c r="BZ55" i="5"/>
  <c r="CA55" i="5"/>
  <c r="CB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AS67" i="5"/>
  <c r="AT67" i="5" s="1"/>
  <c r="AU67" i="5"/>
  <c r="AY67" i="5"/>
  <c r="AZ67" i="5"/>
  <c r="BA67" i="5"/>
  <c r="BB67" i="5"/>
  <c r="BC67" i="5"/>
  <c r="BD67" i="5"/>
  <c r="BE67" i="5"/>
  <c r="BF67" i="5"/>
  <c r="BG67" i="5"/>
  <c r="BH67" i="5"/>
  <c r="BI67" i="5"/>
  <c r="BJ67" i="5"/>
  <c r="BK67" i="5"/>
  <c r="BL67" i="5"/>
  <c r="BM67" i="5"/>
  <c r="BN67" i="5"/>
  <c r="BO67" i="5"/>
  <c r="BP67" i="5"/>
  <c r="BQ67" i="5"/>
  <c r="BR67" i="5"/>
  <c r="BS67" i="5"/>
  <c r="BU67" i="5"/>
  <c r="BV67" i="5"/>
  <c r="BW67" i="5"/>
  <c r="BX67" i="5"/>
  <c r="BY67" i="5"/>
  <c r="BZ67" i="5"/>
  <c r="CA67" i="5"/>
  <c r="CB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AS68" i="5"/>
  <c r="AT68" i="5" s="1"/>
  <c r="AU68" i="5"/>
  <c r="AV68" i="5" s="1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BL68" i="5"/>
  <c r="BM68" i="5"/>
  <c r="BN68" i="5"/>
  <c r="BO68" i="5"/>
  <c r="BP68" i="5"/>
  <c r="BQ68" i="5"/>
  <c r="BR68" i="5"/>
  <c r="BS68" i="5"/>
  <c r="BU68" i="5"/>
  <c r="BV68" i="5"/>
  <c r="BW68" i="5"/>
  <c r="BX68" i="5"/>
  <c r="BY68" i="5"/>
  <c r="BZ68" i="5"/>
  <c r="CA68" i="5"/>
  <c r="CB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AS43" i="5"/>
  <c r="AU43" i="5"/>
  <c r="AV43" i="5" s="1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BL43" i="5"/>
  <c r="BM43" i="5"/>
  <c r="BN43" i="5"/>
  <c r="BO43" i="5"/>
  <c r="BP43" i="5"/>
  <c r="BQ43" i="5"/>
  <c r="BR43" i="5"/>
  <c r="BS43" i="5"/>
  <c r="BU43" i="5"/>
  <c r="BV43" i="5"/>
  <c r="BW43" i="5"/>
  <c r="BX43" i="5"/>
  <c r="BY43" i="5"/>
  <c r="BZ43" i="5"/>
  <c r="CA43" i="5"/>
  <c r="CB43" i="5"/>
  <c r="CD43" i="5"/>
  <c r="CE43" i="5"/>
  <c r="CF43" i="5"/>
  <c r="CG43" i="5"/>
  <c r="CH43" i="5"/>
  <c r="CI43" i="5"/>
  <c r="CJ43" i="5"/>
  <c r="CK43" i="5"/>
  <c r="CL43" i="5"/>
  <c r="CM43" i="5"/>
  <c r="CN43" i="5"/>
  <c r="CO43" i="5"/>
  <c r="AS74" i="5"/>
  <c r="AT74" i="5" s="1"/>
  <c r="AU74" i="5"/>
  <c r="AV74" i="5" s="1"/>
  <c r="AY74" i="5"/>
  <c r="AZ74" i="5"/>
  <c r="BA74" i="5"/>
  <c r="BB74" i="5"/>
  <c r="BC74" i="5"/>
  <c r="BD74" i="5"/>
  <c r="BE74" i="5"/>
  <c r="BF74" i="5"/>
  <c r="BG74" i="5"/>
  <c r="BH74" i="5"/>
  <c r="BI74" i="5"/>
  <c r="BJ74" i="5"/>
  <c r="BK74" i="5"/>
  <c r="BL74" i="5"/>
  <c r="BM74" i="5"/>
  <c r="BN74" i="5"/>
  <c r="BO74" i="5"/>
  <c r="BP74" i="5"/>
  <c r="BQ74" i="5"/>
  <c r="BR74" i="5"/>
  <c r="BS74" i="5"/>
  <c r="BU74" i="5"/>
  <c r="BV74" i="5"/>
  <c r="BW74" i="5"/>
  <c r="BX74" i="5"/>
  <c r="BY74" i="5"/>
  <c r="BZ74" i="5"/>
  <c r="CA74" i="5"/>
  <c r="CB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AS52" i="5"/>
  <c r="AT52" i="5" s="1"/>
  <c r="AU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BK52" i="5"/>
  <c r="BL52" i="5"/>
  <c r="BM52" i="5"/>
  <c r="BN52" i="5"/>
  <c r="BO52" i="5"/>
  <c r="BP52" i="5"/>
  <c r="BQ52" i="5"/>
  <c r="BR52" i="5"/>
  <c r="BS52" i="5"/>
  <c r="BU52" i="5"/>
  <c r="BV52" i="5"/>
  <c r="BW52" i="5"/>
  <c r="BX52" i="5"/>
  <c r="BY52" i="5"/>
  <c r="BZ52" i="5"/>
  <c r="CA52" i="5"/>
  <c r="CB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AS34" i="5"/>
  <c r="AT34" i="5" s="1"/>
  <c r="AU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BQ34" i="5"/>
  <c r="BR34" i="5"/>
  <c r="BS34" i="5"/>
  <c r="BU34" i="5"/>
  <c r="BV34" i="5"/>
  <c r="BW34" i="5"/>
  <c r="BX34" i="5"/>
  <c r="BY34" i="5"/>
  <c r="BZ34" i="5"/>
  <c r="CA34" i="5"/>
  <c r="CB34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AS29" i="5"/>
  <c r="AT29" i="5" s="1"/>
  <c r="AU29" i="5"/>
  <c r="AV29" i="5" s="1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U29" i="5"/>
  <c r="BV29" i="5"/>
  <c r="BW29" i="5"/>
  <c r="BX29" i="5"/>
  <c r="BY29" i="5"/>
  <c r="BZ29" i="5"/>
  <c r="CA29" i="5"/>
  <c r="CB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AS64" i="5"/>
  <c r="AT64" i="5" s="1"/>
  <c r="AU64" i="5"/>
  <c r="AY64" i="5"/>
  <c r="AZ64" i="5"/>
  <c r="BA64" i="5"/>
  <c r="BB64" i="5"/>
  <c r="BC64" i="5"/>
  <c r="BD64" i="5"/>
  <c r="BE64" i="5"/>
  <c r="BF64" i="5"/>
  <c r="BG64" i="5"/>
  <c r="BH64" i="5"/>
  <c r="BI64" i="5"/>
  <c r="BJ64" i="5"/>
  <c r="BK64" i="5"/>
  <c r="BL64" i="5"/>
  <c r="BM64" i="5"/>
  <c r="BN64" i="5"/>
  <c r="BO64" i="5"/>
  <c r="BP64" i="5"/>
  <c r="BQ64" i="5"/>
  <c r="BR64" i="5"/>
  <c r="BS64" i="5"/>
  <c r="BU64" i="5"/>
  <c r="BV64" i="5"/>
  <c r="BW64" i="5"/>
  <c r="BX64" i="5"/>
  <c r="BY64" i="5"/>
  <c r="BZ64" i="5"/>
  <c r="CA64" i="5"/>
  <c r="CB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AS85" i="5"/>
  <c r="AT85" i="5" s="1"/>
  <c r="AU85" i="5"/>
  <c r="AY85" i="5"/>
  <c r="AZ85" i="5"/>
  <c r="BA85" i="5"/>
  <c r="BB85" i="5"/>
  <c r="BC85" i="5"/>
  <c r="BD85" i="5"/>
  <c r="BE85" i="5"/>
  <c r="BF85" i="5"/>
  <c r="BG85" i="5"/>
  <c r="BH85" i="5"/>
  <c r="BI85" i="5"/>
  <c r="BJ85" i="5"/>
  <c r="BK85" i="5"/>
  <c r="BL85" i="5"/>
  <c r="BM85" i="5"/>
  <c r="BN85" i="5"/>
  <c r="BO85" i="5"/>
  <c r="BP85" i="5"/>
  <c r="BQ85" i="5"/>
  <c r="BR85" i="5"/>
  <c r="BS85" i="5"/>
  <c r="BU85" i="5"/>
  <c r="BV85" i="5"/>
  <c r="BW85" i="5"/>
  <c r="BX85" i="5"/>
  <c r="BY85" i="5"/>
  <c r="BZ85" i="5"/>
  <c r="CA85" i="5"/>
  <c r="CB85" i="5"/>
  <c r="CD85" i="5"/>
  <c r="CE85" i="5"/>
  <c r="CF85" i="5"/>
  <c r="CG85" i="5"/>
  <c r="CH85" i="5"/>
  <c r="CI85" i="5"/>
  <c r="CJ85" i="5"/>
  <c r="CK85" i="5"/>
  <c r="CL85" i="5"/>
  <c r="CM85" i="5"/>
  <c r="CN85" i="5"/>
  <c r="CO85" i="5"/>
  <c r="AS48" i="5"/>
  <c r="AU48" i="5"/>
  <c r="AV48" i="5" s="1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BL48" i="5"/>
  <c r="BM48" i="5"/>
  <c r="BN48" i="5"/>
  <c r="BO48" i="5"/>
  <c r="BP48" i="5"/>
  <c r="BQ48" i="5"/>
  <c r="BR48" i="5"/>
  <c r="BS48" i="5"/>
  <c r="BU48" i="5"/>
  <c r="BV48" i="5"/>
  <c r="BW48" i="5"/>
  <c r="BX48" i="5"/>
  <c r="BY48" i="5"/>
  <c r="BZ48" i="5"/>
  <c r="CA48" i="5"/>
  <c r="CB48" i="5"/>
  <c r="CD48" i="5"/>
  <c r="CE48" i="5"/>
  <c r="CF48" i="5"/>
  <c r="CG48" i="5"/>
  <c r="CH48" i="5"/>
  <c r="CI48" i="5"/>
  <c r="CJ48" i="5"/>
  <c r="CK48" i="5"/>
  <c r="CL48" i="5"/>
  <c r="CM48" i="5"/>
  <c r="CN48" i="5"/>
  <c r="CO48" i="5"/>
  <c r="AS38" i="5"/>
  <c r="AT38" i="5" s="1"/>
  <c r="AU38" i="5"/>
  <c r="AV38" i="5" s="1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BS38" i="5"/>
  <c r="BU38" i="5"/>
  <c r="BV38" i="5"/>
  <c r="BW38" i="5"/>
  <c r="BX38" i="5"/>
  <c r="BY38" i="5"/>
  <c r="BZ38" i="5"/>
  <c r="CA38" i="5"/>
  <c r="CB38" i="5"/>
  <c r="CD38" i="5"/>
  <c r="CE38" i="5"/>
  <c r="CF38" i="5"/>
  <c r="CG38" i="5"/>
  <c r="CH38" i="5"/>
  <c r="CI38" i="5"/>
  <c r="CJ38" i="5"/>
  <c r="CK38" i="5"/>
  <c r="CL38" i="5"/>
  <c r="CM38" i="5"/>
  <c r="CN38" i="5"/>
  <c r="CO38" i="5"/>
  <c r="AS37" i="5"/>
  <c r="AT37" i="5" s="1"/>
  <c r="AU37" i="5"/>
  <c r="AV37" i="5" s="1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BL37" i="5"/>
  <c r="BM37" i="5"/>
  <c r="BN37" i="5"/>
  <c r="BO37" i="5"/>
  <c r="BP37" i="5"/>
  <c r="BQ37" i="5"/>
  <c r="BR37" i="5"/>
  <c r="BS37" i="5"/>
  <c r="BU37" i="5"/>
  <c r="BV37" i="5"/>
  <c r="BW37" i="5"/>
  <c r="BX37" i="5"/>
  <c r="BY37" i="5"/>
  <c r="BZ37" i="5"/>
  <c r="CA37" i="5"/>
  <c r="CB37" i="5"/>
  <c r="CD37" i="5"/>
  <c r="CE37" i="5"/>
  <c r="CF37" i="5"/>
  <c r="CG37" i="5"/>
  <c r="CH37" i="5"/>
  <c r="CI37" i="5"/>
  <c r="CJ37" i="5"/>
  <c r="CK37" i="5"/>
  <c r="CL37" i="5"/>
  <c r="CM37" i="5"/>
  <c r="CN37" i="5"/>
  <c r="CO37" i="5"/>
  <c r="AS50" i="5"/>
  <c r="AT50" i="5" s="1"/>
  <c r="AU50" i="5"/>
  <c r="AV50" i="5" s="1"/>
  <c r="AY50" i="5"/>
  <c r="AZ50" i="5"/>
  <c r="BA50" i="5"/>
  <c r="BB50" i="5"/>
  <c r="BC50" i="5"/>
  <c r="BD50" i="5"/>
  <c r="BE50" i="5"/>
  <c r="BF50" i="5"/>
  <c r="BG50" i="5"/>
  <c r="BH50" i="5"/>
  <c r="BI50" i="5"/>
  <c r="BJ50" i="5"/>
  <c r="BK50" i="5"/>
  <c r="BL50" i="5"/>
  <c r="BM50" i="5"/>
  <c r="BN50" i="5"/>
  <c r="BO50" i="5"/>
  <c r="BP50" i="5"/>
  <c r="BQ50" i="5"/>
  <c r="BR50" i="5"/>
  <c r="BS50" i="5"/>
  <c r="BU50" i="5"/>
  <c r="BV50" i="5"/>
  <c r="BW50" i="5"/>
  <c r="BX50" i="5"/>
  <c r="BY50" i="5"/>
  <c r="BZ50" i="5"/>
  <c r="CA50" i="5"/>
  <c r="CB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AS77" i="5"/>
  <c r="AT77" i="5" s="1"/>
  <c r="AU77" i="5"/>
  <c r="AV77" i="5" s="1"/>
  <c r="AY77" i="5"/>
  <c r="AZ77" i="5"/>
  <c r="BA77" i="5"/>
  <c r="BB77" i="5"/>
  <c r="BC77" i="5"/>
  <c r="BD77" i="5"/>
  <c r="BE77" i="5"/>
  <c r="BF77" i="5"/>
  <c r="BG77" i="5"/>
  <c r="BH77" i="5"/>
  <c r="BI77" i="5"/>
  <c r="BJ77" i="5"/>
  <c r="BK77" i="5"/>
  <c r="BL77" i="5"/>
  <c r="BM77" i="5"/>
  <c r="BN77" i="5"/>
  <c r="BO77" i="5"/>
  <c r="BP77" i="5"/>
  <c r="BQ77" i="5"/>
  <c r="BR77" i="5"/>
  <c r="BS77" i="5"/>
  <c r="BU77" i="5"/>
  <c r="BV77" i="5"/>
  <c r="BW77" i="5"/>
  <c r="BX77" i="5"/>
  <c r="BY77" i="5"/>
  <c r="BZ77" i="5"/>
  <c r="CA77" i="5"/>
  <c r="CB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AS79" i="5"/>
  <c r="AT79" i="5" s="1"/>
  <c r="AU79" i="5"/>
  <c r="AV79" i="5" s="1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BL79" i="5"/>
  <c r="BM79" i="5"/>
  <c r="BN79" i="5"/>
  <c r="BO79" i="5"/>
  <c r="BP79" i="5"/>
  <c r="BQ79" i="5"/>
  <c r="BR79" i="5"/>
  <c r="BS79" i="5"/>
  <c r="BU79" i="5"/>
  <c r="BV79" i="5"/>
  <c r="BW79" i="5"/>
  <c r="BX79" i="5"/>
  <c r="BY79" i="5"/>
  <c r="BZ79" i="5"/>
  <c r="CA79" i="5"/>
  <c r="CB79" i="5"/>
  <c r="CD79" i="5"/>
  <c r="CE79" i="5"/>
  <c r="CF79" i="5"/>
  <c r="CG79" i="5"/>
  <c r="CH79" i="5"/>
  <c r="CI79" i="5"/>
  <c r="CJ79" i="5"/>
  <c r="CK79" i="5"/>
  <c r="CL79" i="5"/>
  <c r="CM79" i="5"/>
  <c r="CN79" i="5"/>
  <c r="CO79" i="5"/>
  <c r="AS56" i="5"/>
  <c r="AT56" i="5" s="1"/>
  <c r="AU56" i="5"/>
  <c r="AV56" i="5" s="1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P56" i="5"/>
  <c r="BQ56" i="5"/>
  <c r="BR56" i="5"/>
  <c r="BS56" i="5"/>
  <c r="BU56" i="5"/>
  <c r="BV56" i="5"/>
  <c r="BW56" i="5"/>
  <c r="BX56" i="5"/>
  <c r="BY56" i="5"/>
  <c r="BZ56" i="5"/>
  <c r="CA56" i="5"/>
  <c r="CB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AS81" i="5"/>
  <c r="AU81" i="5"/>
  <c r="AV81" i="5" s="1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BL81" i="5"/>
  <c r="BM81" i="5"/>
  <c r="BN81" i="5"/>
  <c r="BO81" i="5"/>
  <c r="BP81" i="5"/>
  <c r="BQ81" i="5"/>
  <c r="BR81" i="5"/>
  <c r="BS81" i="5"/>
  <c r="BU81" i="5"/>
  <c r="BV81" i="5"/>
  <c r="BW81" i="5"/>
  <c r="BX81" i="5"/>
  <c r="BY81" i="5"/>
  <c r="BZ81" i="5"/>
  <c r="CA81" i="5"/>
  <c r="CB81" i="5"/>
  <c r="CD81" i="5"/>
  <c r="CE81" i="5"/>
  <c r="CF81" i="5"/>
  <c r="CG81" i="5"/>
  <c r="CH81" i="5"/>
  <c r="CI81" i="5"/>
  <c r="CJ81" i="5"/>
  <c r="CK81" i="5"/>
  <c r="CL81" i="5"/>
  <c r="CM81" i="5"/>
  <c r="CN81" i="5"/>
  <c r="CO81" i="5"/>
  <c r="AS53" i="5"/>
  <c r="AU53" i="5"/>
  <c r="AV53" i="5" s="1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BL53" i="5"/>
  <c r="BM53" i="5"/>
  <c r="BN53" i="5"/>
  <c r="BO53" i="5"/>
  <c r="BP53" i="5"/>
  <c r="BQ53" i="5"/>
  <c r="BR53" i="5"/>
  <c r="BS53" i="5"/>
  <c r="BU53" i="5"/>
  <c r="BV53" i="5"/>
  <c r="BW53" i="5"/>
  <c r="BX53" i="5"/>
  <c r="BY53" i="5"/>
  <c r="BZ53" i="5"/>
  <c r="CA53" i="5"/>
  <c r="CB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AS40" i="5"/>
  <c r="AU40" i="5"/>
  <c r="AV40" i="5" s="1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U40" i="5"/>
  <c r="BV40" i="5"/>
  <c r="BW40" i="5"/>
  <c r="BX40" i="5"/>
  <c r="BY40" i="5"/>
  <c r="BZ40" i="5"/>
  <c r="CA40" i="5"/>
  <c r="CB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F84" i="5"/>
  <c r="F69" i="5"/>
  <c r="F73" i="5"/>
  <c r="F22" i="5"/>
  <c r="F27" i="5"/>
  <c r="F80" i="5"/>
  <c r="F82" i="5"/>
  <c r="F17" i="5"/>
  <c r="F46" i="5"/>
  <c r="F78" i="5"/>
  <c r="F75" i="5"/>
  <c r="F86" i="5"/>
  <c r="F28" i="5"/>
  <c r="F44" i="5"/>
  <c r="F30" i="5"/>
  <c r="F21" i="5"/>
  <c r="F83" i="5"/>
  <c r="F55" i="5"/>
  <c r="F67" i="5"/>
  <c r="F68" i="5"/>
  <c r="F43" i="5"/>
  <c r="F74" i="5"/>
  <c r="F52" i="5"/>
  <c r="F34" i="5"/>
  <c r="F29" i="5"/>
  <c r="F64" i="5"/>
  <c r="F85" i="5"/>
  <c r="F48" i="5"/>
  <c r="F38" i="5"/>
  <c r="F37" i="5"/>
  <c r="F50" i="5"/>
  <c r="F77" i="5"/>
  <c r="F79" i="5"/>
  <c r="F56" i="5"/>
  <c r="F81" i="5"/>
  <c r="F53" i="5"/>
  <c r="F40" i="5"/>
  <c r="AS15" i="5"/>
  <c r="AT15" i="5" s="1"/>
  <c r="AU15" i="5"/>
  <c r="AV15" i="5" s="1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BQ15" i="5"/>
  <c r="BR15" i="5"/>
  <c r="BS15" i="5"/>
  <c r="BU15" i="5"/>
  <c r="BV15" i="5"/>
  <c r="BW15" i="5"/>
  <c r="BX15" i="5"/>
  <c r="BY15" i="5"/>
  <c r="BZ15" i="5"/>
  <c r="CA15" i="5"/>
  <c r="CB15" i="5"/>
  <c r="CD15" i="5"/>
  <c r="CE15" i="5"/>
  <c r="CF15" i="5"/>
  <c r="CG15" i="5"/>
  <c r="CH15" i="5"/>
  <c r="CI15" i="5"/>
  <c r="CJ15" i="5"/>
  <c r="CK15" i="5"/>
  <c r="CL15" i="5"/>
  <c r="CM15" i="5"/>
  <c r="CN15" i="5"/>
  <c r="CO15" i="5"/>
  <c r="AS19" i="5"/>
  <c r="AT19" i="5" s="1"/>
  <c r="AU19" i="5"/>
  <c r="AV19" i="5" s="1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Q19" i="5"/>
  <c r="BR19" i="5"/>
  <c r="BS19" i="5"/>
  <c r="BU19" i="5"/>
  <c r="BV19" i="5"/>
  <c r="BW19" i="5"/>
  <c r="BX19" i="5"/>
  <c r="BY19" i="5"/>
  <c r="BZ19" i="5"/>
  <c r="CA19" i="5"/>
  <c r="CB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AS41" i="5"/>
  <c r="AT41" i="5" s="1"/>
  <c r="AU41" i="5"/>
  <c r="AV41" i="5" s="1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U41" i="5"/>
  <c r="BV41" i="5"/>
  <c r="BW41" i="5"/>
  <c r="BX41" i="5"/>
  <c r="BY41" i="5"/>
  <c r="BZ41" i="5"/>
  <c r="CA41" i="5"/>
  <c r="CB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AS16" i="5"/>
  <c r="AT16" i="5" s="1"/>
  <c r="AU16" i="5"/>
  <c r="AV16" i="5" s="1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U16" i="5"/>
  <c r="BV16" i="5"/>
  <c r="BW16" i="5"/>
  <c r="BX16" i="5"/>
  <c r="BY16" i="5"/>
  <c r="BZ16" i="5"/>
  <c r="CA16" i="5"/>
  <c r="CB16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F16" i="5"/>
  <c r="F15" i="5"/>
  <c r="F19" i="5"/>
  <c r="F41" i="5"/>
  <c r="AZ17" i="6"/>
  <c r="BA17" i="6" s="1"/>
  <c r="BB17" i="6"/>
  <c r="BC17" i="6" s="1"/>
  <c r="BF17" i="6"/>
  <c r="BG17" i="6"/>
  <c r="BH17" i="6"/>
  <c r="BJ17" i="6"/>
  <c r="BK17" i="6"/>
  <c r="BL17" i="6"/>
  <c r="BM17" i="6"/>
  <c r="BN17" i="6"/>
  <c r="BO17" i="6"/>
  <c r="D17" i="6"/>
  <c r="G2" i="7"/>
  <c r="H2" i="7" s="1"/>
  <c r="I2" i="7" s="1"/>
  <c r="J2" i="7" s="1"/>
  <c r="K2" i="7" s="1"/>
  <c r="L2" i="7" s="1"/>
  <c r="M2" i="7" s="1"/>
  <c r="AX4" i="9" l="1"/>
  <c r="D4" i="9"/>
  <c r="K4" i="9"/>
  <c r="O4" i="9"/>
  <c r="S4" i="9"/>
  <c r="AF4" i="9"/>
  <c r="AJ4" i="9"/>
  <c r="AX30" i="33"/>
  <c r="AJ30" i="33"/>
  <c r="AF30" i="33"/>
  <c r="S30" i="33"/>
  <c r="O30" i="33"/>
  <c r="K30" i="33"/>
  <c r="AH30" i="33"/>
  <c r="Q30" i="33"/>
  <c r="G30" i="33" s="1"/>
  <c r="E30" i="33"/>
  <c r="AY30" i="33"/>
  <c r="AG30" i="33"/>
  <c r="P30" i="33"/>
  <c r="D30" i="33"/>
  <c r="AW30" i="33"/>
  <c r="AI30" i="33"/>
  <c r="AE30" i="33"/>
  <c r="R30" i="33"/>
  <c r="N30" i="33"/>
  <c r="J30" i="33"/>
  <c r="AV30" i="33"/>
  <c r="AD30" i="33"/>
  <c r="M30" i="33"/>
  <c r="AU30" i="33"/>
  <c r="T30" i="33"/>
  <c r="L30" i="33"/>
  <c r="E4" i="9"/>
  <c r="L4" i="9"/>
  <c r="P4" i="9"/>
  <c r="T4" i="9"/>
  <c r="AG4" i="9"/>
  <c r="AU4" i="9"/>
  <c r="AY4" i="9"/>
  <c r="CK15" i="22"/>
  <c r="M4" i="9"/>
  <c r="Q4" i="9"/>
  <c r="G4" i="9" s="1"/>
  <c r="AD4" i="9"/>
  <c r="AH4" i="9"/>
  <c r="AV4" i="9"/>
  <c r="CN70" i="22"/>
  <c r="J4" i="9"/>
  <c r="N4" i="9"/>
  <c r="R4" i="9"/>
  <c r="AE4" i="9"/>
  <c r="AI4" i="9"/>
  <c r="AW4" i="9"/>
  <c r="BQ77" i="23"/>
  <c r="BR191" i="23"/>
  <c r="BZ17" i="23"/>
  <c r="BS22" i="23"/>
  <c r="BX34" i="23"/>
  <c r="BW46" i="23"/>
  <c r="CE15" i="23"/>
  <c r="BS25" i="23"/>
  <c r="CC33" i="23"/>
  <c r="BV47" i="23"/>
  <c r="BS61" i="23"/>
  <c r="BX67" i="23"/>
  <c r="BR73" i="23"/>
  <c r="BR81" i="23"/>
  <c r="BT89" i="23"/>
  <c r="BV121" i="23"/>
  <c r="BW34" i="23"/>
  <c r="BU92" i="23"/>
  <c r="BR86" i="23"/>
  <c r="CB76" i="23"/>
  <c r="BV70" i="23"/>
  <c r="BR68" i="23"/>
  <c r="BU42" i="23"/>
  <c r="BS28" i="23"/>
  <c r="CA32" i="23"/>
  <c r="BT90" i="23"/>
  <c r="BR88" i="23"/>
  <c r="BZ82" i="23"/>
  <c r="CA76" i="23"/>
  <c r="BU70" i="23"/>
  <c r="BS54" i="23"/>
  <c r="BU20" i="23"/>
  <c r="CB106" i="23"/>
  <c r="BS90" i="23"/>
  <c r="CF84" i="23"/>
  <c r="BZ80" i="23"/>
  <c r="BP74" i="23"/>
  <c r="BS11" i="23"/>
  <c r="BS56" i="23"/>
  <c r="CF44" i="23"/>
  <c r="BQ62" i="23"/>
  <c r="BQ25" i="23"/>
  <c r="BP39" i="23"/>
  <c r="BZ49" i="23"/>
  <c r="CB63" i="23"/>
  <c r="BR69" i="23"/>
  <c r="BQ75" i="23"/>
  <c r="BR83" i="23"/>
  <c r="BY91" i="23"/>
  <c r="BT121" i="23"/>
  <c r="BR16" i="23"/>
  <c r="CF62" i="23"/>
  <c r="BO66" i="23"/>
  <c r="BS19" i="23"/>
  <c r="BT27" i="23"/>
  <c r="CB41" i="23"/>
  <c r="CC51" i="23"/>
  <c r="CF65" i="23"/>
  <c r="BP71" i="23"/>
  <c r="BS85" i="23"/>
  <c r="CD91" i="23"/>
  <c r="BQ137" i="23"/>
  <c r="BZ62" i="23"/>
  <c r="BZ26" i="23"/>
  <c r="CE22" i="23"/>
  <c r="BV13" i="23"/>
  <c r="BT29" i="23"/>
  <c r="BR45" i="23"/>
  <c r="BR55" i="23"/>
  <c r="BR67" i="23"/>
  <c r="CB73" i="23"/>
  <c r="CB79" i="23"/>
  <c r="CD87" i="23"/>
  <c r="BR105" i="23"/>
  <c r="BR149" i="23"/>
  <c r="BI194" i="23"/>
  <c r="BM194" i="23"/>
  <c r="BI195" i="23"/>
  <c r="BM195" i="23"/>
  <c r="BL196" i="23"/>
  <c r="BP196" i="23"/>
  <c r="BK197" i="23"/>
  <c r="BO197" i="23"/>
  <c r="BK198" i="23"/>
  <c r="BO198" i="23"/>
  <c r="BK199" i="23"/>
  <c r="BO199" i="23"/>
  <c r="BK200" i="23"/>
  <c r="BO200" i="23"/>
  <c r="BK201" i="23"/>
  <c r="BO201" i="23"/>
  <c r="BJ202" i="23"/>
  <c r="BN202" i="23"/>
  <c r="BL195" i="23"/>
  <c r="BO196" i="23"/>
  <c r="BJ197" i="23"/>
  <c r="BJ198" i="23"/>
  <c r="BN199" i="23"/>
  <c r="BJ200" i="23"/>
  <c r="BJ201" i="23"/>
  <c r="BJ194" i="23"/>
  <c r="BN194" i="23"/>
  <c r="BJ195" i="23"/>
  <c r="BN195" i="23"/>
  <c r="BI196" i="23"/>
  <c r="BM196" i="23"/>
  <c r="BL197" i="23"/>
  <c r="BP197" i="23"/>
  <c r="BL198" i="23"/>
  <c r="BP198" i="23"/>
  <c r="BL199" i="23"/>
  <c r="BP199" i="23"/>
  <c r="BL200" i="23"/>
  <c r="BP200" i="23"/>
  <c r="BL201" i="23"/>
  <c r="BP201" i="23"/>
  <c r="BK202" i="23"/>
  <c r="BO202" i="23"/>
  <c r="BN197" i="23"/>
  <c r="BN198" i="23"/>
  <c r="BJ199" i="23"/>
  <c r="BN200" i="23"/>
  <c r="BN201" i="23"/>
  <c r="BI202" i="23"/>
  <c r="BK194" i="23"/>
  <c r="BO194" i="23"/>
  <c r="BK195" i="23"/>
  <c r="BO195" i="23"/>
  <c r="BJ196" i="23"/>
  <c r="BN196" i="23"/>
  <c r="BI197" i="23"/>
  <c r="BM197" i="23"/>
  <c r="BI198" i="23"/>
  <c r="BM198" i="23"/>
  <c r="BI199" i="23"/>
  <c r="BM199" i="23"/>
  <c r="BI200" i="23"/>
  <c r="BM200" i="23"/>
  <c r="BI201" i="23"/>
  <c r="BM201" i="23"/>
  <c r="BL202" i="23"/>
  <c r="BP202" i="23"/>
  <c r="BL194" i="23"/>
  <c r="BP194" i="23"/>
  <c r="BP195" i="23"/>
  <c r="BK196" i="23"/>
  <c r="BM202" i="23"/>
  <c r="BV66" i="23"/>
  <c r="CE30" i="23"/>
  <c r="CE62" i="23"/>
  <c r="BT22" i="23"/>
  <c r="CF30" i="23"/>
  <c r="BV40" i="23"/>
  <c r="BT56" i="23"/>
  <c r="BY18" i="23"/>
  <c r="CA30" i="23"/>
  <c r="BU56" i="23"/>
  <c r="CC62" i="23"/>
  <c r="CE66" i="23"/>
  <c r="CF15" i="23"/>
  <c r="CD15" i="23"/>
  <c r="BT19" i="23"/>
  <c r="CH21" i="23"/>
  <c r="BZ23" i="23"/>
  <c r="BR25" i="23"/>
  <c r="BT25" i="23"/>
  <c r="BR29" i="23"/>
  <c r="CA31" i="23"/>
  <c r="BP35" i="23"/>
  <c r="BO39" i="23"/>
  <c r="BR41" i="23"/>
  <c r="CJ45" i="23"/>
  <c r="CB47" i="23"/>
  <c r="CD49" i="23"/>
  <c r="BT53" i="23"/>
  <c r="BT61" i="23"/>
  <c r="CA63" i="23"/>
  <c r="BZ65" i="23"/>
  <c r="BW67" i="23"/>
  <c r="BQ67" i="23"/>
  <c r="BV69" i="23"/>
  <c r="BO71" i="23"/>
  <c r="BQ73" i="23"/>
  <c r="CA73" i="23"/>
  <c r="BO75" i="23"/>
  <c r="BP75" i="23"/>
  <c r="BR77" i="23"/>
  <c r="BQ81" i="23"/>
  <c r="BQ83" i="23"/>
  <c r="BT85" i="23"/>
  <c r="BU87" i="23"/>
  <c r="BR87" i="23"/>
  <c r="BV89" i="23"/>
  <c r="BT91" i="23"/>
  <c r="BR91" i="23"/>
  <c r="CB105" i="23"/>
  <c r="BU121" i="23"/>
  <c r="BS137" i="23"/>
  <c r="BT137" i="23"/>
  <c r="BT149" i="23"/>
  <c r="BQ191" i="23"/>
  <c r="BT11" i="23"/>
  <c r="BV68" i="23"/>
  <c r="BO70" i="23"/>
  <c r="BT72" i="23"/>
  <c r="CF74" i="23"/>
  <c r="CC76" i="23"/>
  <c r="CG78" i="23"/>
  <c r="BT82" i="23"/>
  <c r="CA84" i="23"/>
  <c r="BT84" i="23"/>
  <c r="BT86" i="23"/>
  <c r="BT88" i="23"/>
  <c r="BQ90" i="23"/>
  <c r="BV92" i="23"/>
  <c r="CB92" i="23"/>
  <c r="BR106" i="23"/>
  <c r="BQ16" i="23"/>
  <c r="CA24" i="23"/>
  <c r="CA36" i="23"/>
  <c r="BX46" i="23"/>
  <c r="BV60" i="23"/>
  <c r="CF22" i="23"/>
  <c r="CF66" i="23"/>
  <c r="BU40" i="23"/>
  <c r="BS66" i="23"/>
  <c r="CB24" i="23"/>
  <c r="CB32" i="23"/>
  <c r="BV42" i="23"/>
  <c r="CD56" i="23"/>
  <c r="BU22" i="23"/>
  <c r="CA40" i="23"/>
  <c r="BU60" i="23"/>
  <c r="BY64" i="23"/>
  <c r="BU13" i="23"/>
  <c r="BV15" i="23"/>
  <c r="BY17" i="23"/>
  <c r="CA19" i="23"/>
  <c r="CI23" i="23"/>
  <c r="CI25" i="23"/>
  <c r="BU25" i="23"/>
  <c r="BS27" i="23"/>
  <c r="BQ29" i="23"/>
  <c r="CD33" i="23"/>
  <c r="CD39" i="23"/>
  <c r="BQ41" i="23"/>
  <c r="CI45" i="23"/>
  <c r="CA47" i="23"/>
  <c r="CC49" i="23"/>
  <c r="CD51" i="23"/>
  <c r="BQ55" i="23"/>
  <c r="CC61" i="23"/>
  <c r="CJ63" i="23"/>
  <c r="BY65" i="23"/>
  <c r="CD67" i="23"/>
  <c r="CB67" i="23"/>
  <c r="BU69" i="23"/>
  <c r="BX71" i="23"/>
  <c r="CJ73" i="23"/>
  <c r="BZ73" i="23"/>
  <c r="BR75" i="23"/>
  <c r="CC77" i="23"/>
  <c r="CA79" i="23"/>
  <c r="CB81" i="23"/>
  <c r="BV83" i="23"/>
  <c r="CE85" i="23"/>
  <c r="BQ87" i="23"/>
  <c r="BU89" i="23"/>
  <c r="CC91" i="23"/>
  <c r="BS91" i="23"/>
  <c r="CA105" i="23"/>
  <c r="BS121" i="23"/>
  <c r="BQ121" i="23"/>
  <c r="BR137" i="23"/>
  <c r="BS149" i="23"/>
  <c r="BV191" i="23"/>
  <c r="BT191" i="23"/>
  <c r="BZ11" i="23"/>
  <c r="BU68" i="23"/>
  <c r="BY70" i="23"/>
  <c r="BZ70" i="23"/>
  <c r="CE74" i="23"/>
  <c r="CE76" i="23"/>
  <c r="CF76" i="23"/>
  <c r="BY80" i="23"/>
  <c r="BS82" i="23"/>
  <c r="BS84" i="23"/>
  <c r="BS86" i="23"/>
  <c r="BS88" i="23"/>
  <c r="CA90" i="23"/>
  <c r="CB90" i="23"/>
  <c r="BR92" i="23"/>
  <c r="BQ106" i="23"/>
  <c r="BS191" i="23"/>
  <c r="BZ18" i="23"/>
  <c r="BP26" i="23"/>
  <c r="CB40" i="23"/>
  <c r="CJ52" i="23"/>
  <c r="BP66" i="23"/>
  <c r="CD62" i="23"/>
  <c r="BY26" i="23"/>
  <c r="CC56" i="23"/>
  <c r="BV20" i="23"/>
  <c r="BT28" i="23"/>
  <c r="CB36" i="23"/>
  <c r="BT54" i="23"/>
  <c r="BT66" i="23"/>
  <c r="BO26" i="23"/>
  <c r="CI52" i="23"/>
  <c r="BY62" i="23"/>
  <c r="BU66" i="23"/>
  <c r="CC15" i="23"/>
  <c r="BU15" i="23"/>
  <c r="CB19" i="23"/>
  <c r="CG21" i="23"/>
  <c r="CJ23" i="23"/>
  <c r="BV25" i="23"/>
  <c r="CJ25" i="23"/>
  <c r="BS29" i="23"/>
  <c r="CB31" i="23"/>
  <c r="BO35" i="23"/>
  <c r="CC39" i="23"/>
  <c r="CA41" i="23"/>
  <c r="BQ45" i="23"/>
  <c r="BU47" i="23"/>
  <c r="BY49" i="23"/>
  <c r="BS53" i="23"/>
  <c r="CD61" i="23"/>
  <c r="CI63" i="23"/>
  <c r="CE65" i="23"/>
  <c r="CA67" i="23"/>
  <c r="CC67" i="23"/>
  <c r="BQ69" i="23"/>
  <c r="BW71" i="23"/>
  <c r="BY73" i="23"/>
  <c r="CI73" i="23"/>
  <c r="BU75" i="23"/>
  <c r="BV75" i="23"/>
  <c r="CD77" i="23"/>
  <c r="CA81" i="23"/>
  <c r="BU83" i="23"/>
  <c r="CF85" i="23"/>
  <c r="CC87" i="23"/>
  <c r="BV87" i="23"/>
  <c r="BS89" i="23"/>
  <c r="BQ91" i="23"/>
  <c r="BZ91" i="23"/>
  <c r="BQ105" i="23"/>
  <c r="BR121" i="23"/>
  <c r="CA137" i="23"/>
  <c r="CB137" i="23"/>
  <c r="BQ149" i="23"/>
  <c r="BU191" i="23"/>
  <c r="BY11" i="23"/>
  <c r="BQ68" i="23"/>
  <c r="BP70" i="23"/>
  <c r="BS72" i="23"/>
  <c r="BO74" i="23"/>
  <c r="CD76" i="23"/>
  <c r="CH78" i="23"/>
  <c r="BY82" i="23"/>
  <c r="CE84" i="23"/>
  <c r="CB84" i="23"/>
  <c r="BQ86" i="23"/>
  <c r="BQ88" i="23"/>
  <c r="BR90" i="23"/>
  <c r="CA92" i="23"/>
  <c r="BQ92" i="23"/>
  <c r="CA106" i="23"/>
  <c r="BR62" i="23"/>
  <c r="BV22" i="23"/>
  <c r="CB30" i="23"/>
  <c r="CE44" i="23"/>
  <c r="BV56" i="23"/>
  <c r="BZ64" i="23"/>
  <c r="AH3" i="9"/>
  <c r="BW194" i="22"/>
  <c r="CA194" i="22"/>
  <c r="CE194" i="22"/>
  <c r="CQ194" i="22"/>
  <c r="BU195" i="22"/>
  <c r="BY195" i="22"/>
  <c r="CC195" i="22"/>
  <c r="CO195" i="22"/>
  <c r="BW196" i="22"/>
  <c r="CA196" i="22"/>
  <c r="CE196" i="22"/>
  <c r="CQ196" i="22"/>
  <c r="BU197" i="22"/>
  <c r="BY197" i="22"/>
  <c r="CC197" i="22"/>
  <c r="CO197" i="22"/>
  <c r="BW198" i="22"/>
  <c r="CA198" i="22"/>
  <c r="CE198" i="22"/>
  <c r="CQ198" i="22"/>
  <c r="BU199" i="22"/>
  <c r="BY199" i="22"/>
  <c r="CC199" i="22"/>
  <c r="CK199" i="22"/>
  <c r="CO199" i="22"/>
  <c r="BW200" i="22"/>
  <c r="CA200" i="22"/>
  <c r="CE200" i="22"/>
  <c r="CQ200" i="22"/>
  <c r="BU201" i="22"/>
  <c r="BY201" i="22"/>
  <c r="CC201" i="22"/>
  <c r="CO201" i="22"/>
  <c r="CU201" i="22" s="1"/>
  <c r="BW202" i="22"/>
  <c r="CA202" i="22"/>
  <c r="CE202" i="22"/>
  <c r="CI202" i="22"/>
  <c r="CQ202" i="22"/>
  <c r="CD194" i="22"/>
  <c r="CF195" i="22"/>
  <c r="BZ196" i="22"/>
  <c r="BT197" i="22"/>
  <c r="CF197" i="22"/>
  <c r="CD198" i="22"/>
  <c r="CP198" i="22"/>
  <c r="CB199" i="22"/>
  <c r="BV200" i="22"/>
  <c r="BX201" i="22"/>
  <c r="CF201" i="22"/>
  <c r="BV202" i="22"/>
  <c r="BT194" i="22"/>
  <c r="BX194" i="22"/>
  <c r="CB194" i="22"/>
  <c r="CF194" i="22"/>
  <c r="BV195" i="22"/>
  <c r="BZ195" i="22"/>
  <c r="CD195" i="22"/>
  <c r="CP195" i="22"/>
  <c r="BT196" i="22"/>
  <c r="BX196" i="22"/>
  <c r="CB196" i="22"/>
  <c r="CF196" i="22"/>
  <c r="BV197" i="22"/>
  <c r="BZ197" i="22"/>
  <c r="CD197" i="22"/>
  <c r="CP197" i="22"/>
  <c r="BT198" i="22"/>
  <c r="BX198" i="22"/>
  <c r="CB198" i="22"/>
  <c r="CF198" i="22"/>
  <c r="BV199" i="22"/>
  <c r="BZ199" i="22"/>
  <c r="CD199" i="22"/>
  <c r="CP199" i="22"/>
  <c r="BT200" i="22"/>
  <c r="BX200" i="22"/>
  <c r="CB200" i="22"/>
  <c r="CF200" i="22"/>
  <c r="BV201" i="22"/>
  <c r="BZ201" i="22"/>
  <c r="CD201" i="22"/>
  <c r="CP201" i="22"/>
  <c r="BT202" i="22"/>
  <c r="BX202" i="22"/>
  <c r="CB202" i="22"/>
  <c r="CF202" i="22"/>
  <c r="BV194" i="22"/>
  <c r="CP194" i="22"/>
  <c r="BX195" i="22"/>
  <c r="BV196" i="22"/>
  <c r="CP196" i="22"/>
  <c r="CB197" i="22"/>
  <c r="BZ198" i="22"/>
  <c r="BT199" i="22"/>
  <c r="BZ200" i="22"/>
  <c r="BT201" i="22"/>
  <c r="CD202" i="22"/>
  <c r="CP202" i="22"/>
  <c r="BU194" i="22"/>
  <c r="BY194" i="22"/>
  <c r="CC194" i="22"/>
  <c r="CO194" i="22"/>
  <c r="CU194" i="22" s="1"/>
  <c r="BW195" i="22"/>
  <c r="CA195" i="22"/>
  <c r="CE195" i="22"/>
  <c r="CQ195" i="22"/>
  <c r="BU196" i="22"/>
  <c r="BY196" i="22"/>
  <c r="CC196" i="22"/>
  <c r="CO196" i="22"/>
  <c r="CU196" i="22" s="1"/>
  <c r="BW197" i="22"/>
  <c r="CA197" i="22"/>
  <c r="CE197" i="22"/>
  <c r="CQ197" i="22"/>
  <c r="BU198" i="22"/>
  <c r="BY198" i="22"/>
  <c r="CC198" i="22"/>
  <c r="CO198" i="22"/>
  <c r="BW199" i="22"/>
  <c r="CA199" i="22"/>
  <c r="CE199" i="22"/>
  <c r="CQ199" i="22"/>
  <c r="BU200" i="22"/>
  <c r="BY200" i="22"/>
  <c r="CC200" i="22"/>
  <c r="CO200" i="22"/>
  <c r="BW201" i="22"/>
  <c r="CA201" i="22"/>
  <c r="CE201" i="22"/>
  <c r="CQ201" i="22"/>
  <c r="BU202" i="22"/>
  <c r="BY202" i="22"/>
  <c r="CC202" i="22"/>
  <c r="CO202" i="22"/>
  <c r="CU202" i="22" s="1"/>
  <c r="BZ194" i="22"/>
  <c r="BT195" i="22"/>
  <c r="CB195" i="22"/>
  <c r="CD196" i="22"/>
  <c r="BX197" i="22"/>
  <c r="BV198" i="22"/>
  <c r="BX199" i="22"/>
  <c r="CF199" i="22"/>
  <c r="CD200" i="22"/>
  <c r="CP200" i="22"/>
  <c r="CB201" i="22"/>
  <c r="BZ202" i="22"/>
  <c r="CJ13" i="22"/>
  <c r="CJ21" i="22"/>
  <c r="CL22" i="22"/>
  <c r="CN29" i="22"/>
  <c r="CJ49" i="22"/>
  <c r="CH58" i="22"/>
  <c r="CI65" i="22"/>
  <c r="CL69" i="22"/>
  <c r="CG71" i="22"/>
  <c r="CH74" i="22"/>
  <c r="CK81" i="22"/>
  <c r="CL109" i="22"/>
  <c r="CH120" i="22"/>
  <c r="CG152" i="22"/>
  <c r="CN188" i="22"/>
  <c r="CN36" i="22"/>
  <c r="CH41" i="22"/>
  <c r="CK90" i="22"/>
  <c r="CM110" i="22"/>
  <c r="CI118" i="22"/>
  <c r="CN140" i="22"/>
  <c r="CM29" i="22"/>
  <c r="CJ32" i="22"/>
  <c r="CN37" i="22"/>
  <c r="CL52" i="22"/>
  <c r="CH65" i="22"/>
  <c r="CL70" i="22"/>
  <c r="CG82" i="22"/>
  <c r="CK89" i="22"/>
  <c r="CL122" i="22"/>
  <c r="CK13" i="22"/>
  <c r="CK25" i="22"/>
  <c r="CG41" i="22"/>
  <c r="CI43" i="22"/>
  <c r="CL46" i="22"/>
  <c r="CG48" i="22"/>
  <c r="CN50" i="22"/>
  <c r="CI58" i="22"/>
  <c r="CJ60" i="22"/>
  <c r="CK61" i="22"/>
  <c r="CL72" i="22"/>
  <c r="CJ76" i="22"/>
  <c r="CG102" i="22"/>
  <c r="CL113" i="22"/>
  <c r="CI129" i="22"/>
  <c r="CJ136" i="22"/>
  <c r="CM140" i="22"/>
  <c r="CI143" i="22"/>
  <c r="CN153" i="22"/>
  <c r="CH11" i="22"/>
  <c r="CN12" i="22"/>
  <c r="CI18" i="22"/>
  <c r="CJ30" i="22"/>
  <c r="CI40" i="22"/>
  <c r="CM46" i="22"/>
  <c r="CH125" i="22"/>
  <c r="CL129" i="22"/>
  <c r="CL66" i="22"/>
  <c r="CH93" i="22"/>
  <c r="CJ118" i="22"/>
  <c r="CN132" i="22"/>
  <c r="CJ18" i="22"/>
  <c r="CL50" i="22"/>
  <c r="CL81" i="22"/>
  <c r="CJ129" i="22"/>
  <c r="CK76" i="22"/>
  <c r="CM180" i="22"/>
  <c r="CN59" i="22"/>
  <c r="CH115" i="22"/>
  <c r="CI15" i="22"/>
  <c r="CM27" i="22"/>
  <c r="CI51" i="22"/>
  <c r="CN63" i="22"/>
  <c r="CM115" i="22"/>
  <c r="CJ159" i="22"/>
  <c r="CI163" i="22"/>
  <c r="CG19" i="22"/>
  <c r="CG67" i="22"/>
  <c r="CM123" i="22"/>
  <c r="CG49" i="22"/>
  <c r="CI109" i="22"/>
  <c r="CK18" i="22"/>
  <c r="CN66" i="22"/>
  <c r="CM12" i="22"/>
  <c r="CL36" i="22"/>
  <c r="CI76" i="22"/>
  <c r="CH108" i="22"/>
  <c r="CJ156" i="22"/>
  <c r="CM37" i="22"/>
  <c r="CK77" i="22"/>
  <c r="CI137" i="22"/>
  <c r="CJ58" i="22"/>
  <c r="CN109" i="22"/>
  <c r="CI25" i="22"/>
  <c r="CI61" i="22"/>
  <c r="CI89" i="22"/>
  <c r="CN129" i="22"/>
  <c r="CL180" i="22"/>
  <c r="CN180" i="22"/>
  <c r="CK20" i="22"/>
  <c r="CM95" i="22"/>
  <c r="CJ143" i="22"/>
  <c r="CN27" i="22"/>
  <c r="CL51" i="22"/>
  <c r="CN95" i="22"/>
  <c r="CL115" i="22"/>
  <c r="CK159" i="22"/>
  <c r="CI35" i="22"/>
  <c r="CJ75" i="22"/>
  <c r="CK131" i="22"/>
  <c r="CJ61" i="22"/>
  <c r="CG121" i="22"/>
  <c r="CH26" i="22"/>
  <c r="CN110" i="22"/>
  <c r="CI20" i="22"/>
  <c r="CN52" i="22"/>
  <c r="CG80" i="22"/>
  <c r="CG120" i="22"/>
  <c r="CH164" i="22"/>
  <c r="CK45" i="22"/>
  <c r="CJ89" i="22"/>
  <c r="CN22" i="22"/>
  <c r="CM26" i="22"/>
  <c r="CM66" i="22"/>
  <c r="CM109" i="22"/>
  <c r="CL153" i="22"/>
  <c r="CL40" i="22"/>
  <c r="CL188" i="22"/>
  <c r="CI60" i="22"/>
  <c r="CM23" i="22"/>
  <c r="CK163" i="22"/>
  <c r="CN23" i="22"/>
  <c r="CJ43" i="22"/>
  <c r="CK51" i="22"/>
  <c r="CL95" i="22"/>
  <c r="CM135" i="22"/>
  <c r="CJ163" i="22"/>
  <c r="CJ47" i="22"/>
  <c r="CN79" i="22"/>
  <c r="CK143" i="22"/>
  <c r="CN69" i="22"/>
  <c r="CK129" i="22"/>
  <c r="CM42" i="22"/>
  <c r="CN122" i="22"/>
  <c r="CK24" i="22"/>
  <c r="CK60" i="22"/>
  <c r="CI88" i="22"/>
  <c r="CL132" i="22"/>
  <c r="CI13" i="22"/>
  <c r="CM57" i="22"/>
  <c r="CN113" i="22"/>
  <c r="CI30" i="22"/>
  <c r="CJ90" i="22"/>
  <c r="CL37" i="22"/>
  <c r="CM70" i="22"/>
  <c r="CM113" i="22"/>
  <c r="CI36" i="22"/>
  <c r="CH40" i="22"/>
  <c r="CM188" i="22"/>
  <c r="CI136" i="22"/>
  <c r="CL27" i="22"/>
  <c r="CL79" i="22"/>
  <c r="CJ15" i="22"/>
  <c r="CL23" i="22"/>
  <c r="CK43" i="22"/>
  <c r="CL63" i="22"/>
  <c r="CN115" i="22"/>
  <c r="CL135" i="22"/>
  <c r="CL163" i="22"/>
  <c r="CL59" i="22"/>
  <c r="CH99" i="22"/>
  <c r="CL29" i="22"/>
  <c r="CI81" i="22"/>
  <c r="CM153" i="22"/>
  <c r="CH50" i="22"/>
  <c r="CG138" i="22"/>
  <c r="CK32" i="22"/>
  <c r="CN72" i="22"/>
  <c r="CG100" i="22"/>
  <c r="CK136" i="22"/>
  <c r="CJ25" i="22"/>
  <c r="CJ65" i="22"/>
  <c r="CM125" i="22"/>
  <c r="CG34" i="22"/>
  <c r="CK118" i="22"/>
  <c r="Q67" i="9"/>
  <c r="I67" i="9"/>
  <c r="R67" i="9"/>
  <c r="Z67" i="9"/>
  <c r="Y67" i="9"/>
  <c r="M67" i="9"/>
  <c r="U67" i="9"/>
  <c r="AD67" i="9"/>
  <c r="E67" i="9"/>
  <c r="N67" i="9"/>
  <c r="V67" i="9"/>
  <c r="Y69" i="9"/>
  <c r="BD76" i="6"/>
  <c r="BE76" i="6" s="1"/>
  <c r="I58" i="9"/>
  <c r="N58" i="9"/>
  <c r="R58" i="9"/>
  <c r="V58" i="9"/>
  <c r="Z58" i="9"/>
  <c r="AD58" i="9"/>
  <c r="I66" i="9"/>
  <c r="N66" i="9"/>
  <c r="R66" i="9"/>
  <c r="V66" i="9"/>
  <c r="Z66" i="9"/>
  <c r="AD66" i="9"/>
  <c r="D67" i="9"/>
  <c r="L67" i="9"/>
  <c r="P67" i="9"/>
  <c r="T67" i="9"/>
  <c r="X67" i="9"/>
  <c r="AB67" i="9"/>
  <c r="AF67" i="9"/>
  <c r="I68" i="9"/>
  <c r="N68" i="9"/>
  <c r="R68" i="9"/>
  <c r="V68" i="9"/>
  <c r="Z68" i="9"/>
  <c r="AD68" i="9"/>
  <c r="D69" i="9"/>
  <c r="L69" i="9"/>
  <c r="P69" i="9"/>
  <c r="T69" i="9"/>
  <c r="X69" i="9"/>
  <c r="AB69" i="9"/>
  <c r="AF69" i="9"/>
  <c r="K58" i="9"/>
  <c r="H58" i="9" s="1"/>
  <c r="O58" i="9"/>
  <c r="S58" i="9"/>
  <c r="W58" i="9"/>
  <c r="AA58" i="9"/>
  <c r="AE58" i="9"/>
  <c r="K66" i="9"/>
  <c r="G66" i="9" s="1"/>
  <c r="O66" i="9"/>
  <c r="S66" i="9"/>
  <c r="W66" i="9"/>
  <c r="AA66" i="9"/>
  <c r="AE66" i="9"/>
  <c r="K68" i="9"/>
  <c r="O68" i="9"/>
  <c r="S68" i="9"/>
  <c r="W68" i="9"/>
  <c r="AA68" i="9"/>
  <c r="AE68" i="9"/>
  <c r="E69" i="9"/>
  <c r="M69" i="9"/>
  <c r="Q69" i="9"/>
  <c r="AG69" i="9"/>
  <c r="U69" i="9"/>
  <c r="D58" i="9"/>
  <c r="L58" i="9"/>
  <c r="P58" i="9"/>
  <c r="T58" i="9"/>
  <c r="X58" i="9"/>
  <c r="AB58" i="9"/>
  <c r="AF58" i="9"/>
  <c r="D66" i="9"/>
  <c r="L66" i="9"/>
  <c r="P66" i="9"/>
  <c r="T66" i="9"/>
  <c r="X66" i="9"/>
  <c r="AB66" i="9"/>
  <c r="AF66" i="9"/>
  <c r="D68" i="9"/>
  <c r="L68" i="9"/>
  <c r="P68" i="9"/>
  <c r="T68" i="9"/>
  <c r="X68" i="9"/>
  <c r="AB68" i="9"/>
  <c r="AF68" i="9"/>
  <c r="I69" i="9"/>
  <c r="N69" i="9"/>
  <c r="R69" i="9"/>
  <c r="V69" i="9"/>
  <c r="Z69" i="9"/>
  <c r="AD69" i="9"/>
  <c r="AC69" i="9"/>
  <c r="E58" i="9"/>
  <c r="M58" i="9"/>
  <c r="Q58" i="9"/>
  <c r="U58" i="9"/>
  <c r="Y58" i="9"/>
  <c r="E66" i="9"/>
  <c r="M66" i="9"/>
  <c r="Q66" i="9"/>
  <c r="U66" i="9"/>
  <c r="Y66" i="9"/>
  <c r="K67" i="9"/>
  <c r="F67" i="9" s="1"/>
  <c r="O67" i="9"/>
  <c r="S67" i="9"/>
  <c r="W67" i="9"/>
  <c r="AA67" i="9"/>
  <c r="AE67" i="9"/>
  <c r="E68" i="9"/>
  <c r="M68" i="9"/>
  <c r="Q68" i="9"/>
  <c r="U68" i="9"/>
  <c r="Y68" i="9"/>
  <c r="K69" i="9"/>
  <c r="F69" i="9" s="1"/>
  <c r="O69" i="9"/>
  <c r="S69" i="9"/>
  <c r="W69" i="9"/>
  <c r="AA69" i="9"/>
  <c r="AE69" i="9"/>
  <c r="K62" i="9"/>
  <c r="AA62" i="9"/>
  <c r="I55" i="9"/>
  <c r="N55" i="9"/>
  <c r="R55" i="9"/>
  <c r="V55" i="9"/>
  <c r="Z55" i="9"/>
  <c r="AD55" i="9"/>
  <c r="D57" i="9"/>
  <c r="L57" i="9"/>
  <c r="P57" i="9"/>
  <c r="T57" i="9"/>
  <c r="X57" i="9"/>
  <c r="AB57" i="9"/>
  <c r="AF57" i="9"/>
  <c r="O62" i="9"/>
  <c r="AE62" i="9"/>
  <c r="K55" i="9"/>
  <c r="O55" i="9"/>
  <c r="S55" i="9"/>
  <c r="W55" i="9"/>
  <c r="AA55" i="9"/>
  <c r="AE55" i="9"/>
  <c r="E57" i="9"/>
  <c r="M57" i="9"/>
  <c r="Q57" i="9"/>
  <c r="U57" i="9"/>
  <c r="Y57" i="9"/>
  <c r="AC57" i="9"/>
  <c r="AG57" i="9"/>
  <c r="S62" i="9"/>
  <c r="L55" i="9"/>
  <c r="T55" i="9"/>
  <c r="AB55" i="9"/>
  <c r="I57" i="9"/>
  <c r="R57" i="9"/>
  <c r="Z57" i="9"/>
  <c r="D55" i="9"/>
  <c r="P55" i="9"/>
  <c r="X55" i="9"/>
  <c r="AF55" i="9"/>
  <c r="N57" i="9"/>
  <c r="V57" i="9"/>
  <c r="AD57" i="9"/>
  <c r="W62" i="9"/>
  <c r="E55" i="9"/>
  <c r="M55" i="9"/>
  <c r="Q55" i="9"/>
  <c r="U55" i="9"/>
  <c r="Y55" i="9"/>
  <c r="K57" i="9"/>
  <c r="O57" i="9"/>
  <c r="S57" i="9"/>
  <c r="W57" i="9"/>
  <c r="AA57" i="9"/>
  <c r="AE57" i="9"/>
  <c r="I62" i="9"/>
  <c r="N62" i="9"/>
  <c r="R62" i="9"/>
  <c r="V62" i="9"/>
  <c r="Z62" i="9"/>
  <c r="AD62" i="9"/>
  <c r="I56" i="9"/>
  <c r="N56" i="9"/>
  <c r="R56" i="9"/>
  <c r="V56" i="9"/>
  <c r="Z56" i="9"/>
  <c r="AD56" i="9"/>
  <c r="K56" i="9"/>
  <c r="S56" i="9"/>
  <c r="AA56" i="9"/>
  <c r="O56" i="9"/>
  <c r="W56" i="9"/>
  <c r="AE56" i="9"/>
  <c r="D62" i="9"/>
  <c r="L62" i="9"/>
  <c r="P62" i="9"/>
  <c r="T62" i="9"/>
  <c r="X62" i="9"/>
  <c r="AB62" i="9"/>
  <c r="AF62" i="9"/>
  <c r="D56" i="9"/>
  <c r="L56" i="9"/>
  <c r="P56" i="9"/>
  <c r="T56" i="9"/>
  <c r="X56" i="9"/>
  <c r="AB56" i="9"/>
  <c r="AF56" i="9"/>
  <c r="E62" i="9"/>
  <c r="M62" i="9"/>
  <c r="Q62" i="9"/>
  <c r="U62" i="9"/>
  <c r="Y62" i="9"/>
  <c r="E56" i="9"/>
  <c r="M56" i="9"/>
  <c r="Q56" i="9"/>
  <c r="U56" i="9"/>
  <c r="Y56" i="9"/>
  <c r="BD72" i="6"/>
  <c r="BE72" i="6" s="1"/>
  <c r="BP30" i="6"/>
  <c r="AB54" i="9"/>
  <c r="BP40" i="6"/>
  <c r="BP71" i="6"/>
  <c r="BD63" i="6"/>
  <c r="BE63" i="6" s="1"/>
  <c r="P61" i="36"/>
  <c r="AF54" i="9"/>
  <c r="N61" i="9"/>
  <c r="W61" i="9"/>
  <c r="D54" i="9"/>
  <c r="AA54" i="36"/>
  <c r="BD40" i="6"/>
  <c r="BE40" i="6" s="1"/>
  <c r="BD53" i="6"/>
  <c r="BE53" i="6" s="1"/>
  <c r="BI12" i="23"/>
  <c r="BM12" i="23"/>
  <c r="BY12" i="23"/>
  <c r="BK13" i="23"/>
  <c r="BO13" i="23"/>
  <c r="BS13" i="23"/>
  <c r="BI14" i="23"/>
  <c r="BM14" i="23"/>
  <c r="BQ14" i="23"/>
  <c r="BY14" i="23"/>
  <c r="BK15" i="23"/>
  <c r="BO15" i="23"/>
  <c r="BS15" i="23"/>
  <c r="CA15" i="23"/>
  <c r="BI16" i="23"/>
  <c r="BM16" i="23"/>
  <c r="BY16" i="23"/>
  <c r="BK17" i="23"/>
  <c r="BO17" i="23"/>
  <c r="BS17" i="23"/>
  <c r="CA17" i="23"/>
  <c r="BI18" i="23"/>
  <c r="BM18" i="23"/>
  <c r="BQ18" i="23"/>
  <c r="BU18" i="23"/>
  <c r="BK19" i="23"/>
  <c r="BO19" i="23"/>
  <c r="BI20" i="23"/>
  <c r="BM20" i="23"/>
  <c r="BQ20" i="23"/>
  <c r="BK21" i="23"/>
  <c r="BO21" i="23"/>
  <c r="BS21" i="23"/>
  <c r="BI22" i="23"/>
  <c r="BM22" i="23"/>
  <c r="BQ22" i="23"/>
  <c r="BK23" i="23"/>
  <c r="BO23" i="23"/>
  <c r="BS23" i="23"/>
  <c r="BK12" i="23"/>
  <c r="BO12" i="23"/>
  <c r="BS12" i="23"/>
  <c r="CI12" i="23"/>
  <c r="BI13" i="23"/>
  <c r="BM13" i="23"/>
  <c r="BK14" i="23"/>
  <c r="BO14" i="23"/>
  <c r="BS14" i="23"/>
  <c r="BI15" i="23"/>
  <c r="BM15" i="23"/>
  <c r="BQ15" i="23"/>
  <c r="BK16" i="23"/>
  <c r="BO16" i="23"/>
  <c r="BL12" i="23"/>
  <c r="BP12" i="23"/>
  <c r="BT12" i="23"/>
  <c r="CJ12" i="23"/>
  <c r="BJ13" i="23"/>
  <c r="BN13" i="23"/>
  <c r="BL14" i="23"/>
  <c r="BP14" i="23"/>
  <c r="BT14" i="23"/>
  <c r="BJ15" i="23"/>
  <c r="BN15" i="23"/>
  <c r="BR15" i="23"/>
  <c r="BL16" i="23"/>
  <c r="BP16" i="23"/>
  <c r="BT16" i="23"/>
  <c r="BJ17" i="23"/>
  <c r="BN17" i="23"/>
  <c r="BR17" i="23"/>
  <c r="CD17" i="23"/>
  <c r="BL18" i="23"/>
  <c r="BP18" i="23"/>
  <c r="BT18" i="23"/>
  <c r="BJ19" i="23"/>
  <c r="BN19" i="23"/>
  <c r="BR19" i="23"/>
  <c r="CH19" i="23"/>
  <c r="BL20" i="23"/>
  <c r="BP20" i="23"/>
  <c r="CB20" i="23"/>
  <c r="BJ21" i="23"/>
  <c r="BN21" i="23"/>
  <c r="BR21" i="23"/>
  <c r="BZ21" i="23"/>
  <c r="BL22" i="23"/>
  <c r="BP22" i="23"/>
  <c r="CB22" i="23"/>
  <c r="BJ23" i="23"/>
  <c r="BN23" i="23"/>
  <c r="BV23" i="23"/>
  <c r="BL24" i="23"/>
  <c r="BP24" i="23"/>
  <c r="BT24" i="23"/>
  <c r="BJ25" i="23"/>
  <c r="BN25" i="23"/>
  <c r="BZ25" i="23"/>
  <c r="CD25" i="23"/>
  <c r="BL26" i="23"/>
  <c r="BX26" i="23"/>
  <c r="CB26" i="23"/>
  <c r="BJ27" i="23"/>
  <c r="BN27" i="23"/>
  <c r="BR27" i="23"/>
  <c r="BV27" i="23"/>
  <c r="BL28" i="23"/>
  <c r="BP28" i="23"/>
  <c r="CB28" i="23"/>
  <c r="BJ29" i="23"/>
  <c r="BN29" i="23"/>
  <c r="BV29" i="23"/>
  <c r="BZ29" i="23"/>
  <c r="BL30" i="23"/>
  <c r="BP30" i="23"/>
  <c r="BJ31" i="23"/>
  <c r="BN31" i="23"/>
  <c r="BR31" i="23"/>
  <c r="BZ31" i="23"/>
  <c r="CD31" i="23"/>
  <c r="BL32" i="23"/>
  <c r="BP32" i="23"/>
  <c r="CJ32" i="23"/>
  <c r="BJ33" i="23"/>
  <c r="BN33" i="23"/>
  <c r="BR33" i="23"/>
  <c r="BV33" i="23"/>
  <c r="BL34" i="23"/>
  <c r="BP34" i="23"/>
  <c r="BJ35" i="23"/>
  <c r="BN35" i="23"/>
  <c r="BR35" i="23"/>
  <c r="BL36" i="23"/>
  <c r="BP36" i="23"/>
  <c r="BT36" i="23"/>
  <c r="BJ37" i="23"/>
  <c r="BN37" i="23"/>
  <c r="BR37" i="23"/>
  <c r="BJ12" i="23"/>
  <c r="BZ12" i="23"/>
  <c r="BP13" i="23"/>
  <c r="BR14" i="23"/>
  <c r="BT15" i="23"/>
  <c r="BI17" i="23"/>
  <c r="BQ17" i="23"/>
  <c r="CB17" i="23"/>
  <c r="BN18" i="23"/>
  <c r="BV18" i="23"/>
  <c r="BP19" i="23"/>
  <c r="CG19" i="23"/>
  <c r="BO20" i="23"/>
  <c r="BP21" i="23"/>
  <c r="BJ22" i="23"/>
  <c r="BR22" i="23"/>
  <c r="BI23" i="23"/>
  <c r="CE23" i="23"/>
  <c r="BI24" i="23"/>
  <c r="BN24" i="23"/>
  <c r="BS24" i="23"/>
  <c r="BK25" i="23"/>
  <c r="BP25" i="23"/>
  <c r="CC25" i="23"/>
  <c r="BM26" i="23"/>
  <c r="BQ26" i="23"/>
  <c r="BI27" i="23"/>
  <c r="BO27" i="23"/>
  <c r="BK28" i="23"/>
  <c r="BQ28" i="23"/>
  <c r="BU28" i="23"/>
  <c r="BM29" i="23"/>
  <c r="CB29" i="23"/>
  <c r="CF29" i="23"/>
  <c r="BJ30" i="23"/>
  <c r="BO30" i="23"/>
  <c r="BK31" i="23"/>
  <c r="BP31" i="23"/>
  <c r="BY31" i="23"/>
  <c r="CE31" i="23"/>
  <c r="BI32" i="23"/>
  <c r="BN32" i="23"/>
  <c r="CI32" i="23"/>
  <c r="BK33" i="23"/>
  <c r="BP33" i="23"/>
  <c r="BU33" i="23"/>
  <c r="BM34" i="23"/>
  <c r="BR34" i="23"/>
  <c r="BV34" i="23"/>
  <c r="CD34" i="23"/>
  <c r="BM35" i="23"/>
  <c r="BS35" i="23"/>
  <c r="CA35" i="23"/>
  <c r="BI36" i="23"/>
  <c r="BN36" i="23"/>
  <c r="BS36" i="23"/>
  <c r="BK37" i="23"/>
  <c r="BP37" i="23"/>
  <c r="BK38" i="23"/>
  <c r="BO38" i="23"/>
  <c r="BS38" i="23"/>
  <c r="CE38" i="23"/>
  <c r="BI39" i="23"/>
  <c r="BM39" i="23"/>
  <c r="BQ39" i="23"/>
  <c r="BU39" i="23"/>
  <c r="BY39" i="23"/>
  <c r="BK40" i="23"/>
  <c r="BO40" i="23"/>
  <c r="BS40" i="23"/>
  <c r="BI41" i="23"/>
  <c r="BM41" i="23"/>
  <c r="BK42" i="23"/>
  <c r="BO42" i="23"/>
  <c r="BS42" i="23"/>
  <c r="BI43" i="23"/>
  <c r="BM43" i="23"/>
  <c r="BQ43" i="23"/>
  <c r="BK44" i="23"/>
  <c r="BO44" i="23"/>
  <c r="BS44" i="23"/>
  <c r="BI45" i="23"/>
  <c r="BM45" i="23"/>
  <c r="BK46" i="23"/>
  <c r="BO46" i="23"/>
  <c r="BL13" i="23"/>
  <c r="BT13" i="23"/>
  <c r="BN14" i="23"/>
  <c r="BP15" i="23"/>
  <c r="CB15" i="23"/>
  <c r="BN16" i="23"/>
  <c r="BZ16" i="23"/>
  <c r="BP17" i="23"/>
  <c r="BK18" i="23"/>
  <c r="BS18" i="23"/>
  <c r="BM19" i="23"/>
  <c r="BN20" i="23"/>
  <c r="BM21" i="23"/>
  <c r="BY21" i="23"/>
  <c r="BO22" i="23"/>
  <c r="BP23" i="23"/>
  <c r="BU23" i="23"/>
  <c r="BM24" i="23"/>
  <c r="BR24" i="23"/>
  <c r="BI25" i="23"/>
  <c r="BO25" i="23"/>
  <c r="BK26" i="23"/>
  <c r="CD26" i="23"/>
  <c r="BM27" i="23"/>
  <c r="BJ28" i="23"/>
  <c r="BO28" i="23"/>
  <c r="BL29" i="23"/>
  <c r="BU29" i="23"/>
  <c r="CA29" i="23"/>
  <c r="CE29" i="23"/>
  <c r="BI30" i="23"/>
  <c r="BN30" i="23"/>
  <c r="BI31" i="23"/>
  <c r="BO31" i="23"/>
  <c r="BT31" i="23"/>
  <c r="CC31" i="23"/>
  <c r="BM32" i="23"/>
  <c r="BR32" i="23"/>
  <c r="BI33" i="23"/>
  <c r="BO33" i="23"/>
  <c r="BT33" i="23"/>
  <c r="BK34" i="23"/>
  <c r="BQ34" i="23"/>
  <c r="BU34" i="23"/>
  <c r="CC34" i="23"/>
  <c r="BL35" i="23"/>
  <c r="BQ35" i="23"/>
  <c r="BM36" i="23"/>
  <c r="BR36" i="23"/>
  <c r="BI37" i="23"/>
  <c r="BO37" i="23"/>
  <c r="BT37" i="23"/>
  <c r="BJ38" i="23"/>
  <c r="BN38" i="23"/>
  <c r="BR38" i="23"/>
  <c r="BV38" i="23"/>
  <c r="BL39" i="23"/>
  <c r="BT39" i="23"/>
  <c r="CB39" i="23"/>
  <c r="CJ39" i="23"/>
  <c r="BJ40" i="23"/>
  <c r="BN40" i="23"/>
  <c r="BR40" i="23"/>
  <c r="BL41" i="23"/>
  <c r="BP41" i="23"/>
  <c r="BT41" i="23"/>
  <c r="BX41" i="23"/>
  <c r="BJ42" i="23"/>
  <c r="BN42" i="23"/>
  <c r="BR42" i="23"/>
  <c r="BL43" i="23"/>
  <c r="BP43" i="23"/>
  <c r="BT43" i="23"/>
  <c r="BJ44" i="23"/>
  <c r="BN44" i="23"/>
  <c r="BL45" i="23"/>
  <c r="BP45" i="23"/>
  <c r="BT45" i="23"/>
  <c r="CF45" i="23"/>
  <c r="BJ46" i="23"/>
  <c r="BN46" i="23"/>
  <c r="BR46" i="23"/>
  <c r="BV46" i="23"/>
  <c r="CD46" i="23"/>
  <c r="BL47" i="23"/>
  <c r="BP47" i="23"/>
  <c r="BT47" i="23"/>
  <c r="BN12" i="23"/>
  <c r="BJ16" i="23"/>
  <c r="BL17" i="23"/>
  <c r="BR18" i="23"/>
  <c r="BR20" i="23"/>
  <c r="BI21" i="23"/>
  <c r="BK22" i="23"/>
  <c r="BQ24" i="23"/>
  <c r="BM25" i="23"/>
  <c r="BI26" i="23"/>
  <c r="BL27" i="23"/>
  <c r="BN28" i="23"/>
  <c r="BV28" i="23"/>
  <c r="BI29" i="23"/>
  <c r="BM30" i="23"/>
  <c r="BM31" i="23"/>
  <c r="BJ32" i="23"/>
  <c r="BQ33" i="23"/>
  <c r="BN34" i="23"/>
  <c r="BJ36" i="23"/>
  <c r="BU36" i="23"/>
  <c r="BQ37" i="23"/>
  <c r="BI38" i="23"/>
  <c r="BQ38" i="23"/>
  <c r="BN39" i="23"/>
  <c r="BS39" i="23"/>
  <c r="BZ39" i="23"/>
  <c r="CI39" i="23"/>
  <c r="BL40" i="23"/>
  <c r="BT40" i="23"/>
  <c r="BK41" i="23"/>
  <c r="BW41" i="23"/>
  <c r="BL42" i="23"/>
  <c r="BT42" i="23"/>
  <c r="BK43" i="23"/>
  <c r="BS43" i="23"/>
  <c r="BL44" i="23"/>
  <c r="BJ45" i="23"/>
  <c r="BI46" i="23"/>
  <c r="BQ46" i="23"/>
  <c r="BJ47" i="23"/>
  <c r="BO47" i="23"/>
  <c r="CC47" i="23"/>
  <c r="BK48" i="23"/>
  <c r="BO48" i="23"/>
  <c r="BS48" i="23"/>
  <c r="CA48" i="23"/>
  <c r="BI49" i="23"/>
  <c r="BM49" i="23"/>
  <c r="BQ49" i="23"/>
  <c r="BU49" i="23"/>
  <c r="BK50" i="23"/>
  <c r="BO50" i="23"/>
  <c r="BS50" i="23"/>
  <c r="BI51" i="23"/>
  <c r="BM51" i="23"/>
  <c r="BQ51" i="23"/>
  <c r="BU51" i="23"/>
  <c r="BK52" i="23"/>
  <c r="BO52" i="23"/>
  <c r="CA52" i="23"/>
  <c r="CE52" i="23"/>
  <c r="BI53" i="23"/>
  <c r="BM53" i="23"/>
  <c r="BQ53" i="23"/>
  <c r="BU53" i="23"/>
  <c r="BY53" i="23"/>
  <c r="BK54" i="23"/>
  <c r="BO54" i="23"/>
  <c r="BI55" i="23"/>
  <c r="BM55" i="23"/>
  <c r="BU55" i="23"/>
  <c r="BK56" i="23"/>
  <c r="BO56" i="23"/>
  <c r="BI57" i="23"/>
  <c r="BM57" i="23"/>
  <c r="BQ57" i="23"/>
  <c r="BU57" i="23"/>
  <c r="BK58" i="23"/>
  <c r="BO58" i="23"/>
  <c r="BI59" i="23"/>
  <c r="BM59" i="23"/>
  <c r="BQ59" i="23"/>
  <c r="BY59" i="23"/>
  <c r="BK60" i="23"/>
  <c r="BO60" i="23"/>
  <c r="BS60" i="23"/>
  <c r="BI61" i="23"/>
  <c r="BM61" i="23"/>
  <c r="BQ61" i="23"/>
  <c r="BK62" i="23"/>
  <c r="BO62" i="23"/>
  <c r="BS62" i="23"/>
  <c r="BW62" i="23"/>
  <c r="BI63" i="23"/>
  <c r="BM63" i="23"/>
  <c r="BQ63" i="23"/>
  <c r="BU63" i="23"/>
  <c r="BK64" i="23"/>
  <c r="BO64" i="23"/>
  <c r="BS64" i="23"/>
  <c r="BI65" i="23"/>
  <c r="BM65" i="23"/>
  <c r="BQ65" i="23"/>
  <c r="BU65" i="23"/>
  <c r="BK66" i="23"/>
  <c r="CA66" i="23"/>
  <c r="CI66" i="23"/>
  <c r="BI67" i="23"/>
  <c r="BM67" i="23"/>
  <c r="BU67" i="23"/>
  <c r="CG67" i="23"/>
  <c r="BK68" i="23"/>
  <c r="BO68" i="23"/>
  <c r="BS68" i="23"/>
  <c r="BI69" i="23"/>
  <c r="BM69" i="23"/>
  <c r="BK70" i="23"/>
  <c r="BS70" i="23"/>
  <c r="CA70" i="23"/>
  <c r="BI71" i="23"/>
  <c r="BM71" i="23"/>
  <c r="BQ71" i="23"/>
  <c r="BK72" i="23"/>
  <c r="CA72" i="23"/>
  <c r="BI73" i="23"/>
  <c r="BM73" i="23"/>
  <c r="BU73" i="23"/>
  <c r="BK74" i="23"/>
  <c r="BS74" i="23"/>
  <c r="CA74" i="23"/>
  <c r="BI75" i="23"/>
  <c r="BM75" i="23"/>
  <c r="BK76" i="23"/>
  <c r="BL15" i="23"/>
  <c r="BS16" i="23"/>
  <c r="BO18" i="23"/>
  <c r="BQ19" i="23"/>
  <c r="BK20" i="23"/>
  <c r="BT21" i="23"/>
  <c r="BO24" i="23"/>
  <c r="BL25" i="23"/>
  <c r="BK27" i="23"/>
  <c r="BM28" i="23"/>
  <c r="BP29" i="23"/>
  <c r="BK30" i="23"/>
  <c r="BL31" i="23"/>
  <c r="BQ32" i="23"/>
  <c r="BM33" i="23"/>
  <c r="BJ34" i="23"/>
  <c r="BK35" i="23"/>
  <c r="BQ36" i="23"/>
  <c r="BM37" i="23"/>
  <c r="BP38" i="23"/>
  <c r="CF38" i="23"/>
  <c r="BK39" i="23"/>
  <c r="BR39" i="23"/>
  <c r="BI40" i="23"/>
  <c r="BQ40" i="23"/>
  <c r="BJ41" i="23"/>
  <c r="BI42" i="23"/>
  <c r="BQ42" i="23"/>
  <c r="BJ43" i="23"/>
  <c r="BR43" i="23"/>
  <c r="BI44" i="23"/>
  <c r="BO45" i="23"/>
  <c r="BP46" i="23"/>
  <c r="BU46" i="23"/>
  <c r="BI47" i="23"/>
  <c r="BN47" i="23"/>
  <c r="BS47" i="23"/>
  <c r="BJ48" i="23"/>
  <c r="BN48" i="23"/>
  <c r="BR48" i="23"/>
  <c r="BL49" i="23"/>
  <c r="BP49" i="23"/>
  <c r="CB49" i="23"/>
  <c r="BJ50" i="23"/>
  <c r="BN50" i="23"/>
  <c r="BR50" i="23"/>
  <c r="BL51" i="23"/>
  <c r="BP51" i="23"/>
  <c r="BT51" i="23"/>
  <c r="BJ52" i="23"/>
  <c r="BN52" i="23"/>
  <c r="BR52" i="23"/>
  <c r="BV52" i="23"/>
  <c r="CD52" i="23"/>
  <c r="BL53" i="23"/>
  <c r="BP53" i="23"/>
  <c r="CF53" i="23"/>
  <c r="BJ54" i="23"/>
  <c r="BN54" i="23"/>
  <c r="BR54" i="23"/>
  <c r="BV54" i="23"/>
  <c r="BL55" i="23"/>
  <c r="BP55" i="23"/>
  <c r="CJ55" i="23"/>
  <c r="BJ56" i="23"/>
  <c r="BN56" i="23"/>
  <c r="BR56" i="23"/>
  <c r="BZ56" i="23"/>
  <c r="BL57" i="23"/>
  <c r="BP57" i="23"/>
  <c r="BT57" i="23"/>
  <c r="BJ58" i="23"/>
  <c r="BN58" i="23"/>
  <c r="BR58" i="23"/>
  <c r="BV58" i="23"/>
  <c r="BZ58" i="23"/>
  <c r="BL59" i="23"/>
  <c r="BP59" i="23"/>
  <c r="BT59" i="23"/>
  <c r="BJ60" i="23"/>
  <c r="BN60" i="23"/>
  <c r="BR60" i="23"/>
  <c r="BZ60" i="23"/>
  <c r="CD60" i="23"/>
  <c r="BL61" i="23"/>
  <c r="BP61" i="23"/>
  <c r="CB61" i="23"/>
  <c r="BJ62" i="23"/>
  <c r="BN62" i="23"/>
  <c r="BL63" i="23"/>
  <c r="BP63" i="23"/>
  <c r="BJ64" i="23"/>
  <c r="BN64" i="23"/>
  <c r="BR64" i="23"/>
  <c r="BL65" i="23"/>
  <c r="BP65" i="23"/>
  <c r="BJ66" i="23"/>
  <c r="BN66" i="23"/>
  <c r="BR66" i="23"/>
  <c r="BL67" i="23"/>
  <c r="BP67" i="23"/>
  <c r="BT67" i="23"/>
  <c r="BJ68" i="23"/>
  <c r="BN68" i="23"/>
  <c r="BZ68" i="23"/>
  <c r="BL69" i="23"/>
  <c r="BP69" i="23"/>
  <c r="BT69" i="23"/>
  <c r="CF69" i="23"/>
  <c r="BJ70" i="23"/>
  <c r="BN70" i="23"/>
  <c r="BR70" i="23"/>
  <c r="BL71" i="23"/>
  <c r="BT71" i="23"/>
  <c r="CB71" i="23"/>
  <c r="BJ72" i="23"/>
  <c r="BN72" i="23"/>
  <c r="BR72" i="23"/>
  <c r="BV72" i="23"/>
  <c r="BL73" i="23"/>
  <c r="BP73" i="23"/>
  <c r="BT73" i="23"/>
  <c r="BJ74" i="23"/>
  <c r="BN74" i="23"/>
  <c r="BR74" i="23"/>
  <c r="BL75" i="23"/>
  <c r="BT75" i="23"/>
  <c r="CB75" i="23"/>
  <c r="CF75" i="23"/>
  <c r="BJ76" i="23"/>
  <c r="BN76" i="23"/>
  <c r="BR76" i="23"/>
  <c r="BV76" i="23"/>
  <c r="BL77" i="23"/>
  <c r="BP77" i="23"/>
  <c r="BT77" i="23"/>
  <c r="BJ78" i="23"/>
  <c r="BN78" i="23"/>
  <c r="BV78" i="23"/>
  <c r="BL79" i="23"/>
  <c r="BP79" i="23"/>
  <c r="BT79" i="23"/>
  <c r="BJ80" i="23"/>
  <c r="BN80" i="23"/>
  <c r="BR80" i="23"/>
  <c r="CD80" i="23"/>
  <c r="BL81" i="23"/>
  <c r="BP81" i="23"/>
  <c r="BT81" i="23"/>
  <c r="CF81" i="23"/>
  <c r="BJ82" i="23"/>
  <c r="BN82" i="23"/>
  <c r="BR82" i="23"/>
  <c r="BL83" i="23"/>
  <c r="BP83" i="23"/>
  <c r="BJ84" i="23"/>
  <c r="BN84" i="23"/>
  <c r="BL85" i="23"/>
  <c r="BP85" i="23"/>
  <c r="BJ86" i="23"/>
  <c r="BN86" i="23"/>
  <c r="BL87" i="23"/>
  <c r="BP87" i="23"/>
  <c r="BJ88" i="23"/>
  <c r="BN88" i="23"/>
  <c r="BL89" i="23"/>
  <c r="BP89" i="23"/>
  <c r="BJ90" i="23"/>
  <c r="BN90" i="23"/>
  <c r="BL91" i="23"/>
  <c r="BJ14" i="23"/>
  <c r="BM17" i="23"/>
  <c r="CC17" i="23"/>
  <c r="BN22" i="23"/>
  <c r="BL23" i="23"/>
  <c r="BT23" i="23"/>
  <c r="BJ24" i="23"/>
  <c r="BY25" i="23"/>
  <c r="BN26" i="23"/>
  <c r="BW26" i="23"/>
  <c r="CC26" i="23"/>
  <c r="BQ31" i="23"/>
  <c r="CF31" i="23"/>
  <c r="BO32" i="23"/>
  <c r="BS33" i="23"/>
  <c r="BK36" i="23"/>
  <c r="BS37" i="23"/>
  <c r="BM38" i="23"/>
  <c r="BV39" i="23"/>
  <c r="BM40" i="23"/>
  <c r="BN41" i="23"/>
  <c r="BS41" i="23"/>
  <c r="BK45" i="23"/>
  <c r="BS45" i="23"/>
  <c r="BS46" i="23"/>
  <c r="CC46" i="23"/>
  <c r="BR47" i="23"/>
  <c r="BM48" i="23"/>
  <c r="BO49" i="23"/>
  <c r="BV49" i="23"/>
  <c r="BI50" i="23"/>
  <c r="BQ50" i="23"/>
  <c r="BJ51" i="23"/>
  <c r="BR51" i="23"/>
  <c r="BL52" i="23"/>
  <c r="CC52" i="23"/>
  <c r="BJ53" i="23"/>
  <c r="BR53" i="23"/>
  <c r="BM54" i="23"/>
  <c r="BN55" i="23"/>
  <c r="BM56" i="23"/>
  <c r="BN57" i="23"/>
  <c r="BV57" i="23"/>
  <c r="BP58" i="23"/>
  <c r="BU58" i="23"/>
  <c r="BJ59" i="23"/>
  <c r="BR59" i="23"/>
  <c r="BL60" i="23"/>
  <c r="BT60" i="23"/>
  <c r="CC60" i="23"/>
  <c r="BO61" i="23"/>
  <c r="BP62" i="23"/>
  <c r="BO63" i="23"/>
  <c r="BV63" i="23"/>
  <c r="BP64" i="23"/>
  <c r="BO65" i="23"/>
  <c r="BV65" i="23"/>
  <c r="BO67" i="23"/>
  <c r="BV67" i="23"/>
  <c r="BI68" i="23"/>
  <c r="BJ69" i="23"/>
  <c r="BI70" i="23"/>
  <c r="BJ71" i="23"/>
  <c r="BI72" i="23"/>
  <c r="BU72" i="23"/>
  <c r="BJ73" i="23"/>
  <c r="BI74" i="23"/>
  <c r="BJ75" i="23"/>
  <c r="BI76" i="23"/>
  <c r="BP76" i="23"/>
  <c r="BU76" i="23"/>
  <c r="BM77" i="23"/>
  <c r="BI78" i="23"/>
  <c r="BO78" i="23"/>
  <c r="BS78" i="23"/>
  <c r="BJ79" i="23"/>
  <c r="BO79" i="23"/>
  <c r="BU79" i="23"/>
  <c r="BL80" i="23"/>
  <c r="BQ80" i="23"/>
  <c r="BI81" i="23"/>
  <c r="BN81" i="23"/>
  <c r="BS81" i="23"/>
  <c r="BL82" i="23"/>
  <c r="BQ82" i="23"/>
  <c r="BM83" i="23"/>
  <c r="BM84" i="23"/>
  <c r="BM85" i="23"/>
  <c r="BM86" i="23"/>
  <c r="BM87" i="23"/>
  <c r="BM88" i="23"/>
  <c r="BM89" i="23"/>
  <c r="BM90" i="23"/>
  <c r="BM91" i="23"/>
  <c r="BK92" i="23"/>
  <c r="BO92" i="23"/>
  <c r="BI93" i="23"/>
  <c r="BM93" i="23"/>
  <c r="BK94" i="23"/>
  <c r="BO94" i="23"/>
  <c r="BI95" i="23"/>
  <c r="BM95" i="23"/>
  <c r="BK96" i="23"/>
  <c r="BO96" i="23"/>
  <c r="BI97" i="23"/>
  <c r="BM97" i="23"/>
  <c r="BK98" i="23"/>
  <c r="BO98" i="23"/>
  <c r="BI99" i="23"/>
  <c r="BM99" i="23"/>
  <c r="BQ99" i="23"/>
  <c r="BU99" i="23"/>
  <c r="BK100" i="23"/>
  <c r="BO100" i="23"/>
  <c r="BI101" i="23"/>
  <c r="BM101" i="23"/>
  <c r="BQ101" i="23"/>
  <c r="BK102" i="23"/>
  <c r="BO102" i="23"/>
  <c r="BI103" i="23"/>
  <c r="BM103" i="23"/>
  <c r="BK104" i="23"/>
  <c r="BO104" i="23"/>
  <c r="BI105" i="23"/>
  <c r="BM105" i="23"/>
  <c r="BK106" i="23"/>
  <c r="BO106" i="23"/>
  <c r="BI107" i="23"/>
  <c r="BM107" i="23"/>
  <c r="BQ107" i="23"/>
  <c r="BK108" i="23"/>
  <c r="BO108" i="23"/>
  <c r="BI109" i="23"/>
  <c r="BM109" i="23"/>
  <c r="BK110" i="23"/>
  <c r="BO110" i="23"/>
  <c r="BI111" i="23"/>
  <c r="BM111" i="23"/>
  <c r="BK112" i="23"/>
  <c r="BO112" i="23"/>
  <c r="BI113" i="23"/>
  <c r="BM113" i="23"/>
  <c r="BK114" i="23"/>
  <c r="BO114" i="23"/>
  <c r="BI115" i="23"/>
  <c r="BM115" i="23"/>
  <c r="BK116" i="23"/>
  <c r="BO116" i="23"/>
  <c r="BI117" i="23"/>
  <c r="BM117" i="23"/>
  <c r="BK118" i="23"/>
  <c r="BO118" i="23"/>
  <c r="BI119" i="23"/>
  <c r="BM119" i="23"/>
  <c r="BK120" i="23"/>
  <c r="BO120" i="23"/>
  <c r="BI121" i="23"/>
  <c r="BM121" i="23"/>
  <c r="BK122" i="23"/>
  <c r="BO122" i="23"/>
  <c r="BI123" i="23"/>
  <c r="BM123" i="23"/>
  <c r="BK124" i="23"/>
  <c r="BO124" i="23"/>
  <c r="BI125" i="23"/>
  <c r="BM125" i="23"/>
  <c r="BK126" i="23"/>
  <c r="BO126" i="23"/>
  <c r="BI127" i="23"/>
  <c r="BM127" i="23"/>
  <c r="BL19" i="23"/>
  <c r="CA20" i="23"/>
  <c r="BQ21" i="23"/>
  <c r="BJ26" i="23"/>
  <c r="BR26" i="23"/>
  <c r="CA26" i="23"/>
  <c r="BR28" i="23"/>
  <c r="BR30" i="23"/>
  <c r="BV30" i="23"/>
  <c r="BZ30" i="23"/>
  <c r="CD30" i="23"/>
  <c r="BK32" i="23"/>
  <c r="BL33" i="23"/>
  <c r="BI35" i="23"/>
  <c r="BL37" i="23"/>
  <c r="BL38" i="23"/>
  <c r="CA39" i="23"/>
  <c r="CE45" i="23"/>
  <c r="BM46" i="23"/>
  <c r="BQ47" i="23"/>
  <c r="BL48" i="23"/>
  <c r="BT48" i="23"/>
  <c r="BN49" i="23"/>
  <c r="BP50" i="23"/>
  <c r="BO51" i="23"/>
  <c r="BI52" i="23"/>
  <c r="BQ52" i="23"/>
  <c r="CB52" i="23"/>
  <c r="BO53" i="23"/>
  <c r="BV53" i="23"/>
  <c r="CE53" i="23"/>
  <c r="BL54" i="23"/>
  <c r="BK55" i="23"/>
  <c r="CI55" i="23"/>
  <c r="BL56" i="23"/>
  <c r="BK57" i="23"/>
  <c r="BS57" i="23"/>
  <c r="BM58" i="23"/>
  <c r="BY58" i="23"/>
  <c r="BO59" i="23"/>
  <c r="BI60" i="23"/>
  <c r="BQ60" i="23"/>
  <c r="BN61" i="23"/>
  <c r="BM62" i="23"/>
  <c r="BT62" i="23"/>
  <c r="BN63" i="23"/>
  <c r="BM64" i="23"/>
  <c r="BN65" i="23"/>
  <c r="BM66" i="23"/>
  <c r="CB66" i="23"/>
  <c r="BN67" i="23"/>
  <c r="BS67" i="23"/>
  <c r="CH67" i="23"/>
  <c r="BP68" i="23"/>
  <c r="BY68" i="23"/>
  <c r="BO69" i="23"/>
  <c r="BO73" i="23"/>
  <c r="BV73" i="23"/>
  <c r="BS75" i="23"/>
  <c r="BO76" i="23"/>
  <c r="BK77" i="23"/>
  <c r="BZ77" i="23"/>
  <c r="BM78" i="23"/>
  <c r="BI79" i="23"/>
  <c r="BN79" i="23"/>
  <c r="BS79" i="23"/>
  <c r="BK80" i="23"/>
  <c r="BP80" i="23"/>
  <c r="CC80" i="23"/>
  <c r="BM81" i="23"/>
  <c r="CE81" i="23"/>
  <c r="BK82" i="23"/>
  <c r="BP82" i="23"/>
  <c r="BK83" i="23"/>
  <c r="BL84" i="23"/>
  <c r="BK85" i="23"/>
  <c r="BL86" i="23"/>
  <c r="BK87" i="23"/>
  <c r="BL88" i="23"/>
  <c r="BK89" i="23"/>
  <c r="BL90" i="23"/>
  <c r="BK91" i="23"/>
  <c r="BP91" i="23"/>
  <c r="BJ92" i="23"/>
  <c r="BN92" i="23"/>
  <c r="BL93" i="23"/>
  <c r="BP93" i="23"/>
  <c r="BJ94" i="23"/>
  <c r="BN94" i="23"/>
  <c r="BL95" i="23"/>
  <c r="BP95" i="23"/>
  <c r="BJ96" i="23"/>
  <c r="BN96" i="23"/>
  <c r="BL97" i="23"/>
  <c r="BP97" i="23"/>
  <c r="BJ98" i="23"/>
  <c r="BN98" i="23"/>
  <c r="BL99" i="23"/>
  <c r="BP99" i="23"/>
  <c r="BT99" i="23"/>
  <c r="BJ100" i="23"/>
  <c r="BN100" i="23"/>
  <c r="BL101" i="23"/>
  <c r="BP101" i="23"/>
  <c r="BT101" i="23"/>
  <c r="BJ102" i="23"/>
  <c r="BN102" i="23"/>
  <c r="BL103" i="23"/>
  <c r="BP103" i="23"/>
  <c r="BJ104" i="23"/>
  <c r="BN104" i="23"/>
  <c r="BL105" i="23"/>
  <c r="BP105" i="23"/>
  <c r="BJ106" i="23"/>
  <c r="BN106" i="23"/>
  <c r="BL107" i="23"/>
  <c r="BP107" i="23"/>
  <c r="CB107" i="23"/>
  <c r="BJ108" i="23"/>
  <c r="BN108" i="23"/>
  <c r="BL109" i="23"/>
  <c r="BP109" i="23"/>
  <c r="BJ110" i="23"/>
  <c r="BN110" i="23"/>
  <c r="BL111" i="23"/>
  <c r="BP111" i="23"/>
  <c r="BJ112" i="23"/>
  <c r="BN112" i="23"/>
  <c r="BL113" i="23"/>
  <c r="BP113" i="23"/>
  <c r="BJ114" i="23"/>
  <c r="BN114" i="23"/>
  <c r="BL115" i="23"/>
  <c r="BP115" i="23"/>
  <c r="BJ116" i="23"/>
  <c r="BN116" i="23"/>
  <c r="BL117" i="23"/>
  <c r="BP117" i="23"/>
  <c r="BJ118" i="23"/>
  <c r="BN118" i="23"/>
  <c r="BL119" i="23"/>
  <c r="BP119" i="23"/>
  <c r="BJ120" i="23"/>
  <c r="BN120" i="23"/>
  <c r="BL121" i="23"/>
  <c r="BP121" i="23"/>
  <c r="BJ122" i="23"/>
  <c r="BN122" i="23"/>
  <c r="BL123" i="23"/>
  <c r="BP123" i="23"/>
  <c r="BJ124" i="23"/>
  <c r="BN124" i="23"/>
  <c r="BL125" i="23"/>
  <c r="BP125" i="23"/>
  <c r="BJ126" i="23"/>
  <c r="BN126" i="23"/>
  <c r="BL127" i="23"/>
  <c r="BP127" i="23"/>
  <c r="BZ14" i="23"/>
  <c r="CF23" i="23"/>
  <c r="BP27" i="23"/>
  <c r="BU27" i="23"/>
  <c r="CA28" i="23"/>
  <c r="BO29" i="23"/>
  <c r="BQ30" i="23"/>
  <c r="CB35" i="23"/>
  <c r="BV36" i="23"/>
  <c r="BU38" i="23"/>
  <c r="BP40" i="23"/>
  <c r="BL46" i="23"/>
  <c r="BK47" i="23"/>
  <c r="BP48" i="23"/>
  <c r="CB48" i="23"/>
  <c r="BK49" i="23"/>
  <c r="CA49" i="23"/>
  <c r="BM50" i="23"/>
  <c r="BK51" i="23"/>
  <c r="BM52" i="23"/>
  <c r="BU52" i="23"/>
  <c r="BK53" i="23"/>
  <c r="BO55" i="23"/>
  <c r="BI56" i="23"/>
  <c r="BR57" i="23"/>
  <c r="BK59" i="23"/>
  <c r="BM60" i="23"/>
  <c r="CA61" i="23"/>
  <c r="BL62" i="23"/>
  <c r="BJ63" i="23"/>
  <c r="BT64" i="23"/>
  <c r="BK65" i="23"/>
  <c r="BI66" i="23"/>
  <c r="BQ66" i="23"/>
  <c r="BL68" i="23"/>
  <c r="BT68" i="23"/>
  <c r="CE69" i="23"/>
  <c r="BM70" i="23"/>
  <c r="BT70" i="23"/>
  <c r="CB72" i="23"/>
  <c r="BN73" i="23"/>
  <c r="BL74" i="23"/>
  <c r="BQ74" i="23"/>
  <c r="CB74" i="23"/>
  <c r="BN75" i="23"/>
  <c r="BN77" i="23"/>
  <c r="BS77" i="23"/>
  <c r="BP78" i="23"/>
  <c r="BU78" i="23"/>
  <c r="BR79" i="23"/>
  <c r="BO80" i="23"/>
  <c r="BK81" i="23"/>
  <c r="BI82" i="23"/>
  <c r="CB82" i="23"/>
  <c r="BJ83" i="23"/>
  <c r="BP84" i="23"/>
  <c r="BJ85" i="23"/>
  <c r="BP86" i="23"/>
  <c r="BJ87" i="23"/>
  <c r="BP88" i="23"/>
  <c r="BJ89" i="23"/>
  <c r="BP90" i="23"/>
  <c r="BJ91" i="23"/>
  <c r="BP92" i="23"/>
  <c r="BK93" i="23"/>
  <c r="BP94" i="23"/>
  <c r="BK95" i="23"/>
  <c r="BP96" i="23"/>
  <c r="BK97" i="23"/>
  <c r="BP98" i="23"/>
  <c r="BK99" i="23"/>
  <c r="BS99" i="23"/>
  <c r="BM100" i="23"/>
  <c r="BJ101" i="23"/>
  <c r="BR101" i="23"/>
  <c r="BI102" i="23"/>
  <c r="BN103" i="23"/>
  <c r="BI104" i="23"/>
  <c r="BN105" i="23"/>
  <c r="BI106" i="23"/>
  <c r="BN107" i="23"/>
  <c r="BM108" i="23"/>
  <c r="BJ109" i="23"/>
  <c r="BM110" i="23"/>
  <c r="BJ111" i="23"/>
  <c r="BM112" i="23"/>
  <c r="BJ113" i="23"/>
  <c r="BM114" i="23"/>
  <c r="BJ115" i="23"/>
  <c r="BM116" i="23"/>
  <c r="BJ117" i="23"/>
  <c r="BM118" i="23"/>
  <c r="BJ119" i="23"/>
  <c r="BM120" i="23"/>
  <c r="BJ121" i="23"/>
  <c r="BM122" i="23"/>
  <c r="BJ123" i="23"/>
  <c r="BM124" i="23"/>
  <c r="BJ125" i="23"/>
  <c r="BM126" i="23"/>
  <c r="BJ127" i="23"/>
  <c r="BK128" i="23"/>
  <c r="BO128" i="23"/>
  <c r="BI129" i="23"/>
  <c r="BM129" i="23"/>
  <c r="BK130" i="23"/>
  <c r="BO130" i="23"/>
  <c r="BI131" i="23"/>
  <c r="BM131" i="23"/>
  <c r="BK132" i="23"/>
  <c r="BO132" i="23"/>
  <c r="BI133" i="23"/>
  <c r="BM133" i="23"/>
  <c r="BK134" i="23"/>
  <c r="BO134" i="23"/>
  <c r="BI135" i="23"/>
  <c r="BM135" i="23"/>
  <c r="BK136" i="23"/>
  <c r="BO136" i="23"/>
  <c r="BI137" i="23"/>
  <c r="BM137" i="23"/>
  <c r="BK138" i="23"/>
  <c r="BO138" i="23"/>
  <c r="BI139" i="23"/>
  <c r="BM139" i="23"/>
  <c r="BK140" i="23"/>
  <c r="BO140" i="23"/>
  <c r="BI141" i="23"/>
  <c r="BM141" i="23"/>
  <c r="BK142" i="23"/>
  <c r="BO142" i="23"/>
  <c r="BI143" i="23"/>
  <c r="BM143" i="23"/>
  <c r="BK144" i="23"/>
  <c r="BO144" i="23"/>
  <c r="BI145" i="23"/>
  <c r="BM145" i="23"/>
  <c r="BJ18" i="23"/>
  <c r="BJ20" i="23"/>
  <c r="CA22" i="23"/>
  <c r="BY30" i="23"/>
  <c r="BS31" i="23"/>
  <c r="BO34" i="23"/>
  <c r="BM42" i="23"/>
  <c r="BN43" i="23"/>
  <c r="BM44" i="23"/>
  <c r="BT44" i="23"/>
  <c r="CD47" i="23"/>
  <c r="BS51" i="23"/>
  <c r="BZ53" i="23"/>
  <c r="BP54" i="23"/>
  <c r="BU54" i="23"/>
  <c r="BQ56" i="23"/>
  <c r="BJ57" i="23"/>
  <c r="BL58" i="23"/>
  <c r="BS59" i="23"/>
  <c r="BY60" i="23"/>
  <c r="BK61" i="23"/>
  <c r="BR63" i="23"/>
  <c r="BL64" i="23"/>
  <c r="BJ67" i="23"/>
  <c r="BN69" i="23"/>
  <c r="BK71" i="23"/>
  <c r="BR71" i="23"/>
  <c r="CA71" i="23"/>
  <c r="BM72" i="23"/>
  <c r="CE75" i="23"/>
  <c r="BM76" i="23"/>
  <c r="BI77" i="23"/>
  <c r="BK78" i="23"/>
  <c r="BM79" i="23"/>
  <c r="BI80" i="23"/>
  <c r="BT80" i="23"/>
  <c r="BO82" i="23"/>
  <c r="BO83" i="23"/>
  <c r="BK84" i="23"/>
  <c r="BO85" i="23"/>
  <c r="BK86" i="23"/>
  <c r="BO87" i="23"/>
  <c r="BK88" i="23"/>
  <c r="BO89" i="23"/>
  <c r="BK90" i="23"/>
  <c r="BO91" i="23"/>
  <c r="BL92" i="23"/>
  <c r="BO93" i="23"/>
  <c r="BL94" i="23"/>
  <c r="BO95" i="23"/>
  <c r="BL96" i="23"/>
  <c r="BO97" i="23"/>
  <c r="BL98" i="23"/>
  <c r="BO99" i="23"/>
  <c r="BI100" i="23"/>
  <c r="BN101" i="23"/>
  <c r="BM102" i="23"/>
  <c r="BJ103" i="23"/>
  <c r="BM104" i="23"/>
  <c r="BJ105" i="23"/>
  <c r="BM106" i="23"/>
  <c r="BJ107" i="23"/>
  <c r="BR107" i="23"/>
  <c r="BI108" i="23"/>
  <c r="BN109" i="23"/>
  <c r="BI110" i="23"/>
  <c r="BN111" i="23"/>
  <c r="BI112" i="23"/>
  <c r="BN113" i="23"/>
  <c r="BI114" i="23"/>
  <c r="BN115" i="23"/>
  <c r="BI116" i="23"/>
  <c r="BN117" i="23"/>
  <c r="BI118" i="23"/>
  <c r="BN119" i="23"/>
  <c r="BI120" i="23"/>
  <c r="BN121" i="23"/>
  <c r="BI122" i="23"/>
  <c r="BN123" i="23"/>
  <c r="BI124" i="23"/>
  <c r="BN125" i="23"/>
  <c r="BI126" i="23"/>
  <c r="BN127" i="23"/>
  <c r="BI128" i="23"/>
  <c r="BM128" i="23"/>
  <c r="BT17" i="23"/>
  <c r="BI19" i="23"/>
  <c r="BK24" i="23"/>
  <c r="BK29" i="23"/>
  <c r="BY29" i="23"/>
  <c r="BU30" i="23"/>
  <c r="BO36" i="23"/>
  <c r="BT38" i="23"/>
  <c r="BJ39" i="23"/>
  <c r="BO41" i="23"/>
  <c r="BP42" i="23"/>
  <c r="BO43" i="23"/>
  <c r="BP44" i="23"/>
  <c r="BI48" i="23"/>
  <c r="BJ49" i="23"/>
  <c r="BL50" i="23"/>
  <c r="BV51" i="23"/>
  <c r="BQ54" i="23"/>
  <c r="BJ55" i="23"/>
  <c r="BO57" i="23"/>
  <c r="BQ58" i="23"/>
  <c r="BZ59" i="23"/>
  <c r="BR61" i="23"/>
  <c r="BI62" i="23"/>
  <c r="BQ64" i="23"/>
  <c r="BJ65" i="23"/>
  <c r="CJ66" i="23"/>
  <c r="BK67" i="23"/>
  <c r="BL70" i="23"/>
  <c r="BQ70" i="23"/>
  <c r="CB70" i="23"/>
  <c r="BN71" i="23"/>
  <c r="BS71" i="23"/>
  <c r="BK73" i="23"/>
  <c r="BS73" i="23"/>
  <c r="BK75" i="23"/>
  <c r="CA75" i="23"/>
  <c r="BQ76" i="23"/>
  <c r="BJ77" i="23"/>
  <c r="BL78" i="23"/>
  <c r="BT78" i="23"/>
  <c r="BQ79" i="23"/>
  <c r="BM80" i="23"/>
  <c r="BJ81" i="23"/>
  <c r="CA82" i="23"/>
  <c r="BI83" i="23"/>
  <c r="BO84" i="23"/>
  <c r="BI85" i="23"/>
  <c r="BO86" i="23"/>
  <c r="BI87" i="23"/>
  <c r="BO88" i="23"/>
  <c r="BI89" i="23"/>
  <c r="BO90" i="23"/>
  <c r="BI91" i="23"/>
  <c r="BM92" i="23"/>
  <c r="BJ93" i="23"/>
  <c r="BM94" i="23"/>
  <c r="BJ95" i="23"/>
  <c r="BM96" i="23"/>
  <c r="BJ97" i="23"/>
  <c r="BM98" i="23"/>
  <c r="BJ99" i="23"/>
  <c r="BR99" i="23"/>
  <c r="BL100" i="23"/>
  <c r="BO101" i="23"/>
  <c r="BP102" i="23"/>
  <c r="BK103" i="23"/>
  <c r="BP104" i="23"/>
  <c r="BK105" i="23"/>
  <c r="BP106" i="23"/>
  <c r="BK107" i="23"/>
  <c r="CA107" i="23"/>
  <c r="BL108" i="23"/>
  <c r="BO109" i="23"/>
  <c r="BL110" i="23"/>
  <c r="BO111" i="23"/>
  <c r="BL112" i="23"/>
  <c r="BO113" i="23"/>
  <c r="BL114" i="23"/>
  <c r="BO115" i="23"/>
  <c r="BL116" i="23"/>
  <c r="BO117" i="23"/>
  <c r="BL118" i="23"/>
  <c r="BO119" i="23"/>
  <c r="BL120" i="23"/>
  <c r="BO121" i="23"/>
  <c r="BL122" i="23"/>
  <c r="BO123" i="23"/>
  <c r="BL124" i="23"/>
  <c r="BO125" i="23"/>
  <c r="BL126" i="23"/>
  <c r="BO127" i="23"/>
  <c r="BJ128" i="23"/>
  <c r="BN128" i="23"/>
  <c r="BL129" i="23"/>
  <c r="BP129" i="23"/>
  <c r="BJ130" i="23"/>
  <c r="BN130" i="23"/>
  <c r="BL131" i="23"/>
  <c r="BP131" i="23"/>
  <c r="BJ132" i="23"/>
  <c r="BN132" i="23"/>
  <c r="BL133" i="23"/>
  <c r="BP133" i="23"/>
  <c r="BJ134" i="23"/>
  <c r="BN134" i="23"/>
  <c r="BL135" i="23"/>
  <c r="BP135" i="23"/>
  <c r="BJ136" i="23"/>
  <c r="BN136" i="23"/>
  <c r="BL137" i="23"/>
  <c r="BP137" i="23"/>
  <c r="BJ138" i="23"/>
  <c r="BN138" i="23"/>
  <c r="BL139" i="23"/>
  <c r="BP139" i="23"/>
  <c r="BJ140" i="23"/>
  <c r="BN140" i="23"/>
  <c r="BL141" i="23"/>
  <c r="BP141" i="23"/>
  <c r="BJ142" i="23"/>
  <c r="BN142" i="23"/>
  <c r="BL143" i="23"/>
  <c r="BP143" i="23"/>
  <c r="BJ144" i="23"/>
  <c r="BN144" i="23"/>
  <c r="BL145" i="23"/>
  <c r="BP145" i="23"/>
  <c r="BJ146" i="23"/>
  <c r="BN146" i="23"/>
  <c r="BL147" i="23"/>
  <c r="BP147" i="23"/>
  <c r="BJ148" i="23"/>
  <c r="BN148" i="23"/>
  <c r="BL149" i="23"/>
  <c r="BP149" i="23"/>
  <c r="BJ150" i="23"/>
  <c r="BN150" i="23"/>
  <c r="BL151" i="23"/>
  <c r="BP151" i="23"/>
  <c r="BJ152" i="23"/>
  <c r="BN152" i="23"/>
  <c r="BL153" i="23"/>
  <c r="BP153" i="23"/>
  <c r="BJ154" i="23"/>
  <c r="BN154" i="23"/>
  <c r="BL155" i="23"/>
  <c r="BP155" i="23"/>
  <c r="BJ156" i="23"/>
  <c r="BN156" i="23"/>
  <c r="BL157" i="23"/>
  <c r="BP157" i="23"/>
  <c r="BJ158" i="23"/>
  <c r="BN158" i="23"/>
  <c r="BL159" i="23"/>
  <c r="BP159" i="23"/>
  <c r="BJ160" i="23"/>
  <c r="BN160" i="23"/>
  <c r="BL161" i="23"/>
  <c r="BP161" i="23"/>
  <c r="BJ162" i="23"/>
  <c r="BN162" i="23"/>
  <c r="BL163" i="23"/>
  <c r="BP163" i="23"/>
  <c r="BJ164" i="23"/>
  <c r="BN164" i="23"/>
  <c r="BL165" i="23"/>
  <c r="BP165" i="23"/>
  <c r="BJ166" i="23"/>
  <c r="BN166" i="23"/>
  <c r="BL167" i="23"/>
  <c r="BP167" i="23"/>
  <c r="BJ168" i="23"/>
  <c r="BN168" i="23"/>
  <c r="BL169" i="23"/>
  <c r="BP169" i="23"/>
  <c r="BJ170" i="23"/>
  <c r="BN170" i="23"/>
  <c r="BL171" i="23"/>
  <c r="BP171" i="23"/>
  <c r="BJ172" i="23"/>
  <c r="BN172" i="23"/>
  <c r="BL173" i="23"/>
  <c r="BP173" i="23"/>
  <c r="BL21" i="23"/>
  <c r="BQ27" i="23"/>
  <c r="CC30" i="23"/>
  <c r="BT50" i="23"/>
  <c r="BP52" i="23"/>
  <c r="BV55" i="23"/>
  <c r="BN59" i="23"/>
  <c r="BJ61" i="23"/>
  <c r="BR65" i="23"/>
  <c r="BS69" i="23"/>
  <c r="BQ72" i="23"/>
  <c r="BO77" i="23"/>
  <c r="BS80" i="23"/>
  <c r="BM82" i="23"/>
  <c r="BI86" i="23"/>
  <c r="BI90" i="23"/>
  <c r="BI94" i="23"/>
  <c r="CM94" i="23" s="1"/>
  <c r="BI98" i="23"/>
  <c r="BV99" i="23"/>
  <c r="BK101" i="23"/>
  <c r="BL102" i="23"/>
  <c r="BL106" i="23"/>
  <c r="BP110" i="23"/>
  <c r="BP114" i="23"/>
  <c r="BP118" i="23"/>
  <c r="BP122" i="23"/>
  <c r="BP126" i="23"/>
  <c r="BN129" i="23"/>
  <c r="BI130" i="23"/>
  <c r="BN131" i="23"/>
  <c r="BI132" i="23"/>
  <c r="BN133" i="23"/>
  <c r="BI134" i="23"/>
  <c r="BN135" i="23"/>
  <c r="BI136" i="23"/>
  <c r="BN137" i="23"/>
  <c r="BI138" i="23"/>
  <c r="BN139" i="23"/>
  <c r="BI140" i="23"/>
  <c r="BN141" i="23"/>
  <c r="BI142" i="23"/>
  <c r="BN143" i="23"/>
  <c r="BI144" i="23"/>
  <c r="BN145" i="23"/>
  <c r="BI146" i="23"/>
  <c r="BO146" i="23"/>
  <c r="BI147" i="23"/>
  <c r="BN147" i="23"/>
  <c r="BI148" i="23"/>
  <c r="BO148" i="23"/>
  <c r="BI149" i="23"/>
  <c r="BN149" i="23"/>
  <c r="BI150" i="23"/>
  <c r="BO150" i="23"/>
  <c r="BI151" i="23"/>
  <c r="BN151" i="23"/>
  <c r="BI152" i="23"/>
  <c r="BO152" i="23"/>
  <c r="BI153" i="23"/>
  <c r="BN153" i="23"/>
  <c r="BM47" i="23"/>
  <c r="BI54" i="23"/>
  <c r="BP60" i="23"/>
  <c r="BI64" i="23"/>
  <c r="BK69" i="23"/>
  <c r="BL72" i="23"/>
  <c r="BL76" i="23"/>
  <c r="BO81" i="23"/>
  <c r="BN85" i="23"/>
  <c r="BN89" i="23"/>
  <c r="BN93" i="23"/>
  <c r="BN97" i="23"/>
  <c r="BP100" i="23"/>
  <c r="BS101" i="23"/>
  <c r="BO105" i="23"/>
  <c r="BK109" i="23"/>
  <c r="BK113" i="23"/>
  <c r="BK117" i="23"/>
  <c r="BK121" i="23"/>
  <c r="BK125" i="23"/>
  <c r="BO129" i="23"/>
  <c r="BL130" i="23"/>
  <c r="BO131" i="23"/>
  <c r="BL132" i="23"/>
  <c r="BO133" i="23"/>
  <c r="BL134" i="23"/>
  <c r="BO135" i="23"/>
  <c r="BL136" i="23"/>
  <c r="BO137" i="23"/>
  <c r="BL138" i="23"/>
  <c r="BO139" i="23"/>
  <c r="BL140" i="23"/>
  <c r="BO141" i="23"/>
  <c r="BL142" i="23"/>
  <c r="BO143" i="23"/>
  <c r="BL144" i="23"/>
  <c r="BO145" i="23"/>
  <c r="BK146" i="23"/>
  <c r="BP146" i="23"/>
  <c r="BJ147" i="23"/>
  <c r="BO147" i="23"/>
  <c r="BK148" i="23"/>
  <c r="BP148" i="23"/>
  <c r="BJ149" i="23"/>
  <c r="BO149" i="23"/>
  <c r="BK150" i="23"/>
  <c r="BP150" i="23"/>
  <c r="BJ151" i="23"/>
  <c r="BO151" i="23"/>
  <c r="BK152" i="23"/>
  <c r="BP152" i="23"/>
  <c r="BJ153" i="23"/>
  <c r="BO153" i="23"/>
  <c r="BK154" i="23"/>
  <c r="BP154" i="23"/>
  <c r="BJ155" i="23"/>
  <c r="BO155" i="23"/>
  <c r="BK156" i="23"/>
  <c r="BP156" i="23"/>
  <c r="BJ157" i="23"/>
  <c r="BO157" i="23"/>
  <c r="BK158" i="23"/>
  <c r="BP158" i="23"/>
  <c r="BJ159" i="23"/>
  <c r="BO159" i="23"/>
  <c r="BK160" i="23"/>
  <c r="BP160" i="23"/>
  <c r="BJ161" i="23"/>
  <c r="BO161" i="23"/>
  <c r="BK162" i="23"/>
  <c r="BP162" i="23"/>
  <c r="BJ163" i="23"/>
  <c r="BO163" i="23"/>
  <c r="BK164" i="23"/>
  <c r="BP164" i="23"/>
  <c r="BJ165" i="23"/>
  <c r="BO165" i="23"/>
  <c r="BK166" i="23"/>
  <c r="BP166" i="23"/>
  <c r="BJ167" i="23"/>
  <c r="BO167" i="23"/>
  <c r="BK168" i="23"/>
  <c r="BP168" i="23"/>
  <c r="BJ169" i="23"/>
  <c r="BO169" i="23"/>
  <c r="BT35" i="23"/>
  <c r="BT46" i="23"/>
  <c r="BQ48" i="23"/>
  <c r="BN53" i="23"/>
  <c r="BY56" i="23"/>
  <c r="BK63" i="23"/>
  <c r="BM68" i="23"/>
  <c r="BT74" i="23"/>
  <c r="BK79" i="23"/>
  <c r="BI84" i="23"/>
  <c r="BI88" i="23"/>
  <c r="BI92" i="23"/>
  <c r="BI96" i="23"/>
  <c r="BL104" i="23"/>
  <c r="BP108" i="23"/>
  <c r="BP112" i="23"/>
  <c r="BP116" i="23"/>
  <c r="BP120" i="23"/>
  <c r="BP124" i="23"/>
  <c r="BL128" i="23"/>
  <c r="BJ129" i="23"/>
  <c r="BM130" i="23"/>
  <c r="BJ131" i="23"/>
  <c r="BM132" i="23"/>
  <c r="BJ133" i="23"/>
  <c r="BM134" i="23"/>
  <c r="BJ135" i="23"/>
  <c r="BM136" i="23"/>
  <c r="BJ137" i="23"/>
  <c r="BM138" i="23"/>
  <c r="BJ139" i="23"/>
  <c r="BM140" i="23"/>
  <c r="BJ141" i="23"/>
  <c r="BM142" i="23"/>
  <c r="BJ143" i="23"/>
  <c r="BM144" i="23"/>
  <c r="BJ145" i="23"/>
  <c r="BL146" i="23"/>
  <c r="BK147" i="23"/>
  <c r="BL148" i="23"/>
  <c r="BK149" i="23"/>
  <c r="BL150" i="23"/>
  <c r="BK151" i="23"/>
  <c r="BL152" i="23"/>
  <c r="BK153" i="23"/>
  <c r="BL154" i="23"/>
  <c r="BK155" i="23"/>
  <c r="BL156" i="23"/>
  <c r="BK157" i="23"/>
  <c r="BL158" i="23"/>
  <c r="BK159" i="23"/>
  <c r="BL160" i="23"/>
  <c r="BK161" i="23"/>
  <c r="BL162" i="23"/>
  <c r="BK163" i="23"/>
  <c r="BL164" i="23"/>
  <c r="BK165" i="23"/>
  <c r="BL166" i="23"/>
  <c r="BK167" i="23"/>
  <c r="BL168" i="23"/>
  <c r="BI34" i="23"/>
  <c r="BR49" i="23"/>
  <c r="BL66" i="23"/>
  <c r="BY77" i="23"/>
  <c r="BN83" i="23"/>
  <c r="BN99" i="23"/>
  <c r="BO107" i="23"/>
  <c r="BK123" i="23"/>
  <c r="BP128" i="23"/>
  <c r="BP132" i="23"/>
  <c r="BP136" i="23"/>
  <c r="BP140" i="23"/>
  <c r="BP144" i="23"/>
  <c r="BM148" i="23"/>
  <c r="BM152" i="23"/>
  <c r="BO154" i="23"/>
  <c r="BM155" i="23"/>
  <c r="BI156" i="23"/>
  <c r="BO158" i="23"/>
  <c r="BM159" i="23"/>
  <c r="BI160" i="23"/>
  <c r="BO162" i="23"/>
  <c r="BM163" i="23"/>
  <c r="BI164" i="23"/>
  <c r="BO166" i="23"/>
  <c r="BM167" i="23"/>
  <c r="BI168" i="23"/>
  <c r="BN169" i="23"/>
  <c r="BK170" i="23"/>
  <c r="BP170" i="23"/>
  <c r="BJ171" i="23"/>
  <c r="BO171" i="23"/>
  <c r="BK172" i="23"/>
  <c r="BP172" i="23"/>
  <c r="BJ173" i="23"/>
  <c r="BO173" i="23"/>
  <c r="BJ174" i="23"/>
  <c r="BN174" i="23"/>
  <c r="BL175" i="23"/>
  <c r="BP175" i="23"/>
  <c r="BJ176" i="23"/>
  <c r="BN176" i="23"/>
  <c r="BL177" i="23"/>
  <c r="BP177" i="23"/>
  <c r="BJ178" i="23"/>
  <c r="BN178" i="23"/>
  <c r="BL179" i="23"/>
  <c r="BP179" i="23"/>
  <c r="BJ180" i="23"/>
  <c r="BN180" i="23"/>
  <c r="BL181" i="23"/>
  <c r="BP181" i="23"/>
  <c r="BJ182" i="23"/>
  <c r="BN182" i="23"/>
  <c r="BL183" i="23"/>
  <c r="BP183" i="23"/>
  <c r="BJ184" i="23"/>
  <c r="BN184" i="23"/>
  <c r="BL185" i="23"/>
  <c r="BP185" i="23"/>
  <c r="BJ186" i="23"/>
  <c r="BN186" i="23"/>
  <c r="BL187" i="23"/>
  <c r="BP187" i="23"/>
  <c r="BJ188" i="23"/>
  <c r="BN188" i="23"/>
  <c r="BL189" i="23"/>
  <c r="BP189" i="23"/>
  <c r="BJ190" i="23"/>
  <c r="BN190" i="23"/>
  <c r="BL191" i="23"/>
  <c r="BP191" i="23"/>
  <c r="BJ192" i="23"/>
  <c r="BN192" i="23"/>
  <c r="BL193" i="23"/>
  <c r="BP193" i="23"/>
  <c r="CC11" i="23"/>
  <c r="BU11" i="23"/>
  <c r="BQ11" i="23"/>
  <c r="BM11" i="23"/>
  <c r="BI11" i="23"/>
  <c r="BN45" i="23"/>
  <c r="BK129" i="23"/>
  <c r="BM154" i="23"/>
  <c r="BN157" i="23"/>
  <c r="BN161" i="23"/>
  <c r="BI163" i="23"/>
  <c r="BI167" i="23"/>
  <c r="BI171" i="23"/>
  <c r="BI174" i="23"/>
  <c r="BM176" i="23"/>
  <c r="BM178" i="23"/>
  <c r="BK179" i="23"/>
  <c r="BI182" i="23"/>
  <c r="BI184" i="23"/>
  <c r="BM186" i="23"/>
  <c r="BK187" i="23"/>
  <c r="BI190" i="23"/>
  <c r="BO191" i="23"/>
  <c r="BI192" i="23"/>
  <c r="BK193" i="23"/>
  <c r="BV11" i="23"/>
  <c r="BJ11" i="23"/>
  <c r="BI28" i="23"/>
  <c r="BN87" i="23"/>
  <c r="BK111" i="23"/>
  <c r="BK127" i="23"/>
  <c r="BK131" i="23"/>
  <c r="BK135" i="23"/>
  <c r="BK139" i="23"/>
  <c r="BK143" i="23"/>
  <c r="BM147" i="23"/>
  <c r="BM151" i="23"/>
  <c r="BN155" i="23"/>
  <c r="BM156" i="23"/>
  <c r="BI157" i="23"/>
  <c r="BN159" i="23"/>
  <c r="BM160" i="23"/>
  <c r="BI161" i="23"/>
  <c r="BN163" i="23"/>
  <c r="BM164" i="23"/>
  <c r="BI165" i="23"/>
  <c r="BN167" i="23"/>
  <c r="BM168" i="23"/>
  <c r="BI169" i="23"/>
  <c r="BL170" i="23"/>
  <c r="BK171" i="23"/>
  <c r="BL172" i="23"/>
  <c r="BK173" i="23"/>
  <c r="BK174" i="23"/>
  <c r="BO174" i="23"/>
  <c r="BI175" i="23"/>
  <c r="BM175" i="23"/>
  <c r="BK176" i="23"/>
  <c r="BO176" i="23"/>
  <c r="BI177" i="23"/>
  <c r="BM177" i="23"/>
  <c r="BK178" i="23"/>
  <c r="BO178" i="23"/>
  <c r="BI179" i="23"/>
  <c r="BM179" i="23"/>
  <c r="BK180" i="23"/>
  <c r="BO180" i="23"/>
  <c r="BI181" i="23"/>
  <c r="BM181" i="23"/>
  <c r="BK182" i="23"/>
  <c r="BO182" i="23"/>
  <c r="BI183" i="23"/>
  <c r="BM183" i="23"/>
  <c r="BK184" i="23"/>
  <c r="BO184" i="23"/>
  <c r="BI185" i="23"/>
  <c r="BM185" i="23"/>
  <c r="BK186" i="23"/>
  <c r="BO186" i="23"/>
  <c r="BI187" i="23"/>
  <c r="BM187" i="23"/>
  <c r="BK188" i="23"/>
  <c r="BO188" i="23"/>
  <c r="BI189" i="23"/>
  <c r="BM189" i="23"/>
  <c r="BK190" i="23"/>
  <c r="BO190" i="23"/>
  <c r="BI191" i="23"/>
  <c r="BM191" i="23"/>
  <c r="BK192" i="23"/>
  <c r="BO192" i="23"/>
  <c r="BI193" i="23"/>
  <c r="BM193" i="23"/>
  <c r="CF11" i="23"/>
  <c r="CB11" i="23"/>
  <c r="BP11" i="23"/>
  <c r="BL11" i="23"/>
  <c r="BN51" i="23"/>
  <c r="BX62" i="23"/>
  <c r="BM74" i="23"/>
  <c r="BV79" i="23"/>
  <c r="BN95" i="23"/>
  <c r="BO103" i="23"/>
  <c r="BK119" i="23"/>
  <c r="BK133" i="23"/>
  <c r="BK141" i="23"/>
  <c r="BM149" i="23"/>
  <c r="BM153" i="23"/>
  <c r="BM158" i="23"/>
  <c r="BI159" i="23"/>
  <c r="BN165" i="23"/>
  <c r="BM169" i="23"/>
  <c r="BI170" i="23"/>
  <c r="BN171" i="23"/>
  <c r="BI172" i="23"/>
  <c r="BN173" i="23"/>
  <c r="BM174" i="23"/>
  <c r="BK175" i="23"/>
  <c r="BK177" i="23"/>
  <c r="BI180" i="23"/>
  <c r="BO181" i="23"/>
  <c r="BM182" i="23"/>
  <c r="BK183" i="23"/>
  <c r="BM184" i="23"/>
  <c r="BK185" i="23"/>
  <c r="BM188" i="23"/>
  <c r="BK189" i="23"/>
  <c r="BM190" i="23"/>
  <c r="BK191" i="23"/>
  <c r="BM192" i="23"/>
  <c r="CD11" i="23"/>
  <c r="BR11" i="23"/>
  <c r="BM23" i="23"/>
  <c r="CF52" i="23"/>
  <c r="BI58" i="23"/>
  <c r="BN91" i="23"/>
  <c r="BK115" i="23"/>
  <c r="BP130" i="23"/>
  <c r="BP134" i="23"/>
  <c r="BP138" i="23"/>
  <c r="BP142" i="23"/>
  <c r="BM146" i="23"/>
  <c r="BM150" i="23"/>
  <c r="BI154" i="23"/>
  <c r="BO156" i="23"/>
  <c r="BM157" i="23"/>
  <c r="BI158" i="23"/>
  <c r="BO160" i="23"/>
  <c r="BM161" i="23"/>
  <c r="BI162" i="23"/>
  <c r="BO164" i="23"/>
  <c r="BM165" i="23"/>
  <c r="BI166" i="23"/>
  <c r="BO168" i="23"/>
  <c r="BK169" i="23"/>
  <c r="BM170" i="23"/>
  <c r="BM171" i="23"/>
  <c r="BM172" i="23"/>
  <c r="BM173" i="23"/>
  <c r="BL174" i="23"/>
  <c r="BP174" i="23"/>
  <c r="BJ175" i="23"/>
  <c r="BN175" i="23"/>
  <c r="BL176" i="23"/>
  <c r="BP176" i="23"/>
  <c r="BJ177" i="23"/>
  <c r="BN177" i="23"/>
  <c r="BL178" i="23"/>
  <c r="BP178" i="23"/>
  <c r="BJ179" i="23"/>
  <c r="BN179" i="23"/>
  <c r="BL180" i="23"/>
  <c r="BP180" i="23"/>
  <c r="BJ181" i="23"/>
  <c r="BN181" i="23"/>
  <c r="BL182" i="23"/>
  <c r="BP182" i="23"/>
  <c r="BJ183" i="23"/>
  <c r="BN183" i="23"/>
  <c r="BL184" i="23"/>
  <c r="BP184" i="23"/>
  <c r="BJ185" i="23"/>
  <c r="BN185" i="23"/>
  <c r="BL186" i="23"/>
  <c r="BP186" i="23"/>
  <c r="BJ187" i="23"/>
  <c r="BN187" i="23"/>
  <c r="BL188" i="23"/>
  <c r="BP188" i="23"/>
  <c r="BJ189" i="23"/>
  <c r="BN189" i="23"/>
  <c r="BL190" i="23"/>
  <c r="BP190" i="23"/>
  <c r="BJ191" i="23"/>
  <c r="BN191" i="23"/>
  <c r="BL192" i="23"/>
  <c r="BP192" i="23"/>
  <c r="BJ193" i="23"/>
  <c r="BN193" i="23"/>
  <c r="CE11" i="23"/>
  <c r="CA11" i="23"/>
  <c r="BO11" i="23"/>
  <c r="BK11" i="23"/>
  <c r="BP56" i="23"/>
  <c r="BK137" i="23"/>
  <c r="BK145" i="23"/>
  <c r="BI155" i="23"/>
  <c r="BM162" i="23"/>
  <c r="BM166" i="23"/>
  <c r="BO170" i="23"/>
  <c r="BO172" i="23"/>
  <c r="BI173" i="23"/>
  <c r="BO175" i="23"/>
  <c r="BI176" i="23"/>
  <c r="BO177" i="23"/>
  <c r="BI178" i="23"/>
  <c r="BO179" i="23"/>
  <c r="BM180" i="23"/>
  <c r="BK181" i="23"/>
  <c r="BO183" i="23"/>
  <c r="BO185" i="23"/>
  <c r="BI186" i="23"/>
  <c r="BO187" i="23"/>
  <c r="BI188" i="23"/>
  <c r="BO189" i="23"/>
  <c r="BO193" i="23"/>
  <c r="BN11" i="23"/>
  <c r="S53" i="9"/>
  <c r="E54" i="9"/>
  <c r="Y54" i="9"/>
  <c r="O61" i="9"/>
  <c r="Z61" i="9"/>
  <c r="E53" i="36"/>
  <c r="X53" i="36"/>
  <c r="P54" i="36"/>
  <c r="AF54" i="36"/>
  <c r="U61" i="36"/>
  <c r="X54" i="9"/>
  <c r="K54" i="36"/>
  <c r="BD19" i="6"/>
  <c r="BE19" i="6" s="1"/>
  <c r="BD16" i="6"/>
  <c r="BE16" i="6" s="1"/>
  <c r="I53" i="9"/>
  <c r="Z53" i="9"/>
  <c r="P54" i="9"/>
  <c r="R61" i="9"/>
  <c r="AD61" i="9"/>
  <c r="M53" i="36"/>
  <c r="S54" i="36"/>
  <c r="E61" i="36"/>
  <c r="X61" i="36"/>
  <c r="R53" i="9"/>
  <c r="U53" i="36"/>
  <c r="BP64" i="6"/>
  <c r="BD62" i="6"/>
  <c r="BE62" i="6" s="1"/>
  <c r="BP73" i="6"/>
  <c r="BP81" i="6"/>
  <c r="BD81" i="6"/>
  <c r="BE81" i="6" s="1"/>
  <c r="BC76" i="6"/>
  <c r="K53" i="9"/>
  <c r="AA53" i="9"/>
  <c r="Q54" i="9"/>
  <c r="I61" i="9"/>
  <c r="V61" i="9"/>
  <c r="AE61" i="9"/>
  <c r="P53" i="36"/>
  <c r="AF53" i="36"/>
  <c r="X54" i="36"/>
  <c r="M61" i="36"/>
  <c r="AF61" i="36"/>
  <c r="E85" i="5"/>
  <c r="AY7" i="9"/>
  <c r="J3" i="9"/>
  <c r="E14" i="9"/>
  <c r="L14" i="9"/>
  <c r="P14" i="9"/>
  <c r="T14" i="9"/>
  <c r="AG14" i="9"/>
  <c r="U14" i="9" s="1"/>
  <c r="AU14" i="9"/>
  <c r="AY14" i="9"/>
  <c r="M17" i="9"/>
  <c r="Q17" i="9"/>
  <c r="G17" i="9" s="1"/>
  <c r="AD17" i="9"/>
  <c r="AH17" i="9"/>
  <c r="AV17" i="9"/>
  <c r="D18" i="9"/>
  <c r="K18" i="9"/>
  <c r="O18" i="9"/>
  <c r="S18" i="9"/>
  <c r="AF18" i="9"/>
  <c r="AJ18" i="9"/>
  <c r="AX18" i="9"/>
  <c r="E7" i="9"/>
  <c r="K7" i="9"/>
  <c r="O7" i="9"/>
  <c r="S7" i="9"/>
  <c r="AG7" i="9"/>
  <c r="AU7" i="9"/>
  <c r="AW3" i="9"/>
  <c r="B11" i="5"/>
  <c r="M14" i="9"/>
  <c r="Q14" i="9"/>
  <c r="G14" i="9" s="1"/>
  <c r="AD14" i="9"/>
  <c r="AH14" i="9"/>
  <c r="AV14" i="9"/>
  <c r="J17" i="9"/>
  <c r="N17" i="9"/>
  <c r="R17" i="9"/>
  <c r="AE17" i="9"/>
  <c r="AI17" i="9"/>
  <c r="AW17" i="9"/>
  <c r="E18" i="9"/>
  <c r="L18" i="9"/>
  <c r="P18" i="9"/>
  <c r="T18" i="9"/>
  <c r="AG18" i="9"/>
  <c r="AU18" i="9"/>
  <c r="AY18" i="9"/>
  <c r="N3" i="9"/>
  <c r="AX3" i="9"/>
  <c r="L7" i="9"/>
  <c r="P7" i="9"/>
  <c r="T7" i="9"/>
  <c r="AD7" i="9"/>
  <c r="AH7" i="9"/>
  <c r="AV7" i="9"/>
  <c r="J14" i="9"/>
  <c r="N14" i="9"/>
  <c r="R14" i="9"/>
  <c r="AE14" i="9"/>
  <c r="AI14" i="9"/>
  <c r="AW14" i="9"/>
  <c r="D17" i="9"/>
  <c r="K17" i="9"/>
  <c r="O17" i="9"/>
  <c r="S17" i="9"/>
  <c r="AF17" i="9"/>
  <c r="AJ17" i="9"/>
  <c r="AX17" i="9"/>
  <c r="M18" i="9"/>
  <c r="Q18" i="9"/>
  <c r="G18" i="9" s="1"/>
  <c r="AD18" i="9"/>
  <c r="AH18" i="9"/>
  <c r="AV18" i="9"/>
  <c r="D3" i="9"/>
  <c r="R3" i="9"/>
  <c r="M7" i="9"/>
  <c r="Q7" i="9"/>
  <c r="G7" i="9" s="1"/>
  <c r="AE7" i="9"/>
  <c r="AI7" i="9"/>
  <c r="AW7" i="9"/>
  <c r="E52" i="5"/>
  <c r="E43" i="5"/>
  <c r="D68" i="5"/>
  <c r="D67" i="5"/>
  <c r="E55" i="5"/>
  <c r="D14" i="9"/>
  <c r="K14" i="9"/>
  <c r="O14" i="9"/>
  <c r="S14" i="9"/>
  <c r="AF14" i="9"/>
  <c r="AJ14" i="9"/>
  <c r="AX14" i="9"/>
  <c r="E17" i="9"/>
  <c r="L17" i="9"/>
  <c r="P17" i="9"/>
  <c r="H17" i="9" s="1"/>
  <c r="T17" i="9"/>
  <c r="AG17" i="9"/>
  <c r="AU17" i="9"/>
  <c r="AY17" i="9"/>
  <c r="J18" i="9"/>
  <c r="N18" i="9"/>
  <c r="R18" i="9"/>
  <c r="AE18" i="9"/>
  <c r="AI18" i="9"/>
  <c r="AW18" i="9"/>
  <c r="AD3" i="9"/>
  <c r="D7" i="9"/>
  <c r="J7" i="9"/>
  <c r="N7" i="9"/>
  <c r="R7" i="9"/>
  <c r="AF7" i="9"/>
  <c r="AJ7" i="9"/>
  <c r="AX7" i="9"/>
  <c r="Z4" i="9"/>
  <c r="H4" i="9"/>
  <c r="F4" i="9"/>
  <c r="W4" i="9"/>
  <c r="AS4" i="9"/>
  <c r="AK4" i="9"/>
  <c r="AL4" i="9"/>
  <c r="AP4" i="9"/>
  <c r="AT4" i="9"/>
  <c r="AM4" i="9"/>
  <c r="AQ4" i="9"/>
  <c r="X4" i="9"/>
  <c r="AB4" i="9"/>
  <c r="AN4" i="9"/>
  <c r="AR4" i="9"/>
  <c r="AZ4" i="9"/>
  <c r="U4" i="9"/>
  <c r="Y4" i="9"/>
  <c r="AC4" i="9"/>
  <c r="AO4" i="9"/>
  <c r="CC48" i="5"/>
  <c r="D64" i="5"/>
  <c r="D84" i="5"/>
  <c r="E3" i="9"/>
  <c r="K3" i="9"/>
  <c r="O3" i="9"/>
  <c r="S3" i="9"/>
  <c r="AE3" i="9"/>
  <c r="AI3" i="9"/>
  <c r="AU3" i="9"/>
  <c r="AY3" i="9"/>
  <c r="AW81" i="5"/>
  <c r="AX81" i="5" s="1"/>
  <c r="E79" i="5"/>
  <c r="E77" i="5"/>
  <c r="E37" i="5"/>
  <c r="E28" i="5"/>
  <c r="CC86" i="5"/>
  <c r="E86" i="5"/>
  <c r="E75" i="5"/>
  <c r="D78" i="5"/>
  <c r="E82" i="5"/>
  <c r="D80" i="5"/>
  <c r="D27" i="5"/>
  <c r="E22" i="5"/>
  <c r="L3" i="9"/>
  <c r="P3" i="9"/>
  <c r="T3" i="9"/>
  <c r="AF3" i="9"/>
  <c r="AJ3" i="9"/>
  <c r="AV3" i="9"/>
  <c r="CC81" i="5"/>
  <c r="E56" i="5"/>
  <c r="D30" i="5"/>
  <c r="M3" i="9"/>
  <c r="Q3" i="9"/>
  <c r="G3" i="9" s="1"/>
  <c r="AG3" i="9"/>
  <c r="E74" i="5"/>
  <c r="D43" i="5"/>
  <c r="E50" i="5"/>
  <c r="CC37" i="5"/>
  <c r="E38" i="5"/>
  <c r="D48" i="5"/>
  <c r="E48" i="5"/>
  <c r="CC74" i="5"/>
  <c r="E67" i="5"/>
  <c r="D83" i="5"/>
  <c r="E83" i="5"/>
  <c r="E78" i="5"/>
  <c r="D46" i="5"/>
  <c r="E46" i="5"/>
  <c r="AW69" i="5"/>
  <c r="AX69" i="5" s="1"/>
  <c r="E68" i="5"/>
  <c r="E27" i="5"/>
  <c r="E64" i="5"/>
  <c r="D29" i="5"/>
  <c r="E29" i="5"/>
  <c r="AW29" i="5"/>
  <c r="AX29" i="5" s="1"/>
  <c r="D34" i="5"/>
  <c r="E34" i="5"/>
  <c r="D52" i="5"/>
  <c r="D21" i="5"/>
  <c r="E21" i="5"/>
  <c r="CC30" i="5"/>
  <c r="E30" i="5"/>
  <c r="D44" i="5"/>
  <c r="E44" i="5"/>
  <c r="D28" i="5"/>
  <c r="D82" i="5"/>
  <c r="E80" i="5"/>
  <c r="D75" i="5"/>
  <c r="D85" i="5"/>
  <c r="CC78" i="5"/>
  <c r="CC17" i="5"/>
  <c r="D17" i="5"/>
  <c r="E17" i="5"/>
  <c r="CC22" i="5"/>
  <c r="D22" i="5"/>
  <c r="D73" i="5"/>
  <c r="E69" i="5"/>
  <c r="E84" i="5"/>
  <c r="BV12" i="22"/>
  <c r="BZ12" i="22"/>
  <c r="CD12" i="22"/>
  <c r="CP12" i="22"/>
  <c r="BV13" i="22"/>
  <c r="BZ13" i="22"/>
  <c r="CD13" i="22"/>
  <c r="CP13" i="22"/>
  <c r="BV14" i="22"/>
  <c r="BZ14" i="22"/>
  <c r="CD14" i="22"/>
  <c r="CP14" i="22"/>
  <c r="BV15" i="22"/>
  <c r="BZ15" i="22"/>
  <c r="CD15" i="22"/>
  <c r="CL15" i="22"/>
  <c r="CP15" i="22"/>
  <c r="BV16" i="22"/>
  <c r="BZ16" i="22"/>
  <c r="CD16" i="22"/>
  <c r="CL16" i="22"/>
  <c r="CP16" i="22"/>
  <c r="BV17" i="22"/>
  <c r="BZ17" i="22"/>
  <c r="CD17" i="22"/>
  <c r="CL17" i="22"/>
  <c r="CP17" i="22"/>
  <c r="BV18" i="22"/>
  <c r="BZ18" i="22"/>
  <c r="CD18" i="22"/>
  <c r="CP18" i="22"/>
  <c r="BV19" i="22"/>
  <c r="BZ19" i="22"/>
  <c r="CD19" i="22"/>
  <c r="CH19" i="22"/>
  <c r="CL19" i="22"/>
  <c r="CP19" i="22"/>
  <c r="BV20" i="22"/>
  <c r="BZ20" i="22"/>
  <c r="CD20" i="22"/>
  <c r="CP20" i="22"/>
  <c r="BV21" i="22"/>
  <c r="BZ21" i="22"/>
  <c r="CD21" i="22"/>
  <c r="CL21" i="22"/>
  <c r="BT12" i="22"/>
  <c r="BX12" i="22"/>
  <c r="CB12" i="22"/>
  <c r="CF12" i="22"/>
  <c r="CJ12" i="22"/>
  <c r="BT13" i="22"/>
  <c r="BX13" i="22"/>
  <c r="CB13" i="22"/>
  <c r="CF13" i="22"/>
  <c r="BT14" i="22"/>
  <c r="BX14" i="22"/>
  <c r="CB14" i="22"/>
  <c r="CF14" i="22"/>
  <c r="CJ14" i="22"/>
  <c r="BT15" i="22"/>
  <c r="BX15" i="22"/>
  <c r="CB15" i="22"/>
  <c r="CF15" i="22"/>
  <c r="CN15" i="22"/>
  <c r="BT16" i="22"/>
  <c r="BX16" i="22"/>
  <c r="CB16" i="22"/>
  <c r="CF16" i="22"/>
  <c r="CN16" i="22"/>
  <c r="BT17" i="22"/>
  <c r="BX17" i="22"/>
  <c r="CB17" i="22"/>
  <c r="CF17" i="22"/>
  <c r="CN17" i="22"/>
  <c r="BT18" i="22"/>
  <c r="BX18" i="22"/>
  <c r="CB18" i="22"/>
  <c r="CF18" i="22"/>
  <c r="CN18" i="22"/>
  <c r="BT19" i="22"/>
  <c r="BX19" i="22"/>
  <c r="CB19" i="22"/>
  <c r="CF19" i="22"/>
  <c r="CN19" i="22"/>
  <c r="BT20" i="22"/>
  <c r="BX20" i="22"/>
  <c r="CB20" i="22"/>
  <c r="CF20" i="22"/>
  <c r="CJ20" i="22"/>
  <c r="BT21" i="22"/>
  <c r="BX21" i="22"/>
  <c r="CB21" i="22"/>
  <c r="CF21" i="22"/>
  <c r="CN21" i="22"/>
  <c r="BT22" i="22"/>
  <c r="BX22" i="22"/>
  <c r="CB22" i="22"/>
  <c r="CF22" i="22"/>
  <c r="CJ22" i="22"/>
  <c r="BT23" i="22"/>
  <c r="BX23" i="22"/>
  <c r="CB23" i="22"/>
  <c r="CF23" i="22"/>
  <c r="BT24" i="22"/>
  <c r="BX24" i="22"/>
  <c r="CB24" i="22"/>
  <c r="CF24" i="22"/>
  <c r="CN24" i="22"/>
  <c r="BT25" i="22"/>
  <c r="BX25" i="22"/>
  <c r="CB25" i="22"/>
  <c r="CF25" i="22"/>
  <c r="CN25" i="22"/>
  <c r="BT26" i="22"/>
  <c r="BX26" i="22"/>
  <c r="CB26" i="22"/>
  <c r="CF26" i="22"/>
  <c r="CN26" i="22"/>
  <c r="BT27" i="22"/>
  <c r="BX27" i="22"/>
  <c r="CB27" i="22"/>
  <c r="CF27" i="22"/>
  <c r="CJ27" i="22"/>
  <c r="BT28" i="22"/>
  <c r="BX28" i="22"/>
  <c r="CB28" i="22"/>
  <c r="CF28" i="22"/>
  <c r="CN28" i="22"/>
  <c r="BT29" i="22"/>
  <c r="BX29" i="22"/>
  <c r="BU12" i="22"/>
  <c r="BY12" i="22"/>
  <c r="CC12" i="22"/>
  <c r="CK12" i="22"/>
  <c r="CO12" i="22"/>
  <c r="BU13" i="22"/>
  <c r="BY13" i="22"/>
  <c r="CC13" i="22"/>
  <c r="CG13" i="22"/>
  <c r="CO13" i="22"/>
  <c r="BU14" i="22"/>
  <c r="BY14" i="22"/>
  <c r="CC14" i="22"/>
  <c r="CK14" i="22"/>
  <c r="CO14" i="22"/>
  <c r="BU15" i="22"/>
  <c r="BY15" i="22"/>
  <c r="CC15" i="22"/>
  <c r="CO15" i="22"/>
  <c r="BU16" i="22"/>
  <c r="BY16" i="22"/>
  <c r="CC16" i="22"/>
  <c r="CO16" i="22"/>
  <c r="BU17" i="22"/>
  <c r="BY17" i="22"/>
  <c r="CC17" i="22"/>
  <c r="CO17" i="22"/>
  <c r="BU18" i="22"/>
  <c r="BY18" i="22"/>
  <c r="CC18" i="22"/>
  <c r="CO18" i="22"/>
  <c r="BU19" i="22"/>
  <c r="BY19" i="22"/>
  <c r="CC19" i="22"/>
  <c r="CO19" i="22"/>
  <c r="BU20" i="22"/>
  <c r="BY20" i="22"/>
  <c r="CC20" i="22"/>
  <c r="CO20" i="22"/>
  <c r="BU21" i="22"/>
  <c r="BY21" i="22"/>
  <c r="CC21" i="22"/>
  <c r="CO21" i="22"/>
  <c r="BU22" i="22"/>
  <c r="BY22" i="22"/>
  <c r="CC22" i="22"/>
  <c r="CO22" i="22"/>
  <c r="BU23" i="22"/>
  <c r="BY23" i="22"/>
  <c r="CC23" i="22"/>
  <c r="CG23" i="22"/>
  <c r="CO23" i="22"/>
  <c r="BU24" i="22"/>
  <c r="BY24" i="22"/>
  <c r="CC24" i="22"/>
  <c r="CO24" i="22"/>
  <c r="BU25" i="22"/>
  <c r="BY25" i="22"/>
  <c r="CC25" i="22"/>
  <c r="CO25" i="22"/>
  <c r="BU26" i="22"/>
  <c r="BY26" i="22"/>
  <c r="CC26" i="22"/>
  <c r="CO26" i="22"/>
  <c r="BU27" i="22"/>
  <c r="BY27" i="22"/>
  <c r="CC27" i="22"/>
  <c r="CK27" i="22"/>
  <c r="CO27" i="22"/>
  <c r="BU28" i="22"/>
  <c r="BY28" i="22"/>
  <c r="CC28" i="22"/>
  <c r="CO28" i="22"/>
  <c r="BU29" i="22"/>
  <c r="BY29" i="22"/>
  <c r="CE12" i="22"/>
  <c r="BW13" i="22"/>
  <c r="CA14" i="22"/>
  <c r="CI14" i="22"/>
  <c r="CQ14" i="22"/>
  <c r="CA16" i="22"/>
  <c r="CQ16" i="22"/>
  <c r="CA18" i="22"/>
  <c r="CE19" i="22"/>
  <c r="CA20" i="22"/>
  <c r="CE21" i="22"/>
  <c r="CQ21" i="22"/>
  <c r="CA22" i="22"/>
  <c r="CH22" i="22"/>
  <c r="BV23" i="22"/>
  <c r="CD23" i="22"/>
  <c r="BW24" i="22"/>
  <c r="CE24" i="22"/>
  <c r="CP24" i="22"/>
  <c r="BZ25" i="22"/>
  <c r="CQ25" i="22"/>
  <c r="CA26" i="22"/>
  <c r="CL26" i="22"/>
  <c r="BV27" i="22"/>
  <c r="CD27" i="22"/>
  <c r="CI27" i="22"/>
  <c r="CP27" i="22"/>
  <c r="BZ28" i="22"/>
  <c r="CQ28" i="22"/>
  <c r="CA29" i="22"/>
  <c r="CE29" i="22"/>
  <c r="CI29" i="22"/>
  <c r="CQ29" i="22"/>
  <c r="BW30" i="22"/>
  <c r="CA30" i="22"/>
  <c r="CE30" i="22"/>
  <c r="CM30" i="22"/>
  <c r="CQ30" i="22"/>
  <c r="BW31" i="22"/>
  <c r="CA31" i="22"/>
  <c r="CE31" i="22"/>
  <c r="CM31" i="22"/>
  <c r="CQ31" i="22"/>
  <c r="BW32" i="22"/>
  <c r="CA32" i="22"/>
  <c r="CE32" i="22"/>
  <c r="CI32" i="22"/>
  <c r="CQ32" i="22"/>
  <c r="BW33" i="22"/>
  <c r="CA33" i="22"/>
  <c r="CE33" i="22"/>
  <c r="CM33" i="22"/>
  <c r="CQ33" i="22"/>
  <c r="BW34" i="22"/>
  <c r="CA34" i="22"/>
  <c r="CA13" i="22"/>
  <c r="CE14" i="22"/>
  <c r="BW15" i="22"/>
  <c r="CE16" i="22"/>
  <c r="BW17" i="22"/>
  <c r="CM17" i="22"/>
  <c r="CE18" i="22"/>
  <c r="CQ18" i="22"/>
  <c r="CM19" i="22"/>
  <c r="CE20" i="22"/>
  <c r="CQ20" i="22"/>
  <c r="BV22" i="22"/>
  <c r="CD22" i="22"/>
  <c r="CI22" i="22"/>
  <c r="BW23" i="22"/>
  <c r="CE23" i="22"/>
  <c r="CP23" i="22"/>
  <c r="BZ24" i="22"/>
  <c r="CQ24" i="22"/>
  <c r="CA25" i="22"/>
  <c r="CL25" i="22"/>
  <c r="BV26" i="22"/>
  <c r="CD26" i="22"/>
  <c r="BW27" i="22"/>
  <c r="CE27" i="22"/>
  <c r="CQ27" i="22"/>
  <c r="CA28" i="22"/>
  <c r="CL28" i="22"/>
  <c r="BV29" i="22"/>
  <c r="CB29" i="22"/>
  <c r="CF29" i="22"/>
  <c r="CJ29" i="22"/>
  <c r="BT30" i="22"/>
  <c r="BX30" i="22"/>
  <c r="CB30" i="22"/>
  <c r="CF30" i="22"/>
  <c r="CN30" i="22"/>
  <c r="BT31" i="22"/>
  <c r="BX31" i="22"/>
  <c r="CB31" i="22"/>
  <c r="CF31" i="22"/>
  <c r="CN31" i="22"/>
  <c r="BT32" i="22"/>
  <c r="BX32" i="22"/>
  <c r="CB32" i="22"/>
  <c r="CF32" i="22"/>
  <c r="BT33" i="22"/>
  <c r="BX33" i="22"/>
  <c r="CB33" i="22"/>
  <c r="CF33" i="22"/>
  <c r="CJ33" i="22"/>
  <c r="CN33" i="22"/>
  <c r="BT34" i="22"/>
  <c r="BX34" i="22"/>
  <c r="CB34" i="22"/>
  <c r="CF34" i="22"/>
  <c r="BT35" i="22"/>
  <c r="BX35" i="22"/>
  <c r="CB35" i="22"/>
  <c r="CF35" i="22"/>
  <c r="BT36" i="22"/>
  <c r="BX36" i="22"/>
  <c r="CB36" i="22"/>
  <c r="CF36" i="22"/>
  <c r="CJ36" i="22"/>
  <c r="BT37" i="22"/>
  <c r="BX37" i="22"/>
  <c r="CB37" i="22"/>
  <c r="CF37" i="22"/>
  <c r="BT38" i="22"/>
  <c r="BX38" i="22"/>
  <c r="CB38" i="22"/>
  <c r="CF38" i="22"/>
  <c r="CN38" i="22"/>
  <c r="BT39" i="22"/>
  <c r="BX39" i="22"/>
  <c r="CB39" i="22"/>
  <c r="CF39" i="22"/>
  <c r="CJ39" i="22"/>
  <c r="BT40" i="22"/>
  <c r="BX40" i="22"/>
  <c r="CB40" i="22"/>
  <c r="CF40" i="22"/>
  <c r="CN40" i="22"/>
  <c r="BT41" i="22"/>
  <c r="CA12" i="22"/>
  <c r="CI12" i="22"/>
  <c r="CQ12" i="22"/>
  <c r="BW14" i="22"/>
  <c r="CE15" i="22"/>
  <c r="BW16" i="22"/>
  <c r="CE17" i="22"/>
  <c r="BW18" i="22"/>
  <c r="CA19" i="22"/>
  <c r="BW20" i="22"/>
  <c r="CA21" i="22"/>
  <c r="CP21" i="22"/>
  <c r="BZ22" i="22"/>
  <c r="CQ22" i="22"/>
  <c r="CA23" i="22"/>
  <c r="BV24" i="22"/>
  <c r="CD24" i="22"/>
  <c r="BW25" i="22"/>
  <c r="CE25" i="22"/>
  <c r="CP25" i="22"/>
  <c r="BZ26" i="22"/>
  <c r="CQ26" i="22"/>
  <c r="CA27" i="22"/>
  <c r="BW28" i="22"/>
  <c r="CE28" i="22"/>
  <c r="CP28" i="22"/>
  <c r="BZ29" i="22"/>
  <c r="CD29" i="22"/>
  <c r="CP29" i="22"/>
  <c r="BV30" i="22"/>
  <c r="BZ30" i="22"/>
  <c r="CD30" i="22"/>
  <c r="CH30" i="22"/>
  <c r="CL30" i="22"/>
  <c r="CP30" i="22"/>
  <c r="BV31" i="22"/>
  <c r="BZ31" i="22"/>
  <c r="CD31" i="22"/>
  <c r="CL31" i="22"/>
  <c r="CP31" i="22"/>
  <c r="BV32" i="22"/>
  <c r="BZ32" i="22"/>
  <c r="CD32" i="22"/>
  <c r="CP32" i="22"/>
  <c r="BV33" i="22"/>
  <c r="BZ33" i="22"/>
  <c r="CD33" i="22"/>
  <c r="CL33" i="22"/>
  <c r="CP33" i="22"/>
  <c r="BV34" i="22"/>
  <c r="BZ34" i="22"/>
  <c r="CD34" i="22"/>
  <c r="CL34" i="22"/>
  <c r="CP34" i="22"/>
  <c r="BV35" i="22"/>
  <c r="BZ35" i="22"/>
  <c r="CD35" i="22"/>
  <c r="CP35" i="22"/>
  <c r="BV36" i="22"/>
  <c r="BZ36" i="22"/>
  <c r="CD36" i="22"/>
  <c r="CP36" i="22"/>
  <c r="BV37" i="22"/>
  <c r="BZ37" i="22"/>
  <c r="CD37" i="22"/>
  <c r="CP37" i="22"/>
  <c r="BV38" i="22"/>
  <c r="BZ38" i="22"/>
  <c r="CD38" i="22"/>
  <c r="CH38" i="22"/>
  <c r="CL38" i="22"/>
  <c r="CP38" i="22"/>
  <c r="BV39" i="22"/>
  <c r="BZ39" i="22"/>
  <c r="CD39" i="22"/>
  <c r="CP39" i="22"/>
  <c r="BV40" i="22"/>
  <c r="BZ40" i="22"/>
  <c r="CD40" i="22"/>
  <c r="CP40" i="22"/>
  <c r="BV41" i="22"/>
  <c r="BZ41" i="22"/>
  <c r="CD41" i="22"/>
  <c r="CE13" i="22"/>
  <c r="CQ13" i="22"/>
  <c r="CA17" i="22"/>
  <c r="CD25" i="22"/>
  <c r="CE26" i="22"/>
  <c r="BZ27" i="22"/>
  <c r="BY30" i="22"/>
  <c r="BY31" i="22"/>
  <c r="BU32" i="22"/>
  <c r="BY33" i="22"/>
  <c r="BY34" i="22"/>
  <c r="CM34" i="22"/>
  <c r="BU35" i="22"/>
  <c r="CC35" i="22"/>
  <c r="BU36" i="22"/>
  <c r="CC36" i="22"/>
  <c r="BW37" i="22"/>
  <c r="CE37" i="22"/>
  <c r="BW38" i="22"/>
  <c r="CE38" i="22"/>
  <c r="BU39" i="22"/>
  <c r="CC39" i="22"/>
  <c r="BW40" i="22"/>
  <c r="CE40" i="22"/>
  <c r="CO40" i="22"/>
  <c r="BX41" i="22"/>
  <c r="CC41" i="22"/>
  <c r="CP41" i="22"/>
  <c r="BV42" i="22"/>
  <c r="BZ42" i="22"/>
  <c r="CD42" i="22"/>
  <c r="CH42" i="22"/>
  <c r="CL42" i="22"/>
  <c r="CP42" i="22"/>
  <c r="BV43" i="22"/>
  <c r="BZ43" i="22"/>
  <c r="CD43" i="22"/>
  <c r="CQ15" i="22"/>
  <c r="CM21" i="22"/>
  <c r="CP22" i="22"/>
  <c r="CL24" i="22"/>
  <c r="CC30" i="22"/>
  <c r="CC31" i="22"/>
  <c r="BY32" i="22"/>
  <c r="CC33" i="22"/>
  <c r="CC34" i="22"/>
  <c r="BW35" i="22"/>
  <c r="CE35" i="22"/>
  <c r="BW36" i="22"/>
  <c r="CE36" i="22"/>
  <c r="CO36" i="22"/>
  <c r="BY37" i="22"/>
  <c r="CG37" i="22"/>
  <c r="CO37" i="22"/>
  <c r="BY38" i="22"/>
  <c r="CM38" i="22"/>
  <c r="BW39" i="22"/>
  <c r="CE39" i="22"/>
  <c r="CK39" i="22"/>
  <c r="CO39" i="22"/>
  <c r="BY40" i="22"/>
  <c r="CQ40" i="22"/>
  <c r="BY41" i="22"/>
  <c r="CE41" i="22"/>
  <c r="CQ41" i="22"/>
  <c r="BW42" i="22"/>
  <c r="CA42" i="22"/>
  <c r="CE42" i="22"/>
  <c r="CQ42" i="22"/>
  <c r="BW43" i="22"/>
  <c r="CA43" i="22"/>
  <c r="CE43" i="22"/>
  <c r="CQ43" i="22"/>
  <c r="BW44" i="22"/>
  <c r="CA44" i="22"/>
  <c r="CE44" i="22"/>
  <c r="CQ44" i="22"/>
  <c r="BW45" i="22"/>
  <c r="CA45" i="22"/>
  <c r="CE45" i="22"/>
  <c r="CI45" i="22"/>
  <c r="CQ45" i="22"/>
  <c r="BW46" i="22"/>
  <c r="CA46" i="22"/>
  <c r="CE46" i="22"/>
  <c r="CI46" i="22"/>
  <c r="CQ46" i="22"/>
  <c r="BW47" i="22"/>
  <c r="CA47" i="22"/>
  <c r="CE47" i="22"/>
  <c r="CQ47" i="22"/>
  <c r="BW48" i="22"/>
  <c r="CA48" i="22"/>
  <c r="CE48" i="22"/>
  <c r="CQ48" i="22"/>
  <c r="BW49" i="22"/>
  <c r="CA49" i="22"/>
  <c r="CE49" i="22"/>
  <c r="CQ49" i="22"/>
  <c r="BW50" i="22"/>
  <c r="CA50" i="22"/>
  <c r="CE50" i="22"/>
  <c r="CQ50" i="22"/>
  <c r="BW51" i="22"/>
  <c r="CA51" i="22"/>
  <c r="CE51" i="22"/>
  <c r="CQ51" i="22"/>
  <c r="BW52" i="22"/>
  <c r="CA52" i="22"/>
  <c r="CE52" i="22"/>
  <c r="CI52" i="22"/>
  <c r="CQ52" i="22"/>
  <c r="BW53" i="22"/>
  <c r="CA53" i="22"/>
  <c r="CE53" i="22"/>
  <c r="CQ19" i="22"/>
  <c r="BW21" i="22"/>
  <c r="CE22" i="22"/>
  <c r="CA24" i="22"/>
  <c r="BV25" i="22"/>
  <c r="BW26" i="22"/>
  <c r="CP26" i="22"/>
  <c r="CD28" i="22"/>
  <c r="CC29" i="22"/>
  <c r="BU30" i="22"/>
  <c r="BU31" i="22"/>
  <c r="CO31" i="22"/>
  <c r="BU33" i="22"/>
  <c r="BU34" i="22"/>
  <c r="CQ34" i="22"/>
  <c r="CA35" i="22"/>
  <c r="CQ35" i="22"/>
  <c r="CA36" i="22"/>
  <c r="BU37" i="22"/>
  <c r="CC37" i="22"/>
  <c r="BU38" i="22"/>
  <c r="CC38" i="22"/>
  <c r="CQ38" i="22"/>
  <c r="CA39" i="22"/>
  <c r="BU40" i="22"/>
  <c r="CC40" i="22"/>
  <c r="CM40" i="22"/>
  <c r="BW41" i="22"/>
  <c r="CB41" i="22"/>
  <c r="CK41" i="22"/>
  <c r="CO41" i="22"/>
  <c r="BU42" i="22"/>
  <c r="BY42" i="22"/>
  <c r="CC42" i="22"/>
  <c r="CO42" i="22"/>
  <c r="BU43" i="22"/>
  <c r="BY43" i="22"/>
  <c r="CC43" i="22"/>
  <c r="CG43" i="22"/>
  <c r="CO43" i="22"/>
  <c r="BU44" i="22"/>
  <c r="BY44" i="22"/>
  <c r="CC44" i="22"/>
  <c r="CO44" i="22"/>
  <c r="BU45" i="22"/>
  <c r="BY45" i="22"/>
  <c r="CC45" i="22"/>
  <c r="CO45" i="22"/>
  <c r="BU46" i="22"/>
  <c r="BY46" i="22"/>
  <c r="CC46" i="22"/>
  <c r="CK46" i="22"/>
  <c r="CO46" i="22"/>
  <c r="BU47" i="22"/>
  <c r="BY47" i="22"/>
  <c r="CC47" i="22"/>
  <c r="CO47" i="22"/>
  <c r="BU48" i="22"/>
  <c r="BY48" i="22"/>
  <c r="CC48" i="22"/>
  <c r="CO48" i="22"/>
  <c r="BU49" i="22"/>
  <c r="BY49" i="22"/>
  <c r="CC49" i="22"/>
  <c r="CO49" i="22"/>
  <c r="BU50" i="22"/>
  <c r="BY50" i="22"/>
  <c r="CC50" i="22"/>
  <c r="CO50" i="22"/>
  <c r="BU51" i="22"/>
  <c r="BY51" i="22"/>
  <c r="CC51" i="22"/>
  <c r="CG51" i="22"/>
  <c r="CO51" i="22"/>
  <c r="BU52" i="22"/>
  <c r="BY52" i="22"/>
  <c r="CC52" i="22"/>
  <c r="CK52" i="22"/>
  <c r="CO52" i="22"/>
  <c r="BU53" i="22"/>
  <c r="BY53" i="22"/>
  <c r="CC53" i="22"/>
  <c r="CG53" i="22"/>
  <c r="CO53" i="22"/>
  <c r="BU54" i="22"/>
  <c r="CA15" i="22"/>
  <c r="CI28" i="22"/>
  <c r="BW29" i="22"/>
  <c r="CO30" i="22"/>
  <c r="CE34" i="22"/>
  <c r="BY35" i="22"/>
  <c r="CA38" i="22"/>
  <c r="BX42" i="22"/>
  <c r="CN42" i="22"/>
  <c r="CF43" i="22"/>
  <c r="CP43" i="22"/>
  <c r="BZ44" i="22"/>
  <c r="CP44" i="22"/>
  <c r="BZ45" i="22"/>
  <c r="BT46" i="22"/>
  <c r="CB46" i="22"/>
  <c r="BX47" i="22"/>
  <c r="CF47" i="22"/>
  <c r="CN47" i="22"/>
  <c r="BX48" i="22"/>
  <c r="CF48" i="22"/>
  <c r="CN48" i="22"/>
  <c r="BX49" i="22"/>
  <c r="CF49" i="22"/>
  <c r="CN49" i="22"/>
  <c r="BX50" i="22"/>
  <c r="CF50" i="22"/>
  <c r="BX51" i="22"/>
  <c r="CF51" i="22"/>
  <c r="CP51" i="22"/>
  <c r="BZ52" i="22"/>
  <c r="BV53" i="22"/>
  <c r="CD53" i="22"/>
  <c r="BV54" i="22"/>
  <c r="BZ54" i="22"/>
  <c r="CD54" i="22"/>
  <c r="CH54" i="22"/>
  <c r="CP54" i="22"/>
  <c r="BV55" i="22"/>
  <c r="BZ55" i="22"/>
  <c r="CD55" i="22"/>
  <c r="CH55" i="22"/>
  <c r="CP55" i="22"/>
  <c r="BV56" i="22"/>
  <c r="BZ56" i="22"/>
  <c r="CD56" i="22"/>
  <c r="CL56" i="22"/>
  <c r="CP56" i="22"/>
  <c r="BV57" i="22"/>
  <c r="BZ57" i="22"/>
  <c r="CD57" i="22"/>
  <c r="CL57" i="22"/>
  <c r="CP57" i="22"/>
  <c r="BV58" i="22"/>
  <c r="BZ58" i="22"/>
  <c r="CD58" i="22"/>
  <c r="CL58" i="22"/>
  <c r="CP58" i="22"/>
  <c r="BV59" i="22"/>
  <c r="BZ59" i="22"/>
  <c r="CD59" i="22"/>
  <c r="CP59" i="22"/>
  <c r="BV60" i="22"/>
  <c r="BZ60" i="22"/>
  <c r="CD60" i="22"/>
  <c r="CL60" i="22"/>
  <c r="CP60" i="22"/>
  <c r="BV61" i="22"/>
  <c r="BZ61" i="22"/>
  <c r="CD61" i="22"/>
  <c r="CP61" i="22"/>
  <c r="BV62" i="22"/>
  <c r="BZ62" i="22"/>
  <c r="CD62" i="22"/>
  <c r="CH62" i="22"/>
  <c r="CP62" i="22"/>
  <c r="BV63" i="22"/>
  <c r="BZ63" i="22"/>
  <c r="CD63" i="22"/>
  <c r="CH63" i="22"/>
  <c r="CP63" i="22"/>
  <c r="BV64" i="22"/>
  <c r="BZ64" i="22"/>
  <c r="CD64" i="22"/>
  <c r="CP64" i="22"/>
  <c r="BZ23" i="22"/>
  <c r="CQ23" i="22"/>
  <c r="CM25" i="22"/>
  <c r="BV28" i="22"/>
  <c r="CG35" i="22"/>
  <c r="CO35" i="22"/>
  <c r="CO38" i="22"/>
  <c r="CQ39" i="22"/>
  <c r="BU41" i="22"/>
  <c r="CB42" i="22"/>
  <c r="BT43" i="22"/>
  <c r="BT44" i="22"/>
  <c r="CB44" i="22"/>
  <c r="CH44" i="22"/>
  <c r="BT45" i="22"/>
  <c r="CB45" i="22"/>
  <c r="CH45" i="22"/>
  <c r="BV46" i="22"/>
  <c r="CD46" i="22"/>
  <c r="CJ46" i="22"/>
  <c r="CP46" i="22"/>
  <c r="BZ47" i="22"/>
  <c r="CP47" i="22"/>
  <c r="BZ48" i="22"/>
  <c r="CP48" i="22"/>
  <c r="BZ49" i="22"/>
  <c r="CP49" i="22"/>
  <c r="BZ50" i="22"/>
  <c r="CP50" i="22"/>
  <c r="BZ51" i="22"/>
  <c r="CH51" i="22"/>
  <c r="BT52" i="22"/>
  <c r="CB52" i="22"/>
  <c r="BX53" i="22"/>
  <c r="CF53" i="22"/>
  <c r="CP53" i="22"/>
  <c r="BW54" i="22"/>
  <c r="CA54" i="22"/>
  <c r="CE54" i="22"/>
  <c r="CQ54" i="22"/>
  <c r="BW55" i="22"/>
  <c r="CA55" i="22"/>
  <c r="CE55" i="22"/>
  <c r="CQ55" i="22"/>
  <c r="BW56" i="22"/>
  <c r="CA56" i="22"/>
  <c r="CE56" i="22"/>
  <c r="CQ56" i="22"/>
  <c r="BW57" i="22"/>
  <c r="CA57" i="22"/>
  <c r="CE57" i="22"/>
  <c r="CQ57" i="22"/>
  <c r="BW58" i="22"/>
  <c r="CA58" i="22"/>
  <c r="CE58" i="22"/>
  <c r="CM58" i="22"/>
  <c r="CQ58" i="22"/>
  <c r="BW59" i="22"/>
  <c r="CA59" i="22"/>
  <c r="CE59" i="22"/>
  <c r="CI59" i="22"/>
  <c r="CQ59" i="22"/>
  <c r="BW60" i="22"/>
  <c r="CA60" i="22"/>
  <c r="CE60" i="22"/>
  <c r="CQ60" i="22"/>
  <c r="BW61" i="22"/>
  <c r="CA61" i="22"/>
  <c r="CE61" i="22"/>
  <c r="CQ61" i="22"/>
  <c r="BW62" i="22"/>
  <c r="CA62" i="22"/>
  <c r="CE62" i="22"/>
  <c r="CQ62" i="22"/>
  <c r="BW63" i="22"/>
  <c r="CA63" i="22"/>
  <c r="CE63" i="22"/>
  <c r="CM63" i="22"/>
  <c r="CQ63" i="22"/>
  <c r="BW64" i="22"/>
  <c r="CA64" i="22"/>
  <c r="CE64" i="22"/>
  <c r="CQ64" i="22"/>
  <c r="BW65" i="22"/>
  <c r="CA65" i="22"/>
  <c r="CE65" i="22"/>
  <c r="CM65" i="22"/>
  <c r="CQ65" i="22"/>
  <c r="BW66" i="22"/>
  <c r="CA66" i="22"/>
  <c r="CE66" i="22"/>
  <c r="CQ66" i="22"/>
  <c r="BW67" i="22"/>
  <c r="CA67" i="22"/>
  <c r="CE67" i="22"/>
  <c r="CI67" i="22"/>
  <c r="CQ67" i="22"/>
  <c r="BW68" i="22"/>
  <c r="CA68" i="22"/>
  <c r="CE68" i="22"/>
  <c r="CI68" i="22"/>
  <c r="CQ68" i="22"/>
  <c r="BW69" i="22"/>
  <c r="CA69" i="22"/>
  <c r="CE69" i="22"/>
  <c r="CQ69" i="22"/>
  <c r="BW70" i="22"/>
  <c r="CA70" i="22"/>
  <c r="CE70" i="22"/>
  <c r="CQ70" i="22"/>
  <c r="BW71" i="22"/>
  <c r="CA71" i="22"/>
  <c r="CE71" i="22"/>
  <c r="CQ71" i="22"/>
  <c r="BW72" i="22"/>
  <c r="CA72" i="22"/>
  <c r="CE72" i="22"/>
  <c r="CQ72" i="22"/>
  <c r="BW73" i="22"/>
  <c r="CA73" i="22"/>
  <c r="CE73" i="22"/>
  <c r="CM73" i="22"/>
  <c r="BW22" i="22"/>
  <c r="CK29" i="22"/>
  <c r="CO29" i="22"/>
  <c r="CO33" i="22"/>
  <c r="CO34" i="22"/>
  <c r="CA37" i="22"/>
  <c r="CQ37" i="22"/>
  <c r="CF41" i="22"/>
  <c r="BT42" i="22"/>
  <c r="CB43" i="22"/>
  <c r="BX44" i="22"/>
  <c r="CF44" i="22"/>
  <c r="CJ44" i="22"/>
  <c r="BX45" i="22"/>
  <c r="CF45" i="22"/>
  <c r="CP45" i="22"/>
  <c r="BZ46" i="22"/>
  <c r="BV47" i="22"/>
  <c r="CD47" i="22"/>
  <c r="BV48" i="22"/>
  <c r="CD48" i="22"/>
  <c r="BV49" i="22"/>
  <c r="CD49" i="22"/>
  <c r="BV50" i="22"/>
  <c r="CD50" i="22"/>
  <c r="BV51" i="22"/>
  <c r="CD51" i="22"/>
  <c r="BX52" i="22"/>
  <c r="CF52" i="22"/>
  <c r="BT53" i="22"/>
  <c r="CB53" i="22"/>
  <c r="BT54" i="22"/>
  <c r="BY54" i="22"/>
  <c r="CC54" i="22"/>
  <c r="CG54" i="22"/>
  <c r="CO54" i="22"/>
  <c r="BU55" i="22"/>
  <c r="BY55" i="22"/>
  <c r="CC55" i="22"/>
  <c r="CG55" i="22"/>
  <c r="CO55" i="22"/>
  <c r="BU56" i="22"/>
  <c r="BY56" i="22"/>
  <c r="CC56" i="22"/>
  <c r="CO56" i="22"/>
  <c r="BU57" i="22"/>
  <c r="BY57" i="22"/>
  <c r="CC57" i="22"/>
  <c r="CO57" i="22"/>
  <c r="BU58" i="22"/>
  <c r="BY58" i="22"/>
  <c r="CC58" i="22"/>
  <c r="CO58" i="22"/>
  <c r="BU59" i="22"/>
  <c r="BY59" i="22"/>
  <c r="CC59" i="22"/>
  <c r="CK59" i="22"/>
  <c r="CO59" i="22"/>
  <c r="BU60" i="22"/>
  <c r="BY60" i="22"/>
  <c r="CC60" i="22"/>
  <c r="CO60" i="22"/>
  <c r="BU61" i="22"/>
  <c r="BY61" i="22"/>
  <c r="CC61" i="22"/>
  <c r="CO61" i="22"/>
  <c r="BU62" i="22"/>
  <c r="BY62" i="22"/>
  <c r="CC62" i="22"/>
  <c r="CG62" i="22"/>
  <c r="CO62" i="22"/>
  <c r="BU63" i="22"/>
  <c r="BY63" i="22"/>
  <c r="CC63" i="22"/>
  <c r="CO63" i="22"/>
  <c r="BU64" i="22"/>
  <c r="BY64" i="22"/>
  <c r="CC64" i="22"/>
  <c r="CG64" i="22"/>
  <c r="CO64" i="22"/>
  <c r="BU65" i="22"/>
  <c r="BY65" i="22"/>
  <c r="CC65" i="22"/>
  <c r="CO65" i="22"/>
  <c r="BU66" i="22"/>
  <c r="BY66" i="22"/>
  <c r="CC66" i="22"/>
  <c r="CG66" i="22"/>
  <c r="CO66" i="22"/>
  <c r="BU67" i="22"/>
  <c r="BY67" i="22"/>
  <c r="CC67" i="22"/>
  <c r="CK67" i="22"/>
  <c r="CO67" i="22"/>
  <c r="BU68" i="22"/>
  <c r="BY68" i="22"/>
  <c r="CC68" i="22"/>
  <c r="CO68" i="22"/>
  <c r="BU69" i="22"/>
  <c r="BY69" i="22"/>
  <c r="CC69" i="22"/>
  <c r="CG69" i="22"/>
  <c r="CO69" i="22"/>
  <c r="BU70" i="22"/>
  <c r="BY70" i="22"/>
  <c r="CC70" i="22"/>
  <c r="CO70" i="22"/>
  <c r="BU71" i="22"/>
  <c r="BY71" i="22"/>
  <c r="CC71" i="22"/>
  <c r="CO71" i="22"/>
  <c r="BU72" i="22"/>
  <c r="BY72" i="22"/>
  <c r="CC72" i="22"/>
  <c r="CO72" i="22"/>
  <c r="BU73" i="22"/>
  <c r="BY73" i="22"/>
  <c r="CC73" i="22"/>
  <c r="CA40" i="22"/>
  <c r="CJ45" i="22"/>
  <c r="BT47" i="22"/>
  <c r="CH48" i="22"/>
  <c r="CL48" i="22"/>
  <c r="CB50" i="22"/>
  <c r="CB54" i="22"/>
  <c r="BT55" i="22"/>
  <c r="CB56" i="22"/>
  <c r="CN56" i="22"/>
  <c r="CF57" i="22"/>
  <c r="BT58" i="22"/>
  <c r="CB59" i="22"/>
  <c r="BT60" i="22"/>
  <c r="BX61" i="22"/>
  <c r="BX62" i="22"/>
  <c r="CF63" i="22"/>
  <c r="BX64" i="22"/>
  <c r="BX65" i="22"/>
  <c r="CF65" i="22"/>
  <c r="CP65" i="22"/>
  <c r="BZ66" i="22"/>
  <c r="BT67" i="22"/>
  <c r="CB67" i="22"/>
  <c r="BX68" i="22"/>
  <c r="CF68" i="22"/>
  <c r="CP68" i="22"/>
  <c r="BZ69" i="22"/>
  <c r="BT70" i="22"/>
  <c r="CB70" i="22"/>
  <c r="BT71" i="22"/>
  <c r="CB71" i="22"/>
  <c r="BT72" i="22"/>
  <c r="CB72" i="22"/>
  <c r="BT73" i="22"/>
  <c r="CB73" i="22"/>
  <c r="CL73" i="22"/>
  <c r="CQ73" i="22"/>
  <c r="BW74" i="22"/>
  <c r="CA74" i="22"/>
  <c r="CE74" i="22"/>
  <c r="CQ74" i="22"/>
  <c r="BW75" i="22"/>
  <c r="CA75" i="22"/>
  <c r="CE75" i="22"/>
  <c r="CI75" i="22"/>
  <c r="CQ75" i="22"/>
  <c r="BW76" i="22"/>
  <c r="CA76" i="22"/>
  <c r="CE76" i="22"/>
  <c r="CM76" i="22"/>
  <c r="CQ76" i="22"/>
  <c r="BW77" i="22"/>
  <c r="CA77" i="22"/>
  <c r="CE77" i="22"/>
  <c r="CM77" i="22"/>
  <c r="CQ77" i="22"/>
  <c r="BW78" i="22"/>
  <c r="CA78" i="22"/>
  <c r="CE78" i="22"/>
  <c r="CI78" i="22"/>
  <c r="CQ78" i="22"/>
  <c r="BW79" i="22"/>
  <c r="CA79" i="22"/>
  <c r="CE79" i="22"/>
  <c r="CI79" i="22"/>
  <c r="CM79" i="22"/>
  <c r="CQ79" i="22"/>
  <c r="BW80" i="22"/>
  <c r="CA80" i="22"/>
  <c r="CE80" i="22"/>
  <c r="CQ80" i="22"/>
  <c r="BW81" i="22"/>
  <c r="CA81" i="22"/>
  <c r="CE81" i="22"/>
  <c r="CQ81" i="22"/>
  <c r="BW82" i="22"/>
  <c r="CA82" i="22"/>
  <c r="CE82" i="22"/>
  <c r="CM82" i="22"/>
  <c r="CQ82" i="22"/>
  <c r="BW83" i="22"/>
  <c r="CA83" i="22"/>
  <c r="CE83" i="22"/>
  <c r="CI83" i="22"/>
  <c r="CQ83" i="22"/>
  <c r="BW84" i="22"/>
  <c r="CA84" i="22"/>
  <c r="CE84" i="22"/>
  <c r="CM84" i="22"/>
  <c r="CQ84" i="22"/>
  <c r="BW85" i="22"/>
  <c r="CA85" i="22"/>
  <c r="CE85" i="22"/>
  <c r="CI85" i="22"/>
  <c r="CQ85" i="22"/>
  <c r="BW86" i="22"/>
  <c r="CA86" i="22"/>
  <c r="CE86" i="22"/>
  <c r="CQ86" i="22"/>
  <c r="BW87" i="22"/>
  <c r="CA87" i="22"/>
  <c r="CE87" i="22"/>
  <c r="CQ87" i="22"/>
  <c r="BW88" i="22"/>
  <c r="CA88" i="22"/>
  <c r="CE88" i="22"/>
  <c r="CQ88" i="22"/>
  <c r="BW89" i="22"/>
  <c r="CA89" i="22"/>
  <c r="CE89" i="22"/>
  <c r="CQ89" i="22"/>
  <c r="BW90" i="22"/>
  <c r="CA90" i="22"/>
  <c r="CE90" i="22"/>
  <c r="CQ90" i="22"/>
  <c r="BW91" i="22"/>
  <c r="CA91" i="22"/>
  <c r="CE91" i="22"/>
  <c r="CI91" i="22"/>
  <c r="CQ91" i="22"/>
  <c r="BW92" i="22"/>
  <c r="CQ17" i="22"/>
  <c r="BW19" i="22"/>
  <c r="BY36" i="22"/>
  <c r="CQ36" i="22"/>
  <c r="BY39" i="22"/>
  <c r="BX43" i="22"/>
  <c r="BV44" i="22"/>
  <c r="BV45" i="22"/>
  <c r="BX46" i="22"/>
  <c r="CB47" i="22"/>
  <c r="BT48" i="22"/>
  <c r="BT51" i="22"/>
  <c r="BV52" i="22"/>
  <c r="CJ52" i="22"/>
  <c r="CP52" i="22"/>
  <c r="CF54" i="22"/>
  <c r="BX55" i="22"/>
  <c r="CF56" i="22"/>
  <c r="BT57" i="22"/>
  <c r="BX58" i="22"/>
  <c r="CN58" i="22"/>
  <c r="CF59" i="22"/>
  <c r="BX60" i="22"/>
  <c r="CB61" i="22"/>
  <c r="CB62" i="22"/>
  <c r="BT63" i="22"/>
  <c r="CB64" i="22"/>
  <c r="BZ65" i="22"/>
  <c r="BT66" i="22"/>
  <c r="CB66" i="22"/>
  <c r="BV67" i="22"/>
  <c r="CD67" i="22"/>
  <c r="CP67" i="22"/>
  <c r="BZ68" i="22"/>
  <c r="BT69" i="22"/>
  <c r="CB69" i="22"/>
  <c r="BV70" i="22"/>
  <c r="CD70" i="22"/>
  <c r="BV71" i="22"/>
  <c r="CD71" i="22"/>
  <c r="BV72" i="22"/>
  <c r="CD72" i="22"/>
  <c r="BV73" i="22"/>
  <c r="CD73" i="22"/>
  <c r="CN73" i="22"/>
  <c r="BT74" i="22"/>
  <c r="BX74" i="22"/>
  <c r="CB74" i="22"/>
  <c r="CF74" i="22"/>
  <c r="BT75" i="22"/>
  <c r="BX75" i="22"/>
  <c r="CB75" i="22"/>
  <c r="CF75" i="22"/>
  <c r="BT76" i="22"/>
  <c r="BX76" i="22"/>
  <c r="CB76" i="22"/>
  <c r="CF76" i="22"/>
  <c r="CN76" i="22"/>
  <c r="BT77" i="22"/>
  <c r="BX77" i="22"/>
  <c r="CB77" i="22"/>
  <c r="CF77" i="22"/>
  <c r="CN77" i="22"/>
  <c r="BT78" i="22"/>
  <c r="BX78" i="22"/>
  <c r="CB78" i="22"/>
  <c r="CF78" i="22"/>
  <c r="CJ78" i="22"/>
  <c r="BT79" i="22"/>
  <c r="BX79" i="22"/>
  <c r="CB79" i="22"/>
  <c r="CF79" i="22"/>
  <c r="CJ79" i="22"/>
  <c r="BT80" i="22"/>
  <c r="BX80" i="22"/>
  <c r="CB80" i="22"/>
  <c r="CF80" i="22"/>
  <c r="BT81" i="22"/>
  <c r="BX81" i="22"/>
  <c r="CB81" i="22"/>
  <c r="CF81" i="22"/>
  <c r="BT82" i="22"/>
  <c r="BX82" i="22"/>
  <c r="CB82" i="22"/>
  <c r="CF82" i="22"/>
  <c r="CJ82" i="22"/>
  <c r="CN82" i="22"/>
  <c r="BT83" i="22"/>
  <c r="BX83" i="22"/>
  <c r="CB83" i="22"/>
  <c r="CF83" i="22"/>
  <c r="CJ83" i="22"/>
  <c r="BT84" i="22"/>
  <c r="BX84" i="22"/>
  <c r="CB84" i="22"/>
  <c r="CF84" i="22"/>
  <c r="BT85" i="22"/>
  <c r="BX85" i="22"/>
  <c r="CB85" i="22"/>
  <c r="CF85" i="22"/>
  <c r="BT86" i="22"/>
  <c r="BX86" i="22"/>
  <c r="CB86" i="22"/>
  <c r="CF86" i="22"/>
  <c r="BT87" i="22"/>
  <c r="BX87" i="22"/>
  <c r="CB87" i="22"/>
  <c r="CF87" i="22"/>
  <c r="BT88" i="22"/>
  <c r="BX88" i="22"/>
  <c r="CB88" i="22"/>
  <c r="CF88" i="22"/>
  <c r="CJ88" i="22"/>
  <c r="BT89" i="22"/>
  <c r="BX89" i="22"/>
  <c r="CB89" i="22"/>
  <c r="CF89" i="22"/>
  <c r="BT90" i="22"/>
  <c r="BX90" i="22"/>
  <c r="CB90" i="22"/>
  <c r="CF90" i="22"/>
  <c r="BT91" i="22"/>
  <c r="BX91" i="22"/>
  <c r="CB91" i="22"/>
  <c r="CF91" i="22"/>
  <c r="CJ91" i="22"/>
  <c r="BT92" i="22"/>
  <c r="BX92" i="22"/>
  <c r="CB92" i="22"/>
  <c r="CF92" i="22"/>
  <c r="BT93" i="22"/>
  <c r="BX93" i="22"/>
  <c r="CB93" i="22"/>
  <c r="CF93" i="22"/>
  <c r="BT94" i="22"/>
  <c r="BX94" i="22"/>
  <c r="CB94" i="22"/>
  <c r="CF94" i="22"/>
  <c r="BT95" i="22"/>
  <c r="BX95" i="22"/>
  <c r="CB95" i="22"/>
  <c r="CF95" i="22"/>
  <c r="BT96" i="22"/>
  <c r="BX96" i="22"/>
  <c r="CB96" i="22"/>
  <c r="CF96" i="22"/>
  <c r="CJ96" i="22"/>
  <c r="CN96" i="22"/>
  <c r="BT97" i="22"/>
  <c r="BX97" i="22"/>
  <c r="CB97" i="22"/>
  <c r="CF97" i="22"/>
  <c r="BT98" i="22"/>
  <c r="BX98" i="22"/>
  <c r="CB98" i="22"/>
  <c r="CF98" i="22"/>
  <c r="BT99" i="22"/>
  <c r="BX99" i="22"/>
  <c r="CB99" i="22"/>
  <c r="CF99" i="22"/>
  <c r="BT100" i="22"/>
  <c r="BX100" i="22"/>
  <c r="CB100" i="22"/>
  <c r="CF100" i="22"/>
  <c r="CN100" i="22"/>
  <c r="BT101" i="22"/>
  <c r="BX101" i="22"/>
  <c r="CB101" i="22"/>
  <c r="CF101" i="22"/>
  <c r="BT102" i="22"/>
  <c r="CC32" i="22"/>
  <c r="CO32" i="22"/>
  <c r="CA41" i="22"/>
  <c r="CF42" i="22"/>
  <c r="CL47" i="22"/>
  <c r="CB49" i="22"/>
  <c r="BT50" i="22"/>
  <c r="BX54" i="22"/>
  <c r="CF55" i="22"/>
  <c r="BX56" i="22"/>
  <c r="CB57" i="22"/>
  <c r="CN57" i="22"/>
  <c r="CF58" i="22"/>
  <c r="BX59" i="22"/>
  <c r="CF60" i="22"/>
  <c r="BT61" i="22"/>
  <c r="BT62" i="22"/>
  <c r="CB63" i="22"/>
  <c r="BT64" i="22"/>
  <c r="BV65" i="22"/>
  <c r="CD65" i="22"/>
  <c r="BX66" i="22"/>
  <c r="CF66" i="22"/>
  <c r="CP66" i="22"/>
  <c r="BZ67" i="22"/>
  <c r="BV68" i="22"/>
  <c r="CD68" i="22"/>
  <c r="CJ68" i="22"/>
  <c r="BX69" i="22"/>
  <c r="CF69" i="22"/>
  <c r="CP69" i="22"/>
  <c r="BZ70" i="22"/>
  <c r="CP70" i="22"/>
  <c r="BZ71" i="22"/>
  <c r="CP71" i="22"/>
  <c r="BZ72" i="22"/>
  <c r="CP72" i="22"/>
  <c r="BZ73" i="22"/>
  <c r="CP73" i="22"/>
  <c r="BV74" i="22"/>
  <c r="BZ74" i="22"/>
  <c r="CD74" i="22"/>
  <c r="CP74" i="22"/>
  <c r="BV75" i="22"/>
  <c r="BZ75" i="22"/>
  <c r="CD75" i="22"/>
  <c r="CL75" i="22"/>
  <c r="CP75" i="22"/>
  <c r="BV76" i="22"/>
  <c r="BZ76" i="22"/>
  <c r="CD76" i="22"/>
  <c r="CL76" i="22"/>
  <c r="CP76" i="22"/>
  <c r="BV77" i="22"/>
  <c r="BZ77" i="22"/>
  <c r="CD77" i="22"/>
  <c r="CL77" i="22"/>
  <c r="CP77" i="22"/>
  <c r="BV78" i="22"/>
  <c r="BZ78" i="22"/>
  <c r="CD78" i="22"/>
  <c r="CL78" i="22"/>
  <c r="CP78" i="22"/>
  <c r="BV79" i="22"/>
  <c r="BZ79" i="22"/>
  <c r="CD79" i="22"/>
  <c r="CH79" i="22"/>
  <c r="CP79" i="22"/>
  <c r="BV80" i="22"/>
  <c r="BZ80" i="22"/>
  <c r="CD80" i="22"/>
  <c r="CP80" i="22"/>
  <c r="BV81" i="22"/>
  <c r="BZ81" i="22"/>
  <c r="CD81" i="22"/>
  <c r="CP81" i="22"/>
  <c r="BV82" i="22"/>
  <c r="BZ82" i="22"/>
  <c r="CD82" i="22"/>
  <c r="CL82" i="22"/>
  <c r="CP82" i="22"/>
  <c r="BV83" i="22"/>
  <c r="BZ83" i="22"/>
  <c r="CD83" i="22"/>
  <c r="CP83" i="22"/>
  <c r="BV84" i="22"/>
  <c r="BZ84" i="22"/>
  <c r="CD84" i="22"/>
  <c r="CP84" i="22"/>
  <c r="BV85" i="22"/>
  <c r="BZ85" i="22"/>
  <c r="CD85" i="22"/>
  <c r="CL85" i="22"/>
  <c r="CP85" i="22"/>
  <c r="BV86" i="22"/>
  <c r="BZ86" i="22"/>
  <c r="CD86" i="22"/>
  <c r="CP86" i="22"/>
  <c r="BV87" i="22"/>
  <c r="BZ87" i="22"/>
  <c r="CD87" i="22"/>
  <c r="CP87" i="22"/>
  <c r="BV88" i="22"/>
  <c r="BZ88" i="22"/>
  <c r="CD88" i="22"/>
  <c r="CP88" i="22"/>
  <c r="BV89" i="22"/>
  <c r="BZ89" i="22"/>
  <c r="CD89" i="22"/>
  <c r="CP89" i="22"/>
  <c r="BV90" i="22"/>
  <c r="BZ90" i="22"/>
  <c r="CD90" i="22"/>
  <c r="CP90" i="22"/>
  <c r="BV91" i="22"/>
  <c r="BZ91" i="22"/>
  <c r="CD91" i="22"/>
  <c r="CP91" i="22"/>
  <c r="BV92" i="22"/>
  <c r="BZ92" i="22"/>
  <c r="CD92" i="22"/>
  <c r="CP92" i="22"/>
  <c r="BV93" i="22"/>
  <c r="BZ93" i="22"/>
  <c r="CD93" i="22"/>
  <c r="CP93" i="22"/>
  <c r="BV94" i="22"/>
  <c r="BZ94" i="22"/>
  <c r="CD94" i="22"/>
  <c r="CP94" i="22"/>
  <c r="BV95" i="22"/>
  <c r="BZ95" i="22"/>
  <c r="CD95" i="22"/>
  <c r="CH95" i="22"/>
  <c r="CP95" i="22"/>
  <c r="BV96" i="22"/>
  <c r="BZ96" i="22"/>
  <c r="CD96" i="22"/>
  <c r="CL96" i="22"/>
  <c r="CP96" i="22"/>
  <c r="BV97" i="22"/>
  <c r="BZ97" i="22"/>
  <c r="CD97" i="22"/>
  <c r="CP97" i="22"/>
  <c r="BV98" i="22"/>
  <c r="BZ98" i="22"/>
  <c r="CD98" i="22"/>
  <c r="CP98" i="22"/>
  <c r="BV99" i="22"/>
  <c r="BZ99" i="22"/>
  <c r="CD99" i="22"/>
  <c r="CP99" i="22"/>
  <c r="BV100" i="22"/>
  <c r="BZ100" i="22"/>
  <c r="CD100" i="22"/>
  <c r="CL100" i="22"/>
  <c r="CP100" i="22"/>
  <c r="BV101" i="22"/>
  <c r="BZ101" i="22"/>
  <c r="CD101" i="22"/>
  <c r="CH101" i="22"/>
  <c r="CL101" i="22"/>
  <c r="CP101" i="22"/>
  <c r="BV102" i="22"/>
  <c r="BZ102" i="22"/>
  <c r="CI38" i="22"/>
  <c r="CD52" i="22"/>
  <c r="BT56" i="22"/>
  <c r="BT59" i="22"/>
  <c r="CF62" i="22"/>
  <c r="CD66" i="22"/>
  <c r="BX67" i="22"/>
  <c r="BT68" i="22"/>
  <c r="BV69" i="22"/>
  <c r="CJ69" i="22"/>
  <c r="CF71" i="22"/>
  <c r="CF73" i="22"/>
  <c r="BY74" i="22"/>
  <c r="BY75" i="22"/>
  <c r="CO75" i="22"/>
  <c r="CC77" i="22"/>
  <c r="BY78" i="22"/>
  <c r="CK78" i="22"/>
  <c r="BU79" i="22"/>
  <c r="CK79" i="22"/>
  <c r="BU80" i="22"/>
  <c r="BU81" i="22"/>
  <c r="BU82" i="22"/>
  <c r="BU83" i="22"/>
  <c r="CC84" i="22"/>
  <c r="CO84" i="22"/>
  <c r="BY86" i="22"/>
  <c r="BY87" i="22"/>
  <c r="BY88" i="22"/>
  <c r="CC89" i="22"/>
  <c r="CC90" i="22"/>
  <c r="CC91" i="22"/>
  <c r="BU92" i="22"/>
  <c r="CE92" i="22"/>
  <c r="BW93" i="22"/>
  <c r="CE93" i="22"/>
  <c r="BW94" i="22"/>
  <c r="CE94" i="22"/>
  <c r="BW95" i="22"/>
  <c r="CE95" i="22"/>
  <c r="CO95" i="22"/>
  <c r="BY96" i="22"/>
  <c r="CM96" i="22"/>
  <c r="BW97" i="22"/>
  <c r="CE97" i="22"/>
  <c r="BW98" i="22"/>
  <c r="CE98" i="22"/>
  <c r="BW99" i="22"/>
  <c r="CE99" i="22"/>
  <c r="BW100" i="22"/>
  <c r="CE100" i="22"/>
  <c r="CQ100" i="22"/>
  <c r="CA101" i="22"/>
  <c r="CI101" i="22"/>
  <c r="BW102" i="22"/>
  <c r="CB102" i="22"/>
  <c r="CF102" i="22"/>
  <c r="CJ102" i="22"/>
  <c r="CN102" i="22"/>
  <c r="BT103" i="22"/>
  <c r="BX103" i="22"/>
  <c r="CB103" i="22"/>
  <c r="CF103" i="22"/>
  <c r="BT104" i="22"/>
  <c r="BX104" i="22"/>
  <c r="CB104" i="22"/>
  <c r="CF104" i="22"/>
  <c r="BT105" i="22"/>
  <c r="BX105" i="22"/>
  <c r="CB105" i="22"/>
  <c r="CF105" i="22"/>
  <c r="BT106" i="22"/>
  <c r="BX106" i="22"/>
  <c r="CB106" i="22"/>
  <c r="CF106" i="22"/>
  <c r="BT107" i="22"/>
  <c r="BX107" i="22"/>
  <c r="CB107" i="22"/>
  <c r="CF107" i="22"/>
  <c r="CJ107" i="22"/>
  <c r="CN107" i="22"/>
  <c r="BT108" i="22"/>
  <c r="BX108" i="22"/>
  <c r="CB108" i="22"/>
  <c r="CF108" i="22"/>
  <c r="BT109" i="22"/>
  <c r="BX109" i="22"/>
  <c r="CB109" i="22"/>
  <c r="CF109" i="22"/>
  <c r="CJ109" i="22"/>
  <c r="BT110" i="22"/>
  <c r="BX110" i="22"/>
  <c r="CB110" i="22"/>
  <c r="CF110" i="22"/>
  <c r="BT111" i="22"/>
  <c r="BX111" i="22"/>
  <c r="CB111" i="22"/>
  <c r="CF111" i="22"/>
  <c r="CJ111" i="22"/>
  <c r="CN111" i="22"/>
  <c r="BT112" i="22"/>
  <c r="BX112" i="22"/>
  <c r="CB112" i="22"/>
  <c r="CF112" i="22"/>
  <c r="BT113" i="22"/>
  <c r="BX113" i="22"/>
  <c r="CB113" i="22"/>
  <c r="CF113" i="22"/>
  <c r="BT114" i="22"/>
  <c r="BX114" i="22"/>
  <c r="CB114" i="22"/>
  <c r="CF114" i="22"/>
  <c r="BT115" i="22"/>
  <c r="BX115" i="22"/>
  <c r="CB115" i="22"/>
  <c r="CF115" i="22"/>
  <c r="CJ115" i="22"/>
  <c r="BT116" i="22"/>
  <c r="BX116" i="22"/>
  <c r="CB116" i="22"/>
  <c r="CF116" i="22"/>
  <c r="BT117" i="22"/>
  <c r="BX117" i="22"/>
  <c r="CB117" i="22"/>
  <c r="CF117" i="22"/>
  <c r="CN117" i="22"/>
  <c r="BT118" i="22"/>
  <c r="BX118" i="22"/>
  <c r="CB118" i="22"/>
  <c r="CF118" i="22"/>
  <c r="CN118" i="22"/>
  <c r="BT119" i="22"/>
  <c r="BX119" i="22"/>
  <c r="CB119" i="22"/>
  <c r="CF119" i="22"/>
  <c r="BT120" i="22"/>
  <c r="BX120" i="22"/>
  <c r="CB120" i="22"/>
  <c r="CF120" i="22"/>
  <c r="CD45" i="22"/>
  <c r="BT49" i="22"/>
  <c r="CB51" i="22"/>
  <c r="CB55" i="22"/>
  <c r="CL65" i="22"/>
  <c r="CF67" i="22"/>
  <c r="CL67" i="22"/>
  <c r="CB68" i="22"/>
  <c r="CD69" i="22"/>
  <c r="BX70" i="22"/>
  <c r="BX72" i="22"/>
  <c r="CC74" i="22"/>
  <c r="CC75" i="22"/>
  <c r="CK75" i="22"/>
  <c r="BU76" i="22"/>
  <c r="CO76" i="22"/>
  <c r="CC78" i="22"/>
  <c r="BY79" i="22"/>
  <c r="BY80" i="22"/>
  <c r="BY81" i="22"/>
  <c r="BY82" i="22"/>
  <c r="BY83" i="22"/>
  <c r="CK83" i="22"/>
  <c r="CO83" i="22"/>
  <c r="BU85" i="22"/>
  <c r="CC86" i="22"/>
  <c r="CC87" i="22"/>
  <c r="CC88" i="22"/>
  <c r="CO88" i="22"/>
  <c r="CO89" i="22"/>
  <c r="CO90" i="22"/>
  <c r="BY92" i="22"/>
  <c r="CK92" i="22"/>
  <c r="CO92" i="22"/>
  <c r="BY93" i="22"/>
  <c r="CO93" i="22"/>
  <c r="BY94" i="22"/>
  <c r="CG94" i="22"/>
  <c r="CO94" i="22"/>
  <c r="BY95" i="22"/>
  <c r="CQ95" i="22"/>
  <c r="CA96" i="22"/>
  <c r="CO96" i="22"/>
  <c r="BY97" i="22"/>
  <c r="CO97" i="22"/>
  <c r="BY98" i="22"/>
  <c r="CG98" i="22"/>
  <c r="CO98" i="22"/>
  <c r="BY99" i="22"/>
  <c r="CG99" i="22"/>
  <c r="CO99" i="22"/>
  <c r="BY100" i="22"/>
  <c r="BU101" i="22"/>
  <c r="CC101" i="22"/>
  <c r="CO101" i="22"/>
  <c r="BX102" i="22"/>
  <c r="CC102" i="22"/>
  <c r="CK102" i="22"/>
  <c r="CO102" i="22"/>
  <c r="BU103" i="22"/>
  <c r="BY103" i="22"/>
  <c r="CC103" i="22"/>
  <c r="CG103" i="22"/>
  <c r="CO103" i="22"/>
  <c r="BU104" i="22"/>
  <c r="BY104" i="22"/>
  <c r="CC104" i="22"/>
  <c r="CO104" i="22"/>
  <c r="BU105" i="22"/>
  <c r="BY105" i="22"/>
  <c r="CC105" i="22"/>
  <c r="CO105" i="22"/>
  <c r="BU106" i="22"/>
  <c r="BY106" i="22"/>
  <c r="CC106" i="22"/>
  <c r="CO106" i="22"/>
  <c r="BU107" i="22"/>
  <c r="BY107" i="22"/>
  <c r="CC107" i="22"/>
  <c r="CK107" i="22"/>
  <c r="CO107" i="22"/>
  <c r="BU108" i="22"/>
  <c r="BY108" i="22"/>
  <c r="CC108" i="22"/>
  <c r="CG108" i="22"/>
  <c r="CO108" i="22"/>
  <c r="BU109" i="22"/>
  <c r="BY109" i="22"/>
  <c r="CC109" i="22"/>
  <c r="CO109" i="22"/>
  <c r="BU110" i="22"/>
  <c r="BY110" i="22"/>
  <c r="CC110" i="22"/>
  <c r="CO110" i="22"/>
  <c r="BU111" i="22"/>
  <c r="BY111" i="22"/>
  <c r="CC111" i="22"/>
  <c r="CK111" i="22"/>
  <c r="CO111" i="22"/>
  <c r="BU112" i="22"/>
  <c r="BY112" i="22"/>
  <c r="CC112" i="22"/>
  <c r="CK112" i="22"/>
  <c r="CO112" i="22"/>
  <c r="BU113" i="22"/>
  <c r="BY113" i="22"/>
  <c r="CC113" i="22"/>
  <c r="CO113" i="22"/>
  <c r="BU114" i="22"/>
  <c r="BY114" i="22"/>
  <c r="CC114" i="22"/>
  <c r="CO114" i="22"/>
  <c r="BU115" i="22"/>
  <c r="BY115" i="22"/>
  <c r="CC115" i="22"/>
  <c r="CK115" i="22"/>
  <c r="CO115" i="22"/>
  <c r="BU116" i="22"/>
  <c r="BY116" i="22"/>
  <c r="CC116" i="22"/>
  <c r="CO116" i="22"/>
  <c r="BU117" i="22"/>
  <c r="BY117" i="22"/>
  <c r="CC117" i="22"/>
  <c r="CO117" i="22"/>
  <c r="BU118" i="22"/>
  <c r="BY118" i="22"/>
  <c r="CC118" i="22"/>
  <c r="CO118" i="22"/>
  <c r="BU119" i="22"/>
  <c r="BY119" i="22"/>
  <c r="CC119" i="22"/>
  <c r="CO119" i="22"/>
  <c r="BU120" i="22"/>
  <c r="BY120" i="22"/>
  <c r="CC120" i="22"/>
  <c r="CK120" i="22"/>
  <c r="CO120" i="22"/>
  <c r="BU121" i="22"/>
  <c r="BY121" i="22"/>
  <c r="CC121" i="22"/>
  <c r="CO121" i="22"/>
  <c r="BU122" i="22"/>
  <c r="BY122" i="22"/>
  <c r="CC122" i="22"/>
  <c r="CK122" i="22"/>
  <c r="CO122" i="22"/>
  <c r="BU123" i="22"/>
  <c r="BY123" i="22"/>
  <c r="CC123" i="22"/>
  <c r="CK123" i="22"/>
  <c r="CO123" i="22"/>
  <c r="BU124" i="22"/>
  <c r="BY124" i="22"/>
  <c r="CC124" i="22"/>
  <c r="CO124" i="22"/>
  <c r="BU125" i="22"/>
  <c r="BY125" i="22"/>
  <c r="CC125" i="22"/>
  <c r="CK125" i="22"/>
  <c r="CO125" i="22"/>
  <c r="BU126" i="22"/>
  <c r="BY126" i="22"/>
  <c r="CC126" i="22"/>
  <c r="CF46" i="22"/>
  <c r="CB48" i="22"/>
  <c r="BX57" i="22"/>
  <c r="CB60" i="22"/>
  <c r="CF61" i="22"/>
  <c r="BX63" i="22"/>
  <c r="CB65" i="22"/>
  <c r="BV66" i="22"/>
  <c r="CH68" i="22"/>
  <c r="BX71" i="22"/>
  <c r="BX73" i="22"/>
  <c r="BU74" i="22"/>
  <c r="BU75" i="22"/>
  <c r="CC76" i="22"/>
  <c r="BY77" i="22"/>
  <c r="BU78" i="22"/>
  <c r="CO78" i="22"/>
  <c r="CO79" i="22"/>
  <c r="CO80" i="22"/>
  <c r="CG81" i="22"/>
  <c r="CO81" i="22"/>
  <c r="CO82" i="22"/>
  <c r="BY84" i="22"/>
  <c r="CC85" i="22"/>
  <c r="BU86" i="22"/>
  <c r="BU87" i="22"/>
  <c r="BU88" i="22"/>
  <c r="BY89" i="22"/>
  <c r="BY90" i="22"/>
  <c r="BY91" i="22"/>
  <c r="CK91" i="22"/>
  <c r="CO91" i="22"/>
  <c r="CC92" i="22"/>
  <c r="BU93" i="22"/>
  <c r="CC93" i="22"/>
  <c r="BU94" i="22"/>
  <c r="CC94" i="22"/>
  <c r="BU95" i="22"/>
  <c r="CC95" i="22"/>
  <c r="BW96" i="22"/>
  <c r="CE96" i="22"/>
  <c r="BU97" i="22"/>
  <c r="CC97" i="22"/>
  <c r="CI97" i="22"/>
  <c r="BU98" i="22"/>
  <c r="CC98" i="22"/>
  <c r="BU99" i="22"/>
  <c r="CC99" i="22"/>
  <c r="BU100" i="22"/>
  <c r="CC100" i="22"/>
  <c r="CO100" i="22"/>
  <c r="BY101" i="22"/>
  <c r="BU102" i="22"/>
  <c r="CA102" i="22"/>
  <c r="CE102" i="22"/>
  <c r="CI102" i="22"/>
  <c r="CQ102" i="22"/>
  <c r="BW103" i="22"/>
  <c r="CA103" i="22"/>
  <c r="CE103" i="22"/>
  <c r="CQ103" i="22"/>
  <c r="BW104" i="22"/>
  <c r="CA104" i="22"/>
  <c r="CE104" i="22"/>
  <c r="CQ104" i="22"/>
  <c r="BW105" i="22"/>
  <c r="CA105" i="22"/>
  <c r="CE105" i="22"/>
  <c r="CQ105" i="22"/>
  <c r="BW106" i="22"/>
  <c r="CA106" i="22"/>
  <c r="CE106" i="22"/>
  <c r="CI106" i="22"/>
  <c r="CQ106" i="22"/>
  <c r="BW107" i="22"/>
  <c r="CA107" i="22"/>
  <c r="CE107" i="22"/>
  <c r="CI107" i="22"/>
  <c r="CQ107" i="22"/>
  <c r="BW108" i="22"/>
  <c r="CA108" i="22"/>
  <c r="CE108" i="22"/>
  <c r="CQ108" i="22"/>
  <c r="BW109" i="22"/>
  <c r="CA109" i="22"/>
  <c r="CE109" i="22"/>
  <c r="CQ109" i="22"/>
  <c r="BW110" i="22"/>
  <c r="CA110" i="22"/>
  <c r="CE110" i="22"/>
  <c r="CI110" i="22"/>
  <c r="CQ110" i="22"/>
  <c r="BW111" i="22"/>
  <c r="CA111" i="22"/>
  <c r="CE111" i="22"/>
  <c r="CI111" i="22"/>
  <c r="CQ111" i="22"/>
  <c r="BW112" i="22"/>
  <c r="CA112" i="22"/>
  <c r="CE112" i="22"/>
  <c r="CI112" i="22"/>
  <c r="CQ112" i="22"/>
  <c r="BW113" i="22"/>
  <c r="CA113" i="22"/>
  <c r="CE113" i="22"/>
  <c r="CQ113" i="22"/>
  <c r="BW114" i="22"/>
  <c r="CA114" i="22"/>
  <c r="CE114" i="22"/>
  <c r="CQ114" i="22"/>
  <c r="BW115" i="22"/>
  <c r="CA115" i="22"/>
  <c r="CE115" i="22"/>
  <c r="CQ115" i="22"/>
  <c r="BW116" i="22"/>
  <c r="CA116" i="22"/>
  <c r="CE116" i="22"/>
  <c r="CQ116" i="22"/>
  <c r="BW117" i="22"/>
  <c r="CA117" i="22"/>
  <c r="CE117" i="22"/>
  <c r="CM117" i="22"/>
  <c r="CQ117" i="22"/>
  <c r="BW118" i="22"/>
  <c r="CA118" i="22"/>
  <c r="CE118" i="22"/>
  <c r="CM118" i="22"/>
  <c r="CQ118" i="22"/>
  <c r="BW119" i="22"/>
  <c r="CA119" i="22"/>
  <c r="CE119" i="22"/>
  <c r="CQ119" i="22"/>
  <c r="BW120" i="22"/>
  <c r="CA120" i="22"/>
  <c r="CE120" i="22"/>
  <c r="CQ120" i="22"/>
  <c r="BW121" i="22"/>
  <c r="CA121" i="22"/>
  <c r="CE121" i="22"/>
  <c r="CQ121" i="22"/>
  <c r="BW122" i="22"/>
  <c r="CA122" i="22"/>
  <c r="CE122" i="22"/>
  <c r="CI122" i="22"/>
  <c r="CQ122" i="22"/>
  <c r="BW123" i="22"/>
  <c r="CA123" i="22"/>
  <c r="CE123" i="22"/>
  <c r="CQ123" i="22"/>
  <c r="BW124" i="22"/>
  <c r="CA124" i="22"/>
  <c r="CE124" i="22"/>
  <c r="CM124" i="22"/>
  <c r="CQ124" i="22"/>
  <c r="BW125" i="22"/>
  <c r="CA125" i="22"/>
  <c r="CE125" i="22"/>
  <c r="CI125" i="22"/>
  <c r="CQ125" i="22"/>
  <c r="BW126" i="22"/>
  <c r="CA126" i="22"/>
  <c r="CE126" i="22"/>
  <c r="CQ126" i="22"/>
  <c r="BW127" i="22"/>
  <c r="CA127" i="22"/>
  <c r="CE127" i="22"/>
  <c r="CQ127" i="22"/>
  <c r="BW128" i="22"/>
  <c r="CA128" i="22"/>
  <c r="CE128" i="22"/>
  <c r="CB58" i="22"/>
  <c r="CO73" i="22"/>
  <c r="CC79" i="22"/>
  <c r="CC80" i="22"/>
  <c r="BU84" i="22"/>
  <c r="BY85" i="22"/>
  <c r="CO86" i="22"/>
  <c r="CA94" i="22"/>
  <c r="CQ94" i="22"/>
  <c r="CA97" i="22"/>
  <c r="CQ97" i="22"/>
  <c r="CP102" i="22"/>
  <c r="CH103" i="22"/>
  <c r="BV104" i="22"/>
  <c r="BV105" i="22"/>
  <c r="CH105" i="22"/>
  <c r="BV106" i="22"/>
  <c r="BZ107" i="22"/>
  <c r="CL107" i="22"/>
  <c r="BZ108" i="22"/>
  <c r="CD109" i="22"/>
  <c r="CP109" i="22"/>
  <c r="BV111" i="22"/>
  <c r="BV112" i="22"/>
  <c r="CD113" i="22"/>
  <c r="CD114" i="22"/>
  <c r="CD115" i="22"/>
  <c r="BV116" i="22"/>
  <c r="BV117" i="22"/>
  <c r="CL117" i="22"/>
  <c r="CD118" i="22"/>
  <c r="BV119" i="22"/>
  <c r="BV120" i="22"/>
  <c r="BV121" i="22"/>
  <c r="CD121" i="22"/>
  <c r="BV122" i="22"/>
  <c r="CD122" i="22"/>
  <c r="CJ122" i="22"/>
  <c r="CP122" i="22"/>
  <c r="BZ123" i="22"/>
  <c r="BT124" i="22"/>
  <c r="CB124" i="22"/>
  <c r="CL124" i="22"/>
  <c r="BV125" i="22"/>
  <c r="CD125" i="22"/>
  <c r="CJ125" i="22"/>
  <c r="CP125" i="22"/>
  <c r="BZ126" i="22"/>
  <c r="CO126" i="22"/>
  <c r="BV127" i="22"/>
  <c r="CB127" i="22"/>
  <c r="CO127" i="22"/>
  <c r="BV128" i="22"/>
  <c r="CB128" i="22"/>
  <c r="CO128" i="22"/>
  <c r="BU129" i="22"/>
  <c r="BY129" i="22"/>
  <c r="CC129" i="22"/>
  <c r="CO129" i="22"/>
  <c r="BU130" i="22"/>
  <c r="BY130" i="22"/>
  <c r="CC130" i="22"/>
  <c r="CO130" i="22"/>
  <c r="BU131" i="22"/>
  <c r="BY131" i="22"/>
  <c r="CC131" i="22"/>
  <c r="CO131" i="22"/>
  <c r="BU132" i="22"/>
  <c r="BY132" i="22"/>
  <c r="CC132" i="22"/>
  <c r="CO132" i="22"/>
  <c r="BU133" i="22"/>
  <c r="BY133" i="22"/>
  <c r="CC133" i="22"/>
  <c r="CK133" i="22"/>
  <c r="CO133" i="22"/>
  <c r="BU134" i="22"/>
  <c r="BY134" i="22"/>
  <c r="CC134" i="22"/>
  <c r="CO134" i="22"/>
  <c r="BU135" i="22"/>
  <c r="BY135" i="22"/>
  <c r="CC135" i="22"/>
  <c r="CO135" i="22"/>
  <c r="BU136" i="22"/>
  <c r="BY136" i="22"/>
  <c r="CC136" i="22"/>
  <c r="CO136" i="22"/>
  <c r="BU137" i="22"/>
  <c r="BY137" i="22"/>
  <c r="CC137" i="22"/>
  <c r="CO137" i="22"/>
  <c r="BU138" i="22"/>
  <c r="BY138" i="22"/>
  <c r="CC138" i="22"/>
  <c r="CO138" i="22"/>
  <c r="BU139" i="22"/>
  <c r="BY139" i="22"/>
  <c r="CC139" i="22"/>
  <c r="CO139" i="22"/>
  <c r="BU140" i="22"/>
  <c r="BY140" i="22"/>
  <c r="CC140" i="22"/>
  <c r="CO140" i="22"/>
  <c r="BU141" i="22"/>
  <c r="BY141" i="22"/>
  <c r="CC141" i="22"/>
  <c r="CO141" i="22"/>
  <c r="BU142" i="22"/>
  <c r="BY142" i="22"/>
  <c r="CC142" i="22"/>
  <c r="CO142" i="22"/>
  <c r="BU143" i="22"/>
  <c r="BY143" i="22"/>
  <c r="CC143" i="22"/>
  <c r="CO143" i="22"/>
  <c r="BU144" i="22"/>
  <c r="BY144" i="22"/>
  <c r="CC144" i="22"/>
  <c r="CO144" i="22"/>
  <c r="BU145" i="22"/>
  <c r="BY145" i="22"/>
  <c r="CC145" i="22"/>
  <c r="CO145" i="22"/>
  <c r="BU146" i="22"/>
  <c r="BY146" i="22"/>
  <c r="CC146" i="22"/>
  <c r="CO146" i="22"/>
  <c r="BU147" i="22"/>
  <c r="BY147" i="22"/>
  <c r="CC147" i="22"/>
  <c r="CO147" i="22"/>
  <c r="BU148" i="22"/>
  <c r="BY148" i="22"/>
  <c r="CC148" i="22"/>
  <c r="CO148" i="22"/>
  <c r="BU149" i="22"/>
  <c r="BY149" i="22"/>
  <c r="CC149" i="22"/>
  <c r="CO149" i="22"/>
  <c r="BU150" i="22"/>
  <c r="BY150" i="22"/>
  <c r="CC150" i="22"/>
  <c r="CK150" i="22"/>
  <c r="CO150" i="22"/>
  <c r="BU151" i="22"/>
  <c r="BY151" i="22"/>
  <c r="CC151" i="22"/>
  <c r="CO151" i="22"/>
  <c r="BU152" i="22"/>
  <c r="BY152" i="22"/>
  <c r="CC152" i="22"/>
  <c r="CO152" i="22"/>
  <c r="BU153" i="22"/>
  <c r="BY153" i="22"/>
  <c r="CC153" i="22"/>
  <c r="CO153" i="22"/>
  <c r="BU154" i="22"/>
  <c r="BY154" i="22"/>
  <c r="CC154" i="22"/>
  <c r="CO154" i="22"/>
  <c r="BU155" i="22"/>
  <c r="BY155" i="22"/>
  <c r="CC155" i="22"/>
  <c r="CK155" i="22"/>
  <c r="CO155" i="22"/>
  <c r="BU156" i="22"/>
  <c r="BY156" i="22"/>
  <c r="CC156" i="22"/>
  <c r="CO156" i="22"/>
  <c r="CD44" i="22"/>
  <c r="CF70" i="22"/>
  <c r="CG74" i="22"/>
  <c r="CO74" i="22"/>
  <c r="BU77" i="22"/>
  <c r="CC81" i="22"/>
  <c r="CC82" i="22"/>
  <c r="CK82" i="22"/>
  <c r="CG87" i="22"/>
  <c r="CO87" i="22"/>
  <c r="BU89" i="22"/>
  <c r="CA92" i="22"/>
  <c r="CQ92" i="22"/>
  <c r="CA95" i="22"/>
  <c r="BU96" i="22"/>
  <c r="CI96" i="22"/>
  <c r="CA98" i="22"/>
  <c r="CQ98" i="22"/>
  <c r="CM100" i="22"/>
  <c r="CQ101" i="22"/>
  <c r="BV103" i="22"/>
  <c r="BZ104" i="22"/>
  <c r="BZ105" i="22"/>
  <c r="BZ106" i="22"/>
  <c r="CD107" i="22"/>
  <c r="CD108" i="22"/>
  <c r="CP108" i="22"/>
  <c r="BV110" i="22"/>
  <c r="BZ111" i="22"/>
  <c r="CL111" i="22"/>
  <c r="BZ112" i="22"/>
  <c r="CP112" i="22"/>
  <c r="CP113" i="22"/>
  <c r="CP114" i="22"/>
  <c r="BZ116" i="22"/>
  <c r="BZ117" i="22"/>
  <c r="CP117" i="22"/>
  <c r="BZ119" i="22"/>
  <c r="BZ120" i="22"/>
  <c r="BX121" i="22"/>
  <c r="CF121" i="22"/>
  <c r="BX122" i="22"/>
  <c r="CF122" i="22"/>
  <c r="BT123" i="22"/>
  <c r="CB123" i="22"/>
  <c r="BV124" i="22"/>
  <c r="CD124" i="22"/>
  <c r="BX125" i="22"/>
  <c r="CF125" i="22"/>
  <c r="CL125" i="22"/>
  <c r="BT126" i="22"/>
  <c r="CB126" i="22"/>
  <c r="CP126" i="22"/>
  <c r="BX127" i="22"/>
  <c r="CC127" i="22"/>
  <c r="CP127" i="22"/>
  <c r="BX128" i="22"/>
  <c r="CC128" i="22"/>
  <c r="CP128" i="22"/>
  <c r="BV129" i="22"/>
  <c r="BZ129" i="22"/>
  <c r="CD129" i="22"/>
  <c r="CP129" i="22"/>
  <c r="BV130" i="22"/>
  <c r="BZ130" i="22"/>
  <c r="CD130" i="22"/>
  <c r="CP130" i="22"/>
  <c r="BV131" i="22"/>
  <c r="BZ131" i="22"/>
  <c r="CD131" i="22"/>
  <c r="CP131" i="22"/>
  <c r="BV132" i="22"/>
  <c r="BZ132" i="22"/>
  <c r="CD132" i="22"/>
  <c r="CP132" i="22"/>
  <c r="BV133" i="22"/>
  <c r="BZ133" i="22"/>
  <c r="CD133" i="22"/>
  <c r="CP133" i="22"/>
  <c r="BV134" i="22"/>
  <c r="BZ134" i="22"/>
  <c r="CD134" i="22"/>
  <c r="CP134" i="22"/>
  <c r="BV135" i="22"/>
  <c r="BZ135" i="22"/>
  <c r="CD135" i="22"/>
  <c r="CP135" i="22"/>
  <c r="BV136" i="22"/>
  <c r="BZ136" i="22"/>
  <c r="CD136" i="22"/>
  <c r="CP136" i="22"/>
  <c r="BV137" i="22"/>
  <c r="BZ137" i="22"/>
  <c r="CD137" i="22"/>
  <c r="CH137" i="22"/>
  <c r="CL137" i="22"/>
  <c r="CP137" i="22"/>
  <c r="BV138" i="22"/>
  <c r="BZ138" i="22"/>
  <c r="CD138" i="22"/>
  <c r="CP138" i="22"/>
  <c r="BV139" i="22"/>
  <c r="BZ139" i="22"/>
  <c r="CD139" i="22"/>
  <c r="CP139" i="22"/>
  <c r="BV140" i="22"/>
  <c r="BZ140" i="22"/>
  <c r="CD140" i="22"/>
  <c r="CP140" i="22"/>
  <c r="BV141" i="22"/>
  <c r="BZ141" i="22"/>
  <c r="CD141" i="22"/>
  <c r="CP141" i="22"/>
  <c r="BV142" i="22"/>
  <c r="BZ142" i="22"/>
  <c r="CD142" i="22"/>
  <c r="CP142" i="22"/>
  <c r="BV143" i="22"/>
  <c r="BZ143" i="22"/>
  <c r="CD143" i="22"/>
  <c r="CP143" i="22"/>
  <c r="BV144" i="22"/>
  <c r="BZ144" i="22"/>
  <c r="CD144" i="22"/>
  <c r="CP144" i="22"/>
  <c r="BV145" i="22"/>
  <c r="BZ145" i="22"/>
  <c r="CD145" i="22"/>
  <c r="CP145" i="22"/>
  <c r="BV146" i="22"/>
  <c r="BZ146" i="22"/>
  <c r="CD146" i="22"/>
  <c r="CP146" i="22"/>
  <c r="BV147" i="22"/>
  <c r="BZ147" i="22"/>
  <c r="CD147" i="22"/>
  <c r="CP147" i="22"/>
  <c r="BV148" i="22"/>
  <c r="BZ148" i="22"/>
  <c r="CD148" i="22"/>
  <c r="CP148" i="22"/>
  <c r="BV149" i="22"/>
  <c r="BZ149" i="22"/>
  <c r="CD149" i="22"/>
  <c r="CP149" i="22"/>
  <c r="BV150" i="22"/>
  <c r="BZ150" i="22"/>
  <c r="CD150" i="22"/>
  <c r="CL150" i="22"/>
  <c r="CP150" i="22"/>
  <c r="BV151" i="22"/>
  <c r="BZ151" i="22"/>
  <c r="CD151" i="22"/>
  <c r="CH151" i="22"/>
  <c r="CP151" i="22"/>
  <c r="BV152" i="22"/>
  <c r="BZ152" i="22"/>
  <c r="CD152" i="22"/>
  <c r="CP152" i="22"/>
  <c r="BV153" i="22"/>
  <c r="BZ153" i="22"/>
  <c r="CD153" i="22"/>
  <c r="CP153" i="22"/>
  <c r="BV154" i="22"/>
  <c r="BZ154" i="22"/>
  <c r="CD154" i="22"/>
  <c r="CP154" i="22"/>
  <c r="BV155" i="22"/>
  <c r="BZ155" i="22"/>
  <c r="CD155" i="22"/>
  <c r="CP155" i="22"/>
  <c r="BV156" i="22"/>
  <c r="BZ156" i="22"/>
  <c r="CD156" i="22"/>
  <c r="CP156" i="22"/>
  <c r="BV157" i="22"/>
  <c r="BZ157" i="22"/>
  <c r="CD157" i="22"/>
  <c r="CP157" i="22"/>
  <c r="BV158" i="22"/>
  <c r="BZ158" i="22"/>
  <c r="CD158" i="22"/>
  <c r="CL158" i="22"/>
  <c r="CP158" i="22"/>
  <c r="BV159" i="22"/>
  <c r="BZ159" i="22"/>
  <c r="CD159" i="22"/>
  <c r="CP159" i="22"/>
  <c r="BV160" i="22"/>
  <c r="BZ160" i="22"/>
  <c r="CD160" i="22"/>
  <c r="BZ53" i="22"/>
  <c r="CQ53" i="22"/>
  <c r="CF64" i="22"/>
  <c r="BT65" i="22"/>
  <c r="BY76" i="22"/>
  <c r="CO77" i="22"/>
  <c r="CO85" i="22"/>
  <c r="BU91" i="22"/>
  <c r="CQ93" i="22"/>
  <c r="CQ96" i="22"/>
  <c r="CA100" i="22"/>
  <c r="CE101" i="22"/>
  <c r="CD102" i="22"/>
  <c r="CD103" i="22"/>
  <c r="CP103" i="22"/>
  <c r="CP104" i="22"/>
  <c r="CP105" i="22"/>
  <c r="BV107" i="22"/>
  <c r="BV108" i="22"/>
  <c r="BZ109" i="22"/>
  <c r="CD110" i="22"/>
  <c r="CP110" i="22"/>
  <c r="CP111" i="22"/>
  <c r="BZ113" i="22"/>
  <c r="BZ114" i="22"/>
  <c r="BZ115" i="22"/>
  <c r="CP115" i="22"/>
  <c r="CP116" i="22"/>
  <c r="BZ118" i="22"/>
  <c r="CP118" i="22"/>
  <c r="CP119" i="22"/>
  <c r="BT121" i="22"/>
  <c r="CB121" i="22"/>
  <c r="BT122" i="22"/>
  <c r="CB122" i="22"/>
  <c r="BX123" i="22"/>
  <c r="CF123" i="22"/>
  <c r="CP123" i="22"/>
  <c r="BZ124" i="22"/>
  <c r="BT125" i="22"/>
  <c r="CB125" i="22"/>
  <c r="CN125" i="22"/>
  <c r="BX126" i="22"/>
  <c r="CF126" i="22"/>
  <c r="BU127" i="22"/>
  <c r="BZ127" i="22"/>
  <c r="CF127" i="22"/>
  <c r="BU128" i="22"/>
  <c r="BZ128" i="22"/>
  <c r="CF128" i="22"/>
  <c r="BT129" i="22"/>
  <c r="BX129" i="22"/>
  <c r="CB129" i="22"/>
  <c r="CF129" i="22"/>
  <c r="BT130" i="22"/>
  <c r="BX130" i="22"/>
  <c r="CB130" i="22"/>
  <c r="CF130" i="22"/>
  <c r="BT131" i="22"/>
  <c r="BX131" i="22"/>
  <c r="CB131" i="22"/>
  <c r="CF131" i="22"/>
  <c r="CN131" i="22"/>
  <c r="BT132" i="22"/>
  <c r="BX132" i="22"/>
  <c r="CB132" i="22"/>
  <c r="CF132" i="22"/>
  <c r="BT133" i="22"/>
  <c r="BX133" i="22"/>
  <c r="CB133" i="22"/>
  <c r="CF133" i="22"/>
  <c r="CJ133" i="22"/>
  <c r="BT134" i="22"/>
  <c r="BX134" i="22"/>
  <c r="CB134" i="22"/>
  <c r="CF134" i="22"/>
  <c r="BT135" i="22"/>
  <c r="BX135" i="22"/>
  <c r="CB135" i="22"/>
  <c r="CF135" i="22"/>
  <c r="BT136" i="22"/>
  <c r="BX136" i="22"/>
  <c r="CB136" i="22"/>
  <c r="CF136" i="22"/>
  <c r="BT137" i="22"/>
  <c r="BX137" i="22"/>
  <c r="CB137" i="22"/>
  <c r="CF137" i="22"/>
  <c r="CN137" i="22"/>
  <c r="BT138" i="22"/>
  <c r="BX138" i="22"/>
  <c r="CB138" i="22"/>
  <c r="CF138" i="22"/>
  <c r="BT139" i="22"/>
  <c r="BX139" i="22"/>
  <c r="CB139" i="22"/>
  <c r="CF139" i="22"/>
  <c r="BT140" i="22"/>
  <c r="BX140" i="22"/>
  <c r="CB140" i="22"/>
  <c r="CF140" i="22"/>
  <c r="BT141" i="22"/>
  <c r="BX141" i="22"/>
  <c r="CB141" i="22"/>
  <c r="CF141" i="22"/>
  <c r="BT142" i="22"/>
  <c r="BX142" i="22"/>
  <c r="CB142" i="22"/>
  <c r="CF142" i="22"/>
  <c r="BT143" i="22"/>
  <c r="BX143" i="22"/>
  <c r="CB143" i="22"/>
  <c r="CF143" i="22"/>
  <c r="BT144" i="22"/>
  <c r="BX144" i="22"/>
  <c r="CB144" i="22"/>
  <c r="CF144" i="22"/>
  <c r="BT145" i="22"/>
  <c r="BX145" i="22"/>
  <c r="CB145" i="22"/>
  <c r="CF145" i="22"/>
  <c r="BT146" i="22"/>
  <c r="BX146" i="22"/>
  <c r="CB146" i="22"/>
  <c r="CF146" i="22"/>
  <c r="BT147" i="22"/>
  <c r="BX147" i="22"/>
  <c r="CB147" i="22"/>
  <c r="CF147" i="22"/>
  <c r="BT148" i="22"/>
  <c r="BX148" i="22"/>
  <c r="CB148" i="22"/>
  <c r="CF148" i="22"/>
  <c r="BT149" i="22"/>
  <c r="BX149" i="22"/>
  <c r="CB149" i="22"/>
  <c r="CF149" i="22"/>
  <c r="BT150" i="22"/>
  <c r="BX150" i="22"/>
  <c r="CB150" i="22"/>
  <c r="CF150" i="22"/>
  <c r="CJ150" i="22"/>
  <c r="BT151" i="22"/>
  <c r="BX151" i="22"/>
  <c r="CB151" i="22"/>
  <c r="CF151" i="22"/>
  <c r="BT152" i="22"/>
  <c r="BX152" i="22"/>
  <c r="CB152" i="22"/>
  <c r="CF152" i="22"/>
  <c r="BT153" i="22"/>
  <c r="BX153" i="22"/>
  <c r="CB153" i="22"/>
  <c r="CF153" i="22"/>
  <c r="BT154" i="22"/>
  <c r="BX154" i="22"/>
  <c r="CB154" i="22"/>
  <c r="CF154" i="22"/>
  <c r="BT155" i="22"/>
  <c r="BX155" i="22"/>
  <c r="CB155" i="22"/>
  <c r="CF155" i="22"/>
  <c r="CJ155" i="22"/>
  <c r="BT156" i="22"/>
  <c r="BX156" i="22"/>
  <c r="CB156" i="22"/>
  <c r="CF156" i="22"/>
  <c r="BT157" i="22"/>
  <c r="BX157" i="22"/>
  <c r="CB157" i="22"/>
  <c r="CF157" i="22"/>
  <c r="BT158" i="22"/>
  <c r="BX158" i="22"/>
  <c r="CB158" i="22"/>
  <c r="CF158" i="22"/>
  <c r="CN158" i="22"/>
  <c r="BT159" i="22"/>
  <c r="BX159" i="22"/>
  <c r="CB159" i="22"/>
  <c r="CF159" i="22"/>
  <c r="BT160" i="22"/>
  <c r="BX160" i="22"/>
  <c r="CB160" i="22"/>
  <c r="CF160" i="22"/>
  <c r="BT161" i="22"/>
  <c r="BX161" i="22"/>
  <c r="CB161" i="22"/>
  <c r="CF161" i="22"/>
  <c r="BT162" i="22"/>
  <c r="BX162" i="22"/>
  <c r="CB162" i="22"/>
  <c r="CF162" i="22"/>
  <c r="BT163" i="22"/>
  <c r="BX163" i="22"/>
  <c r="CB163" i="22"/>
  <c r="CF163" i="22"/>
  <c r="BT164" i="22"/>
  <c r="BX164" i="22"/>
  <c r="CC83" i="22"/>
  <c r="BZ103" i="22"/>
  <c r="CD105" i="22"/>
  <c r="CD106" i="22"/>
  <c r="CP106" i="22"/>
  <c r="CP107" i="22"/>
  <c r="BV109" i="22"/>
  <c r="BZ110" i="22"/>
  <c r="CD111" i="22"/>
  <c r="CD112" i="22"/>
  <c r="BV114" i="22"/>
  <c r="CD116" i="22"/>
  <c r="BZ121" i="22"/>
  <c r="BV123" i="22"/>
  <c r="BT127" i="22"/>
  <c r="BY128" i="22"/>
  <c r="CA129" i="22"/>
  <c r="CA130" i="22"/>
  <c r="CA131" i="22"/>
  <c r="CM131" i="22"/>
  <c r="CE132" i="22"/>
  <c r="CE133" i="22"/>
  <c r="BW134" i="22"/>
  <c r="BW135" i="22"/>
  <c r="BW136" i="22"/>
  <c r="BW137" i="22"/>
  <c r="CQ137" i="22"/>
  <c r="CQ138" i="22"/>
  <c r="CQ139" i="22"/>
  <c r="CQ140" i="22"/>
  <c r="CQ141" i="22"/>
  <c r="CQ142" i="22"/>
  <c r="CQ143" i="22"/>
  <c r="CQ144" i="22"/>
  <c r="CQ145" i="22"/>
  <c r="CQ146" i="22"/>
  <c r="CQ147" i="22"/>
  <c r="CQ148" i="22"/>
  <c r="CQ149" i="22"/>
  <c r="CE151" i="22"/>
  <c r="CQ151" i="22"/>
  <c r="CQ152" i="22"/>
  <c r="CQ153" i="22"/>
  <c r="CQ154" i="22"/>
  <c r="CA156" i="22"/>
  <c r="BW157" i="22"/>
  <c r="CE157" i="22"/>
  <c r="BW158" i="22"/>
  <c r="CE158" i="22"/>
  <c r="CQ158" i="22"/>
  <c r="CA159" i="22"/>
  <c r="CQ159" i="22"/>
  <c r="CA160" i="22"/>
  <c r="CP160" i="22"/>
  <c r="BW161" i="22"/>
  <c r="CC161" i="22"/>
  <c r="CP161" i="22"/>
  <c r="BW162" i="22"/>
  <c r="CC162" i="22"/>
  <c r="CP162" i="22"/>
  <c r="BW163" i="22"/>
  <c r="CC163" i="22"/>
  <c r="CP163" i="22"/>
  <c r="BW164" i="22"/>
  <c r="CB164" i="22"/>
  <c r="CF164" i="22"/>
  <c r="BT165" i="22"/>
  <c r="BX165" i="22"/>
  <c r="CB165" i="22"/>
  <c r="CF165" i="22"/>
  <c r="BT166" i="22"/>
  <c r="BX166" i="22"/>
  <c r="CB166" i="22"/>
  <c r="CF166" i="22"/>
  <c r="BT167" i="22"/>
  <c r="BX167" i="22"/>
  <c r="CB167" i="22"/>
  <c r="CF167" i="22"/>
  <c r="BT168" i="22"/>
  <c r="BX168" i="22"/>
  <c r="CB168" i="22"/>
  <c r="CF168" i="22"/>
  <c r="BT169" i="22"/>
  <c r="BX169" i="22"/>
  <c r="CB169" i="22"/>
  <c r="CF169" i="22"/>
  <c r="BT170" i="22"/>
  <c r="BX170" i="22"/>
  <c r="CB170" i="22"/>
  <c r="CF170" i="22"/>
  <c r="BT171" i="22"/>
  <c r="BX171" i="22"/>
  <c r="CB171" i="22"/>
  <c r="CF171" i="22"/>
  <c r="BT172" i="22"/>
  <c r="BX172" i="22"/>
  <c r="CB172" i="22"/>
  <c r="CF172" i="22"/>
  <c r="BT173" i="22"/>
  <c r="BX173" i="22"/>
  <c r="CB173" i="22"/>
  <c r="CF173" i="22"/>
  <c r="BT174" i="22"/>
  <c r="BX174" i="22"/>
  <c r="CB174" i="22"/>
  <c r="CF174" i="22"/>
  <c r="BT175" i="22"/>
  <c r="BX175" i="22"/>
  <c r="CB175" i="22"/>
  <c r="CF175" i="22"/>
  <c r="BT176" i="22"/>
  <c r="BX176" i="22"/>
  <c r="CB176" i="22"/>
  <c r="CF176" i="22"/>
  <c r="BT177" i="22"/>
  <c r="BX177" i="22"/>
  <c r="CB177" i="22"/>
  <c r="CF177" i="22"/>
  <c r="BT178" i="22"/>
  <c r="BX178" i="22"/>
  <c r="CB178" i="22"/>
  <c r="CF178" i="22"/>
  <c r="BT179" i="22"/>
  <c r="BX179" i="22"/>
  <c r="CB179" i="22"/>
  <c r="CF179" i="22"/>
  <c r="BT180" i="22"/>
  <c r="BX180" i="22"/>
  <c r="CB180" i="22"/>
  <c r="CF180" i="22"/>
  <c r="BT181" i="22"/>
  <c r="BX181" i="22"/>
  <c r="CB181" i="22"/>
  <c r="CF181" i="22"/>
  <c r="CN181" i="22"/>
  <c r="BT182" i="22"/>
  <c r="BX182" i="22"/>
  <c r="CB182" i="22"/>
  <c r="CF182" i="22"/>
  <c r="BT183" i="22"/>
  <c r="BX183" i="22"/>
  <c r="CB183" i="22"/>
  <c r="CF183" i="22"/>
  <c r="BT184" i="22"/>
  <c r="BX184" i="22"/>
  <c r="CB184" i="22"/>
  <c r="CF184" i="22"/>
  <c r="BT185" i="22"/>
  <c r="BX185" i="22"/>
  <c r="CB185" i="22"/>
  <c r="CF185" i="22"/>
  <c r="BT186" i="22"/>
  <c r="BX186" i="22"/>
  <c r="CB186" i="22"/>
  <c r="CF186" i="22"/>
  <c r="BT187" i="22"/>
  <c r="BX187" i="22"/>
  <c r="CB187" i="22"/>
  <c r="CF187" i="22"/>
  <c r="BT188" i="22"/>
  <c r="BX188" i="22"/>
  <c r="CB188" i="22"/>
  <c r="CF188" i="22"/>
  <c r="BT189" i="22"/>
  <c r="BX189" i="22"/>
  <c r="CB189" i="22"/>
  <c r="CF189" i="22"/>
  <c r="BT190" i="22"/>
  <c r="BX190" i="22"/>
  <c r="CB190" i="22"/>
  <c r="CF190" i="22"/>
  <c r="BT191" i="22"/>
  <c r="BX191" i="22"/>
  <c r="CB191" i="22"/>
  <c r="CF191" i="22"/>
  <c r="BT192" i="22"/>
  <c r="BX192" i="22"/>
  <c r="CB192" i="22"/>
  <c r="CF192" i="22"/>
  <c r="BT193" i="22"/>
  <c r="BX193" i="22"/>
  <c r="CB193" i="22"/>
  <c r="CF193" i="22"/>
  <c r="CQ11" i="22"/>
  <c r="CM11" i="22"/>
  <c r="CE11" i="22"/>
  <c r="CA11" i="22"/>
  <c r="BW11" i="22"/>
  <c r="CN60" i="22"/>
  <c r="CL102" i="22"/>
  <c r="BZ122" i="22"/>
  <c r="BZ125" i="22"/>
  <c r="CD127" i="22"/>
  <c r="CT127" i="22" s="1"/>
  <c r="BW132" i="22"/>
  <c r="CE134" i="22"/>
  <c r="CE137" i="22"/>
  <c r="BW151" i="22"/>
  <c r="CA152" i="22"/>
  <c r="CI155" i="22"/>
  <c r="CA157" i="22"/>
  <c r="CM158" i="22"/>
  <c r="BW160" i="22"/>
  <c r="BZ161" i="22"/>
  <c r="CE162" i="22"/>
  <c r="CE163" i="22"/>
  <c r="BV165" i="22"/>
  <c r="BV166" i="22"/>
  <c r="BV167" i="22"/>
  <c r="BV168" i="22"/>
  <c r="BZ169" i="22"/>
  <c r="BZ170" i="22"/>
  <c r="BZ171" i="22"/>
  <c r="BV172" i="22"/>
  <c r="BV173" i="22"/>
  <c r="BV174" i="22"/>
  <c r="BV175" i="22"/>
  <c r="BV176" i="22"/>
  <c r="CD176" i="22"/>
  <c r="BV177" i="22"/>
  <c r="BZ178" i="22"/>
  <c r="BZ179" i="22"/>
  <c r="BZ180" i="22"/>
  <c r="BZ181" i="22"/>
  <c r="BV182" i="22"/>
  <c r="BV183" i="22"/>
  <c r="BV184" i="22"/>
  <c r="CD184" i="22"/>
  <c r="BV185" i="22"/>
  <c r="BZ186" i="22"/>
  <c r="BZ187" i="22"/>
  <c r="BZ188" i="22"/>
  <c r="CP188" i="22"/>
  <c r="CD189" i="22"/>
  <c r="CP189" i="22"/>
  <c r="CD190" i="22"/>
  <c r="CP190" i="22"/>
  <c r="CD191" i="22"/>
  <c r="CP191" i="22"/>
  <c r="CD192" i="22"/>
  <c r="CP192" i="22"/>
  <c r="CD193" i="22"/>
  <c r="CP193" i="22"/>
  <c r="BU11" i="22"/>
  <c r="BU90" i="22"/>
  <c r="CC96" i="22"/>
  <c r="BW101" i="22"/>
  <c r="BV115" i="22"/>
  <c r="CD117" i="22"/>
  <c r="CH118" i="22"/>
  <c r="CL118" i="22"/>
  <c r="CP121" i="22"/>
  <c r="CD123" i="22"/>
  <c r="BX124" i="22"/>
  <c r="CP124" i="22"/>
  <c r="BY127" i="22"/>
  <c r="CD128" i="22"/>
  <c r="CE129" i="22"/>
  <c r="CE130" i="22"/>
  <c r="CE131" i="22"/>
  <c r="CQ131" i="22"/>
  <c r="CQ132" i="22"/>
  <c r="CA134" i="22"/>
  <c r="CA135" i="22"/>
  <c r="CA136" i="22"/>
  <c r="CA137" i="22"/>
  <c r="BW138" i="22"/>
  <c r="BW139" i="22"/>
  <c r="BW140" i="22"/>
  <c r="BW141" i="22"/>
  <c r="BW142" i="22"/>
  <c r="BW143" i="22"/>
  <c r="BW144" i="22"/>
  <c r="BW145" i="22"/>
  <c r="BW146" i="22"/>
  <c r="BW147" i="22"/>
  <c r="BW148" i="22"/>
  <c r="BW149" i="22"/>
  <c r="BW150" i="22"/>
  <c r="CQ150" i="22"/>
  <c r="BW152" i="22"/>
  <c r="BW153" i="22"/>
  <c r="BW154" i="22"/>
  <c r="BW155" i="22"/>
  <c r="CE156" i="22"/>
  <c r="BY157" i="22"/>
  <c r="CO157" i="22"/>
  <c r="BY158" i="22"/>
  <c r="BU159" i="22"/>
  <c r="CC159" i="22"/>
  <c r="CI159" i="22"/>
  <c r="BU160" i="22"/>
  <c r="CC160" i="22"/>
  <c r="CQ160" i="22"/>
  <c r="BY161" i="22"/>
  <c r="CD161" i="22"/>
  <c r="CQ161" i="22"/>
  <c r="BY162" i="22"/>
  <c r="CD162" i="22"/>
  <c r="CQ162" i="22"/>
  <c r="BY163" i="22"/>
  <c r="CD163" i="22"/>
  <c r="CQ163" i="22"/>
  <c r="BY164" i="22"/>
  <c r="CC164" i="22"/>
  <c r="CO164" i="22"/>
  <c r="BU165" i="22"/>
  <c r="BY165" i="22"/>
  <c r="CC165" i="22"/>
  <c r="CO165" i="22"/>
  <c r="BU166" i="22"/>
  <c r="BY166" i="22"/>
  <c r="CC166" i="22"/>
  <c r="CO166" i="22"/>
  <c r="BU167" i="22"/>
  <c r="BY167" i="22"/>
  <c r="CC167" i="22"/>
  <c r="CO167" i="22"/>
  <c r="BU168" i="22"/>
  <c r="BY168" i="22"/>
  <c r="CC168" i="22"/>
  <c r="CO168" i="22"/>
  <c r="BU169" i="22"/>
  <c r="BY169" i="22"/>
  <c r="CC169" i="22"/>
  <c r="CO169" i="22"/>
  <c r="BU170" i="22"/>
  <c r="BY170" i="22"/>
  <c r="CC170" i="22"/>
  <c r="CK170" i="22"/>
  <c r="CO170" i="22"/>
  <c r="BU171" i="22"/>
  <c r="BY171" i="22"/>
  <c r="CC171" i="22"/>
  <c r="CO171" i="22"/>
  <c r="BU172" i="22"/>
  <c r="BY172" i="22"/>
  <c r="CC172" i="22"/>
  <c r="CO172" i="22"/>
  <c r="BU173" i="22"/>
  <c r="BY173" i="22"/>
  <c r="CC173" i="22"/>
  <c r="CO173" i="22"/>
  <c r="BU174" i="22"/>
  <c r="BY174" i="22"/>
  <c r="CC174" i="22"/>
  <c r="CO174" i="22"/>
  <c r="BU175" i="22"/>
  <c r="BY175" i="22"/>
  <c r="CC175" i="22"/>
  <c r="CO175" i="22"/>
  <c r="BU176" i="22"/>
  <c r="BY176" i="22"/>
  <c r="CC176" i="22"/>
  <c r="CO176" i="22"/>
  <c r="BU177" i="22"/>
  <c r="BY177" i="22"/>
  <c r="CC177" i="22"/>
  <c r="CO177" i="22"/>
  <c r="BU178" i="22"/>
  <c r="BY178" i="22"/>
  <c r="CC178" i="22"/>
  <c r="CO178" i="22"/>
  <c r="BU179" i="22"/>
  <c r="BY179" i="22"/>
  <c r="CC179" i="22"/>
  <c r="CO179" i="22"/>
  <c r="BU180" i="22"/>
  <c r="BY180" i="22"/>
  <c r="CC180" i="22"/>
  <c r="CO180" i="22"/>
  <c r="BU181" i="22"/>
  <c r="BY181" i="22"/>
  <c r="CC181" i="22"/>
  <c r="CO181" i="22"/>
  <c r="BU182" i="22"/>
  <c r="BY182" i="22"/>
  <c r="CC182" i="22"/>
  <c r="CO182" i="22"/>
  <c r="BU183" i="22"/>
  <c r="BY183" i="22"/>
  <c r="CC183" i="22"/>
  <c r="CO183" i="22"/>
  <c r="BU184" i="22"/>
  <c r="BY184" i="22"/>
  <c r="CC184" i="22"/>
  <c r="CO184" i="22"/>
  <c r="BU185" i="22"/>
  <c r="BY185" i="22"/>
  <c r="CC185" i="22"/>
  <c r="CO185" i="22"/>
  <c r="BU186" i="22"/>
  <c r="BY186" i="22"/>
  <c r="CC186" i="22"/>
  <c r="CO186" i="22"/>
  <c r="BU187" i="22"/>
  <c r="BY187" i="22"/>
  <c r="CC187" i="22"/>
  <c r="CO187" i="22"/>
  <c r="BU188" i="22"/>
  <c r="BY188" i="22"/>
  <c r="CC188" i="22"/>
  <c r="CO188" i="22"/>
  <c r="BU189" i="22"/>
  <c r="BY189" i="22"/>
  <c r="CC189" i="22"/>
  <c r="CO189" i="22"/>
  <c r="BU190" i="22"/>
  <c r="BY190" i="22"/>
  <c r="CC190" i="22"/>
  <c r="CO190" i="22"/>
  <c r="BU191" i="22"/>
  <c r="BY191" i="22"/>
  <c r="CC191" i="22"/>
  <c r="CO191" i="22"/>
  <c r="BU192" i="22"/>
  <c r="BY192" i="22"/>
  <c r="CC192" i="22"/>
  <c r="CO192" i="22"/>
  <c r="BU193" i="22"/>
  <c r="BY193" i="22"/>
  <c r="CC193" i="22"/>
  <c r="CO193" i="22"/>
  <c r="CP11" i="22"/>
  <c r="CD11" i="22"/>
  <c r="BZ11" i="22"/>
  <c r="BV11" i="22"/>
  <c r="BW12" i="22"/>
  <c r="CA93" i="22"/>
  <c r="CD119" i="22"/>
  <c r="BV126" i="22"/>
  <c r="CQ129" i="22"/>
  <c r="BW133" i="22"/>
  <c r="CE136" i="22"/>
  <c r="CA138" i="22"/>
  <c r="CA139" i="22"/>
  <c r="CA143" i="22"/>
  <c r="CA144" i="22"/>
  <c r="CA145" i="22"/>
  <c r="CA146" i="22"/>
  <c r="CA147" i="22"/>
  <c r="CA148" i="22"/>
  <c r="CA149" i="22"/>
  <c r="CI150" i="22"/>
  <c r="CQ155" i="22"/>
  <c r="CQ157" i="22"/>
  <c r="BW159" i="22"/>
  <c r="CE160" i="22"/>
  <c r="CE161" i="22"/>
  <c r="BZ162" i="22"/>
  <c r="BZ163" i="22"/>
  <c r="BZ164" i="22"/>
  <c r="CP164" i="22"/>
  <c r="CD165" i="22"/>
  <c r="CP165" i="22"/>
  <c r="CD166" i="22"/>
  <c r="CP166" i="22"/>
  <c r="CD167" i="22"/>
  <c r="CP167" i="22"/>
  <c r="CD168" i="22"/>
  <c r="CP168" i="22"/>
  <c r="CD169" i="22"/>
  <c r="BV170" i="22"/>
  <c r="BV171" i="22"/>
  <c r="BZ172" i="22"/>
  <c r="BZ173" i="22"/>
  <c r="CD174" i="22"/>
  <c r="CP174" i="22"/>
  <c r="CD175" i="22"/>
  <c r="CP175" i="22"/>
  <c r="CP176" i="22"/>
  <c r="CD177" i="22"/>
  <c r="CP177" i="22"/>
  <c r="CD178" i="22"/>
  <c r="CP178" i="22"/>
  <c r="CD179" i="22"/>
  <c r="BV180" i="22"/>
  <c r="BV181" i="22"/>
  <c r="CL181" i="22"/>
  <c r="BZ182" i="22"/>
  <c r="CD183" i="22"/>
  <c r="CP183" i="22"/>
  <c r="CP184" i="22"/>
  <c r="CD185" i="22"/>
  <c r="CP185" i="22"/>
  <c r="CD186" i="22"/>
  <c r="BV187" i="22"/>
  <c r="BV188" i="22"/>
  <c r="BZ189" i="22"/>
  <c r="BZ190" i="22"/>
  <c r="BZ191" i="22"/>
  <c r="BZ192" i="22"/>
  <c r="BZ193" i="22"/>
  <c r="BY11" i="22"/>
  <c r="CF72" i="22"/>
  <c r="CA99" i="22"/>
  <c r="CQ99" i="22"/>
  <c r="BY102" i="22"/>
  <c r="CD104" i="22"/>
  <c r="BV113" i="22"/>
  <c r="BV118" i="22"/>
  <c r="CD120" i="22"/>
  <c r="CP120" i="22"/>
  <c r="CD126" i="22"/>
  <c r="BT128" i="22"/>
  <c r="BW129" i="22"/>
  <c r="BW130" i="22"/>
  <c r="BW131" i="22"/>
  <c r="CA132" i="22"/>
  <c r="CA133" i="22"/>
  <c r="CI133" i="22"/>
  <c r="CQ133" i="22"/>
  <c r="CQ134" i="22"/>
  <c r="CQ135" i="22"/>
  <c r="CQ136" i="22"/>
  <c r="CM137" i="22"/>
  <c r="CE138" i="22"/>
  <c r="CE139" i="22"/>
  <c r="CE140" i="22"/>
  <c r="CE141" i="22"/>
  <c r="CE142" i="22"/>
  <c r="CE143" i="22"/>
  <c r="CE144" i="22"/>
  <c r="CE145" i="22"/>
  <c r="CE146" i="22"/>
  <c r="CE147" i="22"/>
  <c r="CE148" i="22"/>
  <c r="CE149" i="22"/>
  <c r="CE150" i="22"/>
  <c r="CA151" i="22"/>
  <c r="CE152" i="22"/>
  <c r="CE153" i="22"/>
  <c r="CE154" i="22"/>
  <c r="CE155" i="22"/>
  <c r="BW156" i="22"/>
  <c r="BU157" i="22"/>
  <c r="CC157" i="22"/>
  <c r="BU158" i="22"/>
  <c r="CC158" i="22"/>
  <c r="CO158" i="22"/>
  <c r="BY159" i="22"/>
  <c r="CO159" i="22"/>
  <c r="BY160" i="22"/>
  <c r="CG160" i="22"/>
  <c r="CO160" i="22"/>
  <c r="BV161" i="22"/>
  <c r="CA161" i="22"/>
  <c r="CO161" i="22"/>
  <c r="BV162" i="22"/>
  <c r="CA162" i="22"/>
  <c r="CO162" i="22"/>
  <c r="BV163" i="22"/>
  <c r="CA163" i="22"/>
  <c r="CO163" i="22"/>
  <c r="BV164" i="22"/>
  <c r="CA164" i="22"/>
  <c r="CE164" i="22"/>
  <c r="CQ164" i="22"/>
  <c r="BW165" i="22"/>
  <c r="CA165" i="22"/>
  <c r="CE165" i="22"/>
  <c r="CQ165" i="22"/>
  <c r="BW166" i="22"/>
  <c r="CA166" i="22"/>
  <c r="CE166" i="22"/>
  <c r="CQ166" i="22"/>
  <c r="BW167" i="22"/>
  <c r="CA167" i="22"/>
  <c r="CE167" i="22"/>
  <c r="CQ167" i="22"/>
  <c r="BW168" i="22"/>
  <c r="CA168" i="22"/>
  <c r="CE168" i="22"/>
  <c r="CQ168" i="22"/>
  <c r="BW169" i="22"/>
  <c r="CA169" i="22"/>
  <c r="CE169" i="22"/>
  <c r="CQ169" i="22"/>
  <c r="BW170" i="22"/>
  <c r="CA170" i="22"/>
  <c r="CE170" i="22"/>
  <c r="CQ170" i="22"/>
  <c r="BW171" i="22"/>
  <c r="CA171" i="22"/>
  <c r="CE171" i="22"/>
  <c r="CQ171" i="22"/>
  <c r="BW172" i="22"/>
  <c r="CA172" i="22"/>
  <c r="CE172" i="22"/>
  <c r="CQ172" i="22"/>
  <c r="BW173" i="22"/>
  <c r="CA173" i="22"/>
  <c r="CE173" i="22"/>
  <c r="CQ173" i="22"/>
  <c r="BW174" i="22"/>
  <c r="CA174" i="22"/>
  <c r="CE174" i="22"/>
  <c r="CQ174" i="22"/>
  <c r="BW175" i="22"/>
  <c r="CA175" i="22"/>
  <c r="CE175" i="22"/>
  <c r="CQ175" i="22"/>
  <c r="BW176" i="22"/>
  <c r="CA176" i="22"/>
  <c r="CE176" i="22"/>
  <c r="CQ176" i="22"/>
  <c r="BW177" i="22"/>
  <c r="CA177" i="22"/>
  <c r="CE177" i="22"/>
  <c r="CQ177" i="22"/>
  <c r="BW178" i="22"/>
  <c r="CA178" i="22"/>
  <c r="CE178" i="22"/>
  <c r="CQ178" i="22"/>
  <c r="BW179" i="22"/>
  <c r="CA179" i="22"/>
  <c r="CE179" i="22"/>
  <c r="CQ179" i="22"/>
  <c r="BW180" i="22"/>
  <c r="CA180" i="22"/>
  <c r="CE180" i="22"/>
  <c r="CQ180" i="22"/>
  <c r="BW181" i="22"/>
  <c r="CA181" i="22"/>
  <c r="CE181" i="22"/>
  <c r="CM181" i="22"/>
  <c r="CQ181" i="22"/>
  <c r="BW182" i="22"/>
  <c r="CA182" i="22"/>
  <c r="CE182" i="22"/>
  <c r="CQ182" i="22"/>
  <c r="BW183" i="22"/>
  <c r="CA183" i="22"/>
  <c r="CE183" i="22"/>
  <c r="CQ183" i="22"/>
  <c r="BW184" i="22"/>
  <c r="CA184" i="22"/>
  <c r="CE184" i="22"/>
  <c r="CQ184" i="22"/>
  <c r="BW185" i="22"/>
  <c r="CA185" i="22"/>
  <c r="CE185" i="22"/>
  <c r="CQ185" i="22"/>
  <c r="BW186" i="22"/>
  <c r="CA186" i="22"/>
  <c r="CE186" i="22"/>
  <c r="CQ186" i="22"/>
  <c r="BW187" i="22"/>
  <c r="CA187" i="22"/>
  <c r="CE187" i="22"/>
  <c r="CQ187" i="22"/>
  <c r="BW188" i="22"/>
  <c r="CA188" i="22"/>
  <c r="CE188" i="22"/>
  <c r="CQ188" i="22"/>
  <c r="BW189" i="22"/>
  <c r="CA189" i="22"/>
  <c r="CE189" i="22"/>
  <c r="CQ189" i="22"/>
  <c r="BW190" i="22"/>
  <c r="CA190" i="22"/>
  <c r="CE190" i="22"/>
  <c r="CQ190" i="22"/>
  <c r="BW191" i="22"/>
  <c r="CA191" i="22"/>
  <c r="CE191" i="22"/>
  <c r="CQ191" i="22"/>
  <c r="BW192" i="22"/>
  <c r="CA192" i="22"/>
  <c r="CE192" i="22"/>
  <c r="CQ192" i="22"/>
  <c r="BW193" i="22"/>
  <c r="CA193" i="22"/>
  <c r="CE193" i="22"/>
  <c r="CQ193" i="22"/>
  <c r="CN11" i="22"/>
  <c r="CF11" i="22"/>
  <c r="CB11" i="22"/>
  <c r="BX11" i="22"/>
  <c r="BT11" i="22"/>
  <c r="CF124" i="22"/>
  <c r="CQ128" i="22"/>
  <c r="CQ130" i="22"/>
  <c r="CE135" i="22"/>
  <c r="CA140" i="22"/>
  <c r="CA141" i="22"/>
  <c r="CA142" i="22"/>
  <c r="CA150" i="22"/>
  <c r="CA153" i="22"/>
  <c r="CA154" i="22"/>
  <c r="CA155" i="22"/>
  <c r="CQ156" i="22"/>
  <c r="CA158" i="22"/>
  <c r="CE159" i="22"/>
  <c r="BU161" i="22"/>
  <c r="BU162" i="22"/>
  <c r="BU163" i="22"/>
  <c r="BU164" i="22"/>
  <c r="CD164" i="22"/>
  <c r="BZ165" i="22"/>
  <c r="BZ166" i="22"/>
  <c r="BZ167" i="22"/>
  <c r="BZ168" i="22"/>
  <c r="BV169" i="22"/>
  <c r="CP169" i="22"/>
  <c r="CD170" i="22"/>
  <c r="CP170" i="22"/>
  <c r="CD171" i="22"/>
  <c r="CP171" i="22"/>
  <c r="CD172" i="22"/>
  <c r="CP172" i="22"/>
  <c r="CD173" i="22"/>
  <c r="CP173" i="22"/>
  <c r="BZ174" i="22"/>
  <c r="BZ175" i="22"/>
  <c r="BZ176" i="22"/>
  <c r="BZ177" i="22"/>
  <c r="BV178" i="22"/>
  <c r="BV179" i="22"/>
  <c r="CP179" i="22"/>
  <c r="CD180" i="22"/>
  <c r="CP180" i="22"/>
  <c r="CD181" i="22"/>
  <c r="CP181" i="22"/>
  <c r="CD182" i="22"/>
  <c r="CP182" i="22"/>
  <c r="BZ183" i="22"/>
  <c r="BZ184" i="22"/>
  <c r="BZ185" i="22"/>
  <c r="BV186" i="22"/>
  <c r="CP186" i="22"/>
  <c r="CD187" i="22"/>
  <c r="CP187" i="22"/>
  <c r="CD188" i="22"/>
  <c r="BV189" i="22"/>
  <c r="BV190" i="22"/>
  <c r="BV191" i="22"/>
  <c r="BV192" i="22"/>
  <c r="BV193" i="22"/>
  <c r="CO11" i="22"/>
  <c r="CC11" i="22"/>
  <c r="AW5" i="9"/>
  <c r="P15" i="9"/>
  <c r="AG15" i="9"/>
  <c r="R23" i="9"/>
  <c r="AV23" i="9"/>
  <c r="D6" i="9"/>
  <c r="S6" i="9"/>
  <c r="AX6" i="9"/>
  <c r="P8" i="9"/>
  <c r="AU8" i="9"/>
  <c r="N9" i="9"/>
  <c r="AI9" i="9"/>
  <c r="J10" i="9"/>
  <c r="AE10" i="9"/>
  <c r="E11" i="9"/>
  <c r="L11" i="9"/>
  <c r="AF11" i="9"/>
  <c r="P5" i="36"/>
  <c r="AU5" i="36"/>
  <c r="Q6" i="36"/>
  <c r="G6" i="36" s="1"/>
  <c r="AV6" i="36"/>
  <c r="J8" i="36"/>
  <c r="AD8" i="36"/>
  <c r="D9" i="36"/>
  <c r="S9" i="36"/>
  <c r="AX9" i="36"/>
  <c r="O10" i="36"/>
  <c r="AI10" i="36"/>
  <c r="L11" i="36"/>
  <c r="T11" i="36"/>
  <c r="AW11" i="36"/>
  <c r="N14" i="36"/>
  <c r="AH14" i="36"/>
  <c r="D15" i="36"/>
  <c r="S15" i="36"/>
  <c r="AW15" i="36"/>
  <c r="O16" i="36"/>
  <c r="AI16" i="36"/>
  <c r="J22" i="36"/>
  <c r="AD22" i="36"/>
  <c r="J35" i="36"/>
  <c r="K28" i="9"/>
  <c r="N29" i="9"/>
  <c r="P29" i="9"/>
  <c r="CC29" i="5"/>
  <c r="AW68" i="5"/>
  <c r="AX68" i="5" s="1"/>
  <c r="CC82" i="5"/>
  <c r="D15" i="9"/>
  <c r="K15" i="9"/>
  <c r="O15" i="9"/>
  <c r="S15" i="9"/>
  <c r="AF15" i="9"/>
  <c r="AJ15" i="9"/>
  <c r="AX15" i="9"/>
  <c r="M23" i="9"/>
  <c r="Q23" i="9"/>
  <c r="G23" i="9" s="1"/>
  <c r="AD23" i="9"/>
  <c r="AH23" i="9"/>
  <c r="AU23" i="9"/>
  <c r="AY23" i="9"/>
  <c r="J6" i="9"/>
  <c r="N6" i="9"/>
  <c r="R6" i="9"/>
  <c r="AE6" i="9"/>
  <c r="AI6" i="9"/>
  <c r="AW6" i="9"/>
  <c r="D8" i="9"/>
  <c r="K8" i="9"/>
  <c r="O8" i="9"/>
  <c r="S8" i="9"/>
  <c r="AF8" i="9"/>
  <c r="AJ8" i="9"/>
  <c r="AX8" i="9"/>
  <c r="M9" i="9"/>
  <c r="Q9" i="9"/>
  <c r="G9" i="9" s="1"/>
  <c r="AD9" i="9"/>
  <c r="AH9" i="9"/>
  <c r="AV9" i="9"/>
  <c r="D10" i="9"/>
  <c r="M10" i="9"/>
  <c r="Q10" i="9"/>
  <c r="G10" i="9" s="1"/>
  <c r="AD10" i="9"/>
  <c r="AH10" i="9"/>
  <c r="AV10" i="9"/>
  <c r="D11" i="9"/>
  <c r="K11" i="9"/>
  <c r="O11" i="9"/>
  <c r="S11" i="9"/>
  <c r="AE11" i="9"/>
  <c r="AI11" i="9"/>
  <c r="AW11" i="9"/>
  <c r="D5" i="36"/>
  <c r="K5" i="36"/>
  <c r="O5" i="36"/>
  <c r="S5" i="36"/>
  <c r="AF5" i="36"/>
  <c r="AJ5" i="36"/>
  <c r="AX5" i="36"/>
  <c r="L6" i="36"/>
  <c r="P6" i="36"/>
  <c r="T6" i="36"/>
  <c r="AG6" i="36"/>
  <c r="AU6" i="36"/>
  <c r="AY6" i="36"/>
  <c r="M8" i="36"/>
  <c r="Q8" i="36"/>
  <c r="G8" i="36" s="1"/>
  <c r="AG8" i="36"/>
  <c r="AU8" i="36"/>
  <c r="AY8" i="36"/>
  <c r="J9" i="36"/>
  <c r="N9" i="36"/>
  <c r="R9" i="36"/>
  <c r="AE9" i="36"/>
  <c r="AI9" i="36"/>
  <c r="AW9" i="36"/>
  <c r="E10" i="36"/>
  <c r="J10" i="36"/>
  <c r="N10" i="36"/>
  <c r="R10" i="36"/>
  <c r="AD10" i="36"/>
  <c r="AH10" i="36"/>
  <c r="AV10" i="36"/>
  <c r="D11" i="36"/>
  <c r="K11" i="36"/>
  <c r="O11" i="36"/>
  <c r="S11" i="36"/>
  <c r="AD11" i="36"/>
  <c r="AH11" i="36"/>
  <c r="AV11" i="36"/>
  <c r="M14" i="36"/>
  <c r="E35" i="36" s="1"/>
  <c r="Q14" i="36"/>
  <c r="G14" i="36" s="1"/>
  <c r="AG14" i="36"/>
  <c r="AU14" i="36"/>
  <c r="AY14" i="36"/>
  <c r="J15" i="36"/>
  <c r="N15" i="36"/>
  <c r="R15" i="36"/>
  <c r="AD15" i="36"/>
  <c r="AH15" i="36"/>
  <c r="AV15" i="36"/>
  <c r="D16" i="36"/>
  <c r="J16" i="36"/>
  <c r="N16" i="36"/>
  <c r="R16" i="36"/>
  <c r="AD16" i="36"/>
  <c r="AH16" i="36"/>
  <c r="AX16" i="36"/>
  <c r="M22" i="36"/>
  <c r="Q22" i="36"/>
  <c r="G22" i="36" s="1"/>
  <c r="AG22" i="36"/>
  <c r="AU22" i="36"/>
  <c r="AY22" i="36"/>
  <c r="M35" i="36"/>
  <c r="K27" i="9"/>
  <c r="J28" i="9"/>
  <c r="N28" i="9"/>
  <c r="M29" i="9"/>
  <c r="L30" i="9"/>
  <c r="O27" i="9"/>
  <c r="O29" i="9"/>
  <c r="L15" i="9"/>
  <c r="AU15" i="9"/>
  <c r="N23" i="9"/>
  <c r="AI23" i="9"/>
  <c r="O6" i="9"/>
  <c r="AJ6" i="9"/>
  <c r="L8" i="9"/>
  <c r="AG8" i="9"/>
  <c r="J9" i="9"/>
  <c r="AE9" i="9"/>
  <c r="E10" i="9"/>
  <c r="R10" i="9"/>
  <c r="AW10" i="9"/>
  <c r="T11" i="9"/>
  <c r="AX11" i="9"/>
  <c r="L5" i="36"/>
  <c r="T5" i="36"/>
  <c r="AY5" i="36"/>
  <c r="AD6" i="36"/>
  <c r="N8" i="36"/>
  <c r="AH8" i="36"/>
  <c r="K9" i="36"/>
  <c r="AF9" i="36"/>
  <c r="S10" i="36"/>
  <c r="AW10" i="36"/>
  <c r="P11" i="36"/>
  <c r="AI11" i="36"/>
  <c r="J14" i="36"/>
  <c r="AD14" i="36"/>
  <c r="K15" i="36"/>
  <c r="AE15" i="36"/>
  <c r="E16" i="36"/>
  <c r="S16" i="36"/>
  <c r="AU16" i="36"/>
  <c r="N22" i="36"/>
  <c r="AH22" i="36"/>
  <c r="N35" i="36"/>
  <c r="L27" i="9"/>
  <c r="M30" i="9"/>
  <c r="P27" i="9"/>
  <c r="D16" i="5"/>
  <c r="CC40" i="5"/>
  <c r="E40" i="5"/>
  <c r="AW40" i="5"/>
  <c r="AX40" i="5" s="1"/>
  <c r="CC53" i="5"/>
  <c r="E53" i="5"/>
  <c r="E81" i="5"/>
  <c r="CC56" i="5"/>
  <c r="CC43" i="5"/>
  <c r="CC67" i="5"/>
  <c r="CC55" i="5"/>
  <c r="CC83" i="5"/>
  <c r="CC28" i="5"/>
  <c r="M15" i="9"/>
  <c r="Q15" i="9"/>
  <c r="G15" i="9" s="1"/>
  <c r="AD15" i="9"/>
  <c r="AH15" i="9"/>
  <c r="AV15" i="9"/>
  <c r="D23" i="9"/>
  <c r="K23" i="9"/>
  <c r="O23" i="9"/>
  <c r="S23" i="9"/>
  <c r="AF23" i="9"/>
  <c r="AJ23" i="9"/>
  <c r="AW23" i="9"/>
  <c r="E6" i="9"/>
  <c r="L6" i="9"/>
  <c r="P6" i="9"/>
  <c r="T6" i="9"/>
  <c r="AG6" i="9"/>
  <c r="AU6" i="9"/>
  <c r="AY6" i="9"/>
  <c r="M8" i="9"/>
  <c r="Q8" i="9"/>
  <c r="G8" i="9" s="1"/>
  <c r="AD8" i="9"/>
  <c r="AH8" i="9"/>
  <c r="AV8" i="9"/>
  <c r="D9" i="9"/>
  <c r="K9" i="9"/>
  <c r="O9" i="9"/>
  <c r="S9" i="9"/>
  <c r="AF9" i="9"/>
  <c r="AJ9" i="9"/>
  <c r="AX9" i="9"/>
  <c r="K10" i="9"/>
  <c r="O10" i="9"/>
  <c r="S10" i="9"/>
  <c r="AF10" i="9"/>
  <c r="AJ10" i="9"/>
  <c r="AX10" i="9"/>
  <c r="M11" i="9"/>
  <c r="Q11" i="9"/>
  <c r="G11" i="9" s="1"/>
  <c r="AG11" i="9"/>
  <c r="AU11" i="9"/>
  <c r="AY11" i="9"/>
  <c r="M5" i="36"/>
  <c r="Q5" i="36"/>
  <c r="G5" i="36" s="1"/>
  <c r="AD5" i="36"/>
  <c r="AH5" i="36"/>
  <c r="AV5" i="36"/>
  <c r="D6" i="36"/>
  <c r="J6" i="36"/>
  <c r="N6" i="36"/>
  <c r="R6" i="36"/>
  <c r="AE6" i="36"/>
  <c r="AI6" i="36"/>
  <c r="AW6" i="36"/>
  <c r="D8" i="36"/>
  <c r="K8" i="36"/>
  <c r="O8" i="36"/>
  <c r="S8" i="36"/>
  <c r="AE8" i="36"/>
  <c r="AI8" i="36"/>
  <c r="AW8" i="36"/>
  <c r="E9" i="36"/>
  <c r="L9" i="36"/>
  <c r="P9" i="36"/>
  <c r="T9" i="36"/>
  <c r="AG9" i="36"/>
  <c r="AU9" i="36"/>
  <c r="AY9" i="36"/>
  <c r="L10" i="36"/>
  <c r="P10" i="36"/>
  <c r="T10" i="36"/>
  <c r="AF10" i="36"/>
  <c r="AJ10" i="36"/>
  <c r="AX10" i="36"/>
  <c r="M11" i="36"/>
  <c r="Q11" i="36"/>
  <c r="G11" i="36" s="1"/>
  <c r="AF11" i="36"/>
  <c r="AJ11" i="36"/>
  <c r="AX11" i="36"/>
  <c r="E14" i="36"/>
  <c r="K14" i="36"/>
  <c r="R35" i="36" s="1"/>
  <c r="X29" i="36" s="1"/>
  <c r="O14" i="36"/>
  <c r="Q35" i="36" s="1"/>
  <c r="W29" i="36" s="1"/>
  <c r="S14" i="36"/>
  <c r="AE14" i="36"/>
  <c r="AI14" i="36"/>
  <c r="AW14" i="36"/>
  <c r="E15" i="36"/>
  <c r="L15" i="36"/>
  <c r="P15" i="36"/>
  <c r="T15" i="36"/>
  <c r="AF15" i="36"/>
  <c r="AJ15" i="36"/>
  <c r="AX15" i="36"/>
  <c r="L16" i="36"/>
  <c r="P16" i="36"/>
  <c r="T16" i="36"/>
  <c r="AF16" i="36"/>
  <c r="AJ16" i="36"/>
  <c r="AV16" i="36"/>
  <c r="D22" i="36"/>
  <c r="K22" i="36"/>
  <c r="O22" i="36"/>
  <c r="S22" i="36"/>
  <c r="AE22" i="36"/>
  <c r="AI22" i="36"/>
  <c r="AW22" i="36"/>
  <c r="K35" i="36"/>
  <c r="M27" i="9"/>
  <c r="L28" i="9"/>
  <c r="K29" i="9"/>
  <c r="J30" i="9"/>
  <c r="N30" i="9"/>
  <c r="O28" i="9"/>
  <c r="O30" i="9"/>
  <c r="CC21" i="5"/>
  <c r="E15" i="9"/>
  <c r="T15" i="9"/>
  <c r="AY15" i="9"/>
  <c r="J23" i="9"/>
  <c r="AE23" i="9"/>
  <c r="K6" i="9"/>
  <c r="AF6" i="9"/>
  <c r="E8" i="9"/>
  <c r="T8" i="9"/>
  <c r="AY8" i="9"/>
  <c r="R9" i="9"/>
  <c r="AW9" i="9"/>
  <c r="N10" i="9"/>
  <c r="AI10" i="9"/>
  <c r="P11" i="9"/>
  <c r="AJ11" i="9"/>
  <c r="E5" i="36"/>
  <c r="AG5" i="36"/>
  <c r="M6" i="36"/>
  <c r="AH6" i="36"/>
  <c r="R8" i="36"/>
  <c r="AV8" i="36"/>
  <c r="O9" i="36"/>
  <c r="AJ9" i="36"/>
  <c r="K10" i="36"/>
  <c r="AE10" i="36"/>
  <c r="E11" i="36"/>
  <c r="AE11" i="36"/>
  <c r="D14" i="36"/>
  <c r="R14" i="36"/>
  <c r="AV14" i="36"/>
  <c r="O15" i="36"/>
  <c r="AI15" i="36"/>
  <c r="K16" i="36"/>
  <c r="AE16" i="36"/>
  <c r="AY16" i="36"/>
  <c r="R22" i="36"/>
  <c r="AV22" i="36"/>
  <c r="J29" i="9"/>
  <c r="CC50" i="5"/>
  <c r="AW28" i="5"/>
  <c r="AX28" i="5" s="1"/>
  <c r="AW80" i="5"/>
  <c r="AX80" i="5" s="1"/>
  <c r="CC27" i="5"/>
  <c r="J15" i="9"/>
  <c r="N15" i="9"/>
  <c r="R15" i="9"/>
  <c r="AE15" i="9"/>
  <c r="AI15" i="9"/>
  <c r="AW15" i="9"/>
  <c r="E23" i="9"/>
  <c r="L23" i="9"/>
  <c r="P23" i="9"/>
  <c r="T23" i="9"/>
  <c r="AG23" i="9"/>
  <c r="AX23" i="9"/>
  <c r="M6" i="9"/>
  <c r="Q6" i="9"/>
  <c r="G6" i="9" s="1"/>
  <c r="AD6" i="9"/>
  <c r="AH6" i="9"/>
  <c r="AV6" i="9"/>
  <c r="J8" i="9"/>
  <c r="N8" i="9"/>
  <c r="R8" i="9"/>
  <c r="AE8" i="9"/>
  <c r="AI8" i="9"/>
  <c r="AW8" i="9"/>
  <c r="E9" i="9"/>
  <c r="L9" i="9"/>
  <c r="P9" i="9"/>
  <c r="T9" i="9"/>
  <c r="AG9" i="9"/>
  <c r="AU9" i="9"/>
  <c r="AY9" i="9"/>
  <c r="L10" i="9"/>
  <c r="P10" i="9"/>
  <c r="T10" i="9"/>
  <c r="AG10" i="9"/>
  <c r="AU10" i="9"/>
  <c r="AY10" i="9"/>
  <c r="J11" i="9"/>
  <c r="N11" i="9"/>
  <c r="R11" i="9"/>
  <c r="AD11" i="9"/>
  <c r="AH11" i="9"/>
  <c r="AV11" i="9"/>
  <c r="J5" i="36"/>
  <c r="N5" i="36"/>
  <c r="R5" i="36"/>
  <c r="AE5" i="36"/>
  <c r="AI5" i="36"/>
  <c r="AW5" i="36"/>
  <c r="E6" i="36"/>
  <c r="K6" i="36"/>
  <c r="O6" i="36"/>
  <c r="S6" i="36"/>
  <c r="AF6" i="36"/>
  <c r="AJ6" i="36"/>
  <c r="AX6" i="36"/>
  <c r="E8" i="36"/>
  <c r="L8" i="36"/>
  <c r="P8" i="36"/>
  <c r="T8" i="36"/>
  <c r="AF8" i="36"/>
  <c r="AJ8" i="36"/>
  <c r="AX8" i="36"/>
  <c r="M9" i="36"/>
  <c r="Q9" i="36"/>
  <c r="G9" i="36" s="1"/>
  <c r="AD9" i="36"/>
  <c r="AH9" i="36"/>
  <c r="AV9" i="36"/>
  <c r="D10" i="36"/>
  <c r="M10" i="36"/>
  <c r="Q10" i="36"/>
  <c r="G10" i="36" s="1"/>
  <c r="AG10" i="36"/>
  <c r="AU10" i="36"/>
  <c r="AY10" i="36"/>
  <c r="J11" i="36"/>
  <c r="N11" i="36"/>
  <c r="R11" i="36"/>
  <c r="AG11" i="36"/>
  <c r="AU11" i="36"/>
  <c r="AY11" i="36"/>
  <c r="L14" i="36"/>
  <c r="P14" i="36"/>
  <c r="T14" i="36"/>
  <c r="AF14" i="36"/>
  <c r="AJ14" i="36"/>
  <c r="AX14" i="36"/>
  <c r="M15" i="36"/>
  <c r="Q15" i="36"/>
  <c r="G15" i="36" s="1"/>
  <c r="AG15" i="36"/>
  <c r="AU15" i="36"/>
  <c r="AY15" i="36"/>
  <c r="M16" i="36"/>
  <c r="Q16" i="36"/>
  <c r="G16" i="36" s="1"/>
  <c r="AG16" i="36"/>
  <c r="AW16" i="36"/>
  <c r="E22" i="36"/>
  <c r="L22" i="36"/>
  <c r="P22" i="36"/>
  <c r="T22" i="36"/>
  <c r="AF22" i="36"/>
  <c r="AJ22" i="36"/>
  <c r="AX22" i="36"/>
  <c r="L35" i="36"/>
  <c r="J27" i="9"/>
  <c r="N27" i="9"/>
  <c r="M28" i="9"/>
  <c r="L29" i="9"/>
  <c r="K30" i="9"/>
  <c r="P28" i="9"/>
  <c r="P30" i="9"/>
  <c r="BP35" i="6"/>
  <c r="BP70" i="6"/>
  <c r="BA40" i="6"/>
  <c r="BC19" i="6"/>
  <c r="BC16" i="6"/>
  <c r="BC63" i="6"/>
  <c r="BA53" i="6"/>
  <c r="BP12" i="6"/>
  <c r="BP21" i="6"/>
  <c r="BP24" i="6"/>
  <c r="CM134" i="23"/>
  <c r="AE61" i="36"/>
  <c r="AA61" i="36"/>
  <c r="W61" i="36"/>
  <c r="S61" i="36"/>
  <c r="O61" i="36"/>
  <c r="K61" i="36"/>
  <c r="D61" i="36"/>
  <c r="AD54" i="36"/>
  <c r="Z54" i="36"/>
  <c r="V54" i="36"/>
  <c r="R54" i="36"/>
  <c r="N54" i="36"/>
  <c r="E54" i="36"/>
  <c r="AE53" i="36"/>
  <c r="AA53" i="36"/>
  <c r="W53" i="36"/>
  <c r="S53" i="36"/>
  <c r="O53" i="36"/>
  <c r="K53" i="36"/>
  <c r="D53" i="36"/>
  <c r="AG61" i="9"/>
  <c r="AC61" i="9"/>
  <c r="Y61" i="9"/>
  <c r="U61" i="9"/>
  <c r="Q61" i="9"/>
  <c r="M61" i="9"/>
  <c r="E61" i="9"/>
  <c r="AE54" i="9"/>
  <c r="AA54" i="9"/>
  <c r="W54" i="9"/>
  <c r="S54" i="9"/>
  <c r="O54" i="9"/>
  <c r="K54" i="9"/>
  <c r="Y53" i="9"/>
  <c r="U53" i="9"/>
  <c r="Q53" i="9"/>
  <c r="M53" i="9"/>
  <c r="E53" i="9"/>
  <c r="AD61" i="36"/>
  <c r="Z61" i="36"/>
  <c r="V61" i="36"/>
  <c r="R61" i="36"/>
  <c r="N61" i="36"/>
  <c r="I61" i="36"/>
  <c r="Y54" i="36"/>
  <c r="U54" i="36"/>
  <c r="Q54" i="36"/>
  <c r="M54" i="36"/>
  <c r="I54" i="36"/>
  <c r="D54" i="36"/>
  <c r="AD53" i="36"/>
  <c r="Z53" i="36"/>
  <c r="V53" i="36"/>
  <c r="R53" i="36"/>
  <c r="N53" i="36"/>
  <c r="I53" i="36"/>
  <c r="AF61" i="9"/>
  <c r="AB61" i="9"/>
  <c r="X61" i="9"/>
  <c r="T61" i="9"/>
  <c r="P61" i="9"/>
  <c r="L61" i="9"/>
  <c r="D61" i="9"/>
  <c r="AD54" i="9"/>
  <c r="Z54" i="9"/>
  <c r="V54" i="9"/>
  <c r="R54" i="9"/>
  <c r="N54" i="9"/>
  <c r="I54" i="9"/>
  <c r="AF53" i="9"/>
  <c r="AB53" i="9"/>
  <c r="X53" i="9"/>
  <c r="T53" i="9"/>
  <c r="P53" i="9"/>
  <c r="L53" i="9"/>
  <c r="D53" i="9"/>
  <c r="O53" i="9"/>
  <c r="W53" i="9"/>
  <c r="AE53" i="9"/>
  <c r="M54" i="9"/>
  <c r="U54" i="9"/>
  <c r="K61" i="9"/>
  <c r="S61" i="9"/>
  <c r="AA61" i="9"/>
  <c r="L53" i="36"/>
  <c r="T53" i="36"/>
  <c r="AB53" i="36"/>
  <c r="O54" i="36"/>
  <c r="W54" i="36"/>
  <c r="AE54" i="36"/>
  <c r="L61" i="36"/>
  <c r="T61" i="36"/>
  <c r="AB61" i="36"/>
  <c r="AC61" i="36"/>
  <c r="BD66" i="6"/>
  <c r="BE66" i="6" s="1"/>
  <c r="BC66" i="6"/>
  <c r="BP28" i="6"/>
  <c r="BP62" i="6"/>
  <c r="BD38" i="6"/>
  <c r="BE38" i="6" s="1"/>
  <c r="BC38" i="6"/>
  <c r="N53" i="9"/>
  <c r="V53" i="9"/>
  <c r="AD53" i="9"/>
  <c r="L54" i="9"/>
  <c r="T54" i="9"/>
  <c r="Q53" i="36"/>
  <c r="Y53" i="36"/>
  <c r="L54" i="36"/>
  <c r="T54" i="36"/>
  <c r="AB54" i="36"/>
  <c r="Q61" i="36"/>
  <c r="Y61" i="36"/>
  <c r="AG61" i="36"/>
  <c r="BP45" i="6"/>
  <c r="BP29" i="6"/>
  <c r="BP42" i="6"/>
  <c r="BP65" i="6"/>
  <c r="BP43" i="6"/>
  <c r="BP80" i="6"/>
  <c r="BD57" i="6"/>
  <c r="BE57" i="6" s="1"/>
  <c r="BD69" i="6"/>
  <c r="BE69" i="6" s="1"/>
  <c r="BP55" i="6"/>
  <c r="BD55" i="6"/>
  <c r="BE55" i="6" s="1"/>
  <c r="BP56" i="6"/>
  <c r="D49" i="36"/>
  <c r="D48" i="36"/>
  <c r="BD35" i="6"/>
  <c r="BE35" i="6" s="1"/>
  <c r="BA24" i="6"/>
  <c r="BD24" i="6"/>
  <c r="BE24" i="6" s="1"/>
  <c r="BD23" i="6"/>
  <c r="BE23" i="6" s="1"/>
  <c r="BC62" i="6"/>
  <c r="BC69" i="6"/>
  <c r="BD45" i="6"/>
  <c r="BE45" i="6" s="1"/>
  <c r="BC45" i="6"/>
  <c r="BD32" i="6"/>
  <c r="BE32" i="6" s="1"/>
  <c r="BC29" i="6"/>
  <c r="BD29" i="6"/>
  <c r="BE29" i="6" s="1"/>
  <c r="BP16" i="6"/>
  <c r="BP20" i="6"/>
  <c r="BP47" i="6"/>
  <c r="BD65" i="6"/>
  <c r="BE65" i="6" s="1"/>
  <c r="BP51" i="6"/>
  <c r="BA51" i="6"/>
  <c r="BD51" i="6"/>
  <c r="BE51" i="6" s="1"/>
  <c r="BC71" i="6"/>
  <c r="BD71" i="6"/>
  <c r="BE71" i="6" s="1"/>
  <c r="BD70" i="6"/>
  <c r="BE70" i="6" s="1"/>
  <c r="BD28" i="6"/>
  <c r="BE28" i="6" s="1"/>
  <c r="BD73" i="6"/>
  <c r="BE73" i="6" s="1"/>
  <c r="BC73" i="6"/>
  <c r="BD36" i="6"/>
  <c r="BE36" i="6" s="1"/>
  <c r="BC36" i="6"/>
  <c r="BP23" i="6"/>
  <c r="BP69" i="6"/>
  <c r="BD12" i="6"/>
  <c r="BE12" i="6" s="1"/>
  <c r="BD20" i="6"/>
  <c r="BE20" i="6" s="1"/>
  <c r="BD77" i="6"/>
  <c r="BE77" i="6" s="1"/>
  <c r="BC77" i="6"/>
  <c r="BP50" i="6"/>
  <c r="BP39" i="6"/>
  <c r="BD39" i="6"/>
  <c r="BE39" i="6" s="1"/>
  <c r="BP37" i="6"/>
  <c r="BD37" i="6"/>
  <c r="BE37" i="6" s="1"/>
  <c r="BP19" i="6"/>
  <c r="BP36" i="6"/>
  <c r="BP66" i="6"/>
  <c r="BP41" i="6"/>
  <c r="BP76" i="6"/>
  <c r="BD50" i="6"/>
  <c r="BE50" i="6" s="1"/>
  <c r="BP77" i="6"/>
  <c r="BP57" i="6"/>
  <c r="BD30" i="6"/>
  <c r="BE30" i="6" s="1"/>
  <c r="BD25" i="6"/>
  <c r="BE25" i="6" s="1"/>
  <c r="BP38" i="6"/>
  <c r="BP72" i="6"/>
  <c r="BP59" i="6"/>
  <c r="BD59" i="6"/>
  <c r="BE59" i="6" s="1"/>
  <c r="BP60" i="6"/>
  <c r="BP25" i="6"/>
  <c r="BP33" i="6"/>
  <c r="BD64" i="6"/>
  <c r="BE64" i="6" s="1"/>
  <c r="BD56" i="6"/>
  <c r="BE56" i="6" s="1"/>
  <c r="BC56" i="6"/>
  <c r="BC23" i="6"/>
  <c r="BA70" i="6"/>
  <c r="BC55" i="6"/>
  <c r="BC39" i="6"/>
  <c r="BA28" i="6"/>
  <c r="BC72" i="6"/>
  <c r="BC59" i="6"/>
  <c r="BP53" i="6"/>
  <c r="BD43" i="6"/>
  <c r="BE43" i="6" s="1"/>
  <c r="BD42" i="6"/>
  <c r="BE42" i="6" s="1"/>
  <c r="BC42" i="6"/>
  <c r="BD21" i="6"/>
  <c r="BE21" i="6" s="1"/>
  <c r="BC21" i="6"/>
  <c r="BD41" i="6"/>
  <c r="BE41" i="6" s="1"/>
  <c r="BC41" i="6"/>
  <c r="BD60" i="6"/>
  <c r="BE60" i="6" s="1"/>
  <c r="BC60" i="6"/>
  <c r="BP32" i="6"/>
  <c r="BP63" i="6"/>
  <c r="BD47" i="6"/>
  <c r="BE47" i="6" s="1"/>
  <c r="BD80" i="6"/>
  <c r="BE80" i="6" s="1"/>
  <c r="BC80" i="6"/>
  <c r="BD33" i="6"/>
  <c r="BE33" i="6" s="1"/>
  <c r="D81" i="5"/>
  <c r="D74" i="5"/>
  <c r="CP68" i="5"/>
  <c r="CP28" i="5"/>
  <c r="CP80" i="5"/>
  <c r="CC80" i="5"/>
  <c r="D79" i="5"/>
  <c r="AT48" i="5"/>
  <c r="AW48" i="5"/>
  <c r="AX48" i="5" s="1"/>
  <c r="CP34" i="5"/>
  <c r="AV83" i="5"/>
  <c r="AW83" i="5"/>
  <c r="AX83" i="5" s="1"/>
  <c r="CC69" i="5"/>
  <c r="D69" i="5"/>
  <c r="CP56" i="5"/>
  <c r="CC85" i="5"/>
  <c r="CC68" i="5"/>
  <c r="CP67" i="5"/>
  <c r="AT78" i="5"/>
  <c r="AW78" i="5"/>
  <c r="AX78" i="5" s="1"/>
  <c r="E73" i="5"/>
  <c r="D40" i="5"/>
  <c r="E16" i="5"/>
  <c r="D41" i="5"/>
  <c r="D15" i="5"/>
  <c r="CP53" i="5"/>
  <c r="CC79" i="5"/>
  <c r="CC77" i="5"/>
  <c r="D37" i="5"/>
  <c r="CC64" i="5"/>
  <c r="CP29" i="5"/>
  <c r="AT43" i="5"/>
  <c r="AW43" i="5"/>
  <c r="AX43" i="5" s="1"/>
  <c r="CP81" i="5"/>
  <c r="D56" i="5"/>
  <c r="D50" i="5"/>
  <c r="CC38" i="5"/>
  <c r="CC34" i="5"/>
  <c r="CC52" i="5"/>
  <c r="CP83" i="5"/>
  <c r="CC75" i="5"/>
  <c r="AX16" i="9"/>
  <c r="AJ16" i="9"/>
  <c r="AF16" i="9"/>
  <c r="S16" i="9"/>
  <c r="O16" i="9"/>
  <c r="K16" i="9"/>
  <c r="D16" i="9"/>
  <c r="L22" i="9"/>
  <c r="P22" i="9"/>
  <c r="T22" i="9"/>
  <c r="AD22" i="9"/>
  <c r="AH22" i="9"/>
  <c r="AV22" i="9"/>
  <c r="D5" i="9"/>
  <c r="K5" i="9"/>
  <c r="O5" i="9"/>
  <c r="S5" i="9"/>
  <c r="AF5" i="9"/>
  <c r="AJ5" i="9"/>
  <c r="AX5" i="9"/>
  <c r="AW16" i="9"/>
  <c r="AI16" i="9"/>
  <c r="AE16" i="9"/>
  <c r="R16" i="9"/>
  <c r="N16" i="9"/>
  <c r="J16" i="9"/>
  <c r="M22" i="9"/>
  <c r="Q22" i="9"/>
  <c r="G22" i="9" s="1"/>
  <c r="AE22" i="9"/>
  <c r="AI22" i="9"/>
  <c r="AW22" i="9"/>
  <c r="E5" i="9"/>
  <c r="E27" i="9" s="1"/>
  <c r="L5" i="9"/>
  <c r="P5" i="9"/>
  <c r="T5" i="9"/>
  <c r="AG5" i="9"/>
  <c r="AU5" i="9"/>
  <c r="AY5" i="9"/>
  <c r="D55" i="5"/>
  <c r="D86" i="5"/>
  <c r="CP82" i="5"/>
  <c r="CC73" i="5"/>
  <c r="CP69" i="5"/>
  <c r="CC84" i="5"/>
  <c r="AV16" i="9"/>
  <c r="AH16" i="9"/>
  <c r="AD16" i="9"/>
  <c r="Q16" i="9"/>
  <c r="G16" i="9" s="1"/>
  <c r="M16" i="9"/>
  <c r="D22" i="9"/>
  <c r="J22" i="9"/>
  <c r="N22" i="9"/>
  <c r="R22" i="9"/>
  <c r="AF22" i="9"/>
  <c r="AJ22" i="9"/>
  <c r="AX22" i="9"/>
  <c r="M5" i="9"/>
  <c r="Q5" i="9"/>
  <c r="G5" i="9" s="1"/>
  <c r="AD5" i="9"/>
  <c r="AH5" i="9"/>
  <c r="AV5" i="9"/>
  <c r="CP40" i="5"/>
  <c r="D53" i="5"/>
  <c r="AW53" i="5"/>
  <c r="AX53" i="5" s="1"/>
  <c r="D77" i="5"/>
  <c r="D38" i="5"/>
  <c r="CP48" i="5"/>
  <c r="CP43" i="5"/>
  <c r="CC44" i="5"/>
  <c r="CP78" i="5"/>
  <c r="CC46" i="5"/>
  <c r="AY16" i="9"/>
  <c r="AU16" i="9"/>
  <c r="AG16" i="9"/>
  <c r="T16" i="9"/>
  <c r="P16" i="9"/>
  <c r="L16" i="9"/>
  <c r="E16" i="9"/>
  <c r="E22" i="9"/>
  <c r="K22" i="9"/>
  <c r="O22" i="9"/>
  <c r="S22" i="9"/>
  <c r="AG22" i="9"/>
  <c r="AU22" i="9"/>
  <c r="AY22" i="9"/>
  <c r="J5" i="9"/>
  <c r="N5" i="9"/>
  <c r="R5" i="9"/>
  <c r="AE5" i="9"/>
  <c r="AI5" i="9"/>
  <c r="CP38" i="5"/>
  <c r="CP85" i="5"/>
  <c r="CP64" i="5"/>
  <c r="AW64" i="5"/>
  <c r="AX64" i="5" s="1"/>
  <c r="AV64" i="5"/>
  <c r="AW34" i="5"/>
  <c r="AX34" i="5" s="1"/>
  <c r="AV34" i="5"/>
  <c r="AW67" i="5"/>
  <c r="AX67" i="5" s="1"/>
  <c r="AV67" i="5"/>
  <c r="CP79" i="5"/>
  <c r="AT40" i="5"/>
  <c r="AT53" i="5"/>
  <c r="AT81" i="5"/>
  <c r="AW79" i="5"/>
  <c r="AX79" i="5" s="1"/>
  <c r="AW77" i="5"/>
  <c r="AX77" i="5" s="1"/>
  <c r="AW37" i="5"/>
  <c r="AX37" i="5" s="1"/>
  <c r="AW74" i="5"/>
  <c r="AX74" i="5" s="1"/>
  <c r="AW55" i="5"/>
  <c r="AX55" i="5" s="1"/>
  <c r="CP75" i="5"/>
  <c r="AW75" i="5"/>
  <c r="AX75" i="5" s="1"/>
  <c r="AV75" i="5"/>
  <c r="CP50" i="5"/>
  <c r="AW85" i="5"/>
  <c r="AX85" i="5" s="1"/>
  <c r="AV85" i="5"/>
  <c r="AW82" i="5"/>
  <c r="AX82" i="5" s="1"/>
  <c r="AV82" i="5"/>
  <c r="AW56" i="5"/>
  <c r="AX56" i="5" s="1"/>
  <c r="AW50" i="5"/>
  <c r="AX50" i="5" s="1"/>
  <c r="AW38" i="5"/>
  <c r="AX38" i="5" s="1"/>
  <c r="CP73" i="5"/>
  <c r="AW73" i="5"/>
  <c r="AX73" i="5" s="1"/>
  <c r="AV73" i="5"/>
  <c r="CP77" i="5"/>
  <c r="CP37" i="5"/>
  <c r="CP52" i="5"/>
  <c r="AW52" i="5"/>
  <c r="AX52" i="5" s="1"/>
  <c r="AV52" i="5"/>
  <c r="CP74" i="5"/>
  <c r="CP55" i="5"/>
  <c r="CP44" i="5"/>
  <c r="AW21" i="5"/>
  <c r="AX21" i="5" s="1"/>
  <c r="AW30" i="5"/>
  <c r="AX30" i="5" s="1"/>
  <c r="AW86" i="5"/>
  <c r="AX86" i="5" s="1"/>
  <c r="AW17" i="5"/>
  <c r="AX17" i="5" s="1"/>
  <c r="AW22" i="5"/>
  <c r="AX22" i="5" s="1"/>
  <c r="AW44" i="5"/>
  <c r="AX44" i="5" s="1"/>
  <c r="CP21" i="5"/>
  <c r="CP30" i="5"/>
  <c r="CP86" i="5"/>
  <c r="CP46" i="5"/>
  <c r="AW46" i="5"/>
  <c r="AX46" i="5" s="1"/>
  <c r="AV46" i="5"/>
  <c r="CP17" i="5"/>
  <c r="CP27" i="5"/>
  <c r="AW27" i="5"/>
  <c r="AX27" i="5" s="1"/>
  <c r="AV27" i="5"/>
  <c r="CP22" i="5"/>
  <c r="CP84" i="5"/>
  <c r="AW84" i="5"/>
  <c r="AX84" i="5" s="1"/>
  <c r="AV84" i="5"/>
  <c r="E19" i="5"/>
  <c r="CC41" i="5"/>
  <c r="E41" i="5"/>
  <c r="CC16" i="5"/>
  <c r="CC19" i="5"/>
  <c r="D19" i="5"/>
  <c r="E15" i="5"/>
  <c r="AW15" i="5"/>
  <c r="AX15" i="5" s="1"/>
  <c r="BD17" i="6"/>
  <c r="BE17" i="6" s="1"/>
  <c r="CC15" i="5"/>
  <c r="AW16" i="5"/>
  <c r="AX16" i="5" s="1"/>
  <c r="AW41" i="5"/>
  <c r="AX41" i="5" s="1"/>
  <c r="AW19" i="5"/>
  <c r="AX19" i="5" s="1"/>
  <c r="CP16" i="5"/>
  <c r="CP41" i="5"/>
  <c r="CP19" i="5"/>
  <c r="CP15" i="5"/>
  <c r="BP17" i="6"/>
  <c r="AZ72" i="23"/>
  <c r="BA72" i="23" s="1"/>
  <c r="BB72" i="23"/>
  <c r="BC72" i="23" s="1"/>
  <c r="BF72" i="23"/>
  <c r="BG72" i="23"/>
  <c r="BH72" i="23"/>
  <c r="AZ73" i="23"/>
  <c r="BA73" i="23" s="1"/>
  <c r="BB73" i="23"/>
  <c r="BC73" i="23" s="1"/>
  <c r="BF73" i="23"/>
  <c r="BG73" i="23"/>
  <c r="BH73" i="23"/>
  <c r="AZ74" i="23"/>
  <c r="BA74" i="23" s="1"/>
  <c r="BB74" i="23"/>
  <c r="BC74" i="23" s="1"/>
  <c r="BF74" i="23"/>
  <c r="BG74" i="23"/>
  <c r="BH74" i="23"/>
  <c r="AZ75" i="23"/>
  <c r="BA75" i="23" s="1"/>
  <c r="BB75" i="23"/>
  <c r="BC75" i="23" s="1"/>
  <c r="BF75" i="23"/>
  <c r="BG75" i="23"/>
  <c r="BH75" i="23"/>
  <c r="AZ76" i="23"/>
  <c r="BA76" i="23" s="1"/>
  <c r="BB76" i="23"/>
  <c r="BC76" i="23" s="1"/>
  <c r="BF76" i="23"/>
  <c r="BG76" i="23"/>
  <c r="BH76" i="23"/>
  <c r="AZ77" i="23"/>
  <c r="BA77" i="23" s="1"/>
  <c r="BB77" i="23"/>
  <c r="BC77" i="23" s="1"/>
  <c r="BF77" i="23"/>
  <c r="BG77" i="23"/>
  <c r="BH77" i="23"/>
  <c r="AZ78" i="23"/>
  <c r="BA78" i="23" s="1"/>
  <c r="BB78" i="23"/>
  <c r="BC78" i="23" s="1"/>
  <c r="BF78" i="23"/>
  <c r="BG78" i="23"/>
  <c r="BH78" i="23"/>
  <c r="AZ79" i="23"/>
  <c r="BA79" i="23" s="1"/>
  <c r="BB79" i="23"/>
  <c r="BC79" i="23" s="1"/>
  <c r="BF79" i="23"/>
  <c r="BG79" i="23"/>
  <c r="BH79" i="23"/>
  <c r="AZ80" i="23"/>
  <c r="BA80" i="23" s="1"/>
  <c r="BB80" i="23"/>
  <c r="BC80" i="23" s="1"/>
  <c r="BF80" i="23"/>
  <c r="BG80" i="23"/>
  <c r="BH80" i="23"/>
  <c r="AZ81" i="23"/>
  <c r="BA81" i="23" s="1"/>
  <c r="BB81" i="23"/>
  <c r="BC81" i="23" s="1"/>
  <c r="BF81" i="23"/>
  <c r="BG81" i="23"/>
  <c r="BH81" i="23"/>
  <c r="AZ82" i="23"/>
  <c r="BA82" i="23" s="1"/>
  <c r="BB82" i="23"/>
  <c r="BC82" i="23" s="1"/>
  <c r="BF82" i="23"/>
  <c r="BG82" i="23"/>
  <c r="BH82" i="23"/>
  <c r="AZ83" i="23"/>
  <c r="BA83" i="23" s="1"/>
  <c r="BB83" i="23"/>
  <c r="BC83" i="23" s="1"/>
  <c r="BF83" i="23"/>
  <c r="BG83" i="23"/>
  <c r="BH83" i="23"/>
  <c r="AZ84" i="23"/>
  <c r="BA84" i="23" s="1"/>
  <c r="BB84" i="23"/>
  <c r="BC84" i="23" s="1"/>
  <c r="BF84" i="23"/>
  <c r="BG84" i="23"/>
  <c r="BH84" i="23"/>
  <c r="AZ85" i="23"/>
  <c r="BA85" i="23" s="1"/>
  <c r="BB85" i="23"/>
  <c r="BC85" i="23" s="1"/>
  <c r="BF85" i="23"/>
  <c r="BG85" i="23"/>
  <c r="BH85" i="23"/>
  <c r="AS88" i="22"/>
  <c r="AT88" i="22" s="1"/>
  <c r="AU88" i="22"/>
  <c r="AV88" i="22" s="1"/>
  <c r="AY88" i="22"/>
  <c r="AZ88" i="22"/>
  <c r="BA88" i="22"/>
  <c r="BB88" i="22"/>
  <c r="BC88" i="22"/>
  <c r="BD88" i="22"/>
  <c r="BE88" i="22"/>
  <c r="BF88" i="22"/>
  <c r="BG88" i="22"/>
  <c r="BH88" i="22"/>
  <c r="BI88" i="22"/>
  <c r="BJ88" i="22"/>
  <c r="D88" i="22" s="1"/>
  <c r="BK88" i="22"/>
  <c r="BL88" i="22"/>
  <c r="BM88" i="22"/>
  <c r="BN88" i="22"/>
  <c r="BO88" i="22"/>
  <c r="BP88" i="22"/>
  <c r="BQ88" i="22"/>
  <c r="BR88" i="22"/>
  <c r="BS88" i="22"/>
  <c r="AS89" i="22"/>
  <c r="AT89" i="22" s="1"/>
  <c r="AU89" i="22"/>
  <c r="AV89" i="22" s="1"/>
  <c r="AY89" i="22"/>
  <c r="AZ89" i="22"/>
  <c r="BA89" i="22"/>
  <c r="BB89" i="22"/>
  <c r="BC89" i="22"/>
  <c r="BD89" i="22"/>
  <c r="BE89" i="22"/>
  <c r="BF89" i="22"/>
  <c r="BG89" i="22"/>
  <c r="BH89" i="22"/>
  <c r="BI89" i="22"/>
  <c r="BJ89" i="22"/>
  <c r="D89" i="22" s="1"/>
  <c r="BK89" i="22"/>
  <c r="BL89" i="22"/>
  <c r="BM89" i="22"/>
  <c r="BN89" i="22"/>
  <c r="BO89" i="22"/>
  <c r="BP89" i="22"/>
  <c r="BQ89" i="22"/>
  <c r="BR89" i="22"/>
  <c r="BS89" i="22"/>
  <c r="AS90" i="22"/>
  <c r="AT90" i="22" s="1"/>
  <c r="AU90" i="22"/>
  <c r="AV90" i="22" s="1"/>
  <c r="AY90" i="22"/>
  <c r="AZ90" i="22"/>
  <c r="BA90" i="22"/>
  <c r="BB90" i="22"/>
  <c r="BC90" i="22"/>
  <c r="BD90" i="22"/>
  <c r="BE90" i="22"/>
  <c r="BF90" i="22"/>
  <c r="BG90" i="22"/>
  <c r="BH90" i="22"/>
  <c r="BI90" i="22"/>
  <c r="BJ90" i="22"/>
  <c r="BK90" i="22"/>
  <c r="BL90" i="22"/>
  <c r="BM90" i="22"/>
  <c r="BN90" i="22"/>
  <c r="BO90" i="22"/>
  <c r="BP90" i="22"/>
  <c r="BQ90" i="22"/>
  <c r="BR90" i="22"/>
  <c r="BS90" i="22"/>
  <c r="AS42" i="5"/>
  <c r="AT42" i="5" s="1"/>
  <c r="AU42" i="5"/>
  <c r="AV42" i="5" s="1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U42" i="5"/>
  <c r="BV42" i="5"/>
  <c r="BW42" i="5"/>
  <c r="BX42" i="5"/>
  <c r="BY42" i="5"/>
  <c r="BZ42" i="5"/>
  <c r="CA42" i="5"/>
  <c r="CB42" i="5"/>
  <c r="CD42" i="5"/>
  <c r="CE42" i="5"/>
  <c r="CF42" i="5"/>
  <c r="CG42" i="5"/>
  <c r="CH42" i="5"/>
  <c r="CI42" i="5"/>
  <c r="CJ42" i="5"/>
  <c r="CK42" i="5"/>
  <c r="CL42" i="5"/>
  <c r="CM42" i="5"/>
  <c r="CN42" i="5"/>
  <c r="CO42" i="5"/>
  <c r="F42" i="5"/>
  <c r="AZ27" i="6"/>
  <c r="BA27" i="6" s="1"/>
  <c r="BB27" i="6"/>
  <c r="BC27" i="6" s="1"/>
  <c r="BF27" i="6"/>
  <c r="BG27" i="6"/>
  <c r="BH27" i="6"/>
  <c r="BJ27" i="6"/>
  <c r="BK27" i="6"/>
  <c r="BL27" i="6"/>
  <c r="BM27" i="6"/>
  <c r="BN27" i="6"/>
  <c r="BO27" i="6"/>
  <c r="AZ61" i="6"/>
  <c r="BA61" i="6" s="1"/>
  <c r="BB61" i="6"/>
  <c r="BC61" i="6" s="1"/>
  <c r="BF61" i="6"/>
  <c r="BG61" i="6"/>
  <c r="BH61" i="6"/>
  <c r="BJ61" i="6"/>
  <c r="BK61" i="6"/>
  <c r="BL61" i="6"/>
  <c r="BM61" i="6"/>
  <c r="BN61" i="6"/>
  <c r="BO61" i="6"/>
  <c r="AZ79" i="6"/>
  <c r="BA79" i="6" s="1"/>
  <c r="BB79" i="6"/>
  <c r="BC79" i="6" s="1"/>
  <c r="BF79" i="6"/>
  <c r="BG79" i="6"/>
  <c r="BH79" i="6"/>
  <c r="BJ79" i="6"/>
  <c r="BK79" i="6"/>
  <c r="BL79" i="6"/>
  <c r="BM79" i="6"/>
  <c r="BN79" i="6"/>
  <c r="BO79" i="6"/>
  <c r="AZ34" i="6"/>
  <c r="BA34" i="6" s="1"/>
  <c r="BB34" i="6"/>
  <c r="BC34" i="6" s="1"/>
  <c r="BF34" i="6"/>
  <c r="BG34" i="6"/>
  <c r="BH34" i="6"/>
  <c r="BJ34" i="6"/>
  <c r="BK34" i="6"/>
  <c r="BL34" i="6"/>
  <c r="BM34" i="6"/>
  <c r="BN34" i="6"/>
  <c r="BO34" i="6"/>
  <c r="AZ75" i="6"/>
  <c r="BA75" i="6" s="1"/>
  <c r="BB75" i="6"/>
  <c r="BC75" i="6" s="1"/>
  <c r="BF75" i="6"/>
  <c r="BG75" i="6"/>
  <c r="BH75" i="6"/>
  <c r="BJ75" i="6"/>
  <c r="BK75" i="6"/>
  <c r="BL75" i="6"/>
  <c r="BM75" i="6"/>
  <c r="BN75" i="6"/>
  <c r="BO75" i="6"/>
  <c r="BI27" i="6"/>
  <c r="D27" i="6"/>
  <c r="BI61" i="6"/>
  <c r="D61" i="6"/>
  <c r="BI79" i="6"/>
  <c r="D79" i="6"/>
  <c r="BI34" i="6"/>
  <c r="D34" i="6"/>
  <c r="BI75" i="6"/>
  <c r="D75" i="6"/>
  <c r="AA4" i="9" l="1"/>
  <c r="AP30" i="33"/>
  <c r="AO30" i="33"/>
  <c r="H30" i="33"/>
  <c r="AK30" i="33"/>
  <c r="AC30" i="33"/>
  <c r="AA30" i="33"/>
  <c r="W30" i="33"/>
  <c r="Z30" i="33"/>
  <c r="U30" i="33"/>
  <c r="AB30" i="33"/>
  <c r="V30" i="33"/>
  <c r="F30" i="33"/>
  <c r="V4" i="9"/>
  <c r="AT30" i="33"/>
  <c r="AL30" i="33"/>
  <c r="AN30" i="33"/>
  <c r="AR30" i="33"/>
  <c r="AQ30" i="33"/>
  <c r="AZ30" i="33"/>
  <c r="AM30" i="33"/>
  <c r="AS30" i="33"/>
  <c r="Y30" i="33"/>
  <c r="X30" i="33"/>
  <c r="CS201" i="22"/>
  <c r="V3" i="9"/>
  <c r="CT198" i="22"/>
  <c r="H6" i="36"/>
  <c r="CT194" i="22"/>
  <c r="AR8" i="9"/>
  <c r="H8" i="9"/>
  <c r="AO5" i="36"/>
  <c r="AR5" i="36"/>
  <c r="H5" i="36"/>
  <c r="H15" i="9"/>
  <c r="CM195" i="23"/>
  <c r="H69" i="9"/>
  <c r="CM173" i="23"/>
  <c r="CM154" i="23"/>
  <c r="CM142" i="23"/>
  <c r="CM126" i="23"/>
  <c r="CM96" i="23"/>
  <c r="CM194" i="23"/>
  <c r="CM202" i="23"/>
  <c r="CM200" i="23"/>
  <c r="CM198" i="23"/>
  <c r="H66" i="9"/>
  <c r="CM196" i="23"/>
  <c r="CM201" i="23"/>
  <c r="CM199" i="23"/>
  <c r="CM197" i="23"/>
  <c r="CS195" i="22"/>
  <c r="CU199" i="22"/>
  <c r="CR103" i="22"/>
  <c r="CS115" i="22"/>
  <c r="CU92" i="22"/>
  <c r="CR115" i="22"/>
  <c r="CR101" i="22"/>
  <c r="CR202" i="22"/>
  <c r="CR200" i="22"/>
  <c r="CV200" i="22" s="1"/>
  <c r="CR198" i="22"/>
  <c r="CR196" i="22"/>
  <c r="CR194" i="22"/>
  <c r="CT197" i="22"/>
  <c r="CT103" i="22"/>
  <c r="CT199" i="22"/>
  <c r="CU200" i="22"/>
  <c r="CU198" i="22"/>
  <c r="CR199" i="22"/>
  <c r="CT202" i="22"/>
  <c r="CT200" i="22"/>
  <c r="CT196" i="22"/>
  <c r="CS199" i="22"/>
  <c r="CR197" i="22"/>
  <c r="CS202" i="22"/>
  <c r="CS200" i="22"/>
  <c r="CS198" i="22"/>
  <c r="CS196" i="22"/>
  <c r="CS194" i="22"/>
  <c r="CT201" i="22"/>
  <c r="CT112" i="22"/>
  <c r="CR195" i="22"/>
  <c r="CV195" i="22" s="1"/>
  <c r="CR201" i="22"/>
  <c r="CS197" i="22"/>
  <c r="CT195" i="22"/>
  <c r="CU197" i="22"/>
  <c r="CU195" i="22"/>
  <c r="CM162" i="23"/>
  <c r="CM151" i="23"/>
  <c r="CM136" i="23"/>
  <c r="CM87" i="23"/>
  <c r="CM133" i="23"/>
  <c r="CM88" i="23"/>
  <c r="G58" i="9"/>
  <c r="H67" i="9"/>
  <c r="J67" i="9"/>
  <c r="J58" i="9"/>
  <c r="F66" i="9"/>
  <c r="G67" i="9"/>
  <c r="J66" i="9"/>
  <c r="H68" i="9"/>
  <c r="F58" i="9"/>
  <c r="J68" i="9"/>
  <c r="D90" i="22"/>
  <c r="E90" i="22"/>
  <c r="E89" i="22"/>
  <c r="E88" i="22"/>
  <c r="CT115" i="22"/>
  <c r="CS112" i="22"/>
  <c r="CS103" i="22"/>
  <c r="CV103" i="22" s="1"/>
  <c r="CT92" i="22"/>
  <c r="CR92" i="22"/>
  <c r="CS101" i="22"/>
  <c r="CU112" i="22"/>
  <c r="CU103" i="22"/>
  <c r="CS92" i="22"/>
  <c r="CT101" i="22"/>
  <c r="CT133" i="22"/>
  <c r="CR133" i="22"/>
  <c r="CS133" i="22"/>
  <c r="F68" i="9"/>
  <c r="J69" i="9"/>
  <c r="G68" i="9"/>
  <c r="G69" i="9"/>
  <c r="F55" i="9"/>
  <c r="G55" i="9"/>
  <c r="J55" i="9"/>
  <c r="F57" i="9"/>
  <c r="H55" i="9"/>
  <c r="J57" i="9"/>
  <c r="H57" i="9"/>
  <c r="G57" i="9"/>
  <c r="H56" i="9"/>
  <c r="G56" i="9"/>
  <c r="F56" i="9"/>
  <c r="J56" i="9"/>
  <c r="CM176" i="23"/>
  <c r="CM146" i="23"/>
  <c r="F61" i="36"/>
  <c r="CM192" i="23"/>
  <c r="CM164" i="23"/>
  <c r="CM149" i="23"/>
  <c r="CM167" i="23"/>
  <c r="CM89" i="23"/>
  <c r="CM102" i="23"/>
  <c r="G61" i="36"/>
  <c r="H61" i="9"/>
  <c r="F53" i="9"/>
  <c r="G54" i="9"/>
  <c r="AK17" i="9"/>
  <c r="AZ18" i="9"/>
  <c r="AM17" i="9"/>
  <c r="X7" i="9"/>
  <c r="AB18" i="9"/>
  <c r="H14" i="9"/>
  <c r="AT7" i="9"/>
  <c r="AL17" i="9"/>
  <c r="AP17" i="9"/>
  <c r="Z14" i="9"/>
  <c r="H18" i="9"/>
  <c r="AB17" i="9"/>
  <c r="AQ14" i="9"/>
  <c r="X18" i="9"/>
  <c r="AB14" i="9"/>
  <c r="AQ17" i="9"/>
  <c r="W17" i="9"/>
  <c r="AQ7" i="9"/>
  <c r="U17" i="9"/>
  <c r="X17" i="9"/>
  <c r="V7" i="9"/>
  <c r="AQ18" i="9"/>
  <c r="AC17" i="9"/>
  <c r="AZ17" i="9"/>
  <c r="AK18" i="9"/>
  <c r="AL14" i="9"/>
  <c r="Y18" i="9"/>
  <c r="V17" i="9"/>
  <c r="AT17" i="9"/>
  <c r="Z18" i="9"/>
  <c r="AM7" i="9"/>
  <c r="AS17" i="9"/>
  <c r="Y17" i="9"/>
  <c r="AO7" i="9"/>
  <c r="AL7" i="9"/>
  <c r="F14" i="9"/>
  <c r="AS18" i="9"/>
  <c r="AO14" i="9"/>
  <c r="Z7" i="9"/>
  <c r="F17" i="9"/>
  <c r="AP18" i="9"/>
  <c r="F18" i="9"/>
  <c r="AM14" i="9"/>
  <c r="AZ7" i="9"/>
  <c r="AP7" i="9"/>
  <c r="V18" i="9"/>
  <c r="AR17" i="9"/>
  <c r="Y14" i="9"/>
  <c r="AA17" i="9"/>
  <c r="AT14" i="9"/>
  <c r="AP3" i="9"/>
  <c r="AZ14" i="9"/>
  <c r="AS14" i="9"/>
  <c r="AM18" i="9"/>
  <c r="Y7" i="9"/>
  <c r="F7" i="9"/>
  <c r="AC14" i="9"/>
  <c r="AN14" i="9"/>
  <c r="AP14" i="9"/>
  <c r="W14" i="9"/>
  <c r="Z17" i="9"/>
  <c r="AO17" i="9"/>
  <c r="AN17" i="9"/>
  <c r="AN18" i="9"/>
  <c r="AL18" i="9"/>
  <c r="AO18" i="9"/>
  <c r="U18" i="9"/>
  <c r="W18" i="9"/>
  <c r="AN7" i="9"/>
  <c r="AC7" i="9"/>
  <c r="AK7" i="9"/>
  <c r="AB7" i="9"/>
  <c r="W7" i="9"/>
  <c r="AA7" i="9"/>
  <c r="AT18" i="9"/>
  <c r="AC18" i="9"/>
  <c r="AA18" i="9"/>
  <c r="AR14" i="9"/>
  <c r="AK14" i="9"/>
  <c r="V14" i="9"/>
  <c r="X14" i="9"/>
  <c r="AA14" i="9"/>
  <c r="AR18" i="9"/>
  <c r="AR7" i="9"/>
  <c r="U7" i="9"/>
  <c r="AS7" i="9"/>
  <c r="H7" i="9"/>
  <c r="CT136" i="22"/>
  <c r="CU183" i="22"/>
  <c r="AN8" i="9"/>
  <c r="CU137" i="22"/>
  <c r="CR182" i="22"/>
  <c r="AP8" i="9"/>
  <c r="Y3" i="9"/>
  <c r="AQ14" i="36"/>
  <c r="O35" i="36" s="1"/>
  <c r="CU179" i="22"/>
  <c r="CT126" i="22"/>
  <c r="CR159" i="22"/>
  <c r="CU106" i="22"/>
  <c r="CU105" i="22"/>
  <c r="W3" i="9"/>
  <c r="AK3" i="9"/>
  <c r="CT159" i="22"/>
  <c r="AB3" i="9"/>
  <c r="AZ3" i="9"/>
  <c r="AL3" i="9"/>
  <c r="H3" i="9"/>
  <c r="AO3" i="9"/>
  <c r="AA15" i="9"/>
  <c r="CT169" i="22"/>
  <c r="AA3" i="9"/>
  <c r="AC3" i="9"/>
  <c r="CT182" i="22"/>
  <c r="CT179" i="22"/>
  <c r="CS93" i="22"/>
  <c r="CS170" i="22"/>
  <c r="CR170" i="22"/>
  <c r="CR169" i="22"/>
  <c r="CT130" i="22"/>
  <c r="CU146" i="22"/>
  <c r="CU130" i="22"/>
  <c r="CS116" i="22"/>
  <c r="CT93" i="22"/>
  <c r="X3" i="9"/>
  <c r="AT3" i="9"/>
  <c r="AQ3" i="9"/>
  <c r="AM3" i="9"/>
  <c r="AR3" i="9"/>
  <c r="AN3" i="9"/>
  <c r="F3" i="9"/>
  <c r="CR179" i="22"/>
  <c r="U3" i="9"/>
  <c r="AT8" i="9"/>
  <c r="AQ10" i="9"/>
  <c r="AS3" i="9"/>
  <c r="Z3" i="9"/>
  <c r="AP10" i="9"/>
  <c r="AP5" i="36"/>
  <c r="CU182" i="22"/>
  <c r="CT170" i="22"/>
  <c r="CT183" i="22"/>
  <c r="CU170" i="22"/>
  <c r="CU169" i="22"/>
  <c r="CU160" i="22"/>
  <c r="CR183" i="22"/>
  <c r="CS159" i="22"/>
  <c r="CT135" i="22"/>
  <c r="CT134" i="22"/>
  <c r="CT129" i="22"/>
  <c r="CU147" i="22"/>
  <c r="CU145" i="22"/>
  <c r="CU140" i="22"/>
  <c r="CT128" i="22"/>
  <c r="CR93" i="22"/>
  <c r="CU95" i="22"/>
  <c r="CU94" i="22"/>
  <c r="CT98" i="22"/>
  <c r="V16" i="36"/>
  <c r="AO15" i="36"/>
  <c r="H14" i="36"/>
  <c r="Z11" i="36"/>
  <c r="AM10" i="36"/>
  <c r="H11" i="9"/>
  <c r="AO10" i="36"/>
  <c r="Z8" i="9"/>
  <c r="H15" i="36"/>
  <c r="X8" i="36"/>
  <c r="CS183" i="22"/>
  <c r="AN5" i="36"/>
  <c r="AR8" i="36"/>
  <c r="AB5" i="36"/>
  <c r="W5" i="36"/>
  <c r="V6" i="9"/>
  <c r="AB11" i="9"/>
  <c r="V23" i="9"/>
  <c r="AZ8" i="9"/>
  <c r="AS11" i="36"/>
  <c r="AL8" i="9"/>
  <c r="Y10" i="9"/>
  <c r="AP8" i="36"/>
  <c r="W11" i="9"/>
  <c r="AZ14" i="36"/>
  <c r="X10" i="9"/>
  <c r="AZ9" i="9"/>
  <c r="Z6" i="9"/>
  <c r="AP6" i="36"/>
  <c r="W23" i="9"/>
  <c r="H9" i="36"/>
  <c r="U6" i="9"/>
  <c r="G13" i="36"/>
  <c r="AA22" i="36"/>
  <c r="CU128" i="22"/>
  <c r="CS123" i="22"/>
  <c r="CU180" i="22"/>
  <c r="CU176" i="22"/>
  <c r="CU159" i="22"/>
  <c r="CT100" i="22"/>
  <c r="CS138" i="22"/>
  <c r="CS134" i="22"/>
  <c r="CS130" i="22"/>
  <c r="CS126" i="22"/>
  <c r="CT137" i="22"/>
  <c r="CT132" i="22"/>
  <c r="CT131" i="22"/>
  <c r="CT118" i="22"/>
  <c r="CT108" i="22"/>
  <c r="CR97" i="22"/>
  <c r="CU93" i="22"/>
  <c r="CT95" i="22"/>
  <c r="CS113" i="22"/>
  <c r="CS106" i="22"/>
  <c r="CS105" i="22"/>
  <c r="CS104" i="22"/>
  <c r="CU100" i="22"/>
  <c r="CS98" i="22"/>
  <c r="CS97" i="22"/>
  <c r="AK15" i="9"/>
  <c r="AQ8" i="9"/>
  <c r="W10" i="9"/>
  <c r="AZ11" i="36"/>
  <c r="H6" i="9"/>
  <c r="CT110" i="22"/>
  <c r="CU127" i="22"/>
  <c r="CT109" i="22"/>
  <c r="CT116" i="22"/>
  <c r="CT114" i="22"/>
  <c r="CU125" i="22"/>
  <c r="CR98" i="22"/>
  <c r="CT94" i="22"/>
  <c r="CT140" i="22"/>
  <c r="CT139" i="22"/>
  <c r="CT138" i="22"/>
  <c r="AK23" i="9"/>
  <c r="U11" i="9"/>
  <c r="AP9" i="9"/>
  <c r="Z15" i="36"/>
  <c r="F11" i="36"/>
  <c r="AN9" i="36"/>
  <c r="U23" i="9"/>
  <c r="Z14" i="36"/>
  <c r="V10" i="36"/>
  <c r="AO8" i="36"/>
  <c r="AA5" i="36"/>
  <c r="Z9" i="9"/>
  <c r="X11" i="9"/>
  <c r="F8" i="9"/>
  <c r="AS23" i="9"/>
  <c r="AZ10" i="36"/>
  <c r="AA14" i="36"/>
  <c r="AR10" i="9"/>
  <c r="AL5" i="36"/>
  <c r="AS6" i="9"/>
  <c r="AL6" i="9"/>
  <c r="Z10" i="9"/>
  <c r="AK6" i="36"/>
  <c r="CU123" i="22"/>
  <c r="AR11" i="36"/>
  <c r="AA10" i="36"/>
  <c r="F10" i="36"/>
  <c r="AC11" i="9"/>
  <c r="AN9" i="9"/>
  <c r="AO11" i="9"/>
  <c r="AC10" i="9"/>
  <c r="CR158" i="22"/>
  <c r="CR157" i="22"/>
  <c r="CT193" i="22"/>
  <c r="CT192" i="22"/>
  <c r="CT191" i="22"/>
  <c r="CT189" i="22"/>
  <c r="CT187" i="22"/>
  <c r="CT185" i="22"/>
  <c r="CT184" i="22"/>
  <c r="CU177" i="22"/>
  <c r="CU173" i="22"/>
  <c r="CU172" i="22"/>
  <c r="CU171" i="22"/>
  <c r="CU166" i="22"/>
  <c r="CU164" i="22"/>
  <c r="CS151" i="22"/>
  <c r="CT150" i="22"/>
  <c r="CT149" i="22"/>
  <c r="CT148" i="22"/>
  <c r="CT147" i="22"/>
  <c r="CT145" i="22"/>
  <c r="CT144" i="22"/>
  <c r="CT143" i="22"/>
  <c r="CS167" i="22"/>
  <c r="CS166" i="22"/>
  <c r="CS163" i="22"/>
  <c r="CS162" i="22"/>
  <c r="CS161" i="22"/>
  <c r="CU152" i="22"/>
  <c r="CU150" i="22"/>
  <c r="CR143" i="22"/>
  <c r="CS121" i="22"/>
  <c r="CU114" i="22"/>
  <c r="CR112" i="22"/>
  <c r="CV112" i="22" s="1"/>
  <c r="CR117" i="22"/>
  <c r="CR109" i="22"/>
  <c r="CT107" i="22"/>
  <c r="CS107" i="22"/>
  <c r="AC15" i="9"/>
  <c r="AL8" i="36"/>
  <c r="F5" i="36"/>
  <c r="F6" i="9"/>
  <c r="U15" i="9"/>
  <c r="AL11" i="36"/>
  <c r="AC5" i="36"/>
  <c r="H9" i="9"/>
  <c r="AK9" i="9"/>
  <c r="AP15" i="9"/>
  <c r="V11" i="36"/>
  <c r="AQ9" i="36"/>
  <c r="AK8" i="36"/>
  <c r="AZ23" i="9"/>
  <c r="U10" i="36"/>
  <c r="CS182" i="22"/>
  <c r="AL11" i="9"/>
  <c r="AQ8" i="36"/>
  <c r="AA9" i="9"/>
  <c r="AA15" i="36"/>
  <c r="AN8" i="36"/>
  <c r="AC9" i="36"/>
  <c r="X6" i="36"/>
  <c r="F9" i="36"/>
  <c r="AP22" i="36"/>
  <c r="AM11" i="9"/>
  <c r="AP16" i="36"/>
  <c r="AT5" i="36"/>
  <c r="AN22" i="36"/>
  <c r="AC15" i="36"/>
  <c r="V15" i="9"/>
  <c r="AK8" i="9"/>
  <c r="X9" i="9"/>
  <c r="AO11" i="36"/>
  <c r="AL9" i="36"/>
  <c r="W8" i="36"/>
  <c r="X5" i="36"/>
  <c r="Y6" i="36"/>
  <c r="Y15" i="36"/>
  <c r="AQ11" i="36"/>
  <c r="AB15" i="9"/>
  <c r="AA10" i="9"/>
  <c r="V9" i="9"/>
  <c r="W10" i="36"/>
  <c r="W22" i="36"/>
  <c r="AQ5" i="36"/>
  <c r="Y5" i="36"/>
  <c r="F14" i="36"/>
  <c r="AN10" i="9"/>
  <c r="CS179" i="22"/>
  <c r="AB6" i="9"/>
  <c r="AQ15" i="9"/>
  <c r="AK10" i="9"/>
  <c r="X22" i="36"/>
  <c r="Z6" i="36"/>
  <c r="AZ5" i="36"/>
  <c r="AQ15" i="36"/>
  <c r="W9" i="36"/>
  <c r="AO14" i="36"/>
  <c r="Y8" i="9"/>
  <c r="AP15" i="36"/>
  <c r="AM15" i="9"/>
  <c r="Y15" i="9"/>
  <c r="X15" i="9"/>
  <c r="W8" i="9"/>
  <c r="Y9" i="9"/>
  <c r="W9" i="9"/>
  <c r="AB10" i="9"/>
  <c r="AT9" i="9"/>
  <c r="W15" i="36"/>
  <c r="Y16" i="36"/>
  <c r="AN11" i="36"/>
  <c r="AZ8" i="36"/>
  <c r="U6" i="36"/>
  <c r="Z5" i="36"/>
  <c r="AK5" i="36"/>
  <c r="AC14" i="36"/>
  <c r="F35" i="36" s="1"/>
  <c r="AB14" i="36"/>
  <c r="AP11" i="36"/>
  <c r="V6" i="36"/>
  <c r="AA16" i="36"/>
  <c r="AN10" i="36"/>
  <c r="AQ10" i="36"/>
  <c r="X15" i="36"/>
  <c r="H16" i="36"/>
  <c r="V14" i="36"/>
  <c r="CU113" i="22"/>
  <c r="AC16" i="36"/>
  <c r="AT6" i="9"/>
  <c r="AS22" i="36"/>
  <c r="U8" i="36"/>
  <c r="F11" i="9"/>
  <c r="U9" i="9"/>
  <c r="W15" i="9"/>
  <c r="Z15" i="9"/>
  <c r="AC8" i="9"/>
  <c r="W16" i="36"/>
  <c r="AL15" i="36"/>
  <c r="AC10" i="36"/>
  <c r="AS8" i="36"/>
  <c r="V9" i="36"/>
  <c r="AM8" i="36"/>
  <c r="U14" i="36"/>
  <c r="AR14" i="36"/>
  <c r="P35" i="36" s="1"/>
  <c r="F16" i="36"/>
  <c r="AK14" i="36"/>
  <c r="H35" i="36" s="1"/>
  <c r="AM11" i="36"/>
  <c r="AS9" i="36"/>
  <c r="AC6" i="9"/>
  <c r="F10" i="9"/>
  <c r="AC23" i="9"/>
  <c r="Y10" i="36"/>
  <c r="H8" i="36"/>
  <c r="AC6" i="36"/>
  <c r="G2" i="36"/>
  <c r="Z11" i="9"/>
  <c r="U10" i="9"/>
  <c r="H10" i="9"/>
  <c r="AS8" i="9"/>
  <c r="AO23" i="9"/>
  <c r="Z16" i="36"/>
  <c r="AS14" i="36"/>
  <c r="CR105" i="22"/>
  <c r="CT121" i="22"/>
  <c r="CT119" i="22"/>
  <c r="AQ22" i="36"/>
  <c r="AQ16" i="36"/>
  <c r="AA11" i="36"/>
  <c r="W11" i="36"/>
  <c r="AR6" i="36"/>
  <c r="AT23" i="9"/>
  <c r="AM23" i="9"/>
  <c r="CT186" i="22"/>
  <c r="CU161" i="22"/>
  <c r="CR124" i="22"/>
  <c r="CS96" i="22"/>
  <c r="D42" i="5"/>
  <c r="AR15" i="9"/>
  <c r="AR6" i="9"/>
  <c r="AQ6" i="9"/>
  <c r="AO9" i="9"/>
  <c r="F9" i="9"/>
  <c r="AN15" i="9"/>
  <c r="AO6" i="9"/>
  <c r="AN6" i="9"/>
  <c r="AP6" i="9"/>
  <c r="AM6" i="9"/>
  <c r="V8" i="9"/>
  <c r="U8" i="9"/>
  <c r="X8" i="9"/>
  <c r="AO8" i="9"/>
  <c r="AC9" i="9"/>
  <c r="X6" i="9"/>
  <c r="AN11" i="9"/>
  <c r="AA8" i="9"/>
  <c r="AK11" i="9"/>
  <c r="AT10" i="9"/>
  <c r="AQ9" i="9"/>
  <c r="AS10" i="9"/>
  <c r="AZ10" i="9"/>
  <c r="AM16" i="36"/>
  <c r="AR9" i="36"/>
  <c r="AB22" i="36"/>
  <c r="AK10" i="36"/>
  <c r="AT9" i="36"/>
  <c r="AK15" i="36"/>
  <c r="AB8" i="36"/>
  <c r="AO9" i="36"/>
  <c r="AK9" i="36"/>
  <c r="AC8" i="36"/>
  <c r="AT6" i="36"/>
  <c r="V5" i="36"/>
  <c r="W14" i="36"/>
  <c r="X14" i="36"/>
  <c r="F15" i="36"/>
  <c r="AS15" i="36"/>
  <c r="Y14" i="36"/>
  <c r="AT10" i="36"/>
  <c r="Z23" i="9"/>
  <c r="AB11" i="36"/>
  <c r="AB9" i="36"/>
  <c r="AB9" i="9"/>
  <c r="X23" i="9"/>
  <c r="AT11" i="36"/>
  <c r="AL6" i="36"/>
  <c r="AC11" i="36"/>
  <c r="U9" i="36"/>
  <c r="AT16" i="36"/>
  <c r="AM9" i="36"/>
  <c r="H23" i="9"/>
  <c r="AB15" i="36"/>
  <c r="U11" i="36"/>
  <c r="Z9" i="36"/>
  <c r="AB6" i="36"/>
  <c r="F22" i="36"/>
  <c r="F21" i="36" s="1"/>
  <c r="H11" i="36"/>
  <c r="AB10" i="36"/>
  <c r="CR181" i="22"/>
  <c r="CR180" i="22"/>
  <c r="CR177" i="22"/>
  <c r="CR176" i="22"/>
  <c r="CR174" i="22"/>
  <c r="CR173" i="22"/>
  <c r="CR172" i="22"/>
  <c r="CR171" i="22"/>
  <c r="CR167" i="22"/>
  <c r="CR166" i="22"/>
  <c r="CR165" i="22"/>
  <c r="CR164" i="22"/>
  <c r="CR163" i="22"/>
  <c r="CR162" i="22"/>
  <c r="CR161" i="22"/>
  <c r="CR160" i="22"/>
  <c r="CS117" i="22"/>
  <c r="CT104" i="22"/>
  <c r="CU124" i="22"/>
  <c r="CR104" i="22"/>
  <c r="CU193" i="22"/>
  <c r="CU192" i="22"/>
  <c r="CU191" i="22"/>
  <c r="CU189" i="22"/>
  <c r="CU187" i="22"/>
  <c r="CU186" i="22"/>
  <c r="CU185" i="22"/>
  <c r="CU184" i="22"/>
  <c r="CU181" i="22"/>
  <c r="CR178" i="22"/>
  <c r="CR175" i="22"/>
  <c r="CR168" i="22"/>
  <c r="CS154" i="22"/>
  <c r="CT151" i="22"/>
  <c r="CU149" i="22"/>
  <c r="CU144" i="22"/>
  <c r="CU143" i="22"/>
  <c r="CS141" i="22"/>
  <c r="CU116" i="22"/>
  <c r="CU96" i="22"/>
  <c r="CT113" i="22"/>
  <c r="CS192" i="22"/>
  <c r="CS191" i="22"/>
  <c r="CS189" i="22"/>
  <c r="CS185" i="22"/>
  <c r="CS184" i="22"/>
  <c r="CS178" i="22"/>
  <c r="CS177" i="22"/>
  <c r="CS175" i="22"/>
  <c r="CS174" i="22"/>
  <c r="CS173" i="22"/>
  <c r="CS172" i="22"/>
  <c r="CU158" i="22"/>
  <c r="CS150" i="22"/>
  <c r="CS149" i="22"/>
  <c r="CS148" i="22"/>
  <c r="CS147" i="22"/>
  <c r="CS146" i="22"/>
  <c r="CS145" i="22"/>
  <c r="CS144" i="22"/>
  <c r="CS143" i="22"/>
  <c r="CR142" i="22"/>
  <c r="CS139" i="22"/>
  <c r="CS135" i="22"/>
  <c r="CS131" i="22"/>
  <c r="CS127" i="22"/>
  <c r="CS122" i="22"/>
  <c r="CS118" i="22"/>
  <c r="CS114" i="22"/>
  <c r="CU136" i="22"/>
  <c r="CU135" i="22"/>
  <c r="CU134" i="22"/>
  <c r="CU133" i="22"/>
  <c r="CU131" i="22"/>
  <c r="CU129" i="22"/>
  <c r="CU126" i="22"/>
  <c r="CS120" i="22"/>
  <c r="CU117" i="22"/>
  <c r="CR116" i="22"/>
  <c r="CT102" i="22"/>
  <c r="CR131" i="22"/>
  <c r="CR130" i="22"/>
  <c r="CR129" i="22"/>
  <c r="CR128" i="22"/>
  <c r="CR127" i="22"/>
  <c r="CR126" i="22"/>
  <c r="CR113" i="22"/>
  <c r="CT111" i="22"/>
  <c r="CR106" i="22"/>
  <c r="CT96" i="22"/>
  <c r="CU109" i="22"/>
  <c r="CU101" i="22"/>
  <c r="CU111" i="22"/>
  <c r="CU102" i="22"/>
  <c r="CS99" i="22"/>
  <c r="CS91" i="22"/>
  <c r="CR100" i="22"/>
  <c r="CR99" i="22"/>
  <c r="AN16" i="36"/>
  <c r="AR16" i="36"/>
  <c r="AT22" i="36"/>
  <c r="F23" i="9"/>
  <c r="Z22" i="36"/>
  <c r="V22" i="36"/>
  <c r="CT188" i="22"/>
  <c r="CU162" i="22"/>
  <c r="CT146" i="22"/>
  <c r="CS168" i="22"/>
  <c r="CS164" i="22"/>
  <c r="CU115" i="22"/>
  <c r="CR139" i="22"/>
  <c r="CR138" i="22"/>
  <c r="AZ15" i="9"/>
  <c r="AZ6" i="9"/>
  <c r="AL15" i="9"/>
  <c r="AS15" i="9"/>
  <c r="AK6" i="9"/>
  <c r="W6" i="9"/>
  <c r="AT15" i="9"/>
  <c r="AM9" i="9"/>
  <c r="AB8" i="9"/>
  <c r="AO10" i="9"/>
  <c r="F15" i="9"/>
  <c r="AT11" i="9"/>
  <c r="AS11" i="9"/>
  <c r="Y11" i="9"/>
  <c r="AL10" i="9"/>
  <c r="AQ11" i="9"/>
  <c r="AL9" i="9"/>
  <c r="AC22" i="36"/>
  <c r="AR15" i="36"/>
  <c r="AK11" i="36"/>
  <c r="AO16" i="36"/>
  <c r="U16" i="36"/>
  <c r="V15" i="36"/>
  <c r="X11" i="36"/>
  <c r="AO6" i="36"/>
  <c r="AS6" i="36"/>
  <c r="W6" i="36"/>
  <c r="AM5" i="36"/>
  <c r="AA9" i="36"/>
  <c r="AA8" i="36"/>
  <c r="AM6" i="36"/>
  <c r="AP9" i="36"/>
  <c r="AM14" i="36"/>
  <c r="AT14" i="36"/>
  <c r="AK22" i="36"/>
  <c r="AN14" i="36"/>
  <c r="AP10" i="36"/>
  <c r="AR9" i="9"/>
  <c r="AO22" i="36"/>
  <c r="AR22" i="36"/>
  <c r="AS16" i="36"/>
  <c r="AR10" i="36"/>
  <c r="AZ6" i="36"/>
  <c r="AM10" i="9"/>
  <c r="AR23" i="9"/>
  <c r="Y23" i="9"/>
  <c r="AS10" i="36"/>
  <c r="Y8" i="36"/>
  <c r="AA11" i="9"/>
  <c r="AT8" i="36"/>
  <c r="H22" i="36"/>
  <c r="AM15" i="36"/>
  <c r="AL10" i="36"/>
  <c r="U5" i="36"/>
  <c r="AZ11" i="9"/>
  <c r="U15" i="36"/>
  <c r="V10" i="9"/>
  <c r="Z8" i="36"/>
  <c r="V8" i="36"/>
  <c r="AS5" i="36"/>
  <c r="CR155" i="22"/>
  <c r="CR154" i="22"/>
  <c r="CR153" i="22"/>
  <c r="CR152" i="22"/>
  <c r="CR151" i="22"/>
  <c r="CT91" i="22"/>
  <c r="CS193" i="22"/>
  <c r="CS190" i="22"/>
  <c r="CS188" i="22"/>
  <c r="CS187" i="22"/>
  <c r="CS186" i="22"/>
  <c r="CT181" i="22"/>
  <c r="CT180" i="22"/>
  <c r="CT178" i="22"/>
  <c r="CT177" i="22"/>
  <c r="CT176" i="22"/>
  <c r="CT175" i="22"/>
  <c r="CT174" i="22"/>
  <c r="CT173" i="22"/>
  <c r="CT172" i="22"/>
  <c r="CT171" i="22"/>
  <c r="CT168" i="22"/>
  <c r="CT167" i="22"/>
  <c r="CT166" i="22"/>
  <c r="CT165" i="22"/>
  <c r="CT164" i="22"/>
  <c r="CT163" i="22"/>
  <c r="CT162" i="22"/>
  <c r="CT161" i="22"/>
  <c r="CT160" i="22"/>
  <c r="CU157" i="22"/>
  <c r="CU156" i="22"/>
  <c r="CU155" i="22"/>
  <c r="CU154" i="22"/>
  <c r="CU153" i="22"/>
  <c r="CU151" i="22"/>
  <c r="CT105" i="22"/>
  <c r="CU190" i="22"/>
  <c r="CU188" i="22"/>
  <c r="CU175" i="22"/>
  <c r="CU174" i="22"/>
  <c r="CS160" i="22"/>
  <c r="CS158" i="22"/>
  <c r="CS157" i="22"/>
  <c r="CS156" i="22"/>
  <c r="CU148" i="22"/>
  <c r="CS137" i="22"/>
  <c r="CU132" i="22"/>
  <c r="CS129" i="22"/>
  <c r="CR108" i="22"/>
  <c r="CU142" i="22"/>
  <c r="CU141" i="22"/>
  <c r="CU139" i="22"/>
  <c r="CU138" i="22"/>
  <c r="CT125" i="22"/>
  <c r="CU122" i="22"/>
  <c r="CU121" i="22"/>
  <c r="CU120" i="22"/>
  <c r="CU119" i="22"/>
  <c r="CU118" i="22"/>
  <c r="CT117" i="22"/>
  <c r="CU99" i="22"/>
  <c r="CR136" i="22"/>
  <c r="CR135" i="22"/>
  <c r="CR134" i="22"/>
  <c r="CR125" i="22"/>
  <c r="CR123" i="22"/>
  <c r="CS108" i="22"/>
  <c r="CT97" i="22"/>
  <c r="CR111" i="22"/>
  <c r="CU108" i="22"/>
  <c r="CU107" i="22"/>
  <c r="CU98" i="22"/>
  <c r="CS94" i="22"/>
  <c r="CR96" i="22"/>
  <c r="CR95" i="22"/>
  <c r="CR94" i="22"/>
  <c r="CT190" i="22"/>
  <c r="CU178" i="22"/>
  <c r="CU167" i="22"/>
  <c r="CR156" i="22"/>
  <c r="CS124" i="22"/>
  <c r="CR140" i="22"/>
  <c r="CR120" i="22"/>
  <c r="CR141" i="22"/>
  <c r="CS95" i="22"/>
  <c r="AO15" i="9"/>
  <c r="Y6" i="9"/>
  <c r="AA6" i="9"/>
  <c r="AR11" i="9"/>
  <c r="AP11" i="9"/>
  <c r="AS9" i="9"/>
  <c r="U22" i="36"/>
  <c r="AN15" i="36"/>
  <c r="AZ22" i="36"/>
  <c r="AM22" i="36"/>
  <c r="AK16" i="36"/>
  <c r="AT15" i="36"/>
  <c r="AZ16" i="36"/>
  <c r="AA6" i="36"/>
  <c r="AZ9" i="36"/>
  <c r="X9" i="36"/>
  <c r="AQ6" i="36"/>
  <c r="AL22" i="36"/>
  <c r="AZ15" i="36"/>
  <c r="AL14" i="36"/>
  <c r="Y11" i="36"/>
  <c r="AP23" i="9"/>
  <c r="Y9" i="36"/>
  <c r="AL16" i="36"/>
  <c r="AN6" i="36"/>
  <c r="AN23" i="9"/>
  <c r="Y22" i="36"/>
  <c r="F6" i="36"/>
  <c r="AA23" i="9"/>
  <c r="H10" i="36"/>
  <c r="Z10" i="36"/>
  <c r="X10" i="36"/>
  <c r="V11" i="9"/>
  <c r="AQ23" i="9"/>
  <c r="AL23" i="9"/>
  <c r="X16" i="36"/>
  <c r="AB16" i="36"/>
  <c r="AP14" i="36"/>
  <c r="F8" i="36"/>
  <c r="AB23" i="9"/>
  <c r="AM8" i="9"/>
  <c r="CR193" i="22"/>
  <c r="CR192" i="22"/>
  <c r="CR191" i="22"/>
  <c r="CR189" i="22"/>
  <c r="CR148" i="22"/>
  <c r="CR147" i="22"/>
  <c r="CR146" i="22"/>
  <c r="CR145" i="22"/>
  <c r="CR114" i="22"/>
  <c r="CS132" i="22"/>
  <c r="CR190" i="22"/>
  <c r="CR188" i="22"/>
  <c r="CR187" i="22"/>
  <c r="CR186" i="22"/>
  <c r="CR185" i="22"/>
  <c r="CR184" i="22"/>
  <c r="CS181" i="22"/>
  <c r="CS180" i="22"/>
  <c r="CS176" i="22"/>
  <c r="CS171" i="22"/>
  <c r="CS169" i="22"/>
  <c r="CS165" i="22"/>
  <c r="CT158" i="22"/>
  <c r="CT157" i="22"/>
  <c r="CT156" i="22"/>
  <c r="CT155" i="22"/>
  <c r="CT154" i="22"/>
  <c r="CT153" i="22"/>
  <c r="CT152" i="22"/>
  <c r="CR150" i="22"/>
  <c r="CR149" i="22"/>
  <c r="CR144" i="22"/>
  <c r="CT106" i="22"/>
  <c r="CU168" i="22"/>
  <c r="CU165" i="22"/>
  <c r="CU163" i="22"/>
  <c r="CS155" i="22"/>
  <c r="CS153" i="22"/>
  <c r="CS152" i="22"/>
  <c r="CS142" i="22"/>
  <c r="CS140" i="22"/>
  <c r="CS136" i="22"/>
  <c r="CS128" i="22"/>
  <c r="CS125" i="22"/>
  <c r="CS119" i="22"/>
  <c r="CT142" i="22"/>
  <c r="CT141" i="22"/>
  <c r="CR137" i="22"/>
  <c r="CR132" i="22"/>
  <c r="CT124" i="22"/>
  <c r="CT123" i="22"/>
  <c r="CT122" i="22"/>
  <c r="CT120" i="22"/>
  <c r="CR118" i="22"/>
  <c r="CU110" i="22"/>
  <c r="CT99" i="22"/>
  <c r="CR122" i="22"/>
  <c r="CR121" i="22"/>
  <c r="CR119" i="22"/>
  <c r="CR110" i="22"/>
  <c r="CR107" i="22"/>
  <c r="CU104" i="22"/>
  <c r="CU91" i="22"/>
  <c r="CS111" i="22"/>
  <c r="CS110" i="22"/>
  <c r="CS109" i="22"/>
  <c r="CS102" i="22"/>
  <c r="CS100" i="22"/>
  <c r="CU97" i="22"/>
  <c r="CV92" i="22"/>
  <c r="CR102" i="22"/>
  <c r="CR91" i="22"/>
  <c r="CM191" i="23"/>
  <c r="CM177" i="23"/>
  <c r="CM165" i="23"/>
  <c r="CM143" i="23"/>
  <c r="CM179" i="23"/>
  <c r="CM157" i="23"/>
  <c r="CM145" i="23"/>
  <c r="G61" i="9"/>
  <c r="J53" i="9"/>
  <c r="H53" i="9"/>
  <c r="H54" i="9"/>
  <c r="H53" i="36"/>
  <c r="J61" i="36"/>
  <c r="J54" i="9"/>
  <c r="J61" i="9"/>
  <c r="J53" i="36"/>
  <c r="CM100" i="23"/>
  <c r="G53" i="9"/>
  <c r="G53" i="36"/>
  <c r="H61" i="36"/>
  <c r="CM181" i="23"/>
  <c r="CM161" i="23"/>
  <c r="CM185" i="23"/>
  <c r="CM187" i="23"/>
  <c r="CM175" i="23"/>
  <c r="CM163" i="23"/>
  <c r="CM153" i="23"/>
  <c r="CM141" i="23"/>
  <c r="CM190" i="23"/>
  <c r="CM135" i="23"/>
  <c r="CM188" i="23"/>
  <c r="CM186" i="23"/>
  <c r="CM184" i="23"/>
  <c r="CM182" i="23"/>
  <c r="CM180" i="23"/>
  <c r="CM178" i="23"/>
  <c r="CM172" i="23"/>
  <c r="CM170" i="23"/>
  <c r="CM168" i="23"/>
  <c r="CM166" i="23"/>
  <c r="CM160" i="23"/>
  <c r="CM158" i="23"/>
  <c r="CM156" i="23"/>
  <c r="CM152" i="23"/>
  <c r="CM150" i="23"/>
  <c r="CM148" i="23"/>
  <c r="CM144" i="23"/>
  <c r="CM140" i="23"/>
  <c r="CM137" i="23"/>
  <c r="CM131" i="23"/>
  <c r="CM129" i="23"/>
  <c r="CM127" i="23"/>
  <c r="CM125" i="23"/>
  <c r="CM121" i="23"/>
  <c r="CM119" i="23"/>
  <c r="CM117" i="23"/>
  <c r="CM115" i="23"/>
  <c r="CM113" i="23"/>
  <c r="CM111" i="23"/>
  <c r="CM109" i="23"/>
  <c r="CM99" i="23"/>
  <c r="CM97" i="23"/>
  <c r="CM95" i="23"/>
  <c r="CM93" i="23"/>
  <c r="CM91" i="23"/>
  <c r="CM98" i="23"/>
  <c r="CM92" i="23"/>
  <c r="CM90" i="23"/>
  <c r="CM86" i="23"/>
  <c r="CM123" i="23"/>
  <c r="F61" i="9"/>
  <c r="G54" i="36"/>
  <c r="H54" i="36"/>
  <c r="CM159" i="23"/>
  <c r="CM193" i="23"/>
  <c r="CM183" i="23"/>
  <c r="CM171" i="23"/>
  <c r="CM174" i="23"/>
  <c r="CM189" i="23"/>
  <c r="CM139" i="23"/>
  <c r="CM132" i="23"/>
  <c r="CM107" i="23"/>
  <c r="CM105" i="23"/>
  <c r="CM103" i="23"/>
  <c r="CM130" i="23"/>
  <c r="CM128" i="23"/>
  <c r="CM124" i="23"/>
  <c r="CM122" i="23"/>
  <c r="CM120" i="23"/>
  <c r="CM118" i="23"/>
  <c r="CM116" i="23"/>
  <c r="CM114" i="23"/>
  <c r="CM112" i="23"/>
  <c r="CM110" i="23"/>
  <c r="CM108" i="23"/>
  <c r="F53" i="36"/>
  <c r="F54" i="9"/>
  <c r="J54" i="36"/>
  <c r="CM155" i="23"/>
  <c r="CM147" i="23"/>
  <c r="CM169" i="23"/>
  <c r="CM138" i="23"/>
  <c r="CM101" i="23"/>
  <c r="CM106" i="23"/>
  <c r="CM104" i="23"/>
  <c r="F54" i="36"/>
  <c r="CM72" i="23"/>
  <c r="BD61" i="6"/>
  <c r="BE61" i="6" s="1"/>
  <c r="V16" i="9"/>
  <c r="AR5" i="9"/>
  <c r="AA5" i="9"/>
  <c r="AK16" i="9"/>
  <c r="AO5" i="9"/>
  <c r="AO16" i="9"/>
  <c r="AN5" i="9"/>
  <c r="AR22" i="9"/>
  <c r="H22" i="9"/>
  <c r="AM5" i="9"/>
  <c r="Z5" i="9"/>
  <c r="F16" i="9"/>
  <c r="AP5" i="9"/>
  <c r="W5" i="9"/>
  <c r="AK5" i="9"/>
  <c r="F22" i="9"/>
  <c r="AZ16" i="9"/>
  <c r="AZ5" i="9"/>
  <c r="F5" i="9"/>
  <c r="AP22" i="9"/>
  <c r="AB16" i="9"/>
  <c r="U5" i="9"/>
  <c r="H5" i="9"/>
  <c r="X16" i="9"/>
  <c r="U16" i="9"/>
  <c r="X5" i="9"/>
  <c r="H16" i="9"/>
  <c r="AC5" i="9"/>
  <c r="AL16" i="9"/>
  <c r="Y5" i="9"/>
  <c r="AC16" i="9"/>
  <c r="V5" i="9"/>
  <c r="W16" i="9"/>
  <c r="AS16" i="9"/>
  <c r="AQ22" i="9"/>
  <c r="U22" i="9"/>
  <c r="AA22" i="9"/>
  <c r="W22" i="9"/>
  <c r="E42" i="5"/>
  <c r="AA16" i="9"/>
  <c r="AP16" i="9"/>
  <c r="AR16" i="9"/>
  <c r="AN22" i="9"/>
  <c r="AL5" i="9"/>
  <c r="AT22" i="9"/>
  <c r="AS22" i="9"/>
  <c r="AQ16" i="9"/>
  <c r="AT16" i="9"/>
  <c r="AM16" i="9"/>
  <c r="AO22" i="9"/>
  <c r="AB22" i="9"/>
  <c r="AL22" i="9"/>
  <c r="AM22" i="9"/>
  <c r="V22" i="9"/>
  <c r="AT5" i="9"/>
  <c r="AC22" i="9"/>
  <c r="Y16" i="9"/>
  <c r="Z16" i="9"/>
  <c r="AN16" i="9"/>
  <c r="AS5" i="9"/>
  <c r="AB5" i="9"/>
  <c r="AQ5" i="9"/>
  <c r="Y22" i="9"/>
  <c r="AZ22" i="9"/>
  <c r="Z22" i="9"/>
  <c r="AK22" i="9"/>
  <c r="X22" i="9"/>
  <c r="CR89" i="22"/>
  <c r="CT90" i="22"/>
  <c r="CR90" i="22"/>
  <c r="CU88" i="22"/>
  <c r="CR88" i="22"/>
  <c r="AW42" i="5"/>
  <c r="AX42" i="5" s="1"/>
  <c r="AW90" i="22"/>
  <c r="AX90" i="22" s="1"/>
  <c r="AW89" i="22"/>
  <c r="AX89" i="22" s="1"/>
  <c r="AW88" i="22"/>
  <c r="AX88" i="22" s="1"/>
  <c r="BD85" i="23"/>
  <c r="BE85" i="23" s="1"/>
  <c r="BD84" i="23"/>
  <c r="BE84" i="23" s="1"/>
  <c r="BD83" i="23"/>
  <c r="BE83" i="23" s="1"/>
  <c r="BD82" i="23"/>
  <c r="BE82" i="23" s="1"/>
  <c r="BD81" i="23"/>
  <c r="BE81" i="23" s="1"/>
  <c r="BD80" i="23"/>
  <c r="BE80" i="23" s="1"/>
  <c r="BD79" i="23"/>
  <c r="BE79" i="23" s="1"/>
  <c r="BD78" i="23"/>
  <c r="BE78" i="23" s="1"/>
  <c r="BD77" i="23"/>
  <c r="BE77" i="23" s="1"/>
  <c r="BD76" i="23"/>
  <c r="BE76" i="23" s="1"/>
  <c r="BD75" i="23"/>
  <c r="BE75" i="23" s="1"/>
  <c r="BD74" i="23"/>
  <c r="BE74" i="23" s="1"/>
  <c r="BD73" i="23"/>
  <c r="BE73" i="23" s="1"/>
  <c r="CT89" i="22"/>
  <c r="CT88" i="22"/>
  <c r="BD72" i="23"/>
  <c r="BE72" i="23" s="1"/>
  <c r="BP75" i="6"/>
  <c r="CP42" i="5"/>
  <c r="CU90" i="22"/>
  <c r="CS90" i="22"/>
  <c r="CS88" i="22"/>
  <c r="CU89" i="22"/>
  <c r="CS89" i="22"/>
  <c r="BD34" i="6"/>
  <c r="BE34" i="6" s="1"/>
  <c r="BP79" i="6"/>
  <c r="BD27" i="6"/>
  <c r="BE27" i="6" s="1"/>
  <c r="CM85" i="23"/>
  <c r="CM84" i="23"/>
  <c r="CM83" i="23"/>
  <c r="CM82" i="23"/>
  <c r="CM81" i="23"/>
  <c r="CM80" i="23"/>
  <c r="CM79" i="23"/>
  <c r="CM78" i="23"/>
  <c r="CM77" i="23"/>
  <c r="CM76" i="23"/>
  <c r="CM75" i="23"/>
  <c r="CM74" i="23"/>
  <c r="CM73" i="23"/>
  <c r="BP34" i="6"/>
  <c r="BP61" i="6"/>
  <c r="BP27" i="6"/>
  <c r="BD75" i="6"/>
  <c r="BE75" i="6" s="1"/>
  <c r="BD79" i="6"/>
  <c r="BE79" i="6" s="1"/>
  <c r="CC42" i="5"/>
  <c r="BO11" i="6"/>
  <c r="BN11" i="6"/>
  <c r="BM11" i="6"/>
  <c r="BL11" i="6"/>
  <c r="BK11" i="6"/>
  <c r="BJ11" i="6"/>
  <c r="BH11" i="6"/>
  <c r="BG11" i="6"/>
  <c r="BF11" i="6"/>
  <c r="BB11" i="6"/>
  <c r="AG53" i="36" s="1"/>
  <c r="AZ11" i="6"/>
  <c r="BI11" i="6"/>
  <c r="D11" i="6"/>
  <c r="AC53" i="9" l="1"/>
  <c r="AC53" i="36"/>
  <c r="CV115" i="22"/>
  <c r="CV101" i="22"/>
  <c r="CV199" i="22"/>
  <c r="CV198" i="22"/>
  <c r="CV201" i="22"/>
  <c r="CV194" i="22"/>
  <c r="CV202" i="22"/>
  <c r="CV197" i="22"/>
  <c r="CV196" i="22"/>
  <c r="CV133" i="22"/>
  <c r="BC11" i="6"/>
  <c r="AG53" i="9"/>
  <c r="CV98" i="22"/>
  <c r="CV116" i="22"/>
  <c r="CV183" i="22"/>
  <c r="CV93" i="22"/>
  <c r="CV130" i="22"/>
  <c r="H13" i="36"/>
  <c r="CV94" i="22"/>
  <c r="CV159" i="22"/>
  <c r="CV179" i="22"/>
  <c r="CV182" i="22"/>
  <c r="CV170" i="22"/>
  <c r="CV169" i="22"/>
  <c r="F13" i="36"/>
  <c r="CV134" i="22"/>
  <c r="CV143" i="22"/>
  <c r="CV184" i="22"/>
  <c r="CV145" i="22"/>
  <c r="CV105" i="22"/>
  <c r="CV104" i="22"/>
  <c r="CV136" i="22"/>
  <c r="CV186" i="22"/>
  <c r="CV97" i="22"/>
  <c r="CV192" i="22"/>
  <c r="CV158" i="22"/>
  <c r="CV139" i="22"/>
  <c r="CV113" i="22"/>
  <c r="CV129" i="22"/>
  <c r="CV107" i="22"/>
  <c r="CV102" i="22"/>
  <c r="F2" i="36"/>
  <c r="CV91" i="22"/>
  <c r="CV110" i="22"/>
  <c r="CV148" i="22"/>
  <c r="H2" i="36"/>
  <c r="CV141" i="22"/>
  <c r="CV109" i="22"/>
  <c r="CV121" i="22"/>
  <c r="CV149" i="22"/>
  <c r="CV185" i="22"/>
  <c r="CV190" i="22"/>
  <c r="CV146" i="22"/>
  <c r="CV191" i="22"/>
  <c r="CV96" i="22"/>
  <c r="CV135" i="22"/>
  <c r="CV157" i="22"/>
  <c r="CV152" i="22"/>
  <c r="CV100" i="22"/>
  <c r="CV106" i="22"/>
  <c r="CV127" i="22"/>
  <c r="CV131" i="22"/>
  <c r="CV117" i="22"/>
  <c r="CV163" i="22"/>
  <c r="CV167" i="22"/>
  <c r="CV174" i="22"/>
  <c r="CV175" i="22"/>
  <c r="CV119" i="22"/>
  <c r="CV188" i="22"/>
  <c r="CV151" i="22"/>
  <c r="CV155" i="22"/>
  <c r="CV99" i="22"/>
  <c r="CV126" i="22"/>
  <c r="CV142" i="22"/>
  <c r="CV150" i="22"/>
  <c r="CV178" i="22"/>
  <c r="CV162" i="22"/>
  <c r="CV166" i="22"/>
  <c r="CV173" i="22"/>
  <c r="CV180" i="22"/>
  <c r="CV124" i="22"/>
  <c r="CV181" i="22"/>
  <c r="CV140" i="22"/>
  <c r="CV132" i="22"/>
  <c r="CV147" i="22"/>
  <c r="CV120" i="22"/>
  <c r="CV156" i="22"/>
  <c r="CV123" i="22"/>
  <c r="CV137" i="22"/>
  <c r="CV153" i="22"/>
  <c r="CV138" i="22"/>
  <c r="CV168" i="22"/>
  <c r="CV128" i="22"/>
  <c r="CV118" i="22"/>
  <c r="CV144" i="22"/>
  <c r="CV172" i="22"/>
  <c r="CV189" i="22"/>
  <c r="CV160" i="22"/>
  <c r="CV164" i="22"/>
  <c r="CV171" i="22"/>
  <c r="CV176" i="22"/>
  <c r="G35" i="36"/>
  <c r="CV187" i="22"/>
  <c r="CV114" i="22"/>
  <c r="CV193" i="22"/>
  <c r="CV95" i="22"/>
  <c r="CV111" i="22"/>
  <c r="CV125" i="22"/>
  <c r="CV108" i="22"/>
  <c r="CV154" i="22"/>
  <c r="CV122" i="22"/>
  <c r="CV161" i="22"/>
  <c r="CV165" i="22"/>
  <c r="CV177" i="22"/>
  <c r="CV90" i="22"/>
  <c r="CV88" i="22"/>
  <c r="CV89" i="22"/>
  <c r="BD11" i="6"/>
  <c r="BE11" i="6" s="1"/>
  <c r="BA11" i="6"/>
  <c r="BP11" i="6"/>
  <c r="F43" i="7" l="1"/>
  <c r="G43" i="7"/>
  <c r="H43" i="7"/>
  <c r="I43" i="7"/>
  <c r="J43" i="7"/>
  <c r="K43" i="7"/>
  <c r="L43" i="7"/>
  <c r="CO24" i="5"/>
  <c r="CN24" i="5"/>
  <c r="CM24" i="5"/>
  <c r="CL24" i="5"/>
  <c r="CK24" i="5"/>
  <c r="CJ24" i="5"/>
  <c r="CI24" i="5"/>
  <c r="CH24" i="5"/>
  <c r="CG24" i="5"/>
  <c r="CF24" i="5"/>
  <c r="CE24" i="5"/>
  <c r="CD24" i="5"/>
  <c r="CB24" i="5"/>
  <c r="CA24" i="5"/>
  <c r="BZ24" i="5"/>
  <c r="BY24" i="5"/>
  <c r="BX24" i="5"/>
  <c r="BW24" i="5"/>
  <c r="BV24" i="5"/>
  <c r="BU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U24" i="5"/>
  <c r="AV24" i="5" s="1"/>
  <c r="AS24" i="5"/>
  <c r="F24" i="5"/>
  <c r="D24" i="5" l="1"/>
  <c r="CC24" i="5"/>
  <c r="CP24" i="5"/>
  <c r="AW24" i="5"/>
  <c r="AX24" i="5" s="1"/>
  <c r="E24" i="5"/>
  <c r="AT24" i="5"/>
  <c r="P3" i="7" l="1"/>
  <c r="AS63" i="5"/>
  <c r="AT63" i="5" s="1"/>
  <c r="AU63" i="5"/>
  <c r="AV63" i="5" s="1"/>
  <c r="AY63" i="5"/>
  <c r="AZ63" i="5"/>
  <c r="BA63" i="5"/>
  <c r="BB63" i="5"/>
  <c r="BC63" i="5"/>
  <c r="BD63" i="5"/>
  <c r="BE63" i="5"/>
  <c r="BF63" i="5"/>
  <c r="BG63" i="5"/>
  <c r="BH63" i="5"/>
  <c r="BI63" i="5"/>
  <c r="BJ63" i="5"/>
  <c r="BK63" i="5"/>
  <c r="BL63" i="5"/>
  <c r="BM63" i="5"/>
  <c r="BN63" i="5"/>
  <c r="BO63" i="5"/>
  <c r="BP63" i="5"/>
  <c r="BQ63" i="5"/>
  <c r="BR63" i="5"/>
  <c r="BS63" i="5"/>
  <c r="BU63" i="5"/>
  <c r="BV63" i="5"/>
  <c r="BW63" i="5"/>
  <c r="BX63" i="5"/>
  <c r="BY63" i="5"/>
  <c r="BZ63" i="5"/>
  <c r="CA63" i="5"/>
  <c r="CB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F63" i="5"/>
  <c r="E63" i="5" l="1"/>
  <c r="D63" i="5"/>
  <c r="CP63" i="5"/>
  <c r="AW63" i="5"/>
  <c r="AX63" i="5" s="1"/>
  <c r="CC63" i="5"/>
  <c r="N2" i="7"/>
  <c r="O2" i="7" s="1"/>
  <c r="I35" i="26"/>
  <c r="AS62" i="5"/>
  <c r="AT62" i="5" s="1"/>
  <c r="AU62" i="5"/>
  <c r="AV62" i="5" s="1"/>
  <c r="AY62" i="5"/>
  <c r="AZ62" i="5"/>
  <c r="BA62" i="5"/>
  <c r="BB62" i="5"/>
  <c r="BC62" i="5"/>
  <c r="BD62" i="5"/>
  <c r="BE62" i="5"/>
  <c r="BF62" i="5"/>
  <c r="BG62" i="5"/>
  <c r="BH62" i="5"/>
  <c r="BI62" i="5"/>
  <c r="BJ62" i="5"/>
  <c r="BK62" i="5"/>
  <c r="BL62" i="5"/>
  <c r="BM62" i="5"/>
  <c r="BN62" i="5"/>
  <c r="BO62" i="5"/>
  <c r="BP62" i="5"/>
  <c r="BQ62" i="5"/>
  <c r="BR62" i="5"/>
  <c r="BS62" i="5"/>
  <c r="BU62" i="5"/>
  <c r="BV62" i="5"/>
  <c r="BW62" i="5"/>
  <c r="BX62" i="5"/>
  <c r="BY62" i="5"/>
  <c r="BZ62" i="5"/>
  <c r="CA62" i="5"/>
  <c r="CB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AS18" i="5"/>
  <c r="AT18" i="5" s="1"/>
  <c r="AU18" i="5"/>
  <c r="AV18" i="5" s="1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Q18" i="5"/>
  <c r="BR18" i="5"/>
  <c r="BS18" i="5"/>
  <c r="BU18" i="5"/>
  <c r="BV18" i="5"/>
  <c r="BW18" i="5"/>
  <c r="BX18" i="5"/>
  <c r="BY18" i="5"/>
  <c r="BZ18" i="5"/>
  <c r="CA18" i="5"/>
  <c r="CB18" i="5"/>
  <c r="CD18" i="5"/>
  <c r="CE18" i="5"/>
  <c r="CF18" i="5"/>
  <c r="CG18" i="5"/>
  <c r="CH18" i="5"/>
  <c r="CI18" i="5"/>
  <c r="CJ18" i="5"/>
  <c r="CK18" i="5"/>
  <c r="CL18" i="5"/>
  <c r="CM18" i="5"/>
  <c r="CN18" i="5"/>
  <c r="CO18" i="5"/>
  <c r="AS31" i="5"/>
  <c r="AT31" i="5" s="1"/>
  <c r="AU31" i="5"/>
  <c r="AV31" i="5" s="1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M31" i="5"/>
  <c r="BN31" i="5"/>
  <c r="BO31" i="5"/>
  <c r="BP31" i="5"/>
  <c r="BQ31" i="5"/>
  <c r="BR31" i="5"/>
  <c r="BS31" i="5"/>
  <c r="BU31" i="5"/>
  <c r="BV31" i="5"/>
  <c r="BW31" i="5"/>
  <c r="BX31" i="5"/>
  <c r="BY31" i="5"/>
  <c r="BZ31" i="5"/>
  <c r="CA31" i="5"/>
  <c r="CB31" i="5"/>
  <c r="CD31" i="5"/>
  <c r="CE31" i="5"/>
  <c r="CF31" i="5"/>
  <c r="CG31" i="5"/>
  <c r="CH31" i="5"/>
  <c r="CI31" i="5"/>
  <c r="CJ31" i="5"/>
  <c r="CK31" i="5"/>
  <c r="CL31" i="5"/>
  <c r="CM31" i="5"/>
  <c r="CN31" i="5"/>
  <c r="CO31" i="5"/>
  <c r="AS20" i="5"/>
  <c r="AT20" i="5" s="1"/>
  <c r="AU20" i="5"/>
  <c r="AV20" i="5" s="1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BQ20" i="5"/>
  <c r="BR20" i="5"/>
  <c r="BS20" i="5"/>
  <c r="BU20" i="5"/>
  <c r="BV20" i="5"/>
  <c r="BW20" i="5"/>
  <c r="BX20" i="5"/>
  <c r="BY20" i="5"/>
  <c r="BZ20" i="5"/>
  <c r="CA20" i="5"/>
  <c r="CB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AS14" i="5"/>
  <c r="AT14" i="5" s="1"/>
  <c r="AU14" i="5"/>
  <c r="AV14" i="5" s="1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BN14" i="5"/>
  <c r="BO14" i="5"/>
  <c r="BP14" i="5"/>
  <c r="BQ14" i="5"/>
  <c r="BR14" i="5"/>
  <c r="BS14" i="5"/>
  <c r="BU14" i="5"/>
  <c r="BV14" i="5"/>
  <c r="BW14" i="5"/>
  <c r="BX14" i="5"/>
  <c r="BY14" i="5"/>
  <c r="BZ14" i="5"/>
  <c r="CA14" i="5"/>
  <c r="CB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AS66" i="5"/>
  <c r="AT66" i="5" s="1"/>
  <c r="AU66" i="5"/>
  <c r="AV66" i="5" s="1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BL66" i="5"/>
  <c r="BM66" i="5"/>
  <c r="BN66" i="5"/>
  <c r="BO66" i="5"/>
  <c r="BP66" i="5"/>
  <c r="BQ66" i="5"/>
  <c r="BR66" i="5"/>
  <c r="BS66" i="5"/>
  <c r="BU66" i="5"/>
  <c r="BV66" i="5"/>
  <c r="BW66" i="5"/>
  <c r="BX66" i="5"/>
  <c r="BY66" i="5"/>
  <c r="BZ66" i="5"/>
  <c r="CA66" i="5"/>
  <c r="CB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AS59" i="5"/>
  <c r="AT59" i="5" s="1"/>
  <c r="AU59" i="5"/>
  <c r="AV59" i="5" s="1"/>
  <c r="AY59" i="5"/>
  <c r="AZ59" i="5"/>
  <c r="BA59" i="5"/>
  <c r="BB59" i="5"/>
  <c r="BC59" i="5"/>
  <c r="BD59" i="5"/>
  <c r="BE59" i="5"/>
  <c r="BF59" i="5"/>
  <c r="BG59" i="5"/>
  <c r="BH59" i="5"/>
  <c r="BI59" i="5"/>
  <c r="BJ59" i="5"/>
  <c r="BK59" i="5"/>
  <c r="BL59" i="5"/>
  <c r="BM59" i="5"/>
  <c r="BN59" i="5"/>
  <c r="BO59" i="5"/>
  <c r="BP59" i="5"/>
  <c r="BQ59" i="5"/>
  <c r="BR59" i="5"/>
  <c r="BS59" i="5"/>
  <c r="BU59" i="5"/>
  <c r="BV59" i="5"/>
  <c r="BW59" i="5"/>
  <c r="BX59" i="5"/>
  <c r="BY59" i="5"/>
  <c r="BZ59" i="5"/>
  <c r="CA59" i="5"/>
  <c r="CB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AS51" i="5"/>
  <c r="AT51" i="5" s="1"/>
  <c r="AU51" i="5"/>
  <c r="AV51" i="5" s="1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BL51" i="5"/>
  <c r="BM51" i="5"/>
  <c r="BN51" i="5"/>
  <c r="BO51" i="5"/>
  <c r="BP51" i="5"/>
  <c r="BQ51" i="5"/>
  <c r="BR51" i="5"/>
  <c r="BS51" i="5"/>
  <c r="BU51" i="5"/>
  <c r="BV51" i="5"/>
  <c r="BW51" i="5"/>
  <c r="BX51" i="5"/>
  <c r="BY51" i="5"/>
  <c r="BZ51" i="5"/>
  <c r="CA51" i="5"/>
  <c r="CB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AS26" i="5"/>
  <c r="AT26" i="5" s="1"/>
  <c r="AU26" i="5"/>
  <c r="AV26" i="5" s="1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U26" i="5"/>
  <c r="BV26" i="5"/>
  <c r="BW26" i="5"/>
  <c r="BX26" i="5"/>
  <c r="BY26" i="5"/>
  <c r="BZ26" i="5"/>
  <c r="CA26" i="5"/>
  <c r="CB26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AS72" i="5"/>
  <c r="AT72" i="5" s="1"/>
  <c r="AU72" i="5"/>
  <c r="AV72" i="5" s="1"/>
  <c r="AY72" i="5"/>
  <c r="AZ72" i="5"/>
  <c r="BA72" i="5"/>
  <c r="BB72" i="5"/>
  <c r="BC72" i="5"/>
  <c r="BD72" i="5"/>
  <c r="BE72" i="5"/>
  <c r="BF72" i="5"/>
  <c r="BG72" i="5"/>
  <c r="BH72" i="5"/>
  <c r="BI72" i="5"/>
  <c r="BJ72" i="5"/>
  <c r="BK72" i="5"/>
  <c r="BL72" i="5"/>
  <c r="BM72" i="5"/>
  <c r="BN72" i="5"/>
  <c r="BO72" i="5"/>
  <c r="BP72" i="5"/>
  <c r="BQ72" i="5"/>
  <c r="BR72" i="5"/>
  <c r="BS72" i="5"/>
  <c r="BU72" i="5"/>
  <c r="BV72" i="5"/>
  <c r="BW72" i="5"/>
  <c r="BX72" i="5"/>
  <c r="BY72" i="5"/>
  <c r="BZ72" i="5"/>
  <c r="CA72" i="5"/>
  <c r="CB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AS58" i="5"/>
  <c r="AT58" i="5" s="1"/>
  <c r="AU58" i="5"/>
  <c r="AV58" i="5" s="1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BL58" i="5"/>
  <c r="BM58" i="5"/>
  <c r="BN58" i="5"/>
  <c r="BO58" i="5"/>
  <c r="BP58" i="5"/>
  <c r="BQ58" i="5"/>
  <c r="BR58" i="5"/>
  <c r="BS58" i="5"/>
  <c r="BU58" i="5"/>
  <c r="BV58" i="5"/>
  <c r="BW58" i="5"/>
  <c r="BX58" i="5"/>
  <c r="BY58" i="5"/>
  <c r="BZ58" i="5"/>
  <c r="CA58" i="5"/>
  <c r="CB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AS76" i="5"/>
  <c r="AT76" i="5" s="1"/>
  <c r="AU76" i="5"/>
  <c r="AV76" i="5" s="1"/>
  <c r="AY76" i="5"/>
  <c r="AZ76" i="5"/>
  <c r="BA76" i="5"/>
  <c r="BB76" i="5"/>
  <c r="BC76" i="5"/>
  <c r="BD76" i="5"/>
  <c r="BE76" i="5"/>
  <c r="BF76" i="5"/>
  <c r="BG76" i="5"/>
  <c r="BH76" i="5"/>
  <c r="BI76" i="5"/>
  <c r="BJ76" i="5"/>
  <c r="BK76" i="5"/>
  <c r="BL76" i="5"/>
  <c r="BM76" i="5"/>
  <c r="BN76" i="5"/>
  <c r="BO76" i="5"/>
  <c r="BP76" i="5"/>
  <c r="BQ76" i="5"/>
  <c r="BR76" i="5"/>
  <c r="BS76" i="5"/>
  <c r="BU76" i="5"/>
  <c r="BV76" i="5"/>
  <c r="BW76" i="5"/>
  <c r="BX76" i="5"/>
  <c r="BY76" i="5"/>
  <c r="BZ76" i="5"/>
  <c r="CA76" i="5"/>
  <c r="CB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AS45" i="5"/>
  <c r="AT45" i="5" s="1"/>
  <c r="AU45" i="5"/>
  <c r="AV45" i="5" s="1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BL45" i="5"/>
  <c r="BM45" i="5"/>
  <c r="BN45" i="5"/>
  <c r="BO45" i="5"/>
  <c r="BP45" i="5"/>
  <c r="BQ45" i="5"/>
  <c r="BR45" i="5"/>
  <c r="BS45" i="5"/>
  <c r="BU45" i="5"/>
  <c r="BV45" i="5"/>
  <c r="BW45" i="5"/>
  <c r="BX45" i="5"/>
  <c r="BY45" i="5"/>
  <c r="BZ45" i="5"/>
  <c r="CA45" i="5"/>
  <c r="CB45" i="5"/>
  <c r="CD45" i="5"/>
  <c r="CE45" i="5"/>
  <c r="CF45" i="5"/>
  <c r="CG45" i="5"/>
  <c r="CH45" i="5"/>
  <c r="CI45" i="5"/>
  <c r="CJ45" i="5"/>
  <c r="CK45" i="5"/>
  <c r="CL45" i="5"/>
  <c r="CM45" i="5"/>
  <c r="CN45" i="5"/>
  <c r="CO45" i="5"/>
  <c r="AS36" i="5"/>
  <c r="AT36" i="5" s="1"/>
  <c r="AU36" i="5"/>
  <c r="AV36" i="5" s="1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BQ36" i="5"/>
  <c r="BR36" i="5"/>
  <c r="BS36" i="5"/>
  <c r="BU36" i="5"/>
  <c r="BV36" i="5"/>
  <c r="BW36" i="5"/>
  <c r="BX36" i="5"/>
  <c r="BY36" i="5"/>
  <c r="BZ36" i="5"/>
  <c r="CA36" i="5"/>
  <c r="CB36" i="5"/>
  <c r="CD36" i="5"/>
  <c r="CE36" i="5"/>
  <c r="CF36" i="5"/>
  <c r="CG36" i="5"/>
  <c r="CH36" i="5"/>
  <c r="CI36" i="5"/>
  <c r="CJ36" i="5"/>
  <c r="CK36" i="5"/>
  <c r="CL36" i="5"/>
  <c r="CM36" i="5"/>
  <c r="CN36" i="5"/>
  <c r="CO36" i="5"/>
  <c r="AS71" i="5"/>
  <c r="AT71" i="5" s="1"/>
  <c r="AU71" i="5"/>
  <c r="AV71" i="5" s="1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BL71" i="5"/>
  <c r="BM71" i="5"/>
  <c r="BN71" i="5"/>
  <c r="BO71" i="5"/>
  <c r="BP71" i="5"/>
  <c r="BQ71" i="5"/>
  <c r="BR71" i="5"/>
  <c r="BS71" i="5"/>
  <c r="BU71" i="5"/>
  <c r="BV71" i="5"/>
  <c r="BW71" i="5"/>
  <c r="BX71" i="5"/>
  <c r="BY71" i="5"/>
  <c r="BZ71" i="5"/>
  <c r="CA71" i="5"/>
  <c r="CB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AS12" i="5"/>
  <c r="AT12" i="5" s="1"/>
  <c r="AU12" i="5"/>
  <c r="AV12" i="5" s="1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BQ12" i="5"/>
  <c r="BR12" i="5"/>
  <c r="BS12" i="5"/>
  <c r="BU12" i="5"/>
  <c r="BV12" i="5"/>
  <c r="BW12" i="5"/>
  <c r="BX12" i="5"/>
  <c r="BY12" i="5"/>
  <c r="BZ12" i="5"/>
  <c r="CA12" i="5"/>
  <c r="CB12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AS25" i="5"/>
  <c r="AT25" i="5" s="1"/>
  <c r="AU25" i="5"/>
  <c r="AV25" i="5" s="1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U25" i="5"/>
  <c r="BV25" i="5"/>
  <c r="BW25" i="5"/>
  <c r="BX25" i="5"/>
  <c r="BY25" i="5"/>
  <c r="BZ25" i="5"/>
  <c r="CA25" i="5"/>
  <c r="CB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AS57" i="5"/>
  <c r="AT57" i="5" s="1"/>
  <c r="AU57" i="5"/>
  <c r="AV57" i="5" s="1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BL57" i="5"/>
  <c r="BM57" i="5"/>
  <c r="BN57" i="5"/>
  <c r="BO57" i="5"/>
  <c r="BP57" i="5"/>
  <c r="BQ57" i="5"/>
  <c r="BR57" i="5"/>
  <c r="BS57" i="5"/>
  <c r="BU57" i="5"/>
  <c r="BV57" i="5"/>
  <c r="BW57" i="5"/>
  <c r="BX57" i="5"/>
  <c r="BY57" i="5"/>
  <c r="BZ57" i="5"/>
  <c r="CA57" i="5"/>
  <c r="CB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AS11" i="5"/>
  <c r="AT11" i="5" s="1"/>
  <c r="AU11" i="5"/>
  <c r="AV11" i="5" s="1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U11" i="5"/>
  <c r="BV11" i="5"/>
  <c r="BW11" i="5"/>
  <c r="BX11" i="5"/>
  <c r="BY11" i="5"/>
  <c r="BZ11" i="5"/>
  <c r="CA11" i="5"/>
  <c r="CB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AS47" i="5"/>
  <c r="AT47" i="5" s="1"/>
  <c r="AU47" i="5"/>
  <c r="AV47" i="5" s="1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U47" i="5"/>
  <c r="BV47" i="5"/>
  <c r="BW47" i="5"/>
  <c r="BX47" i="5"/>
  <c r="BY47" i="5"/>
  <c r="BZ47" i="5"/>
  <c r="CA47" i="5"/>
  <c r="CB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AS35" i="5"/>
  <c r="AT35" i="5" s="1"/>
  <c r="AU35" i="5"/>
  <c r="AV35" i="5" s="1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U35" i="5"/>
  <c r="BV35" i="5"/>
  <c r="BW35" i="5"/>
  <c r="BX35" i="5"/>
  <c r="BY35" i="5"/>
  <c r="BZ35" i="5"/>
  <c r="CA35" i="5"/>
  <c r="CB35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AS70" i="5"/>
  <c r="AT70" i="5" s="1"/>
  <c r="AU70" i="5"/>
  <c r="AV70" i="5" s="1"/>
  <c r="AY70" i="5"/>
  <c r="AZ70" i="5"/>
  <c r="BA70" i="5"/>
  <c r="BB70" i="5"/>
  <c r="BC70" i="5"/>
  <c r="BD70" i="5"/>
  <c r="BE70" i="5"/>
  <c r="BF70" i="5"/>
  <c r="BG70" i="5"/>
  <c r="BH70" i="5"/>
  <c r="BI70" i="5"/>
  <c r="BJ70" i="5"/>
  <c r="BK70" i="5"/>
  <c r="BL70" i="5"/>
  <c r="BM70" i="5"/>
  <c r="BN70" i="5"/>
  <c r="BO70" i="5"/>
  <c r="BP70" i="5"/>
  <c r="BQ70" i="5"/>
  <c r="BR70" i="5"/>
  <c r="BS70" i="5"/>
  <c r="BU70" i="5"/>
  <c r="BV70" i="5"/>
  <c r="BW70" i="5"/>
  <c r="BX70" i="5"/>
  <c r="BY70" i="5"/>
  <c r="BZ70" i="5"/>
  <c r="CA70" i="5"/>
  <c r="CB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AS23" i="5"/>
  <c r="AT23" i="5" s="1"/>
  <c r="AU23" i="5"/>
  <c r="AV23" i="5" s="1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U23" i="5"/>
  <c r="BV23" i="5"/>
  <c r="BW23" i="5"/>
  <c r="BX23" i="5"/>
  <c r="BY23" i="5"/>
  <c r="BZ23" i="5"/>
  <c r="CA23" i="5"/>
  <c r="CB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AS49" i="5"/>
  <c r="AT49" i="5" s="1"/>
  <c r="AU49" i="5"/>
  <c r="AV49" i="5" s="1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BL49" i="5"/>
  <c r="BM49" i="5"/>
  <c r="BN49" i="5"/>
  <c r="BO49" i="5"/>
  <c r="BP49" i="5"/>
  <c r="BQ49" i="5"/>
  <c r="BR49" i="5"/>
  <c r="BS49" i="5"/>
  <c r="BU49" i="5"/>
  <c r="BV49" i="5"/>
  <c r="BW49" i="5"/>
  <c r="BX49" i="5"/>
  <c r="BY49" i="5"/>
  <c r="BZ49" i="5"/>
  <c r="CA49" i="5"/>
  <c r="CB49" i="5"/>
  <c r="CD49" i="5"/>
  <c r="CE49" i="5"/>
  <c r="CF49" i="5"/>
  <c r="CG49" i="5"/>
  <c r="CH49" i="5"/>
  <c r="CI49" i="5"/>
  <c r="CJ49" i="5"/>
  <c r="CK49" i="5"/>
  <c r="CL49" i="5"/>
  <c r="CM49" i="5"/>
  <c r="CN49" i="5"/>
  <c r="CO49" i="5"/>
  <c r="AS65" i="5"/>
  <c r="AT65" i="5" s="1"/>
  <c r="AU65" i="5"/>
  <c r="AV65" i="5" s="1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BL65" i="5"/>
  <c r="BM65" i="5"/>
  <c r="BN65" i="5"/>
  <c r="BO65" i="5"/>
  <c r="BP65" i="5"/>
  <c r="BQ65" i="5"/>
  <c r="BR65" i="5"/>
  <c r="BS65" i="5"/>
  <c r="BU65" i="5"/>
  <c r="BV65" i="5"/>
  <c r="BW65" i="5"/>
  <c r="BX65" i="5"/>
  <c r="BY65" i="5"/>
  <c r="BZ65" i="5"/>
  <c r="CA65" i="5"/>
  <c r="CB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AS60" i="5"/>
  <c r="AT60" i="5" s="1"/>
  <c r="AU60" i="5"/>
  <c r="AV60" i="5" s="1"/>
  <c r="AY60" i="5"/>
  <c r="AZ60" i="5"/>
  <c r="BA60" i="5"/>
  <c r="BB60" i="5"/>
  <c r="BC60" i="5"/>
  <c r="BD60" i="5"/>
  <c r="BE60" i="5"/>
  <c r="BF60" i="5"/>
  <c r="BG60" i="5"/>
  <c r="BH60" i="5"/>
  <c r="BI60" i="5"/>
  <c r="BJ60" i="5"/>
  <c r="BK60" i="5"/>
  <c r="BL60" i="5"/>
  <c r="BM60" i="5"/>
  <c r="BN60" i="5"/>
  <c r="BO60" i="5"/>
  <c r="BP60" i="5"/>
  <c r="BQ60" i="5"/>
  <c r="BR60" i="5"/>
  <c r="BS60" i="5"/>
  <c r="BU60" i="5"/>
  <c r="BV60" i="5"/>
  <c r="BW60" i="5"/>
  <c r="BX60" i="5"/>
  <c r="BY60" i="5"/>
  <c r="BZ60" i="5"/>
  <c r="CA60" i="5"/>
  <c r="CB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AS39" i="5"/>
  <c r="AT39" i="5" s="1"/>
  <c r="AU39" i="5"/>
  <c r="AV39" i="5" s="1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U39" i="5"/>
  <c r="BV39" i="5"/>
  <c r="BW39" i="5"/>
  <c r="BX39" i="5"/>
  <c r="BY39" i="5"/>
  <c r="BZ39" i="5"/>
  <c r="CA39" i="5"/>
  <c r="CB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AS32" i="5"/>
  <c r="AT32" i="5" s="1"/>
  <c r="AU32" i="5"/>
  <c r="AV32" i="5" s="1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U32" i="5"/>
  <c r="BV32" i="5"/>
  <c r="BW32" i="5"/>
  <c r="BX32" i="5"/>
  <c r="BY32" i="5"/>
  <c r="BZ32" i="5"/>
  <c r="CA32" i="5"/>
  <c r="CB32" i="5"/>
  <c r="CD32" i="5"/>
  <c r="CE32" i="5"/>
  <c r="CF32" i="5"/>
  <c r="CG32" i="5"/>
  <c r="CH32" i="5"/>
  <c r="CI32" i="5"/>
  <c r="CJ32" i="5"/>
  <c r="CK32" i="5"/>
  <c r="CL32" i="5"/>
  <c r="CM32" i="5"/>
  <c r="CN32" i="5"/>
  <c r="CO32" i="5"/>
  <c r="AS13" i="5"/>
  <c r="AT13" i="5" s="1"/>
  <c r="AU13" i="5"/>
  <c r="AV13" i="5" s="1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BQ13" i="5"/>
  <c r="BR13" i="5"/>
  <c r="BS13" i="5"/>
  <c r="BU13" i="5"/>
  <c r="BV13" i="5"/>
  <c r="BW13" i="5"/>
  <c r="BX13" i="5"/>
  <c r="BY13" i="5"/>
  <c r="BZ13" i="5"/>
  <c r="CA13" i="5"/>
  <c r="CB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AS33" i="5"/>
  <c r="AT33" i="5" s="1"/>
  <c r="AU33" i="5"/>
  <c r="AV33" i="5" s="1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U33" i="5"/>
  <c r="BV33" i="5"/>
  <c r="BW33" i="5"/>
  <c r="BX33" i="5"/>
  <c r="BY33" i="5"/>
  <c r="BZ33" i="5"/>
  <c r="CA33" i="5"/>
  <c r="CB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AS54" i="5"/>
  <c r="AT54" i="5" s="1"/>
  <c r="AU54" i="5"/>
  <c r="AV54" i="5" s="1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BL54" i="5"/>
  <c r="BM54" i="5"/>
  <c r="BN54" i="5"/>
  <c r="BO54" i="5"/>
  <c r="BP54" i="5"/>
  <c r="BQ54" i="5"/>
  <c r="BR54" i="5"/>
  <c r="BS54" i="5"/>
  <c r="BU54" i="5"/>
  <c r="BV54" i="5"/>
  <c r="BW54" i="5"/>
  <c r="BX54" i="5"/>
  <c r="BY54" i="5"/>
  <c r="BZ54" i="5"/>
  <c r="CA54" i="5"/>
  <c r="CB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AS61" i="5"/>
  <c r="AT61" i="5" s="1"/>
  <c r="AU61" i="5"/>
  <c r="AV61" i="5" s="1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BL61" i="5"/>
  <c r="BM61" i="5"/>
  <c r="BN61" i="5"/>
  <c r="BO61" i="5"/>
  <c r="BP61" i="5"/>
  <c r="BQ61" i="5"/>
  <c r="BR61" i="5"/>
  <c r="BS61" i="5"/>
  <c r="BU61" i="5"/>
  <c r="BV61" i="5"/>
  <c r="BW61" i="5"/>
  <c r="BX61" i="5"/>
  <c r="BY61" i="5"/>
  <c r="BZ61" i="5"/>
  <c r="CA61" i="5"/>
  <c r="CB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F18" i="5"/>
  <c r="F31" i="5"/>
  <c r="F20" i="5"/>
  <c r="F14" i="5"/>
  <c r="F66" i="5"/>
  <c r="F59" i="5"/>
  <c r="F51" i="5"/>
  <c r="F26" i="5"/>
  <c r="F72" i="5"/>
  <c r="F58" i="5"/>
  <c r="F76" i="5"/>
  <c r="F45" i="5"/>
  <c r="F36" i="5"/>
  <c r="F71" i="5"/>
  <c r="F12" i="5"/>
  <c r="F25" i="5"/>
  <c r="F57" i="5"/>
  <c r="F11" i="5"/>
  <c r="F47" i="5"/>
  <c r="F35" i="5"/>
  <c r="F70" i="5"/>
  <c r="F23" i="5"/>
  <c r="F49" i="5"/>
  <c r="F65" i="5"/>
  <c r="F60" i="5"/>
  <c r="F39" i="5"/>
  <c r="F32" i="5"/>
  <c r="F13" i="5"/>
  <c r="F33" i="5"/>
  <c r="F54" i="5"/>
  <c r="F61" i="5"/>
  <c r="AZ71" i="23"/>
  <c r="BA71" i="23" s="1"/>
  <c r="BB71" i="23"/>
  <c r="BC71" i="23" s="1"/>
  <c r="BD71" i="23"/>
  <c r="BE71" i="23" s="1"/>
  <c r="BF71" i="23"/>
  <c r="BG71" i="23"/>
  <c r="BH71" i="23"/>
  <c r="AS69" i="22"/>
  <c r="AT69" i="22" s="1"/>
  <c r="AU69" i="22"/>
  <c r="AV69" i="22" s="1"/>
  <c r="AY69" i="22"/>
  <c r="AZ69" i="22"/>
  <c r="BA69" i="22"/>
  <c r="E69" i="22" s="1"/>
  <c r="BB69" i="22"/>
  <c r="BC69" i="22"/>
  <c r="BD69" i="22"/>
  <c r="BE69" i="22"/>
  <c r="BF69" i="22"/>
  <c r="BG69" i="22"/>
  <c r="BH69" i="22"/>
  <c r="BI69" i="22"/>
  <c r="BJ69" i="22"/>
  <c r="BK69" i="22"/>
  <c r="BL69" i="22"/>
  <c r="BM69" i="22"/>
  <c r="BN69" i="22"/>
  <c r="BO69" i="22"/>
  <c r="BP69" i="22"/>
  <c r="BQ69" i="22"/>
  <c r="BR69" i="22"/>
  <c r="BS69" i="22"/>
  <c r="AS70" i="22"/>
  <c r="AT70" i="22" s="1"/>
  <c r="AU70" i="22"/>
  <c r="AV70" i="22" s="1"/>
  <c r="AY70" i="22"/>
  <c r="AZ70" i="22"/>
  <c r="BA70" i="22"/>
  <c r="BB70" i="22"/>
  <c r="BC70" i="22"/>
  <c r="BD70" i="22"/>
  <c r="BE70" i="22"/>
  <c r="BF70" i="22"/>
  <c r="BG70" i="22"/>
  <c r="BH70" i="22"/>
  <c r="BI70" i="22"/>
  <c r="BJ70" i="22"/>
  <c r="D70" i="22" s="1"/>
  <c r="BK70" i="22"/>
  <c r="BL70" i="22"/>
  <c r="BM70" i="22"/>
  <c r="BN70" i="22"/>
  <c r="BO70" i="22"/>
  <c r="BP70" i="22"/>
  <c r="BQ70" i="22"/>
  <c r="BR70" i="22"/>
  <c r="BS70" i="22"/>
  <c r="AS71" i="22"/>
  <c r="AT71" i="22" s="1"/>
  <c r="AU71" i="22"/>
  <c r="AV71" i="22" s="1"/>
  <c r="AY71" i="22"/>
  <c r="AZ71" i="22"/>
  <c r="BA71" i="22"/>
  <c r="BB71" i="22"/>
  <c r="BC71" i="22"/>
  <c r="BD71" i="22"/>
  <c r="BE71" i="22"/>
  <c r="BF71" i="22"/>
  <c r="BG71" i="22"/>
  <c r="BH71" i="22"/>
  <c r="BI71" i="22"/>
  <c r="BJ71" i="22"/>
  <c r="BK71" i="22"/>
  <c r="BL71" i="22"/>
  <c r="BM71" i="22"/>
  <c r="BN71" i="22"/>
  <c r="BO71" i="22"/>
  <c r="BP71" i="22"/>
  <c r="BQ71" i="22"/>
  <c r="BR71" i="22"/>
  <c r="BS71" i="22"/>
  <c r="AS72" i="22"/>
  <c r="AT72" i="22" s="1"/>
  <c r="AU72" i="22"/>
  <c r="AV72" i="22" s="1"/>
  <c r="AY72" i="22"/>
  <c r="AZ72" i="22"/>
  <c r="BA72" i="22"/>
  <c r="BB72" i="22"/>
  <c r="BC72" i="22"/>
  <c r="BD72" i="22"/>
  <c r="BE72" i="22"/>
  <c r="BF72" i="22"/>
  <c r="BG72" i="22"/>
  <c r="BH72" i="22"/>
  <c r="BI72" i="22"/>
  <c r="BJ72" i="22"/>
  <c r="BK72" i="22"/>
  <c r="BL72" i="22"/>
  <c r="BM72" i="22"/>
  <c r="BN72" i="22"/>
  <c r="BO72" i="22"/>
  <c r="BP72" i="22"/>
  <c r="BQ72" i="22"/>
  <c r="BR72" i="22"/>
  <c r="BS72" i="22"/>
  <c r="AS73" i="22"/>
  <c r="AT73" i="22" s="1"/>
  <c r="AU73" i="22"/>
  <c r="AV73" i="22" s="1"/>
  <c r="AY73" i="22"/>
  <c r="AZ73" i="22"/>
  <c r="BA73" i="22"/>
  <c r="BB73" i="22"/>
  <c r="BC73" i="22"/>
  <c r="BD73" i="22"/>
  <c r="BE73" i="22"/>
  <c r="BF73" i="22"/>
  <c r="BG73" i="22"/>
  <c r="BH73" i="22"/>
  <c r="BI73" i="22"/>
  <c r="BJ73" i="22"/>
  <c r="BK73" i="22"/>
  <c r="BL73" i="22"/>
  <c r="BM73" i="22"/>
  <c r="BN73" i="22"/>
  <c r="BO73" i="22"/>
  <c r="BP73" i="22"/>
  <c r="BQ73" i="22"/>
  <c r="BR73" i="22"/>
  <c r="BS73" i="22"/>
  <c r="AS74" i="22"/>
  <c r="AT74" i="22" s="1"/>
  <c r="AU74" i="22"/>
  <c r="AV74" i="22" s="1"/>
  <c r="AY74" i="22"/>
  <c r="AZ74" i="22"/>
  <c r="BA74" i="22"/>
  <c r="BB74" i="22"/>
  <c r="BC74" i="22"/>
  <c r="BD74" i="22"/>
  <c r="BE74" i="22"/>
  <c r="BF74" i="22"/>
  <c r="BG74" i="22"/>
  <c r="BH74" i="22"/>
  <c r="BI74" i="22"/>
  <c r="BJ74" i="22"/>
  <c r="BK74" i="22"/>
  <c r="BL74" i="22"/>
  <c r="BM74" i="22"/>
  <c r="BN74" i="22"/>
  <c r="BO74" i="22"/>
  <c r="BP74" i="22"/>
  <c r="BQ74" i="22"/>
  <c r="BR74" i="22"/>
  <c r="BS74" i="22"/>
  <c r="AS75" i="22"/>
  <c r="AT75" i="22" s="1"/>
  <c r="AU75" i="22"/>
  <c r="AV75" i="22" s="1"/>
  <c r="AY75" i="22"/>
  <c r="AZ75" i="22"/>
  <c r="BA75" i="22"/>
  <c r="BB75" i="22"/>
  <c r="BC75" i="22"/>
  <c r="BD75" i="22"/>
  <c r="BE75" i="22"/>
  <c r="BF75" i="22"/>
  <c r="BG75" i="22"/>
  <c r="BH75" i="22"/>
  <c r="BI75" i="22"/>
  <c r="BJ75" i="22"/>
  <c r="BK75" i="22"/>
  <c r="BL75" i="22"/>
  <c r="BM75" i="22"/>
  <c r="BN75" i="22"/>
  <c r="BO75" i="22"/>
  <c r="BP75" i="22"/>
  <c r="BQ75" i="22"/>
  <c r="BR75" i="22"/>
  <c r="BS75" i="22"/>
  <c r="AS76" i="22"/>
  <c r="AT76" i="22" s="1"/>
  <c r="AU76" i="22"/>
  <c r="AV76" i="22" s="1"/>
  <c r="AY76" i="22"/>
  <c r="AZ76" i="22"/>
  <c r="BA76" i="22"/>
  <c r="BB76" i="22"/>
  <c r="BC76" i="22"/>
  <c r="BD76" i="22"/>
  <c r="BE76" i="22"/>
  <c r="BF76" i="22"/>
  <c r="BG76" i="22"/>
  <c r="BH76" i="22"/>
  <c r="BI76" i="22"/>
  <c r="BJ76" i="22"/>
  <c r="BK76" i="22"/>
  <c r="BL76" i="22"/>
  <c r="BM76" i="22"/>
  <c r="BN76" i="22"/>
  <c r="BO76" i="22"/>
  <c r="BP76" i="22"/>
  <c r="BQ76" i="22"/>
  <c r="BR76" i="22"/>
  <c r="BS76" i="22"/>
  <c r="AS77" i="22"/>
  <c r="AT77" i="22" s="1"/>
  <c r="AU77" i="22"/>
  <c r="AV77" i="22" s="1"/>
  <c r="AY77" i="22"/>
  <c r="AZ77" i="22"/>
  <c r="BA77" i="22"/>
  <c r="E77" i="22" s="1"/>
  <c r="BB77" i="22"/>
  <c r="BC77" i="22"/>
  <c r="BD77" i="22"/>
  <c r="BE77" i="22"/>
  <c r="BF77" i="22"/>
  <c r="BG77" i="22"/>
  <c r="BH77" i="22"/>
  <c r="BI77" i="22"/>
  <c r="BJ77" i="22"/>
  <c r="BK77" i="22"/>
  <c r="BL77" i="22"/>
  <c r="BM77" i="22"/>
  <c r="BN77" i="22"/>
  <c r="BO77" i="22"/>
  <c r="BP77" i="22"/>
  <c r="BQ77" i="22"/>
  <c r="BR77" i="22"/>
  <c r="BS77" i="22"/>
  <c r="AS78" i="22"/>
  <c r="AT78" i="22" s="1"/>
  <c r="AU78" i="22"/>
  <c r="AV78" i="22" s="1"/>
  <c r="AY78" i="22"/>
  <c r="AZ78" i="22"/>
  <c r="BA78" i="22"/>
  <c r="BB78" i="22"/>
  <c r="BC78" i="22"/>
  <c r="BD78" i="22"/>
  <c r="BE78" i="22"/>
  <c r="BF78" i="22"/>
  <c r="BG78" i="22"/>
  <c r="BH78" i="22"/>
  <c r="BI78" i="22"/>
  <c r="BJ78" i="22"/>
  <c r="BK78" i="22"/>
  <c r="BL78" i="22"/>
  <c r="BM78" i="22"/>
  <c r="BN78" i="22"/>
  <c r="BO78" i="22"/>
  <c r="BP78" i="22"/>
  <c r="BQ78" i="22"/>
  <c r="BR78" i="22"/>
  <c r="BS78" i="22"/>
  <c r="AS79" i="22"/>
  <c r="AT79" i="22" s="1"/>
  <c r="AU79" i="22"/>
  <c r="AV79" i="22" s="1"/>
  <c r="AY79" i="22"/>
  <c r="AZ79" i="22"/>
  <c r="BA79" i="22"/>
  <c r="BB79" i="22"/>
  <c r="BC79" i="22"/>
  <c r="BD79" i="22"/>
  <c r="BE79" i="22"/>
  <c r="BF79" i="22"/>
  <c r="BG79" i="22"/>
  <c r="BH79" i="22"/>
  <c r="BI79" i="22"/>
  <c r="BJ79" i="22"/>
  <c r="BK79" i="22"/>
  <c r="BL79" i="22"/>
  <c r="BM79" i="22"/>
  <c r="BN79" i="22"/>
  <c r="BO79" i="22"/>
  <c r="BP79" i="22"/>
  <c r="BQ79" i="22"/>
  <c r="BR79" i="22"/>
  <c r="BS79" i="22"/>
  <c r="AS80" i="22"/>
  <c r="AT80" i="22" s="1"/>
  <c r="AU80" i="22"/>
  <c r="AY80" i="22"/>
  <c r="AZ80" i="22"/>
  <c r="BA80" i="22"/>
  <c r="BB80" i="22"/>
  <c r="BC80" i="22"/>
  <c r="BD80" i="22"/>
  <c r="BE80" i="22"/>
  <c r="BF80" i="22"/>
  <c r="BG80" i="22"/>
  <c r="BH80" i="22"/>
  <c r="BI80" i="22"/>
  <c r="BJ80" i="22"/>
  <c r="BK80" i="22"/>
  <c r="BL80" i="22"/>
  <c r="BM80" i="22"/>
  <c r="BN80" i="22"/>
  <c r="BO80" i="22"/>
  <c r="BP80" i="22"/>
  <c r="BQ80" i="22"/>
  <c r="BR80" i="22"/>
  <c r="BS80" i="22"/>
  <c r="AS81" i="22"/>
  <c r="AT81" i="22" s="1"/>
  <c r="AU81" i="22"/>
  <c r="AV81" i="22" s="1"/>
  <c r="AY81" i="22"/>
  <c r="AZ81" i="22"/>
  <c r="BA81" i="22"/>
  <c r="BB81" i="22"/>
  <c r="BC81" i="22"/>
  <c r="BD81" i="22"/>
  <c r="BE81" i="22"/>
  <c r="BF81" i="22"/>
  <c r="BG81" i="22"/>
  <c r="BH81" i="22"/>
  <c r="BI81" i="22"/>
  <c r="BJ81" i="22"/>
  <c r="BK81" i="22"/>
  <c r="BL81" i="22"/>
  <c r="BM81" i="22"/>
  <c r="BN81" i="22"/>
  <c r="BO81" i="22"/>
  <c r="BP81" i="22"/>
  <c r="BQ81" i="22"/>
  <c r="BR81" i="22"/>
  <c r="BS81" i="22"/>
  <c r="AS82" i="22"/>
  <c r="AT82" i="22" s="1"/>
  <c r="AU82" i="22"/>
  <c r="AV82" i="22" s="1"/>
  <c r="AY82" i="22"/>
  <c r="AZ82" i="22"/>
  <c r="BA82" i="22"/>
  <c r="BB82" i="22"/>
  <c r="BC82" i="22"/>
  <c r="BD82" i="22"/>
  <c r="BE82" i="22"/>
  <c r="BF82" i="22"/>
  <c r="BG82" i="22"/>
  <c r="BH82" i="22"/>
  <c r="BI82" i="22"/>
  <c r="BJ82" i="22"/>
  <c r="D82" i="22" s="1"/>
  <c r="BK82" i="22"/>
  <c r="BL82" i="22"/>
  <c r="BM82" i="22"/>
  <c r="BN82" i="22"/>
  <c r="BO82" i="22"/>
  <c r="BP82" i="22"/>
  <c r="BQ82" i="22"/>
  <c r="BR82" i="22"/>
  <c r="BS82" i="22"/>
  <c r="AS83" i="22"/>
  <c r="AT83" i="22" s="1"/>
  <c r="AU83" i="22"/>
  <c r="AV83" i="22" s="1"/>
  <c r="AY83" i="22"/>
  <c r="AZ83" i="22"/>
  <c r="BA83" i="22"/>
  <c r="BB83" i="22"/>
  <c r="BC83" i="22"/>
  <c r="BD83" i="22"/>
  <c r="BE83" i="22"/>
  <c r="BF83" i="22"/>
  <c r="BG83" i="22"/>
  <c r="BH83" i="22"/>
  <c r="BI83" i="22"/>
  <c r="BJ83" i="22"/>
  <c r="BK83" i="22"/>
  <c r="BL83" i="22"/>
  <c r="BM83" i="22"/>
  <c r="BN83" i="22"/>
  <c r="BO83" i="22"/>
  <c r="BP83" i="22"/>
  <c r="BQ83" i="22"/>
  <c r="BR83" i="22"/>
  <c r="BS83" i="22"/>
  <c r="AS84" i="22"/>
  <c r="AT84" i="22" s="1"/>
  <c r="AU84" i="22"/>
  <c r="AV84" i="22" s="1"/>
  <c r="AY84" i="22"/>
  <c r="AZ84" i="22"/>
  <c r="BA84" i="22"/>
  <c r="BB84" i="22"/>
  <c r="BC84" i="22"/>
  <c r="BD84" i="22"/>
  <c r="BE84" i="22"/>
  <c r="BF84" i="22"/>
  <c r="BG84" i="22"/>
  <c r="BH84" i="22"/>
  <c r="BI84" i="22"/>
  <c r="BJ84" i="22"/>
  <c r="BK84" i="22"/>
  <c r="BL84" i="22"/>
  <c r="BM84" i="22"/>
  <c r="BN84" i="22"/>
  <c r="BO84" i="22"/>
  <c r="BP84" i="22"/>
  <c r="BQ84" i="22"/>
  <c r="BR84" i="22"/>
  <c r="BS84" i="22"/>
  <c r="AS85" i="22"/>
  <c r="AT85" i="22" s="1"/>
  <c r="AU85" i="22"/>
  <c r="AV85" i="22" s="1"/>
  <c r="AY85" i="22"/>
  <c r="AZ85" i="22"/>
  <c r="BA85" i="22"/>
  <c r="E85" i="22" s="1"/>
  <c r="BB85" i="22"/>
  <c r="BC85" i="22"/>
  <c r="BD85" i="22"/>
  <c r="BE85" i="22"/>
  <c r="BF85" i="22"/>
  <c r="BG85" i="22"/>
  <c r="BH85" i="22"/>
  <c r="BI85" i="22"/>
  <c r="BJ85" i="22"/>
  <c r="BK85" i="22"/>
  <c r="BL85" i="22"/>
  <c r="BM85" i="22"/>
  <c r="BN85" i="22"/>
  <c r="BO85" i="22"/>
  <c r="BP85" i="22"/>
  <c r="BQ85" i="22"/>
  <c r="BR85" i="22"/>
  <c r="BS85" i="22"/>
  <c r="AS86" i="22"/>
  <c r="AT86" i="22" s="1"/>
  <c r="AU86" i="22"/>
  <c r="AV86" i="22" s="1"/>
  <c r="AY86" i="22"/>
  <c r="AZ86" i="22"/>
  <c r="BA86" i="22"/>
  <c r="BB86" i="22"/>
  <c r="BC86" i="22"/>
  <c r="BD86" i="22"/>
  <c r="BE86" i="22"/>
  <c r="BF86" i="22"/>
  <c r="BG86" i="22"/>
  <c r="BH86" i="22"/>
  <c r="BI86" i="22"/>
  <c r="BJ86" i="22"/>
  <c r="BK86" i="22"/>
  <c r="BL86" i="22"/>
  <c r="BM86" i="22"/>
  <c r="BN86" i="22"/>
  <c r="BO86" i="22"/>
  <c r="BP86" i="22"/>
  <c r="BQ86" i="22"/>
  <c r="BR86" i="22"/>
  <c r="BS86" i="22"/>
  <c r="AS87" i="22"/>
  <c r="AT87" i="22" s="1"/>
  <c r="AU87" i="22"/>
  <c r="AV87" i="22" s="1"/>
  <c r="AY87" i="22"/>
  <c r="AZ87" i="22"/>
  <c r="BA87" i="22"/>
  <c r="BB87" i="22"/>
  <c r="BC87" i="22"/>
  <c r="BD87" i="22"/>
  <c r="BE87" i="22"/>
  <c r="BF87" i="22"/>
  <c r="BG87" i="22"/>
  <c r="BH87" i="22"/>
  <c r="BI87" i="22"/>
  <c r="BJ87" i="22"/>
  <c r="BK87" i="22"/>
  <c r="BL87" i="22"/>
  <c r="BM87" i="22"/>
  <c r="BN87" i="22"/>
  <c r="BO87" i="22"/>
  <c r="BP87" i="22"/>
  <c r="BQ87" i="22"/>
  <c r="BR87" i="22"/>
  <c r="BS87" i="22"/>
  <c r="AZ31" i="6"/>
  <c r="BA31" i="6" s="1"/>
  <c r="BB31" i="6"/>
  <c r="BC31" i="6" s="1"/>
  <c r="BF31" i="6"/>
  <c r="BG31" i="6"/>
  <c r="BH31" i="6"/>
  <c r="BJ31" i="6"/>
  <c r="BK31" i="6"/>
  <c r="BL31" i="6"/>
  <c r="BM31" i="6"/>
  <c r="BN31" i="6"/>
  <c r="BO31" i="6"/>
  <c r="BI31" i="6"/>
  <c r="D31" i="6"/>
  <c r="D78" i="22" l="1"/>
  <c r="E73" i="22"/>
  <c r="E87" i="22"/>
  <c r="D85" i="22"/>
  <c r="E84" i="22"/>
  <c r="D81" i="22"/>
  <c r="E80" i="22"/>
  <c r="D77" i="22"/>
  <c r="E76" i="22"/>
  <c r="D73" i="22"/>
  <c r="E72" i="22"/>
  <c r="D69" i="22"/>
  <c r="D86" i="22"/>
  <c r="D87" i="22"/>
  <c r="D83" i="22"/>
  <c r="E82" i="22"/>
  <c r="D79" i="22"/>
  <c r="E78" i="22"/>
  <c r="D75" i="22"/>
  <c r="E74" i="22"/>
  <c r="D71" i="22"/>
  <c r="E70" i="22"/>
  <c r="E81" i="22"/>
  <c r="D74" i="22"/>
  <c r="E86" i="22"/>
  <c r="D84" i="22"/>
  <c r="E83" i="22"/>
  <c r="D80" i="22"/>
  <c r="E79" i="22"/>
  <c r="D76" i="22"/>
  <c r="E75" i="22"/>
  <c r="D72" i="22"/>
  <c r="E71" i="22"/>
  <c r="E72" i="5"/>
  <c r="D14" i="5"/>
  <c r="D31" i="5"/>
  <c r="D11" i="5"/>
  <c r="D26" i="5"/>
  <c r="E11" i="5"/>
  <c r="AW82" i="22"/>
  <c r="AX82" i="22" s="1"/>
  <c r="D65" i="5"/>
  <c r="E49" i="5"/>
  <c r="E23" i="5"/>
  <c r="D35" i="5"/>
  <c r="E47" i="5"/>
  <c r="E12" i="5"/>
  <c r="D71" i="5"/>
  <c r="E14" i="5"/>
  <c r="D70" i="5"/>
  <c r="E70" i="5"/>
  <c r="E35" i="5"/>
  <c r="D47" i="5"/>
  <c r="D57" i="5"/>
  <c r="E57" i="5"/>
  <c r="D25" i="5"/>
  <c r="E25" i="5"/>
  <c r="D12" i="5"/>
  <c r="E71" i="5"/>
  <c r="D36" i="5"/>
  <c r="E36" i="5"/>
  <c r="D45" i="5"/>
  <c r="E45" i="5"/>
  <c r="D76" i="5"/>
  <c r="E76" i="5"/>
  <c r="D58" i="5"/>
  <c r="E58" i="5"/>
  <c r="D72" i="5"/>
  <c r="E26" i="5"/>
  <c r="D51" i="5"/>
  <c r="E51" i="5"/>
  <c r="D59" i="5"/>
  <c r="E59" i="5"/>
  <c r="D66" i="5"/>
  <c r="E66" i="5"/>
  <c r="D20" i="5"/>
  <c r="E20" i="5"/>
  <c r="E31" i="5"/>
  <c r="D18" i="5"/>
  <c r="E18" i="5"/>
  <c r="E65" i="5"/>
  <c r="D49" i="5"/>
  <c r="E39" i="5"/>
  <c r="D23" i="5"/>
  <c r="E61" i="5"/>
  <c r="D54" i="5"/>
  <c r="E33" i="5"/>
  <c r="D32" i="5"/>
  <c r="E32" i="5"/>
  <c r="D39" i="5"/>
  <c r="D60" i="5"/>
  <c r="E60" i="5"/>
  <c r="AW86" i="22"/>
  <c r="AX86" i="22" s="1"/>
  <c r="CR79" i="22"/>
  <c r="AW84" i="22"/>
  <c r="AX84" i="22" s="1"/>
  <c r="AW80" i="22"/>
  <c r="AX80" i="22" s="1"/>
  <c r="AW79" i="22"/>
  <c r="AX79" i="22" s="1"/>
  <c r="AW78" i="22"/>
  <c r="AX78" i="22" s="1"/>
  <c r="CR86" i="22"/>
  <c r="CT79" i="22"/>
  <c r="AW77" i="22"/>
  <c r="AX77" i="22" s="1"/>
  <c r="AW76" i="22"/>
  <c r="AX76" i="22" s="1"/>
  <c r="AW75" i="22"/>
  <c r="AX75" i="22" s="1"/>
  <c r="AW74" i="22"/>
  <c r="AX74" i="22" s="1"/>
  <c r="AW73" i="22"/>
  <c r="AX73" i="22" s="1"/>
  <c r="AW72" i="22"/>
  <c r="AX72" i="22" s="1"/>
  <c r="AW71" i="22"/>
  <c r="AX71" i="22" s="1"/>
  <c r="CS76" i="22"/>
  <c r="CS75" i="22"/>
  <c r="CS74" i="22"/>
  <c r="CS71" i="22"/>
  <c r="CM71" i="23"/>
  <c r="D33" i="5"/>
  <c r="D13" i="5"/>
  <c r="CP62" i="5"/>
  <c r="AW45" i="5"/>
  <c r="AX45" i="5" s="1"/>
  <c r="AW76" i="5"/>
  <c r="AX76" i="5" s="1"/>
  <c r="AW58" i="5"/>
  <c r="AX58" i="5" s="1"/>
  <c r="AW72" i="5"/>
  <c r="AX72" i="5" s="1"/>
  <c r="AW62" i="5"/>
  <c r="AX62" i="5" s="1"/>
  <c r="AW26" i="5"/>
  <c r="AX26" i="5" s="1"/>
  <c r="AW51" i="5"/>
  <c r="AX51" i="5" s="1"/>
  <c r="AW59" i="5"/>
  <c r="AX59" i="5" s="1"/>
  <c r="CS69" i="22"/>
  <c r="CS70" i="22"/>
  <c r="AW14" i="5"/>
  <c r="AX14" i="5" s="1"/>
  <c r="AW20" i="5"/>
  <c r="AX20" i="5" s="1"/>
  <c r="CT71" i="22"/>
  <c r="CR71" i="22"/>
  <c r="AW33" i="5"/>
  <c r="AX33" i="5" s="1"/>
  <c r="E13" i="5"/>
  <c r="AW70" i="5"/>
  <c r="AX70" i="5" s="1"/>
  <c r="AW35" i="5"/>
  <c r="AX35" i="5" s="1"/>
  <c r="AW47" i="5"/>
  <c r="AX47" i="5" s="1"/>
  <c r="AW11" i="5"/>
  <c r="AX11" i="5" s="1"/>
  <c r="AW57" i="5"/>
  <c r="AX57" i="5" s="1"/>
  <c r="AW25" i="5"/>
  <c r="AX25" i="5" s="1"/>
  <c r="AW12" i="5"/>
  <c r="AX12" i="5" s="1"/>
  <c r="AW71" i="5"/>
  <c r="AX71" i="5" s="1"/>
  <c r="AW36" i="5"/>
  <c r="AX36" i="5" s="1"/>
  <c r="CC32" i="5"/>
  <c r="BD31" i="6"/>
  <c r="BE31" i="6" s="1"/>
  <c r="CS72" i="22"/>
  <c r="CS77" i="22"/>
  <c r="CU69" i="22"/>
  <c r="CC13" i="5"/>
  <c r="AW61" i="5"/>
  <c r="AX61" i="5" s="1"/>
  <c r="AW66" i="5"/>
  <c r="AX66" i="5" s="1"/>
  <c r="AW31" i="5"/>
  <c r="AX31" i="5" s="1"/>
  <c r="CP54" i="5"/>
  <c r="AW54" i="5"/>
  <c r="AX54" i="5" s="1"/>
  <c r="CP33" i="5"/>
  <c r="CC60" i="5"/>
  <c r="AW65" i="5"/>
  <c r="AX65" i="5" s="1"/>
  <c r="AW49" i="5"/>
  <c r="AX49" i="5" s="1"/>
  <c r="AW23" i="5"/>
  <c r="AX23" i="5" s="1"/>
  <c r="CC70" i="5"/>
  <c r="CC35" i="5"/>
  <c r="CC47" i="5"/>
  <c r="CC11" i="5"/>
  <c r="CC57" i="5"/>
  <c r="CC25" i="5"/>
  <c r="CC12" i="5"/>
  <c r="CC71" i="5"/>
  <c r="CC36" i="5"/>
  <c r="CC45" i="5"/>
  <c r="CC76" i="5"/>
  <c r="CC58" i="5"/>
  <c r="CC72" i="5"/>
  <c r="CC26" i="5"/>
  <c r="CC51" i="5"/>
  <c r="CC59" i="5"/>
  <c r="CC66" i="5"/>
  <c r="CC20" i="5"/>
  <c r="CC31" i="5"/>
  <c r="CC18" i="5"/>
  <c r="CC62" i="5"/>
  <c r="CP61" i="5"/>
  <c r="CC39" i="5"/>
  <c r="CC65" i="5"/>
  <c r="CC49" i="5"/>
  <c r="CC23" i="5"/>
  <c r="CC14" i="5"/>
  <c r="AW18" i="5"/>
  <c r="AX18" i="5" s="1"/>
  <c r="CC61" i="5"/>
  <c r="D61" i="5"/>
  <c r="CC33" i="5"/>
  <c r="CC54" i="5"/>
  <c r="E54" i="5"/>
  <c r="CP65" i="5"/>
  <c r="CP49" i="5"/>
  <c r="CP23" i="5"/>
  <c r="CP70" i="5"/>
  <c r="CP35" i="5"/>
  <c r="CP47" i="5"/>
  <c r="CP11" i="5"/>
  <c r="CP57" i="5"/>
  <c r="CP25" i="5"/>
  <c r="CP12" i="5"/>
  <c r="CP71" i="5"/>
  <c r="CP36" i="5"/>
  <c r="CP45" i="5"/>
  <c r="CP76" i="5"/>
  <c r="CP58" i="5"/>
  <c r="CP72" i="5"/>
  <c r="CP26" i="5"/>
  <c r="CP51" i="5"/>
  <c r="CP59" i="5"/>
  <c r="CP66" i="5"/>
  <c r="CP14" i="5"/>
  <c r="CP20" i="5"/>
  <c r="CP31" i="5"/>
  <c r="CP18" i="5"/>
  <c r="AW13" i="5"/>
  <c r="AX13" i="5" s="1"/>
  <c r="AW32" i="5"/>
  <c r="AX32" i="5" s="1"/>
  <c r="AW39" i="5"/>
  <c r="AX39" i="5" s="1"/>
  <c r="AW60" i="5"/>
  <c r="AX60" i="5" s="1"/>
  <c r="CP13" i="5"/>
  <c r="CP32" i="5"/>
  <c r="CP39" i="5"/>
  <c r="CP60" i="5"/>
  <c r="CR84" i="22"/>
  <c r="CR82" i="22"/>
  <c r="CS73" i="22"/>
  <c r="CT85" i="22"/>
  <c r="CT83" i="22"/>
  <c r="CT81" i="22"/>
  <c r="CT75" i="22"/>
  <c r="CR75" i="22"/>
  <c r="CT87" i="22"/>
  <c r="CR85" i="22"/>
  <c r="CR83" i="22"/>
  <c r="CT77" i="22"/>
  <c r="CR77" i="22"/>
  <c r="CT73" i="22"/>
  <c r="CR73" i="22"/>
  <c r="CT69" i="22"/>
  <c r="CR69" i="22"/>
  <c r="CU86" i="22"/>
  <c r="CU84" i="22"/>
  <c r="CU82" i="22"/>
  <c r="CR80" i="22"/>
  <c r="CR78" i="22"/>
  <c r="CT76" i="22"/>
  <c r="CR76" i="22"/>
  <c r="CT74" i="22"/>
  <c r="CR74" i="22"/>
  <c r="CT72" i="22"/>
  <c r="CR72" i="22"/>
  <c r="CT70" i="22"/>
  <c r="CR70" i="22"/>
  <c r="CR87" i="22"/>
  <c r="CT86" i="22"/>
  <c r="CT84" i="22"/>
  <c r="AW87" i="22"/>
  <c r="AX87" i="22" s="1"/>
  <c r="AW85" i="22"/>
  <c r="AX85" i="22" s="1"/>
  <c r="AW83" i="22"/>
  <c r="AX83" i="22" s="1"/>
  <c r="CR81" i="22"/>
  <c r="CU80" i="22"/>
  <c r="CT80" i="22"/>
  <c r="AV80" i="22"/>
  <c r="CU78" i="22"/>
  <c r="CT78" i="22"/>
  <c r="CU77" i="22"/>
  <c r="CU76" i="22"/>
  <c r="CU75" i="22"/>
  <c r="CU74" i="22"/>
  <c r="CU73" i="22"/>
  <c r="CU72" i="22"/>
  <c r="CU71" i="22"/>
  <c r="CU70" i="22"/>
  <c r="AW70" i="22"/>
  <c r="AX70" i="22" s="1"/>
  <c r="AW69" i="22"/>
  <c r="AX69" i="22" s="1"/>
  <c r="CT82" i="22"/>
  <c r="AW81" i="22"/>
  <c r="AX81" i="22" s="1"/>
  <c r="CU87" i="22"/>
  <c r="CS87" i="22"/>
  <c r="CU85" i="22"/>
  <c r="CS85" i="22"/>
  <c r="CU83" i="22"/>
  <c r="CS83" i="22"/>
  <c r="CU81" i="22"/>
  <c r="CS81" i="22"/>
  <c r="CU79" i="22"/>
  <c r="CS79" i="22"/>
  <c r="CS86" i="22"/>
  <c r="CS84" i="22"/>
  <c r="CS82" i="22"/>
  <c r="CS80" i="22"/>
  <c r="CS78" i="22"/>
  <c r="BP31" i="6"/>
  <c r="CV75" i="22" l="1"/>
  <c r="CV74" i="22"/>
  <c r="CV76" i="22"/>
  <c r="CV86" i="22"/>
  <c r="CV79" i="22"/>
  <c r="CV71" i="22"/>
  <c r="CV82" i="22"/>
  <c r="CV83" i="22"/>
  <c r="CV80" i="22"/>
  <c r="CV69" i="22"/>
  <c r="CV73" i="22"/>
  <c r="CV77" i="22"/>
  <c r="CV84" i="22"/>
  <c r="CV70" i="22"/>
  <c r="CV72" i="22"/>
  <c r="CV78" i="22"/>
  <c r="CV87" i="22"/>
  <c r="CV81" i="22"/>
  <c r="CV85" i="22"/>
  <c r="AG30" i="32"/>
  <c r="AZ54" i="6" l="1"/>
  <c r="BB54" i="6"/>
  <c r="BF54" i="6"/>
  <c r="BG54" i="6"/>
  <c r="BH54" i="6"/>
  <c r="BJ54" i="6"/>
  <c r="BK54" i="6"/>
  <c r="BL54" i="6"/>
  <c r="BM54" i="6"/>
  <c r="BN54" i="6"/>
  <c r="BO54" i="6"/>
  <c r="BI54" i="6"/>
  <c r="D54" i="6"/>
  <c r="AS64" i="22"/>
  <c r="AT64" i="22" s="1"/>
  <c r="AU64" i="22"/>
  <c r="AV64" i="22" s="1"/>
  <c r="AY64" i="22"/>
  <c r="AZ64" i="22"/>
  <c r="BA64" i="22"/>
  <c r="E64" i="22" s="1"/>
  <c r="BB64" i="22"/>
  <c r="BC64" i="22"/>
  <c r="BD64" i="22"/>
  <c r="BE64" i="22"/>
  <c r="BF64" i="22"/>
  <c r="BG64" i="22"/>
  <c r="BH64" i="22"/>
  <c r="BI64" i="22"/>
  <c r="BJ64" i="22"/>
  <c r="BK64" i="22"/>
  <c r="BL64" i="22"/>
  <c r="BM64" i="22"/>
  <c r="BN64" i="22"/>
  <c r="BO64" i="22"/>
  <c r="BP64" i="22"/>
  <c r="BQ64" i="22"/>
  <c r="BR64" i="22"/>
  <c r="BS64" i="22"/>
  <c r="AS65" i="22"/>
  <c r="AT65" i="22" s="1"/>
  <c r="AU65" i="22"/>
  <c r="AV65" i="22" s="1"/>
  <c r="AY65" i="22"/>
  <c r="AZ65" i="22"/>
  <c r="BA65" i="22"/>
  <c r="BB65" i="22"/>
  <c r="BC65" i="22"/>
  <c r="BD65" i="22"/>
  <c r="BE65" i="22"/>
  <c r="BF65" i="22"/>
  <c r="BG65" i="22"/>
  <c r="BH65" i="22"/>
  <c r="BI65" i="22"/>
  <c r="BJ65" i="22"/>
  <c r="BK65" i="22"/>
  <c r="BL65" i="22"/>
  <c r="BM65" i="22"/>
  <c r="BN65" i="22"/>
  <c r="BO65" i="22"/>
  <c r="BP65" i="22"/>
  <c r="BQ65" i="22"/>
  <c r="BR65" i="22"/>
  <c r="BS65" i="22"/>
  <c r="AS66" i="22"/>
  <c r="AT66" i="22" s="1"/>
  <c r="AU66" i="22"/>
  <c r="AV66" i="22" s="1"/>
  <c r="AY66" i="22"/>
  <c r="AZ66" i="22"/>
  <c r="BA66" i="22"/>
  <c r="BB66" i="22"/>
  <c r="BC66" i="22"/>
  <c r="BD66" i="22"/>
  <c r="BE66" i="22"/>
  <c r="BF66" i="22"/>
  <c r="BG66" i="22"/>
  <c r="BH66" i="22"/>
  <c r="BI66" i="22"/>
  <c r="BJ66" i="22"/>
  <c r="BK66" i="22"/>
  <c r="BL66" i="22"/>
  <c r="BM66" i="22"/>
  <c r="BN66" i="22"/>
  <c r="BO66" i="22"/>
  <c r="BP66" i="22"/>
  <c r="BQ66" i="22"/>
  <c r="BR66" i="22"/>
  <c r="BS66" i="22"/>
  <c r="AS67" i="22"/>
  <c r="AT67" i="22" s="1"/>
  <c r="AU67" i="22"/>
  <c r="AV67" i="22" s="1"/>
  <c r="AY67" i="22"/>
  <c r="AZ67" i="22"/>
  <c r="BA67" i="22"/>
  <c r="BB67" i="22"/>
  <c r="BC67" i="22"/>
  <c r="BD67" i="22"/>
  <c r="BE67" i="22"/>
  <c r="BF67" i="22"/>
  <c r="BG67" i="22"/>
  <c r="BH67" i="22"/>
  <c r="BI67" i="22"/>
  <c r="BJ67" i="22"/>
  <c r="BK67" i="22"/>
  <c r="BL67" i="22"/>
  <c r="BM67" i="22"/>
  <c r="BN67" i="22"/>
  <c r="BO67" i="22"/>
  <c r="BP67" i="22"/>
  <c r="BQ67" i="22"/>
  <c r="BR67" i="22"/>
  <c r="BS67" i="22"/>
  <c r="AS68" i="22"/>
  <c r="AT68" i="22" s="1"/>
  <c r="AU68" i="22"/>
  <c r="AV68" i="22" s="1"/>
  <c r="AY68" i="22"/>
  <c r="AZ68" i="22"/>
  <c r="BA68" i="22"/>
  <c r="BB68" i="22"/>
  <c r="BC68" i="22"/>
  <c r="BD68" i="22"/>
  <c r="BE68" i="22"/>
  <c r="BF68" i="22"/>
  <c r="BG68" i="22"/>
  <c r="BH68" i="22"/>
  <c r="BI68" i="22"/>
  <c r="BJ68" i="22"/>
  <c r="BK68" i="22"/>
  <c r="BL68" i="22"/>
  <c r="BM68" i="22"/>
  <c r="BN68" i="22"/>
  <c r="BO68" i="22"/>
  <c r="BP68" i="22"/>
  <c r="BQ68" i="22"/>
  <c r="BR68" i="22"/>
  <c r="BS68" i="22"/>
  <c r="E66" i="22" l="1"/>
  <c r="D66" i="22"/>
  <c r="AW66" i="22"/>
  <c r="AX66" i="22" s="1"/>
  <c r="D65" i="22"/>
  <c r="AW65" i="22"/>
  <c r="AX65" i="22" s="1"/>
  <c r="D64" i="22"/>
  <c r="D67" i="22"/>
  <c r="E65" i="22"/>
  <c r="E67" i="22"/>
  <c r="D68" i="22"/>
  <c r="E68" i="22"/>
  <c r="AW64" i="22"/>
  <c r="AX64" i="22" s="1"/>
  <c r="AW68" i="22"/>
  <c r="AX68" i="22" s="1"/>
  <c r="AW67" i="22"/>
  <c r="AX67" i="22" s="1"/>
  <c r="BC54" i="6"/>
  <c r="BA54" i="6"/>
  <c r="CR67" i="22"/>
  <c r="CT68" i="22"/>
  <c r="CT66" i="22"/>
  <c r="CU67" i="22"/>
  <c r="CR64" i="22"/>
  <c r="CS67" i="22"/>
  <c r="CR65" i="22"/>
  <c r="CR66" i="22"/>
  <c r="CT64" i="22"/>
  <c r="CU65" i="22"/>
  <c r="CT65" i="22"/>
  <c r="CU66" i="22"/>
  <c r="CS66" i="22"/>
  <c r="CU64" i="22"/>
  <c r="CS64" i="22"/>
  <c r="CS65" i="22"/>
  <c r="BD54" i="6"/>
  <c r="BE54" i="6" s="1"/>
  <c r="BP54" i="6"/>
  <c r="CT67" i="22"/>
  <c r="CR68" i="22"/>
  <c r="CU68" i="22"/>
  <c r="CS68" i="22"/>
  <c r="P81" i="7"/>
  <c r="Q81" i="7" s="1"/>
  <c r="G59" i="7"/>
  <c r="H59" i="7" s="1"/>
  <c r="I59" i="7" s="1"/>
  <c r="J59" i="7" s="1"/>
  <c r="K59" i="7" s="1"/>
  <c r="L59" i="7" s="1"/>
  <c r="M59" i="7" s="1"/>
  <c r="N59" i="7" s="1"/>
  <c r="O59" i="7" s="1"/>
  <c r="AS60" i="22"/>
  <c r="AT60" i="22" s="1"/>
  <c r="AU60" i="22"/>
  <c r="AV60" i="22" s="1"/>
  <c r="AY60" i="22"/>
  <c r="AZ60" i="22"/>
  <c r="BA60" i="22"/>
  <c r="BB60" i="22"/>
  <c r="BC60" i="22"/>
  <c r="BD60" i="22"/>
  <c r="BE60" i="22"/>
  <c r="BF60" i="22"/>
  <c r="BG60" i="22"/>
  <c r="BH60" i="22"/>
  <c r="BI60" i="22"/>
  <c r="BJ60" i="22"/>
  <c r="BK60" i="22"/>
  <c r="BL60" i="22"/>
  <c r="BM60" i="22"/>
  <c r="BN60" i="22"/>
  <c r="BO60" i="22"/>
  <c r="BP60" i="22"/>
  <c r="BQ60" i="22"/>
  <c r="BR60" i="22"/>
  <c r="BS60" i="22"/>
  <c r="AU7" i="6"/>
  <c r="D60" i="22" l="1"/>
  <c r="E60" i="22"/>
  <c r="CV67" i="22"/>
  <c r="CV66" i="22"/>
  <c r="CV64" i="22"/>
  <c r="CV65" i="22"/>
  <c r="CV68" i="22"/>
  <c r="AW60" i="22"/>
  <c r="AX60" i="22" s="1"/>
  <c r="CR60" i="22"/>
  <c r="CU60" i="22"/>
  <c r="CS60" i="22"/>
  <c r="CT60" i="22"/>
  <c r="G63" i="7"/>
  <c r="H63" i="7"/>
  <c r="I63" i="7"/>
  <c r="J63" i="7"/>
  <c r="K63" i="7"/>
  <c r="L63" i="7"/>
  <c r="M63" i="7"/>
  <c r="N63" i="7"/>
  <c r="O63" i="7"/>
  <c r="G64" i="7"/>
  <c r="F63" i="7"/>
  <c r="CV60" i="22" l="1"/>
  <c r="AG70" i="35"/>
  <c r="AF70" i="35"/>
  <c r="AE70" i="35"/>
  <c r="AD70" i="35"/>
  <c r="AC70" i="35"/>
  <c r="AB70" i="35"/>
  <c r="AA70" i="35"/>
  <c r="Z70" i="35"/>
  <c r="Y70" i="35"/>
  <c r="X70" i="35"/>
  <c r="W70" i="35"/>
  <c r="V70" i="35"/>
  <c r="U70" i="35"/>
  <c r="T70" i="35"/>
  <c r="S70" i="35"/>
  <c r="R70" i="35"/>
  <c r="Q70" i="35"/>
  <c r="P70" i="35"/>
  <c r="O70" i="35"/>
  <c r="N70" i="35"/>
  <c r="M70" i="35"/>
  <c r="L70" i="35"/>
  <c r="K70" i="35"/>
  <c r="J70" i="35"/>
  <c r="I70" i="35"/>
  <c r="H70" i="35"/>
  <c r="G70" i="35"/>
  <c r="F70" i="35"/>
  <c r="E70" i="35"/>
  <c r="D70" i="35"/>
  <c r="AF69" i="35"/>
  <c r="AE69" i="35"/>
  <c r="AD69" i="35"/>
  <c r="AB69" i="35"/>
  <c r="AA69" i="35"/>
  <c r="Z69" i="35"/>
  <c r="N69" i="35"/>
  <c r="M69" i="35"/>
  <c r="L69" i="35"/>
  <c r="K69" i="35"/>
  <c r="I69" i="35"/>
  <c r="E69" i="35"/>
  <c r="D69" i="35"/>
  <c r="AF68" i="35"/>
  <c r="AE68" i="35"/>
  <c r="AD68" i="35"/>
  <c r="AB68" i="35"/>
  <c r="AA68" i="35"/>
  <c r="Z68" i="35"/>
  <c r="N68" i="35"/>
  <c r="M68" i="35"/>
  <c r="L68" i="35"/>
  <c r="K68" i="35"/>
  <c r="I68" i="35"/>
  <c r="E68" i="35"/>
  <c r="D68" i="35"/>
  <c r="AF67" i="35"/>
  <c r="AE67" i="35"/>
  <c r="AD67" i="35"/>
  <c r="AB67" i="35"/>
  <c r="AA67" i="35"/>
  <c r="Z67" i="35"/>
  <c r="N67" i="35"/>
  <c r="M67" i="35"/>
  <c r="L67" i="35"/>
  <c r="K67" i="35"/>
  <c r="I67" i="35"/>
  <c r="E67" i="35"/>
  <c r="D67" i="35"/>
  <c r="AF66" i="35"/>
  <c r="AE66" i="35"/>
  <c r="AD66" i="35"/>
  <c r="AB66" i="35"/>
  <c r="AA66" i="35"/>
  <c r="Z66" i="35"/>
  <c r="N66" i="35"/>
  <c r="M66" i="35"/>
  <c r="L66" i="35"/>
  <c r="K66" i="35"/>
  <c r="I66" i="35"/>
  <c r="E66" i="35"/>
  <c r="D66" i="35"/>
  <c r="AF65" i="35"/>
  <c r="AE65" i="35"/>
  <c r="AD65" i="35"/>
  <c r="AB65" i="35"/>
  <c r="AA65" i="35"/>
  <c r="Z65" i="35"/>
  <c r="N65" i="35"/>
  <c r="M65" i="35"/>
  <c r="L65" i="35"/>
  <c r="K65" i="35"/>
  <c r="I65" i="35"/>
  <c r="E65" i="35"/>
  <c r="D65" i="35"/>
  <c r="AF62" i="35"/>
  <c r="AE62" i="35"/>
  <c r="AD62" i="35"/>
  <c r="AB62" i="35"/>
  <c r="AA62" i="35"/>
  <c r="Z62" i="35"/>
  <c r="N62" i="35"/>
  <c r="M62" i="35"/>
  <c r="L62" i="35"/>
  <c r="K62" i="35"/>
  <c r="I62" i="35"/>
  <c r="E62" i="35"/>
  <c r="D62" i="35"/>
  <c r="AF61" i="35"/>
  <c r="AE61" i="35"/>
  <c r="AD61" i="35"/>
  <c r="AB61" i="35"/>
  <c r="AA61" i="35"/>
  <c r="Z61" i="35"/>
  <c r="N61" i="35"/>
  <c r="M61" i="35"/>
  <c r="L61" i="35"/>
  <c r="K61" i="35"/>
  <c r="I61" i="35"/>
  <c r="E61" i="35"/>
  <c r="D61" i="35"/>
  <c r="AG58" i="35"/>
  <c r="AF58" i="35"/>
  <c r="AE58" i="35"/>
  <c r="AD58" i="35"/>
  <c r="AC58" i="35"/>
  <c r="AB58" i="35"/>
  <c r="AA58" i="35"/>
  <c r="Z58" i="35"/>
  <c r="Y58" i="35"/>
  <c r="X58" i="35"/>
  <c r="W58" i="35"/>
  <c r="V58" i="35"/>
  <c r="U58" i="35"/>
  <c r="T58" i="35"/>
  <c r="S58" i="35"/>
  <c r="R58" i="35"/>
  <c r="Q58" i="35"/>
  <c r="P58" i="35"/>
  <c r="O58" i="35"/>
  <c r="N58" i="35"/>
  <c r="M58" i="35"/>
  <c r="L58" i="35"/>
  <c r="K58" i="35"/>
  <c r="J58" i="35"/>
  <c r="I58" i="35"/>
  <c r="H58" i="35"/>
  <c r="G58" i="35"/>
  <c r="F58" i="35"/>
  <c r="E58" i="35"/>
  <c r="D58" i="35"/>
  <c r="AF57" i="35"/>
  <c r="AE57" i="35"/>
  <c r="AD57" i="35"/>
  <c r="AB57" i="35"/>
  <c r="AA57" i="35"/>
  <c r="Z57" i="35"/>
  <c r="N57" i="35"/>
  <c r="M57" i="35"/>
  <c r="L57" i="35"/>
  <c r="K57" i="35"/>
  <c r="I57" i="35"/>
  <c r="E57" i="35"/>
  <c r="D57" i="35"/>
  <c r="AF56" i="35"/>
  <c r="AE56" i="35"/>
  <c r="AD56" i="35"/>
  <c r="AB56" i="35"/>
  <c r="AA56" i="35"/>
  <c r="Z56" i="35"/>
  <c r="N56" i="35"/>
  <c r="M56" i="35"/>
  <c r="L56" i="35"/>
  <c r="K56" i="35"/>
  <c r="I56" i="35"/>
  <c r="E56" i="35"/>
  <c r="D56" i="35"/>
  <c r="AF55" i="35"/>
  <c r="AE55" i="35"/>
  <c r="AD55" i="35"/>
  <c r="AB55" i="35"/>
  <c r="AA55" i="35"/>
  <c r="Z55" i="35"/>
  <c r="N55" i="35"/>
  <c r="M55" i="35"/>
  <c r="L55" i="35"/>
  <c r="K55" i="35"/>
  <c r="I55" i="35"/>
  <c r="E55" i="35"/>
  <c r="D55" i="35"/>
  <c r="AF54" i="35"/>
  <c r="AE54" i="35"/>
  <c r="AD54" i="35"/>
  <c r="AB54" i="35"/>
  <c r="AA54" i="35"/>
  <c r="Z54" i="35"/>
  <c r="N54" i="35"/>
  <c r="M54" i="35"/>
  <c r="L54" i="35"/>
  <c r="K54" i="35"/>
  <c r="I54" i="35"/>
  <c r="E54" i="35"/>
  <c r="D54" i="35"/>
  <c r="AF53" i="35"/>
  <c r="AE53" i="35"/>
  <c r="AD53" i="35"/>
  <c r="AB53" i="35"/>
  <c r="AA53" i="35"/>
  <c r="Z53" i="35"/>
  <c r="N53" i="35"/>
  <c r="M53" i="35"/>
  <c r="L53" i="35"/>
  <c r="K53" i="35"/>
  <c r="I53" i="35"/>
  <c r="E53" i="35"/>
  <c r="D53" i="35"/>
  <c r="O51" i="35"/>
  <c r="P51" i="35" s="1"/>
  <c r="C49" i="35"/>
  <c r="C48" i="35"/>
  <c r="C50" i="35" s="1"/>
  <c r="R41" i="35"/>
  <c r="Q41" i="35"/>
  <c r="R30" i="35"/>
  <c r="Q30" i="35"/>
  <c r="AZ24" i="35"/>
  <c r="AY24" i="35"/>
  <c r="AX24" i="35"/>
  <c r="AW24" i="35"/>
  <c r="AV24" i="35"/>
  <c r="AU24" i="35"/>
  <c r="AT24" i="35"/>
  <c r="AS24" i="35"/>
  <c r="AR24" i="35"/>
  <c r="AQ24" i="35"/>
  <c r="AP24" i="35"/>
  <c r="AO24" i="35"/>
  <c r="AN24" i="35"/>
  <c r="AM24" i="35"/>
  <c r="AL24" i="35"/>
  <c r="AK24" i="35"/>
  <c r="AJ24" i="35"/>
  <c r="AI24" i="35"/>
  <c r="AH24" i="35"/>
  <c r="AG24" i="35"/>
  <c r="AF24" i="35"/>
  <c r="AE24" i="35"/>
  <c r="AD24" i="35"/>
  <c r="AC24" i="35"/>
  <c r="AB24" i="35"/>
  <c r="AA24" i="35"/>
  <c r="Z24" i="35"/>
  <c r="Y24" i="35"/>
  <c r="X24" i="35"/>
  <c r="W24" i="35"/>
  <c r="V24" i="35"/>
  <c r="U24" i="35"/>
  <c r="T24" i="35"/>
  <c r="S24" i="35"/>
  <c r="R24" i="35"/>
  <c r="Q24" i="35"/>
  <c r="P24" i="35"/>
  <c r="O24" i="35"/>
  <c r="N24" i="35"/>
  <c r="M24" i="35"/>
  <c r="L24" i="35"/>
  <c r="K24" i="35"/>
  <c r="J24" i="35"/>
  <c r="I24" i="35"/>
  <c r="H24" i="35"/>
  <c r="G24" i="35"/>
  <c r="F24" i="35"/>
  <c r="E24" i="35"/>
  <c r="D24" i="35"/>
  <c r="AY23" i="35"/>
  <c r="AX23" i="35"/>
  <c r="AW23" i="35"/>
  <c r="AP23" i="35" s="1"/>
  <c r="AV23" i="35"/>
  <c r="AU23" i="35"/>
  <c r="AZ23" i="35" s="1"/>
  <c r="AS23" i="35"/>
  <c r="AQ23" i="35"/>
  <c r="AO23" i="35"/>
  <c r="AM23" i="35"/>
  <c r="AJ23" i="35"/>
  <c r="AI23" i="35"/>
  <c r="AH23" i="35"/>
  <c r="AG23" i="35"/>
  <c r="Z23" i="35" s="1"/>
  <c r="AF23" i="35"/>
  <c r="AE23" i="35"/>
  <c r="AB23" i="35" s="1"/>
  <c r="AD23" i="35"/>
  <c r="AC23" i="35"/>
  <c r="AA23" i="35"/>
  <c r="Y23" i="35"/>
  <c r="W23" i="35"/>
  <c r="U23" i="35"/>
  <c r="T23" i="35"/>
  <c r="S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E23" i="35"/>
  <c r="D23" i="35"/>
  <c r="AY22" i="35"/>
  <c r="AX22" i="35"/>
  <c r="AW22" i="35"/>
  <c r="AV22" i="35"/>
  <c r="AU22" i="35"/>
  <c r="AJ22" i="35"/>
  <c r="AI22" i="35"/>
  <c r="AH22" i="35"/>
  <c r="AG22" i="35"/>
  <c r="AF22" i="35"/>
  <c r="AE22" i="35"/>
  <c r="AD22" i="35"/>
  <c r="T22" i="35"/>
  <c r="S22" i="35"/>
  <c r="R22" i="35"/>
  <c r="Q22" i="35"/>
  <c r="P22" i="35"/>
  <c r="O22" i="35"/>
  <c r="N22" i="35"/>
  <c r="M22" i="35"/>
  <c r="L22" i="35"/>
  <c r="K22" i="35"/>
  <c r="J22" i="35"/>
  <c r="F22" i="35" s="1"/>
  <c r="I22" i="35"/>
  <c r="H22" i="35"/>
  <c r="G22" i="35"/>
  <c r="E22" i="35"/>
  <c r="D22" i="35"/>
  <c r="C21" i="35"/>
  <c r="AZ19" i="35"/>
  <c r="AY19" i="35"/>
  <c r="AX19" i="35"/>
  <c r="AW19" i="35"/>
  <c r="AV19" i="35"/>
  <c r="AU19" i="35"/>
  <c r="AT19" i="35"/>
  <c r="AS19" i="35"/>
  <c r="AR19" i="35"/>
  <c r="AQ19" i="35"/>
  <c r="AP19" i="35"/>
  <c r="AO19" i="35"/>
  <c r="AN19" i="35"/>
  <c r="AM19" i="35"/>
  <c r="AL19" i="35"/>
  <c r="AK19" i="35"/>
  <c r="AJ19" i="35"/>
  <c r="AI19" i="35"/>
  <c r="AH19" i="35"/>
  <c r="AG19" i="35"/>
  <c r="AF19" i="35"/>
  <c r="AE19" i="35"/>
  <c r="AD19" i="35"/>
  <c r="AC19" i="35"/>
  <c r="AB19" i="35"/>
  <c r="AA19" i="35"/>
  <c r="Z19" i="35"/>
  <c r="Y19" i="35"/>
  <c r="X19" i="35"/>
  <c r="W19" i="35"/>
  <c r="V19" i="35"/>
  <c r="U19" i="35"/>
  <c r="T19" i="35"/>
  <c r="S19" i="35"/>
  <c r="R19" i="35"/>
  <c r="Q19" i="35"/>
  <c r="P19" i="35"/>
  <c r="O19" i="35"/>
  <c r="N19" i="35"/>
  <c r="M19" i="35"/>
  <c r="L19" i="35"/>
  <c r="K19" i="35"/>
  <c r="J19" i="35"/>
  <c r="I19" i="35"/>
  <c r="H19" i="35"/>
  <c r="G19" i="35"/>
  <c r="F19" i="35"/>
  <c r="E19" i="35"/>
  <c r="D19" i="35"/>
  <c r="AZ18" i="35"/>
  <c r="AY18" i="35"/>
  <c r="AX18" i="35"/>
  <c r="AW18" i="35"/>
  <c r="AV18" i="35"/>
  <c r="AU18" i="35"/>
  <c r="AT18" i="35"/>
  <c r="AS18" i="35"/>
  <c r="AR18" i="35"/>
  <c r="AQ18" i="35"/>
  <c r="AP18" i="35"/>
  <c r="AO18" i="35"/>
  <c r="AN18" i="35"/>
  <c r="AM18" i="35"/>
  <c r="AL18" i="35"/>
  <c r="AK18" i="35"/>
  <c r="AJ18" i="35"/>
  <c r="AI18" i="35"/>
  <c r="AH18" i="35"/>
  <c r="AG18" i="35"/>
  <c r="AF18" i="35"/>
  <c r="AE18" i="35"/>
  <c r="AD18" i="35"/>
  <c r="AC18" i="35"/>
  <c r="AB18" i="35"/>
  <c r="AA18" i="35"/>
  <c r="Z18" i="35"/>
  <c r="Y18" i="35"/>
  <c r="X18" i="35"/>
  <c r="W18" i="35"/>
  <c r="V18" i="35"/>
  <c r="U18" i="35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D18" i="35"/>
  <c r="AY17" i="35"/>
  <c r="AX17" i="35"/>
  <c r="AW17" i="35"/>
  <c r="AV17" i="35"/>
  <c r="AU17" i="35"/>
  <c r="AS17" i="35"/>
  <c r="AQ17" i="35"/>
  <c r="AO17" i="35"/>
  <c r="AN17" i="35"/>
  <c r="AM17" i="35"/>
  <c r="AJ17" i="35"/>
  <c r="AI17" i="35"/>
  <c r="AL17" i="35" s="1"/>
  <c r="AH17" i="35"/>
  <c r="AG17" i="35"/>
  <c r="AK17" i="35" s="1"/>
  <c r="AF17" i="35"/>
  <c r="AE17" i="35"/>
  <c r="AB17" i="35" s="1"/>
  <c r="AD17" i="35"/>
  <c r="AC17" i="35"/>
  <c r="AA17" i="35"/>
  <c r="Y17" i="35"/>
  <c r="W17" i="35"/>
  <c r="U17" i="35"/>
  <c r="T17" i="35"/>
  <c r="S17" i="35"/>
  <c r="R17" i="35"/>
  <c r="Q17" i="35"/>
  <c r="P17" i="35"/>
  <c r="O17" i="35"/>
  <c r="F17" i="35" s="1"/>
  <c r="N17" i="35"/>
  <c r="M17" i="35"/>
  <c r="L17" i="35"/>
  <c r="K17" i="35"/>
  <c r="H17" i="35" s="1"/>
  <c r="J17" i="35"/>
  <c r="I17" i="35"/>
  <c r="G17" i="35"/>
  <c r="E17" i="35"/>
  <c r="D17" i="35"/>
  <c r="AY16" i="35"/>
  <c r="AX16" i="35"/>
  <c r="AW16" i="35"/>
  <c r="AV16" i="35"/>
  <c r="AU16" i="35"/>
  <c r="AJ16" i="35"/>
  <c r="AI16" i="35"/>
  <c r="AH16" i="35"/>
  <c r="AG16" i="35"/>
  <c r="AF16" i="35"/>
  <c r="AE16" i="35"/>
  <c r="AD16" i="35"/>
  <c r="T16" i="35"/>
  <c r="S16" i="35"/>
  <c r="R16" i="35"/>
  <c r="Q16" i="35"/>
  <c r="G16" i="35" s="1"/>
  <c r="P16" i="35"/>
  <c r="O16" i="35"/>
  <c r="N16" i="35"/>
  <c r="M16" i="35"/>
  <c r="L16" i="35"/>
  <c r="K16" i="35"/>
  <c r="J16" i="35"/>
  <c r="I16" i="35"/>
  <c r="E16" i="35"/>
  <c r="D16" i="35"/>
  <c r="AY15" i="35"/>
  <c r="AX15" i="35"/>
  <c r="AW15" i="35"/>
  <c r="AV15" i="35"/>
  <c r="AU15" i="35"/>
  <c r="AJ15" i="35"/>
  <c r="AI15" i="35"/>
  <c r="AH15" i="35"/>
  <c r="AG15" i="35"/>
  <c r="AF15" i="35"/>
  <c r="AE15" i="35"/>
  <c r="AD15" i="35"/>
  <c r="T15" i="35"/>
  <c r="S15" i="35"/>
  <c r="R15" i="35"/>
  <c r="Q15" i="35"/>
  <c r="G15" i="35" s="1"/>
  <c r="P15" i="35"/>
  <c r="O15" i="35"/>
  <c r="N15" i="35"/>
  <c r="M15" i="35"/>
  <c r="L15" i="35"/>
  <c r="K15" i="35"/>
  <c r="J15" i="35"/>
  <c r="I15" i="35"/>
  <c r="E15" i="35"/>
  <c r="D15" i="35"/>
  <c r="AY14" i="35"/>
  <c r="AX14" i="35"/>
  <c r="AW14" i="35"/>
  <c r="AV14" i="35"/>
  <c r="AU14" i="35"/>
  <c r="AJ14" i="35"/>
  <c r="AI14" i="35"/>
  <c r="AH14" i="35"/>
  <c r="AG14" i="35"/>
  <c r="AF14" i="35"/>
  <c r="AE14" i="35"/>
  <c r="AD14" i="35"/>
  <c r="T14" i="35"/>
  <c r="S14" i="35"/>
  <c r="R14" i="35"/>
  <c r="Q14" i="35"/>
  <c r="G14" i="35" s="1"/>
  <c r="P14" i="35"/>
  <c r="O14" i="35"/>
  <c r="N14" i="35"/>
  <c r="M14" i="35"/>
  <c r="L14" i="35"/>
  <c r="K14" i="35"/>
  <c r="J14" i="35"/>
  <c r="I14" i="35"/>
  <c r="E14" i="35"/>
  <c r="D14" i="35"/>
  <c r="C13" i="35"/>
  <c r="AY11" i="35"/>
  <c r="AX11" i="35"/>
  <c r="AW11" i="35"/>
  <c r="AV11" i="35"/>
  <c r="AU11" i="35"/>
  <c r="AZ11" i="35" s="1"/>
  <c r="AS11" i="35"/>
  <c r="AQ11" i="35"/>
  <c r="AO11" i="35"/>
  <c r="AM11" i="35"/>
  <c r="AJ11" i="35"/>
  <c r="AI11" i="35"/>
  <c r="AH11" i="35"/>
  <c r="AG11" i="35"/>
  <c r="Z11" i="35" s="1"/>
  <c r="AF11" i="35"/>
  <c r="AE11" i="35"/>
  <c r="AB11" i="35" s="1"/>
  <c r="AD11" i="35"/>
  <c r="AK11" i="35" s="1"/>
  <c r="AC11" i="35"/>
  <c r="AA11" i="35"/>
  <c r="Y11" i="35"/>
  <c r="W11" i="35"/>
  <c r="U11" i="35"/>
  <c r="T11" i="35"/>
  <c r="S11" i="35"/>
  <c r="R11" i="35"/>
  <c r="Q11" i="35"/>
  <c r="P11" i="35"/>
  <c r="O11" i="35"/>
  <c r="N11" i="35"/>
  <c r="M11" i="35"/>
  <c r="F11" i="35" s="1"/>
  <c r="L11" i="35"/>
  <c r="K11" i="35"/>
  <c r="J11" i="35"/>
  <c r="I11" i="35"/>
  <c r="H11" i="35"/>
  <c r="G11" i="35"/>
  <c r="E11" i="35"/>
  <c r="D11" i="35"/>
  <c r="AY10" i="35"/>
  <c r="AX10" i="35"/>
  <c r="AZ10" i="35" s="1"/>
  <c r="AW10" i="35"/>
  <c r="AV10" i="35"/>
  <c r="AS10" i="35" s="1"/>
  <c r="AU10" i="35"/>
  <c r="AT10" i="35"/>
  <c r="AR10" i="35"/>
  <c r="AP10" i="35"/>
  <c r="AN10" i="35"/>
  <c r="AJ10" i="35"/>
  <c r="AL10" i="35" s="1"/>
  <c r="AI10" i="35"/>
  <c r="AH10" i="35"/>
  <c r="AG10" i="35"/>
  <c r="AF10" i="35"/>
  <c r="Y10" i="35" s="1"/>
  <c r="AE10" i="35"/>
  <c r="AD10" i="35"/>
  <c r="AK10" i="35" s="1"/>
  <c r="AB10" i="35"/>
  <c r="Z10" i="35"/>
  <c r="X10" i="35"/>
  <c r="V10" i="35"/>
  <c r="T10" i="35"/>
  <c r="S10" i="35"/>
  <c r="R10" i="35"/>
  <c r="Q10" i="35"/>
  <c r="P10" i="35"/>
  <c r="O10" i="35"/>
  <c r="N10" i="35"/>
  <c r="G10" i="35" s="1"/>
  <c r="M10" i="35"/>
  <c r="L10" i="35"/>
  <c r="K10" i="35"/>
  <c r="J10" i="35"/>
  <c r="I10" i="35"/>
  <c r="H10" i="35"/>
  <c r="F10" i="35"/>
  <c r="E10" i="35"/>
  <c r="D10" i="35"/>
  <c r="AY9" i="35"/>
  <c r="AX9" i="35"/>
  <c r="AW9" i="35"/>
  <c r="AV9" i="35"/>
  <c r="AU9" i="35"/>
  <c r="AJ9" i="35"/>
  <c r="AI9" i="35"/>
  <c r="AH9" i="35"/>
  <c r="AG9" i="35"/>
  <c r="AF9" i="35"/>
  <c r="AE9" i="35"/>
  <c r="AD9" i="35"/>
  <c r="T9" i="35"/>
  <c r="S9" i="35"/>
  <c r="I9" i="35" s="1"/>
  <c r="R9" i="35"/>
  <c r="Q9" i="35"/>
  <c r="P9" i="35"/>
  <c r="O9" i="35"/>
  <c r="N9" i="35"/>
  <c r="M9" i="35"/>
  <c r="L9" i="35"/>
  <c r="H9" i="35" s="1"/>
  <c r="K9" i="35"/>
  <c r="J9" i="35"/>
  <c r="E9" i="35"/>
  <c r="D9" i="35"/>
  <c r="AY8" i="35"/>
  <c r="AX8" i="35"/>
  <c r="AW8" i="35"/>
  <c r="AV8" i="35"/>
  <c r="AU8" i="35"/>
  <c r="AJ8" i="35"/>
  <c r="AI8" i="35"/>
  <c r="AH8" i="35"/>
  <c r="AG8" i="35"/>
  <c r="AF8" i="35"/>
  <c r="AE8" i="35"/>
  <c r="AD8" i="35"/>
  <c r="T8" i="35"/>
  <c r="S8" i="35"/>
  <c r="I8" i="35" s="1"/>
  <c r="R8" i="35"/>
  <c r="Q8" i="35"/>
  <c r="P8" i="35"/>
  <c r="O8" i="35"/>
  <c r="N8" i="35"/>
  <c r="M8" i="35"/>
  <c r="L8" i="35"/>
  <c r="H8" i="35" s="1"/>
  <c r="K8" i="35"/>
  <c r="J8" i="35"/>
  <c r="E8" i="35"/>
  <c r="D8" i="35"/>
  <c r="AY7" i="35"/>
  <c r="AX7" i="35"/>
  <c r="AW7" i="35"/>
  <c r="AV7" i="35"/>
  <c r="AU7" i="35"/>
  <c r="AJ7" i="35"/>
  <c r="AI7" i="35"/>
  <c r="AH7" i="35"/>
  <c r="AG7" i="35"/>
  <c r="AF7" i="35"/>
  <c r="AE7" i="35"/>
  <c r="AD7" i="35"/>
  <c r="T7" i="35"/>
  <c r="S7" i="35"/>
  <c r="I7" i="35" s="1"/>
  <c r="R7" i="35"/>
  <c r="Q7" i="35"/>
  <c r="P7" i="35"/>
  <c r="O7" i="35"/>
  <c r="N7" i="35"/>
  <c r="M7" i="35"/>
  <c r="L7" i="35"/>
  <c r="H7" i="35" s="1"/>
  <c r="K7" i="35"/>
  <c r="J7" i="35"/>
  <c r="E7" i="35"/>
  <c r="D7" i="35"/>
  <c r="AY6" i="35"/>
  <c r="AX6" i="35"/>
  <c r="AW6" i="35"/>
  <c r="AV6" i="35"/>
  <c r="AU6" i="35"/>
  <c r="AJ6" i="35"/>
  <c r="AI6" i="35"/>
  <c r="AH6" i="35"/>
  <c r="AG6" i="35"/>
  <c r="AF6" i="35"/>
  <c r="AE6" i="35"/>
  <c r="AD6" i="35"/>
  <c r="T6" i="35"/>
  <c r="S6" i="35"/>
  <c r="I6" i="35" s="1"/>
  <c r="R6" i="35"/>
  <c r="Q6" i="35"/>
  <c r="P6" i="35"/>
  <c r="O6" i="35"/>
  <c r="N6" i="35"/>
  <c r="M6" i="35"/>
  <c r="L6" i="35"/>
  <c r="H6" i="35" s="1"/>
  <c r="K6" i="35"/>
  <c r="J6" i="35"/>
  <c r="E6" i="35"/>
  <c r="D6" i="35"/>
  <c r="AY5" i="35"/>
  <c r="AX5" i="35"/>
  <c r="AW5" i="35"/>
  <c r="AV5" i="35"/>
  <c r="AU5" i="35"/>
  <c r="AJ5" i="35"/>
  <c r="AI5" i="35"/>
  <c r="AH5" i="35"/>
  <c r="AG5" i="35"/>
  <c r="AF5" i="35"/>
  <c r="AE5" i="35"/>
  <c r="AD5" i="35"/>
  <c r="T5" i="35"/>
  <c r="S5" i="35"/>
  <c r="I5" i="35" s="1"/>
  <c r="R5" i="35"/>
  <c r="Q5" i="35"/>
  <c r="P5" i="35"/>
  <c r="O5" i="35"/>
  <c r="N5" i="35"/>
  <c r="M5" i="35"/>
  <c r="L5" i="35"/>
  <c r="H5" i="35" s="1"/>
  <c r="K5" i="35"/>
  <c r="J5" i="35"/>
  <c r="E5" i="35"/>
  <c r="D5" i="35"/>
  <c r="AY4" i="35"/>
  <c r="AX4" i="35"/>
  <c r="AW4" i="35"/>
  <c r="AV4" i="35"/>
  <c r="AU4" i="35"/>
  <c r="AJ4" i="35"/>
  <c r="AI4" i="35"/>
  <c r="AH4" i="35"/>
  <c r="AG4" i="35"/>
  <c r="AF4" i="35"/>
  <c r="AE4" i="35"/>
  <c r="AD4" i="35"/>
  <c r="T4" i="35"/>
  <c r="S4" i="35"/>
  <c r="I4" i="35" s="1"/>
  <c r="R4" i="35"/>
  <c r="Q4" i="35"/>
  <c r="P4" i="35"/>
  <c r="O4" i="35"/>
  <c r="N4" i="35"/>
  <c r="M4" i="35"/>
  <c r="L4" i="35"/>
  <c r="H4" i="35" s="1"/>
  <c r="K4" i="35"/>
  <c r="J4" i="35"/>
  <c r="E4" i="35"/>
  <c r="D4" i="35"/>
  <c r="AY3" i="35"/>
  <c r="AX3" i="35"/>
  <c r="AW3" i="35"/>
  <c r="AV3" i="35"/>
  <c r="AU3" i="35"/>
  <c r="AJ3" i="35"/>
  <c r="AI3" i="35"/>
  <c r="AH3" i="35"/>
  <c r="AG3" i="35"/>
  <c r="AF3" i="35"/>
  <c r="AE3" i="35"/>
  <c r="AD3" i="35"/>
  <c r="AC3" i="35" s="1"/>
  <c r="T3" i="35"/>
  <c r="S3" i="35"/>
  <c r="I3" i="35" s="1"/>
  <c r="R3" i="35"/>
  <c r="Q3" i="35"/>
  <c r="P3" i="35"/>
  <c r="O3" i="35"/>
  <c r="N3" i="35"/>
  <c r="M3" i="35"/>
  <c r="L3" i="35"/>
  <c r="H3" i="35" s="1"/>
  <c r="K3" i="35"/>
  <c r="J3" i="35"/>
  <c r="E3" i="35"/>
  <c r="D3" i="35"/>
  <c r="C2" i="35"/>
  <c r="B24" i="26"/>
  <c r="B25" i="26"/>
  <c r="B26" i="26"/>
  <c r="B28" i="26"/>
  <c r="B34" i="26" s="1"/>
  <c r="B29" i="26"/>
  <c r="E34" i="26"/>
  <c r="E35" i="26"/>
  <c r="E36" i="26"/>
  <c r="AG72" i="34"/>
  <c r="AF72" i="34"/>
  <c r="AE72" i="34"/>
  <c r="AD72" i="34"/>
  <c r="AC72" i="34"/>
  <c r="AB72" i="34"/>
  <c r="AA72" i="34"/>
  <c r="Z72" i="34"/>
  <c r="Y72" i="34"/>
  <c r="X72" i="34"/>
  <c r="W72" i="34"/>
  <c r="V72" i="34"/>
  <c r="U72" i="34"/>
  <c r="T72" i="34"/>
  <c r="S72" i="34"/>
  <c r="R72" i="34"/>
  <c r="Q72" i="34"/>
  <c r="P72" i="34"/>
  <c r="O72" i="34"/>
  <c r="N72" i="34"/>
  <c r="M72" i="34"/>
  <c r="L72" i="34"/>
  <c r="K72" i="34"/>
  <c r="J72" i="34"/>
  <c r="I72" i="34"/>
  <c r="H72" i="34"/>
  <c r="G72" i="34"/>
  <c r="F72" i="34"/>
  <c r="E72" i="34"/>
  <c r="D72" i="34"/>
  <c r="AG71" i="34"/>
  <c r="AF71" i="34"/>
  <c r="AE71" i="34"/>
  <c r="AD71" i="34"/>
  <c r="AC71" i="34"/>
  <c r="AB71" i="34"/>
  <c r="AA71" i="34"/>
  <c r="Z71" i="34"/>
  <c r="Y71" i="34"/>
  <c r="X71" i="34"/>
  <c r="W71" i="34"/>
  <c r="V71" i="34"/>
  <c r="U71" i="34"/>
  <c r="T71" i="34"/>
  <c r="S71" i="34"/>
  <c r="R71" i="34"/>
  <c r="Q71" i="34"/>
  <c r="P71" i="34"/>
  <c r="O71" i="34"/>
  <c r="N71" i="34"/>
  <c r="M71" i="34"/>
  <c r="L71" i="34"/>
  <c r="K71" i="34"/>
  <c r="J71" i="34"/>
  <c r="I71" i="34"/>
  <c r="H71" i="34"/>
  <c r="G71" i="34"/>
  <c r="F71" i="34"/>
  <c r="E71" i="34"/>
  <c r="D71" i="34"/>
  <c r="AG70" i="34"/>
  <c r="AF70" i="34"/>
  <c r="AE70" i="34"/>
  <c r="AD70" i="34"/>
  <c r="AC70" i="34"/>
  <c r="AB70" i="34"/>
  <c r="AA70" i="34"/>
  <c r="Z70" i="34"/>
  <c r="Y70" i="34"/>
  <c r="X70" i="34"/>
  <c r="W70" i="34"/>
  <c r="V70" i="34"/>
  <c r="U70" i="34"/>
  <c r="T70" i="34"/>
  <c r="S70" i="34"/>
  <c r="R70" i="34"/>
  <c r="Q70" i="34"/>
  <c r="P70" i="34"/>
  <c r="O70" i="34"/>
  <c r="N70" i="34"/>
  <c r="M70" i="34"/>
  <c r="L70" i="34"/>
  <c r="K70" i="34"/>
  <c r="J70" i="34"/>
  <c r="I70" i="34"/>
  <c r="H70" i="34"/>
  <c r="G70" i="34"/>
  <c r="F70" i="34"/>
  <c r="E70" i="34"/>
  <c r="D70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AF68" i="34"/>
  <c r="AE68" i="34"/>
  <c r="AD68" i="34"/>
  <c r="AB68" i="34"/>
  <c r="AA68" i="34"/>
  <c r="Z68" i="34"/>
  <c r="Y68" i="34"/>
  <c r="X68" i="34"/>
  <c r="W68" i="34"/>
  <c r="V68" i="34"/>
  <c r="U68" i="34"/>
  <c r="T68" i="34"/>
  <c r="S68" i="34"/>
  <c r="R68" i="34"/>
  <c r="Q68" i="34"/>
  <c r="P68" i="34"/>
  <c r="O68" i="34"/>
  <c r="N68" i="34"/>
  <c r="M68" i="34"/>
  <c r="L68" i="34"/>
  <c r="K68" i="34"/>
  <c r="I68" i="34"/>
  <c r="E68" i="34"/>
  <c r="D68" i="34"/>
  <c r="AF67" i="34"/>
  <c r="AE67" i="34"/>
  <c r="AD67" i="34"/>
  <c r="AB67" i="34"/>
  <c r="AA67" i="34"/>
  <c r="Z67" i="34"/>
  <c r="N67" i="34"/>
  <c r="M67" i="34"/>
  <c r="L67" i="34"/>
  <c r="K67" i="34"/>
  <c r="I67" i="34"/>
  <c r="E67" i="34"/>
  <c r="D67" i="34"/>
  <c r="AF66" i="34"/>
  <c r="AE66" i="34"/>
  <c r="AD66" i="34"/>
  <c r="AB66" i="34"/>
  <c r="AA66" i="34"/>
  <c r="Z66" i="34"/>
  <c r="N66" i="34"/>
  <c r="M66" i="34"/>
  <c r="L66" i="34"/>
  <c r="K66" i="34"/>
  <c r="I66" i="34"/>
  <c r="E66" i="34"/>
  <c r="D66" i="34"/>
  <c r="AF65" i="34"/>
  <c r="AE65" i="34"/>
  <c r="AD65" i="34"/>
  <c r="AB65" i="34"/>
  <c r="AA65" i="34"/>
  <c r="Z65" i="34"/>
  <c r="N65" i="34"/>
  <c r="M65" i="34"/>
  <c r="L65" i="34"/>
  <c r="K65" i="34"/>
  <c r="I65" i="34"/>
  <c r="E65" i="34"/>
  <c r="D65" i="34"/>
  <c r="AF64" i="34"/>
  <c r="AE64" i="34"/>
  <c r="AD64" i="34"/>
  <c r="AB64" i="34"/>
  <c r="AA64" i="34"/>
  <c r="Z64" i="34"/>
  <c r="N64" i="34"/>
  <c r="M64" i="34"/>
  <c r="L64" i="34"/>
  <c r="K64" i="34"/>
  <c r="I64" i="34"/>
  <c r="E64" i="34"/>
  <c r="D64" i="34"/>
  <c r="AF63" i="34"/>
  <c r="AE63" i="34"/>
  <c r="AD63" i="34"/>
  <c r="AB63" i="34"/>
  <c r="AA63" i="34"/>
  <c r="Z63" i="34"/>
  <c r="N63" i="34"/>
  <c r="M63" i="34"/>
  <c r="L63" i="34"/>
  <c r="K63" i="34"/>
  <c r="I63" i="34"/>
  <c r="E63" i="34"/>
  <c r="D63" i="34"/>
  <c r="AF60" i="34"/>
  <c r="AE60" i="34"/>
  <c r="AD60" i="34"/>
  <c r="AB60" i="34"/>
  <c r="AA60" i="34"/>
  <c r="Z60" i="34"/>
  <c r="Y60" i="34"/>
  <c r="X60" i="34"/>
  <c r="W60" i="34"/>
  <c r="V60" i="34"/>
  <c r="U60" i="34"/>
  <c r="T60" i="34"/>
  <c r="S60" i="34"/>
  <c r="R60" i="34"/>
  <c r="Q60" i="34"/>
  <c r="P60" i="34"/>
  <c r="O60" i="34"/>
  <c r="N60" i="34"/>
  <c r="M60" i="34"/>
  <c r="L60" i="34"/>
  <c r="K60" i="34"/>
  <c r="I60" i="34"/>
  <c r="E60" i="34"/>
  <c r="D60" i="34"/>
  <c r="AF59" i="34"/>
  <c r="AE59" i="34"/>
  <c r="AD59" i="34"/>
  <c r="AB59" i="34"/>
  <c r="AA59" i="34"/>
  <c r="Z59" i="34"/>
  <c r="N59" i="34"/>
  <c r="M59" i="34"/>
  <c r="L59" i="34"/>
  <c r="K59" i="34"/>
  <c r="I59" i="34"/>
  <c r="E59" i="34"/>
  <c r="D59" i="34"/>
  <c r="AG56" i="34"/>
  <c r="AF56" i="34"/>
  <c r="AE56" i="34"/>
  <c r="AD56" i="34"/>
  <c r="AC56" i="34"/>
  <c r="AB56" i="34"/>
  <c r="AA56" i="34"/>
  <c r="Z56" i="34"/>
  <c r="Y56" i="34"/>
  <c r="X56" i="34"/>
  <c r="W56" i="34"/>
  <c r="V56" i="34"/>
  <c r="U56" i="34"/>
  <c r="T56" i="34"/>
  <c r="S56" i="34"/>
  <c r="R56" i="34"/>
  <c r="Q56" i="34"/>
  <c r="P56" i="34"/>
  <c r="O56" i="34"/>
  <c r="N56" i="34"/>
  <c r="M56" i="34"/>
  <c r="L56" i="34"/>
  <c r="K56" i="34"/>
  <c r="J56" i="34"/>
  <c r="I56" i="34"/>
  <c r="H56" i="34"/>
  <c r="G56" i="34"/>
  <c r="F56" i="34"/>
  <c r="E56" i="34"/>
  <c r="D56" i="34"/>
  <c r="AF55" i="34"/>
  <c r="AE55" i="34"/>
  <c r="AD55" i="34"/>
  <c r="AB55" i="34"/>
  <c r="AA55" i="34"/>
  <c r="Z55" i="34"/>
  <c r="N55" i="34"/>
  <c r="M55" i="34"/>
  <c r="L55" i="34"/>
  <c r="K55" i="34"/>
  <c r="I55" i="34"/>
  <c r="E55" i="34"/>
  <c r="D55" i="34"/>
  <c r="AF54" i="34"/>
  <c r="AE54" i="34"/>
  <c r="AD54" i="34"/>
  <c r="AB54" i="34"/>
  <c r="AA54" i="34"/>
  <c r="Z54" i="34"/>
  <c r="N54" i="34"/>
  <c r="M54" i="34"/>
  <c r="L54" i="34"/>
  <c r="K54" i="34"/>
  <c r="I54" i="34"/>
  <c r="E54" i="34"/>
  <c r="D54" i="34"/>
  <c r="AF53" i="34"/>
  <c r="AE53" i="34"/>
  <c r="AD53" i="34"/>
  <c r="AB53" i="34"/>
  <c r="AA53" i="34"/>
  <c r="Z53" i="34"/>
  <c r="N53" i="34"/>
  <c r="M53" i="34"/>
  <c r="L53" i="34"/>
  <c r="K53" i="34"/>
  <c r="I53" i="34"/>
  <c r="E53" i="34"/>
  <c r="D53" i="34"/>
  <c r="AF52" i="34"/>
  <c r="AE52" i="34"/>
  <c r="AD52" i="34"/>
  <c r="AB52" i="34"/>
  <c r="AA52" i="34"/>
  <c r="Z52" i="34"/>
  <c r="N52" i="34"/>
  <c r="M52" i="34"/>
  <c r="L52" i="34"/>
  <c r="K52" i="34"/>
  <c r="I52" i="34"/>
  <c r="E52" i="34"/>
  <c r="D52" i="34"/>
  <c r="AF51" i="34"/>
  <c r="AE51" i="34"/>
  <c r="AD51" i="34"/>
  <c r="AB51" i="34"/>
  <c r="AA51" i="34"/>
  <c r="Z51" i="34"/>
  <c r="N51" i="34"/>
  <c r="M51" i="34"/>
  <c r="L51" i="34"/>
  <c r="K51" i="34"/>
  <c r="I51" i="34"/>
  <c r="E51" i="34"/>
  <c r="D51" i="34"/>
  <c r="P49" i="34"/>
  <c r="P67" i="34" s="1"/>
  <c r="O49" i="34"/>
  <c r="O67" i="34" s="1"/>
  <c r="C47" i="34"/>
  <c r="C46" i="34"/>
  <c r="R38" i="34"/>
  <c r="Q38" i="34"/>
  <c r="AY33" i="34"/>
  <c r="AX33" i="34"/>
  <c r="AW33" i="34"/>
  <c r="AV33" i="34"/>
  <c r="AU33" i="34"/>
  <c r="AZ33" i="34" s="1"/>
  <c r="AM33" i="34"/>
  <c r="AJ33" i="34"/>
  <c r="AI33" i="34"/>
  <c r="AH33" i="34"/>
  <c r="AG33" i="34"/>
  <c r="AF33" i="34"/>
  <c r="AE33" i="34"/>
  <c r="AB33" i="34" s="1"/>
  <c r="AD33" i="34"/>
  <c r="AC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AY32" i="34"/>
  <c r="AX32" i="34"/>
  <c r="AW32" i="34"/>
  <c r="AV32" i="34"/>
  <c r="AU32" i="34"/>
  <c r="AJ32" i="34"/>
  <c r="AI32" i="34"/>
  <c r="AH32" i="34"/>
  <c r="AG32" i="34"/>
  <c r="AF32" i="34"/>
  <c r="AE32" i="34"/>
  <c r="AD32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AY31" i="34"/>
  <c r="AX31" i="34"/>
  <c r="AW31" i="34"/>
  <c r="AV31" i="34"/>
  <c r="AU31" i="34"/>
  <c r="AJ31" i="34"/>
  <c r="AI31" i="34"/>
  <c r="AH31" i="34"/>
  <c r="AG31" i="34"/>
  <c r="AF31" i="34"/>
  <c r="AE31" i="34"/>
  <c r="AD31" i="34"/>
  <c r="T31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AY30" i="34"/>
  <c r="AX30" i="34"/>
  <c r="AW30" i="34"/>
  <c r="AV30" i="34"/>
  <c r="AU30" i="34"/>
  <c r="AJ30" i="34"/>
  <c r="AI30" i="34"/>
  <c r="AH30" i="34"/>
  <c r="AG30" i="34"/>
  <c r="AF30" i="34"/>
  <c r="AE30" i="34"/>
  <c r="AD30" i="34"/>
  <c r="T30" i="34"/>
  <c r="S30" i="34"/>
  <c r="R30" i="34"/>
  <c r="Q30" i="34"/>
  <c r="P30" i="34"/>
  <c r="O30" i="34"/>
  <c r="N30" i="34"/>
  <c r="M30" i="34"/>
  <c r="L30" i="34"/>
  <c r="K30" i="34"/>
  <c r="J30" i="34"/>
  <c r="F30" i="34" s="1"/>
  <c r="I30" i="34"/>
  <c r="H30" i="34"/>
  <c r="G30" i="34"/>
  <c r="E30" i="34"/>
  <c r="D30" i="34"/>
  <c r="C29" i="34"/>
  <c r="AZ27" i="34"/>
  <c r="AY27" i="34"/>
  <c r="AX27" i="34"/>
  <c r="AW27" i="34"/>
  <c r="AV27" i="34"/>
  <c r="AU27" i="34"/>
  <c r="AT27" i="34"/>
  <c r="AS27" i="34"/>
  <c r="AR27" i="34"/>
  <c r="AQ27" i="34"/>
  <c r="AP27" i="34"/>
  <c r="AO27" i="34"/>
  <c r="AN27" i="34"/>
  <c r="AM27" i="34"/>
  <c r="AL27" i="34"/>
  <c r="AK27" i="34"/>
  <c r="AJ27" i="34"/>
  <c r="AI27" i="34"/>
  <c r="AH27" i="34"/>
  <c r="AG27" i="34"/>
  <c r="AF27" i="34"/>
  <c r="AE27" i="34"/>
  <c r="AD27" i="34"/>
  <c r="AC27" i="34"/>
  <c r="AB27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D27" i="34"/>
  <c r="AZ26" i="34"/>
  <c r="AY26" i="34"/>
  <c r="AX26" i="34"/>
  <c r="AW26" i="34"/>
  <c r="AV26" i="34"/>
  <c r="AU26" i="34"/>
  <c r="AT26" i="34"/>
  <c r="AS26" i="34"/>
  <c r="AR26" i="34"/>
  <c r="AQ26" i="34"/>
  <c r="AP26" i="34"/>
  <c r="AO26" i="34"/>
  <c r="AN26" i="34"/>
  <c r="AM26" i="34"/>
  <c r="AL26" i="34"/>
  <c r="AK26" i="34"/>
  <c r="AJ26" i="34"/>
  <c r="AI26" i="34"/>
  <c r="AH26" i="34"/>
  <c r="AG26" i="34"/>
  <c r="AF26" i="34"/>
  <c r="AE26" i="34"/>
  <c r="AD26" i="34"/>
  <c r="AC26" i="34"/>
  <c r="AB26" i="34"/>
  <c r="AA26" i="34"/>
  <c r="Z26" i="34"/>
  <c r="Y26" i="34"/>
  <c r="X26" i="34"/>
  <c r="W26" i="34"/>
  <c r="V26" i="34"/>
  <c r="U26" i="34"/>
  <c r="T26" i="34"/>
  <c r="S26" i="34"/>
  <c r="R26" i="34"/>
  <c r="Q26" i="34"/>
  <c r="P26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AY25" i="34"/>
  <c r="AX25" i="34"/>
  <c r="AW25" i="34"/>
  <c r="AV25" i="34"/>
  <c r="AU25" i="34"/>
  <c r="AJ25" i="34"/>
  <c r="AI25" i="34"/>
  <c r="AH25" i="34"/>
  <c r="AG25" i="34"/>
  <c r="AF25" i="34"/>
  <c r="AE25" i="34"/>
  <c r="AD25" i="34"/>
  <c r="T25" i="34"/>
  <c r="S25" i="34"/>
  <c r="R25" i="34"/>
  <c r="Q25" i="34"/>
  <c r="G25" i="34" s="1"/>
  <c r="P25" i="34"/>
  <c r="O25" i="34"/>
  <c r="N25" i="34"/>
  <c r="M25" i="34"/>
  <c r="L25" i="34"/>
  <c r="K25" i="34"/>
  <c r="J25" i="34"/>
  <c r="I25" i="34"/>
  <c r="E25" i="34"/>
  <c r="D25" i="34"/>
  <c r="AY24" i="34"/>
  <c r="AX24" i="34"/>
  <c r="AW24" i="34"/>
  <c r="AV24" i="34"/>
  <c r="AU24" i="34"/>
  <c r="AJ24" i="34"/>
  <c r="AI24" i="34"/>
  <c r="AH24" i="34"/>
  <c r="AG24" i="34"/>
  <c r="AF24" i="34"/>
  <c r="AE24" i="34"/>
  <c r="AD24" i="34"/>
  <c r="T24" i="34"/>
  <c r="S24" i="34"/>
  <c r="R24" i="34"/>
  <c r="Q24" i="34"/>
  <c r="G24" i="34" s="1"/>
  <c r="P24" i="34"/>
  <c r="O24" i="34"/>
  <c r="N24" i="34"/>
  <c r="M24" i="34"/>
  <c r="L24" i="34"/>
  <c r="K24" i="34"/>
  <c r="J24" i="34"/>
  <c r="I24" i="34"/>
  <c r="E24" i="34"/>
  <c r="D24" i="34"/>
  <c r="AY23" i="34"/>
  <c r="AX23" i="34"/>
  <c r="AW23" i="34"/>
  <c r="AV23" i="34"/>
  <c r="AU23" i="34"/>
  <c r="AJ23" i="34"/>
  <c r="AI23" i="34"/>
  <c r="AH23" i="34"/>
  <c r="AG23" i="34"/>
  <c r="AF23" i="34"/>
  <c r="AE23" i="34"/>
  <c r="AD23" i="34"/>
  <c r="T23" i="34"/>
  <c r="S23" i="34"/>
  <c r="R23" i="34"/>
  <c r="Q23" i="34"/>
  <c r="G23" i="34" s="1"/>
  <c r="P23" i="34"/>
  <c r="O23" i="34"/>
  <c r="N23" i="34"/>
  <c r="M23" i="34"/>
  <c r="L23" i="34"/>
  <c r="K23" i="34"/>
  <c r="J23" i="34"/>
  <c r="I23" i="34"/>
  <c r="E23" i="34"/>
  <c r="D23" i="34"/>
  <c r="AY22" i="34"/>
  <c r="AX22" i="34"/>
  <c r="AW22" i="34"/>
  <c r="AV22" i="34"/>
  <c r="AU22" i="34"/>
  <c r="AJ22" i="34"/>
  <c r="AI22" i="34"/>
  <c r="AH22" i="34"/>
  <c r="AG22" i="34"/>
  <c r="AF22" i="34"/>
  <c r="AE22" i="34"/>
  <c r="AD22" i="34"/>
  <c r="T22" i="34"/>
  <c r="S22" i="34"/>
  <c r="R22" i="34"/>
  <c r="Q22" i="34"/>
  <c r="G22" i="34" s="1"/>
  <c r="P22" i="34"/>
  <c r="O22" i="34"/>
  <c r="N22" i="34"/>
  <c r="M22" i="34"/>
  <c r="L22" i="34"/>
  <c r="K22" i="34"/>
  <c r="J22" i="34"/>
  <c r="I22" i="34"/>
  <c r="E22" i="34"/>
  <c r="D22" i="34"/>
  <c r="AY21" i="34"/>
  <c r="AX21" i="34"/>
  <c r="AW21" i="34"/>
  <c r="AV21" i="34"/>
  <c r="AU21" i="34"/>
  <c r="AJ21" i="34"/>
  <c r="AI21" i="34"/>
  <c r="AH21" i="34"/>
  <c r="AG21" i="34"/>
  <c r="AF21" i="34"/>
  <c r="AE21" i="34"/>
  <c r="AD21" i="34"/>
  <c r="T21" i="34"/>
  <c r="S21" i="34"/>
  <c r="R21" i="34"/>
  <c r="Q21" i="34"/>
  <c r="G21" i="34" s="1"/>
  <c r="P21" i="34"/>
  <c r="O21" i="34"/>
  <c r="N21" i="34"/>
  <c r="M21" i="34"/>
  <c r="L21" i="34"/>
  <c r="K21" i="34"/>
  <c r="J21" i="34"/>
  <c r="I21" i="34"/>
  <c r="E21" i="34"/>
  <c r="D21" i="34"/>
  <c r="AY20" i="34"/>
  <c r="AX20" i="34"/>
  <c r="AW20" i="34"/>
  <c r="AV20" i="34"/>
  <c r="AU20" i="34"/>
  <c r="AJ20" i="34"/>
  <c r="AI20" i="34"/>
  <c r="AH20" i="34"/>
  <c r="AG20" i="34"/>
  <c r="AF20" i="34"/>
  <c r="AE20" i="34"/>
  <c r="AD20" i="34"/>
  <c r="T20" i="34"/>
  <c r="S20" i="34"/>
  <c r="R20" i="34"/>
  <c r="Q20" i="34"/>
  <c r="G20" i="34" s="1"/>
  <c r="P20" i="34"/>
  <c r="O20" i="34"/>
  <c r="N20" i="34"/>
  <c r="M20" i="34"/>
  <c r="L20" i="34"/>
  <c r="K20" i="34"/>
  <c r="J20" i="34"/>
  <c r="I20" i="34"/>
  <c r="E20" i="34"/>
  <c r="D20" i="34"/>
  <c r="C19" i="34"/>
  <c r="AZ17" i="34"/>
  <c r="AY17" i="34"/>
  <c r="AX17" i="34"/>
  <c r="AW17" i="34"/>
  <c r="AV17" i="34"/>
  <c r="AU17" i="34"/>
  <c r="AT17" i="34"/>
  <c r="AS17" i="34"/>
  <c r="AR17" i="34"/>
  <c r="AQ17" i="34"/>
  <c r="AP17" i="34"/>
  <c r="AO17" i="34"/>
  <c r="AN17" i="34"/>
  <c r="AM17" i="34"/>
  <c r="AL17" i="34"/>
  <c r="AK17" i="34"/>
  <c r="AJ17" i="34"/>
  <c r="AI17" i="34"/>
  <c r="AH17" i="34"/>
  <c r="AG17" i="34"/>
  <c r="AF17" i="34"/>
  <c r="AE17" i="34"/>
  <c r="AD17" i="34"/>
  <c r="AC17" i="34"/>
  <c r="AB17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AY16" i="34"/>
  <c r="AX16" i="34"/>
  <c r="AW16" i="34"/>
  <c r="AV16" i="34"/>
  <c r="AU16" i="34"/>
  <c r="AZ16" i="34" s="1"/>
  <c r="AJ16" i="34"/>
  <c r="AI16" i="34"/>
  <c r="AH16" i="34"/>
  <c r="AG16" i="34"/>
  <c r="AF16" i="34"/>
  <c r="AE16" i="34"/>
  <c r="AD16" i="34"/>
  <c r="AC16" i="34" s="1"/>
  <c r="Y16" i="34"/>
  <c r="T16" i="34"/>
  <c r="S16" i="34"/>
  <c r="R16" i="34"/>
  <c r="Q16" i="34"/>
  <c r="P16" i="34"/>
  <c r="O16" i="34"/>
  <c r="N16" i="34"/>
  <c r="G16" i="34" s="1"/>
  <c r="M16" i="34"/>
  <c r="L16" i="34"/>
  <c r="K16" i="34"/>
  <c r="J16" i="34"/>
  <c r="I16" i="34"/>
  <c r="H16" i="34"/>
  <c r="E16" i="34"/>
  <c r="D16" i="34"/>
  <c r="AY15" i="34"/>
  <c r="AX15" i="34"/>
  <c r="AW15" i="34"/>
  <c r="AV15" i="34"/>
  <c r="AU15" i="34"/>
  <c r="AJ15" i="34"/>
  <c r="AI15" i="34"/>
  <c r="AH15" i="34"/>
  <c r="AG15" i="34"/>
  <c r="AF15" i="34"/>
  <c r="AE15" i="34"/>
  <c r="AD15" i="34"/>
  <c r="T15" i="34"/>
  <c r="S15" i="34"/>
  <c r="R15" i="34"/>
  <c r="Q15" i="34"/>
  <c r="P15" i="34"/>
  <c r="O15" i="34"/>
  <c r="N15" i="34"/>
  <c r="M15" i="34"/>
  <c r="L15" i="34"/>
  <c r="K15" i="34"/>
  <c r="J15" i="34"/>
  <c r="I15" i="34"/>
  <c r="H15" i="34"/>
  <c r="E15" i="34"/>
  <c r="D15" i="34"/>
  <c r="AY14" i="34"/>
  <c r="AX14" i="34"/>
  <c r="AW14" i="34"/>
  <c r="AV14" i="34"/>
  <c r="AU14" i="34"/>
  <c r="AJ14" i="34"/>
  <c r="AI14" i="34"/>
  <c r="AH14" i="34"/>
  <c r="AG14" i="34"/>
  <c r="AF14" i="34"/>
  <c r="AE14" i="34"/>
  <c r="AD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E14" i="34"/>
  <c r="D14" i="34"/>
  <c r="AY13" i="34"/>
  <c r="AX13" i="34"/>
  <c r="AW13" i="34"/>
  <c r="AV13" i="34"/>
  <c r="AU13" i="34"/>
  <c r="AJ13" i="34"/>
  <c r="AI13" i="34"/>
  <c r="AH13" i="34"/>
  <c r="AG13" i="34"/>
  <c r="AF13" i="34"/>
  <c r="AE13" i="34"/>
  <c r="AD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E13" i="34"/>
  <c r="D13" i="34"/>
  <c r="AY12" i="34"/>
  <c r="AX12" i="34"/>
  <c r="AW12" i="34"/>
  <c r="AV12" i="34"/>
  <c r="AU12" i="34"/>
  <c r="AJ12" i="34"/>
  <c r="AI12" i="34"/>
  <c r="AH12" i="34"/>
  <c r="AG12" i="34"/>
  <c r="AF12" i="34"/>
  <c r="AE12" i="34"/>
  <c r="AD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E12" i="34"/>
  <c r="D12" i="34"/>
  <c r="AY11" i="34"/>
  <c r="AX11" i="34"/>
  <c r="AW11" i="34"/>
  <c r="AV11" i="34"/>
  <c r="AU11" i="34"/>
  <c r="AJ11" i="34"/>
  <c r="AI11" i="34"/>
  <c r="AH11" i="34"/>
  <c r="AG11" i="34"/>
  <c r="AF11" i="34"/>
  <c r="AE11" i="34"/>
  <c r="AD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E11" i="34"/>
  <c r="D11" i="34"/>
  <c r="AY10" i="34"/>
  <c r="AX10" i="34"/>
  <c r="AW10" i="34"/>
  <c r="AV10" i="34"/>
  <c r="AU10" i="34"/>
  <c r="AJ10" i="34"/>
  <c r="P38" i="34" s="1"/>
  <c r="AI10" i="34"/>
  <c r="O38" i="34" s="1"/>
  <c r="AH10" i="34"/>
  <c r="N38" i="34" s="1"/>
  <c r="AG10" i="34"/>
  <c r="M38" i="34" s="1"/>
  <c r="AF10" i="34"/>
  <c r="L38" i="34" s="1"/>
  <c r="AE10" i="34"/>
  <c r="K38" i="34" s="1"/>
  <c r="AD10" i="34"/>
  <c r="J38" i="34" s="1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E10" i="34"/>
  <c r="E38" i="34" s="1"/>
  <c r="D10" i="34"/>
  <c r="AY9" i="34"/>
  <c r="AX9" i="34"/>
  <c r="AW9" i="34"/>
  <c r="AV9" i="34"/>
  <c r="AU9" i="34"/>
  <c r="AJ9" i="34"/>
  <c r="P43" i="34" s="1"/>
  <c r="AI9" i="34"/>
  <c r="O43" i="34" s="1"/>
  <c r="AH9" i="34"/>
  <c r="N43" i="34" s="1"/>
  <c r="AG9" i="34"/>
  <c r="M43" i="34" s="1"/>
  <c r="AF9" i="34"/>
  <c r="L43" i="34" s="1"/>
  <c r="AE9" i="34"/>
  <c r="K43" i="34" s="1"/>
  <c r="AD9" i="34"/>
  <c r="J43" i="34" s="1"/>
  <c r="T9" i="34"/>
  <c r="S9" i="34"/>
  <c r="I9" i="34" s="1"/>
  <c r="R9" i="34"/>
  <c r="Q9" i="34"/>
  <c r="P9" i="34"/>
  <c r="O9" i="34"/>
  <c r="N9" i="34"/>
  <c r="M9" i="34"/>
  <c r="L9" i="34"/>
  <c r="H9" i="34" s="1"/>
  <c r="K9" i="34"/>
  <c r="J9" i="34"/>
  <c r="E9" i="34"/>
  <c r="E43" i="34" s="1"/>
  <c r="D9" i="34"/>
  <c r="AY8" i="34"/>
  <c r="AX8" i="34"/>
  <c r="AW8" i="34"/>
  <c r="AV8" i="34"/>
  <c r="AU8" i="34"/>
  <c r="AJ8" i="34"/>
  <c r="P42" i="34" s="1"/>
  <c r="AI8" i="34"/>
  <c r="O42" i="34" s="1"/>
  <c r="AH8" i="34"/>
  <c r="N42" i="34" s="1"/>
  <c r="AG8" i="34"/>
  <c r="M42" i="34" s="1"/>
  <c r="AF8" i="34"/>
  <c r="L42" i="34" s="1"/>
  <c r="AE8" i="34"/>
  <c r="K42" i="34" s="1"/>
  <c r="AD8" i="34"/>
  <c r="J42" i="34" s="1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E8" i="34"/>
  <c r="E42" i="34" s="1"/>
  <c r="D8" i="34"/>
  <c r="AY7" i="34"/>
  <c r="AX7" i="34"/>
  <c r="AW7" i="34"/>
  <c r="AV7" i="34"/>
  <c r="AU7" i="34"/>
  <c r="AJ7" i="34"/>
  <c r="P37" i="34" s="1"/>
  <c r="AI7" i="34"/>
  <c r="O37" i="34" s="1"/>
  <c r="AH7" i="34"/>
  <c r="N37" i="34" s="1"/>
  <c r="AG7" i="34"/>
  <c r="M37" i="34" s="1"/>
  <c r="AF7" i="34"/>
  <c r="L37" i="34" s="1"/>
  <c r="AE7" i="34"/>
  <c r="K37" i="34" s="1"/>
  <c r="AD7" i="34"/>
  <c r="J37" i="34" s="1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E7" i="34"/>
  <c r="E37" i="34" s="1"/>
  <c r="D7" i="34"/>
  <c r="AY6" i="34"/>
  <c r="AX6" i="34"/>
  <c r="AW6" i="34"/>
  <c r="AV6" i="34"/>
  <c r="AU6" i="34"/>
  <c r="AJ6" i="34"/>
  <c r="P39" i="34" s="1"/>
  <c r="AI6" i="34"/>
  <c r="O39" i="34" s="1"/>
  <c r="AH6" i="34"/>
  <c r="N39" i="34" s="1"/>
  <c r="AG6" i="34"/>
  <c r="M39" i="34" s="1"/>
  <c r="AF6" i="34"/>
  <c r="L39" i="34" s="1"/>
  <c r="AE6" i="34"/>
  <c r="K39" i="34" s="1"/>
  <c r="AD6" i="34"/>
  <c r="J39" i="34" s="1"/>
  <c r="T6" i="34"/>
  <c r="S6" i="34"/>
  <c r="R6" i="34"/>
  <c r="Q6" i="34"/>
  <c r="P6" i="34"/>
  <c r="O6" i="34"/>
  <c r="N6" i="34"/>
  <c r="M6" i="34"/>
  <c r="L6" i="34"/>
  <c r="K6" i="34"/>
  <c r="J6" i="34"/>
  <c r="I6" i="34"/>
  <c r="H6" i="34"/>
  <c r="E6" i="34"/>
  <c r="E39" i="34" s="1"/>
  <c r="D6" i="34"/>
  <c r="C5" i="34"/>
  <c r="AG72" i="33"/>
  <c r="AF72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AG71" i="33"/>
  <c r="AF71" i="33"/>
  <c r="AE71" i="33"/>
  <c r="AD71" i="33"/>
  <c r="AC71" i="33"/>
  <c r="AB71" i="33"/>
  <c r="AA71" i="33"/>
  <c r="Z71" i="33"/>
  <c r="Y71" i="33"/>
  <c r="X71" i="33"/>
  <c r="W71" i="33"/>
  <c r="V71" i="33"/>
  <c r="U71" i="33"/>
  <c r="T71" i="33"/>
  <c r="S71" i="33"/>
  <c r="R71" i="33"/>
  <c r="Q71" i="33"/>
  <c r="P71" i="33"/>
  <c r="O71" i="33"/>
  <c r="N71" i="33"/>
  <c r="M71" i="33"/>
  <c r="L71" i="33"/>
  <c r="K71" i="33"/>
  <c r="J71" i="33"/>
  <c r="I71" i="33"/>
  <c r="H71" i="33"/>
  <c r="G71" i="33"/>
  <c r="AG70" i="33"/>
  <c r="AF70" i="33"/>
  <c r="AE70" i="33"/>
  <c r="AD70" i="33"/>
  <c r="AC70" i="33"/>
  <c r="AB70" i="33"/>
  <c r="AA70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N70" i="33"/>
  <c r="M70" i="33"/>
  <c r="L70" i="33"/>
  <c r="K70" i="33"/>
  <c r="J70" i="33"/>
  <c r="I70" i="33"/>
  <c r="H70" i="33"/>
  <c r="G70" i="33"/>
  <c r="AG69" i="33"/>
  <c r="AF69" i="33"/>
  <c r="AE69" i="33"/>
  <c r="AD69" i="33"/>
  <c r="AC69" i="33"/>
  <c r="AB69" i="33"/>
  <c r="AA69" i="33"/>
  <c r="Z69" i="33"/>
  <c r="Y69" i="33"/>
  <c r="X69" i="33"/>
  <c r="W69" i="33"/>
  <c r="V69" i="33"/>
  <c r="U69" i="33"/>
  <c r="T69" i="33"/>
  <c r="S69" i="33"/>
  <c r="R69" i="33"/>
  <c r="Q69" i="33"/>
  <c r="P69" i="33"/>
  <c r="O69" i="33"/>
  <c r="N69" i="33"/>
  <c r="M69" i="33"/>
  <c r="L69" i="33"/>
  <c r="K69" i="33"/>
  <c r="J69" i="33"/>
  <c r="I69" i="33"/>
  <c r="H69" i="33"/>
  <c r="G69" i="33"/>
  <c r="AF68" i="33"/>
  <c r="AE68" i="33"/>
  <c r="AD68" i="33"/>
  <c r="AB68" i="33"/>
  <c r="AA68" i="33"/>
  <c r="Z68" i="33"/>
  <c r="Y68" i="33"/>
  <c r="X68" i="33"/>
  <c r="W68" i="33"/>
  <c r="V68" i="33"/>
  <c r="U68" i="33"/>
  <c r="T68" i="33"/>
  <c r="S68" i="33"/>
  <c r="R68" i="33"/>
  <c r="Q68" i="33"/>
  <c r="P68" i="33"/>
  <c r="O68" i="33"/>
  <c r="N68" i="33"/>
  <c r="M68" i="33"/>
  <c r="L68" i="33"/>
  <c r="K68" i="33"/>
  <c r="J68" i="33"/>
  <c r="I68" i="33"/>
  <c r="AF67" i="33"/>
  <c r="AE67" i="33"/>
  <c r="AD67" i="33"/>
  <c r="AB67" i="33"/>
  <c r="AA67" i="33"/>
  <c r="Z67" i="33"/>
  <c r="N67" i="33"/>
  <c r="M67" i="33"/>
  <c r="L67" i="33"/>
  <c r="K67" i="33"/>
  <c r="I67" i="33"/>
  <c r="AF66" i="33"/>
  <c r="AE66" i="33"/>
  <c r="AD66" i="33"/>
  <c r="AB66" i="33"/>
  <c r="AA66" i="33"/>
  <c r="Z66" i="33"/>
  <c r="N66" i="33"/>
  <c r="M66" i="33"/>
  <c r="L66" i="33"/>
  <c r="K66" i="33"/>
  <c r="I66" i="33"/>
  <c r="AF65" i="33"/>
  <c r="AE65" i="33"/>
  <c r="AD65" i="33"/>
  <c r="AB65" i="33"/>
  <c r="AA65" i="33"/>
  <c r="Z65" i="33"/>
  <c r="N65" i="33"/>
  <c r="M65" i="33"/>
  <c r="L65" i="33"/>
  <c r="K65" i="33"/>
  <c r="I65" i="33"/>
  <c r="AF64" i="33"/>
  <c r="AE64" i="33"/>
  <c r="AD64" i="33"/>
  <c r="AB64" i="33"/>
  <c r="AA64" i="33"/>
  <c r="Z64" i="33"/>
  <c r="N64" i="33"/>
  <c r="M64" i="33"/>
  <c r="L64" i="33"/>
  <c r="K64" i="33"/>
  <c r="I64" i="33"/>
  <c r="AF63" i="33"/>
  <c r="AE63" i="33"/>
  <c r="AD63" i="33"/>
  <c r="AB63" i="33"/>
  <c r="AA63" i="33"/>
  <c r="Z63" i="33"/>
  <c r="N63" i="33"/>
  <c r="M63" i="33"/>
  <c r="L63" i="33"/>
  <c r="K63" i="33"/>
  <c r="I63" i="33"/>
  <c r="AF60" i="33"/>
  <c r="AE60" i="33"/>
  <c r="AD60" i="33"/>
  <c r="AB60" i="33"/>
  <c r="AA60" i="33"/>
  <c r="Z60" i="33"/>
  <c r="Y60" i="33"/>
  <c r="X60" i="33"/>
  <c r="W60" i="33"/>
  <c r="V60" i="33"/>
  <c r="U60" i="33"/>
  <c r="T60" i="33"/>
  <c r="S60" i="33"/>
  <c r="R60" i="33"/>
  <c r="Q60" i="33"/>
  <c r="P60" i="33"/>
  <c r="O60" i="33"/>
  <c r="N60" i="33"/>
  <c r="M60" i="33"/>
  <c r="L60" i="33"/>
  <c r="K60" i="33"/>
  <c r="I60" i="33"/>
  <c r="AF59" i="33"/>
  <c r="AE59" i="33"/>
  <c r="AD59" i="33"/>
  <c r="AB59" i="33"/>
  <c r="AA59" i="33"/>
  <c r="Z59" i="33"/>
  <c r="N59" i="33"/>
  <c r="M59" i="33"/>
  <c r="L59" i="33"/>
  <c r="K59" i="33"/>
  <c r="I59" i="33"/>
  <c r="AG56" i="33"/>
  <c r="AF56" i="33"/>
  <c r="AE56" i="33"/>
  <c r="AD56" i="33"/>
  <c r="AC56" i="33"/>
  <c r="AB56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G56" i="33"/>
  <c r="AF55" i="33"/>
  <c r="AE55" i="33"/>
  <c r="AD55" i="33"/>
  <c r="AB55" i="33"/>
  <c r="AA55" i="33"/>
  <c r="Z55" i="33"/>
  <c r="N55" i="33"/>
  <c r="M55" i="33"/>
  <c r="L55" i="33"/>
  <c r="K55" i="33"/>
  <c r="I55" i="33"/>
  <c r="AF54" i="33"/>
  <c r="AE54" i="33"/>
  <c r="AD54" i="33"/>
  <c r="AB54" i="33"/>
  <c r="AA54" i="33"/>
  <c r="Z54" i="33"/>
  <c r="N54" i="33"/>
  <c r="M54" i="33"/>
  <c r="L54" i="33"/>
  <c r="K54" i="33"/>
  <c r="I54" i="33"/>
  <c r="AF53" i="33"/>
  <c r="AE53" i="33"/>
  <c r="AD53" i="33"/>
  <c r="AB53" i="33"/>
  <c r="AA53" i="33"/>
  <c r="Z53" i="33"/>
  <c r="N53" i="33"/>
  <c r="M53" i="33"/>
  <c r="L53" i="33"/>
  <c r="K53" i="33"/>
  <c r="I53" i="33"/>
  <c r="AF52" i="33"/>
  <c r="AE52" i="33"/>
  <c r="AD52" i="33"/>
  <c r="AB52" i="33"/>
  <c r="AA52" i="33"/>
  <c r="Z52" i="33"/>
  <c r="N52" i="33"/>
  <c r="M52" i="33"/>
  <c r="L52" i="33"/>
  <c r="K52" i="33"/>
  <c r="I52" i="33"/>
  <c r="AF51" i="33"/>
  <c r="AE51" i="33"/>
  <c r="AD51" i="33"/>
  <c r="AB51" i="33"/>
  <c r="AA51" i="33"/>
  <c r="Z51" i="33"/>
  <c r="N51" i="33"/>
  <c r="M51" i="33"/>
  <c r="L51" i="33"/>
  <c r="K51" i="33"/>
  <c r="I51" i="33"/>
  <c r="O49" i="33"/>
  <c r="P49" i="33" s="1"/>
  <c r="C47" i="33"/>
  <c r="C46" i="33"/>
  <c r="R38" i="33"/>
  <c r="Q38" i="33"/>
  <c r="C29" i="33"/>
  <c r="C19" i="33"/>
  <c r="P38" i="33"/>
  <c r="O38" i="33"/>
  <c r="N38" i="33"/>
  <c r="M38" i="33"/>
  <c r="L38" i="33"/>
  <c r="K38" i="33"/>
  <c r="J38" i="33"/>
  <c r="P42" i="33"/>
  <c r="O42" i="33"/>
  <c r="N42" i="33"/>
  <c r="M42" i="33"/>
  <c r="L42" i="33"/>
  <c r="K42" i="33"/>
  <c r="J42" i="33"/>
  <c r="P43" i="33"/>
  <c r="O43" i="33"/>
  <c r="N43" i="33"/>
  <c r="M43" i="33"/>
  <c r="L43" i="33"/>
  <c r="K43" i="33"/>
  <c r="J43" i="33"/>
  <c r="R43" i="33"/>
  <c r="P39" i="33"/>
  <c r="O39" i="33"/>
  <c r="N39" i="33"/>
  <c r="M39" i="33"/>
  <c r="L39" i="33"/>
  <c r="K39" i="33"/>
  <c r="J39" i="33"/>
  <c r="P40" i="33"/>
  <c r="O40" i="33"/>
  <c r="N40" i="33"/>
  <c r="M40" i="33"/>
  <c r="L40" i="33"/>
  <c r="K40" i="33"/>
  <c r="J40" i="33"/>
  <c r="Q40" i="33"/>
  <c r="W37" i="33" s="1"/>
  <c r="C5" i="33"/>
  <c r="AG72" i="32"/>
  <c r="AF72" i="32"/>
  <c r="AE72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AG71" i="32"/>
  <c r="AF71" i="32"/>
  <c r="AE71" i="32"/>
  <c r="AD71" i="32"/>
  <c r="AC71" i="32"/>
  <c r="AB71" i="32"/>
  <c r="AA71" i="32"/>
  <c r="Z71" i="32"/>
  <c r="Y71" i="32"/>
  <c r="X71" i="32"/>
  <c r="W71" i="32"/>
  <c r="V71" i="32"/>
  <c r="U71" i="32"/>
  <c r="T71" i="32"/>
  <c r="S71" i="32"/>
  <c r="R71" i="32"/>
  <c r="Q71" i="32"/>
  <c r="P71" i="32"/>
  <c r="O71" i="32"/>
  <c r="N71" i="32"/>
  <c r="M71" i="32"/>
  <c r="L71" i="32"/>
  <c r="K71" i="32"/>
  <c r="J71" i="32"/>
  <c r="I71" i="32"/>
  <c r="H71" i="32"/>
  <c r="G71" i="32"/>
  <c r="F71" i="32"/>
  <c r="E71" i="32"/>
  <c r="D71" i="32"/>
  <c r="AF70" i="32"/>
  <c r="AE70" i="32"/>
  <c r="AD70" i="32"/>
  <c r="AB70" i="32"/>
  <c r="AA70" i="32"/>
  <c r="Z70" i="32"/>
  <c r="N70" i="32"/>
  <c r="M70" i="32"/>
  <c r="L70" i="32"/>
  <c r="K70" i="32"/>
  <c r="I70" i="32"/>
  <c r="E70" i="32"/>
  <c r="D70" i="32"/>
  <c r="AF69" i="32"/>
  <c r="AE69" i="32"/>
  <c r="AD69" i="32"/>
  <c r="AB69" i="32"/>
  <c r="AA69" i="32"/>
  <c r="Z69" i="32"/>
  <c r="N69" i="32"/>
  <c r="M69" i="32"/>
  <c r="L69" i="32"/>
  <c r="K69" i="32"/>
  <c r="I69" i="32"/>
  <c r="E69" i="32"/>
  <c r="D69" i="32"/>
  <c r="AF68" i="32"/>
  <c r="AE68" i="32"/>
  <c r="AD68" i="32"/>
  <c r="AB68" i="32"/>
  <c r="AA68" i="32"/>
  <c r="Z68" i="32"/>
  <c r="N68" i="32"/>
  <c r="M68" i="32"/>
  <c r="L68" i="32"/>
  <c r="K68" i="32"/>
  <c r="I68" i="32"/>
  <c r="E68" i="32"/>
  <c r="D68" i="32"/>
  <c r="AF67" i="32"/>
  <c r="AE67" i="32"/>
  <c r="AD67" i="32"/>
  <c r="AB67" i="32"/>
  <c r="AA67" i="32"/>
  <c r="Z67" i="32"/>
  <c r="N67" i="32"/>
  <c r="M67" i="32"/>
  <c r="L67" i="32"/>
  <c r="K67" i="32"/>
  <c r="I67" i="32"/>
  <c r="E67" i="32"/>
  <c r="D67" i="32"/>
  <c r="AF66" i="32"/>
  <c r="AE66" i="32"/>
  <c r="AD66" i="32"/>
  <c r="AB66" i="32"/>
  <c r="AA66" i="32"/>
  <c r="Z66" i="32"/>
  <c r="N66" i="32"/>
  <c r="M66" i="32"/>
  <c r="L66" i="32"/>
  <c r="K66" i="32"/>
  <c r="I66" i="32"/>
  <c r="E66" i="32"/>
  <c r="D66" i="32"/>
  <c r="AF65" i="32"/>
  <c r="AE65" i="32"/>
  <c r="AD65" i="32"/>
  <c r="AB65" i="32"/>
  <c r="AA65" i="32"/>
  <c r="Z65" i="32"/>
  <c r="N65" i="32"/>
  <c r="M65" i="32"/>
  <c r="L65" i="32"/>
  <c r="K65" i="32"/>
  <c r="I65" i="32"/>
  <c r="E65" i="32"/>
  <c r="D65" i="32"/>
  <c r="AF64" i="32"/>
  <c r="AE64" i="32"/>
  <c r="AD64" i="32"/>
  <c r="AB64" i="32"/>
  <c r="AA64" i="32"/>
  <c r="Z64" i="32"/>
  <c r="N64" i="32"/>
  <c r="M64" i="32"/>
  <c r="L64" i="32"/>
  <c r="K64" i="32"/>
  <c r="I64" i="32"/>
  <c r="E64" i="32"/>
  <c r="D64" i="32"/>
  <c r="AF63" i="32"/>
  <c r="AE63" i="32"/>
  <c r="AD63" i="32"/>
  <c r="AB63" i="32"/>
  <c r="AA63" i="32"/>
  <c r="Z63" i="32"/>
  <c r="N63" i="32"/>
  <c r="M63" i="32"/>
  <c r="L63" i="32"/>
  <c r="K63" i="32"/>
  <c r="I63" i="32"/>
  <c r="E63" i="32"/>
  <c r="D63" i="32"/>
  <c r="AG60" i="32"/>
  <c r="AF60" i="32"/>
  <c r="AE60" i="32"/>
  <c r="AD60" i="32"/>
  <c r="AC60" i="32"/>
  <c r="AB60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AF59" i="32"/>
  <c r="AE59" i="32"/>
  <c r="AD59" i="32"/>
  <c r="AB59" i="32"/>
  <c r="AA59" i="32"/>
  <c r="Z59" i="32"/>
  <c r="N59" i="32"/>
  <c r="M59" i="32"/>
  <c r="L59" i="32"/>
  <c r="K59" i="32"/>
  <c r="I59" i="32"/>
  <c r="E59" i="32"/>
  <c r="D59" i="32"/>
  <c r="AF56" i="32"/>
  <c r="AE56" i="32"/>
  <c r="AD56" i="32"/>
  <c r="AB56" i="32"/>
  <c r="AA56" i="32"/>
  <c r="Z56" i="32"/>
  <c r="N56" i="32"/>
  <c r="M56" i="32"/>
  <c r="L56" i="32"/>
  <c r="K56" i="32"/>
  <c r="I56" i="32"/>
  <c r="E56" i="32"/>
  <c r="D56" i="32"/>
  <c r="AF55" i="32"/>
  <c r="AE55" i="32"/>
  <c r="AD55" i="32"/>
  <c r="AB55" i="32"/>
  <c r="AA55" i="32"/>
  <c r="Z55" i="32"/>
  <c r="N55" i="32"/>
  <c r="M55" i="32"/>
  <c r="L55" i="32"/>
  <c r="K55" i="32"/>
  <c r="I55" i="32"/>
  <c r="E55" i="32"/>
  <c r="D55" i="32"/>
  <c r="AF54" i="32"/>
  <c r="AE54" i="32"/>
  <c r="AD54" i="32"/>
  <c r="AB54" i="32"/>
  <c r="AA54" i="32"/>
  <c r="Z54" i="32"/>
  <c r="N54" i="32"/>
  <c r="M54" i="32"/>
  <c r="L54" i="32"/>
  <c r="K54" i="32"/>
  <c r="I54" i="32"/>
  <c r="E54" i="32"/>
  <c r="D54" i="32"/>
  <c r="AF53" i="32"/>
  <c r="AE53" i="32"/>
  <c r="AD53" i="32"/>
  <c r="AB53" i="32"/>
  <c r="AA53" i="32"/>
  <c r="Z53" i="32"/>
  <c r="N53" i="32"/>
  <c r="M53" i="32"/>
  <c r="L53" i="32"/>
  <c r="K53" i="32"/>
  <c r="I53" i="32"/>
  <c r="E53" i="32"/>
  <c r="D53" i="32"/>
  <c r="AF52" i="32"/>
  <c r="AE52" i="32"/>
  <c r="AD52" i="32"/>
  <c r="AB52" i="32"/>
  <c r="AA52" i="32"/>
  <c r="Z52" i="32"/>
  <c r="N52" i="32"/>
  <c r="M52" i="32"/>
  <c r="L52" i="32"/>
  <c r="K52" i="32"/>
  <c r="I52" i="32"/>
  <c r="E52" i="32"/>
  <c r="D52" i="32"/>
  <c r="AF51" i="32"/>
  <c r="AE51" i="32"/>
  <c r="AD51" i="32"/>
  <c r="AB51" i="32"/>
  <c r="AA51" i="32"/>
  <c r="Z51" i="32"/>
  <c r="N51" i="32"/>
  <c r="M51" i="32"/>
  <c r="L51" i="32"/>
  <c r="K51" i="32"/>
  <c r="I51" i="32"/>
  <c r="E51" i="32"/>
  <c r="D51" i="32"/>
  <c r="O49" i="32"/>
  <c r="P49" i="32" s="1"/>
  <c r="C47" i="32"/>
  <c r="C46" i="32"/>
  <c r="R44" i="32"/>
  <c r="X38" i="32" s="1"/>
  <c r="Q44" i="32"/>
  <c r="W38" i="32" s="1"/>
  <c r="P44" i="32"/>
  <c r="O44" i="32"/>
  <c r="N44" i="32"/>
  <c r="M44" i="32"/>
  <c r="L44" i="32"/>
  <c r="K44" i="32"/>
  <c r="J44" i="32"/>
  <c r="H44" i="32"/>
  <c r="G44" i="32"/>
  <c r="F44" i="32"/>
  <c r="E44" i="32"/>
  <c r="R43" i="32"/>
  <c r="X39" i="32" s="1"/>
  <c r="Q43" i="32"/>
  <c r="W39" i="32" s="1"/>
  <c r="P43" i="32"/>
  <c r="O43" i="32"/>
  <c r="N43" i="32"/>
  <c r="M43" i="32"/>
  <c r="L43" i="32"/>
  <c r="K43" i="32"/>
  <c r="J43" i="32"/>
  <c r="H43" i="32"/>
  <c r="G43" i="32"/>
  <c r="F43" i="32"/>
  <c r="E43" i="32"/>
  <c r="R42" i="32"/>
  <c r="X41" i="32" s="1"/>
  <c r="Q42" i="32"/>
  <c r="P42" i="32"/>
  <c r="O42" i="32"/>
  <c r="N42" i="32"/>
  <c r="M42" i="32"/>
  <c r="L42" i="32"/>
  <c r="K42" i="32"/>
  <c r="J42" i="32"/>
  <c r="H42" i="32"/>
  <c r="G42" i="32"/>
  <c r="F42" i="32"/>
  <c r="E42" i="32"/>
  <c r="W41" i="32"/>
  <c r="R41" i="32"/>
  <c r="X43" i="32" s="1"/>
  <c r="Q41" i="32"/>
  <c r="W43" i="32" s="1"/>
  <c r="P41" i="32"/>
  <c r="O41" i="32"/>
  <c r="N41" i="32"/>
  <c r="M41" i="32"/>
  <c r="L41" i="32"/>
  <c r="K41" i="32"/>
  <c r="J41" i="32"/>
  <c r="H41" i="32"/>
  <c r="G41" i="32"/>
  <c r="F41" i="32"/>
  <c r="E41" i="32"/>
  <c r="R40" i="32"/>
  <c r="X36" i="32" s="1"/>
  <c r="Q40" i="32"/>
  <c r="W36" i="32" s="1"/>
  <c r="P40" i="32"/>
  <c r="O40" i="32"/>
  <c r="N40" i="32"/>
  <c r="M40" i="32"/>
  <c r="L40" i="32"/>
  <c r="K40" i="32"/>
  <c r="J40" i="32"/>
  <c r="H40" i="32"/>
  <c r="G40" i="32"/>
  <c r="F40" i="32"/>
  <c r="E40" i="32"/>
  <c r="R39" i="32"/>
  <c r="X37" i="32" s="1"/>
  <c r="Q39" i="32"/>
  <c r="W37" i="32" s="1"/>
  <c r="P39" i="32"/>
  <c r="O39" i="32"/>
  <c r="N39" i="32"/>
  <c r="M39" i="32"/>
  <c r="L39" i="32"/>
  <c r="K39" i="32"/>
  <c r="J39" i="32"/>
  <c r="H39" i="32"/>
  <c r="G39" i="32"/>
  <c r="F39" i="32"/>
  <c r="E39" i="32"/>
  <c r="R38" i="32"/>
  <c r="X40" i="32" s="1"/>
  <c r="Q38" i="32"/>
  <c r="W40" i="32" s="1"/>
  <c r="P38" i="32"/>
  <c r="O38" i="32"/>
  <c r="N38" i="32"/>
  <c r="M38" i="32"/>
  <c r="L38" i="32"/>
  <c r="K38" i="32"/>
  <c r="J38" i="32"/>
  <c r="H38" i="32"/>
  <c r="G38" i="32"/>
  <c r="F38" i="32"/>
  <c r="E38" i="32"/>
  <c r="R37" i="32"/>
  <c r="Q37" i="32"/>
  <c r="P37" i="32"/>
  <c r="O37" i="32"/>
  <c r="N37" i="32"/>
  <c r="M37" i="32"/>
  <c r="L37" i="32"/>
  <c r="K37" i="32"/>
  <c r="J37" i="32"/>
  <c r="H37" i="32"/>
  <c r="G37" i="32"/>
  <c r="F37" i="32"/>
  <c r="E37" i="32"/>
  <c r="R36" i="32"/>
  <c r="X42" i="32" s="1"/>
  <c r="Q36" i="32"/>
  <c r="W42" i="32" s="1"/>
  <c r="P36" i="32"/>
  <c r="O36" i="32"/>
  <c r="N36" i="32"/>
  <c r="M36" i="32"/>
  <c r="L36" i="32"/>
  <c r="K36" i="32"/>
  <c r="J36" i="32"/>
  <c r="H36" i="32"/>
  <c r="G36" i="32"/>
  <c r="F36" i="32"/>
  <c r="E36" i="32"/>
  <c r="AZ33" i="32"/>
  <c r="AY33" i="32"/>
  <c r="AX33" i="32"/>
  <c r="AW33" i="32"/>
  <c r="AV33" i="32"/>
  <c r="AU33" i="32"/>
  <c r="AT33" i="32"/>
  <c r="AS33" i="32"/>
  <c r="AR33" i="32"/>
  <c r="AQ33" i="32"/>
  <c r="AP33" i="32"/>
  <c r="AO33" i="32"/>
  <c r="AN33" i="32"/>
  <c r="AM33" i="32"/>
  <c r="AL33" i="32"/>
  <c r="AK33" i="32"/>
  <c r="AJ33" i="32"/>
  <c r="AI33" i="32"/>
  <c r="AH33" i="32"/>
  <c r="AG33" i="32"/>
  <c r="AF33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AY32" i="32"/>
  <c r="AX32" i="32"/>
  <c r="AW32" i="32"/>
  <c r="AV32" i="32"/>
  <c r="AU32" i="32"/>
  <c r="AJ32" i="32"/>
  <c r="AI32" i="32"/>
  <c r="AH32" i="32"/>
  <c r="AG32" i="32"/>
  <c r="AF32" i="32"/>
  <c r="AE32" i="32"/>
  <c r="AD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AY31" i="32"/>
  <c r="AX31" i="32"/>
  <c r="AW31" i="32"/>
  <c r="AV31" i="32"/>
  <c r="AU31" i="32"/>
  <c r="AJ31" i="32"/>
  <c r="AI31" i="32"/>
  <c r="AH31" i="32"/>
  <c r="AG31" i="32"/>
  <c r="AF31" i="32"/>
  <c r="AE31" i="32"/>
  <c r="AD31" i="32"/>
  <c r="T31" i="32"/>
  <c r="S31" i="32"/>
  <c r="R31" i="32"/>
  <c r="Q31" i="32"/>
  <c r="P31" i="32"/>
  <c r="O31" i="32"/>
  <c r="N31" i="32"/>
  <c r="M31" i="32"/>
  <c r="L31" i="32"/>
  <c r="K31" i="32"/>
  <c r="J31" i="32"/>
  <c r="F31" i="32" s="1"/>
  <c r="I31" i="32"/>
  <c r="H31" i="32"/>
  <c r="G31" i="32"/>
  <c r="E31" i="32"/>
  <c r="D31" i="32"/>
  <c r="AY30" i="32"/>
  <c r="AX30" i="32"/>
  <c r="AW30" i="32"/>
  <c r="AV30" i="32"/>
  <c r="AU30" i="32"/>
  <c r="AJ30" i="32"/>
  <c r="AI30" i="32"/>
  <c r="AH30" i="32"/>
  <c r="AF30" i="32"/>
  <c r="AE30" i="32"/>
  <c r="AD30" i="32"/>
  <c r="T30" i="32"/>
  <c r="S30" i="32"/>
  <c r="R30" i="32"/>
  <c r="Q30" i="32"/>
  <c r="P30" i="32"/>
  <c r="O30" i="32"/>
  <c r="N30" i="32"/>
  <c r="M30" i="32"/>
  <c r="L30" i="32"/>
  <c r="K30" i="32"/>
  <c r="J30" i="32"/>
  <c r="F30" i="32" s="1"/>
  <c r="I30" i="32"/>
  <c r="H30" i="32"/>
  <c r="G30" i="32"/>
  <c r="E30" i="32"/>
  <c r="D30" i="32"/>
  <c r="C29" i="32"/>
  <c r="AZ27" i="32"/>
  <c r="AY27" i="32"/>
  <c r="AX27" i="32"/>
  <c r="AW27" i="32"/>
  <c r="AV27" i="32"/>
  <c r="AU27" i="32"/>
  <c r="AT27" i="32"/>
  <c r="AS27" i="32"/>
  <c r="AR27" i="32"/>
  <c r="AQ27" i="32"/>
  <c r="AP27" i="32"/>
  <c r="AO27" i="32"/>
  <c r="AN27" i="32"/>
  <c r="AM27" i="32"/>
  <c r="AL27" i="32"/>
  <c r="AK27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AY26" i="32"/>
  <c r="AX26" i="32"/>
  <c r="AW26" i="32"/>
  <c r="AV26" i="32"/>
  <c r="AU26" i="32"/>
  <c r="AT26" i="32" s="1"/>
  <c r="AR26" i="32"/>
  <c r="AN26" i="32"/>
  <c r="AJ26" i="32"/>
  <c r="AI26" i="32"/>
  <c r="AH26" i="32"/>
  <c r="AG26" i="32"/>
  <c r="AF26" i="32"/>
  <c r="AE26" i="32"/>
  <c r="AD26" i="32"/>
  <c r="AK26" i="32" s="1"/>
  <c r="Z26" i="32"/>
  <c r="V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AY25" i="32"/>
  <c r="AX25" i="32"/>
  <c r="AW25" i="32"/>
  <c r="AV25" i="32"/>
  <c r="AU25" i="32"/>
  <c r="AZ25" i="32" s="1"/>
  <c r="AQ25" i="32"/>
  <c r="AM25" i="32"/>
  <c r="AJ25" i="32"/>
  <c r="AI25" i="32"/>
  <c r="AH25" i="32"/>
  <c r="AG25" i="32"/>
  <c r="AF25" i="32"/>
  <c r="AE25" i="32"/>
  <c r="AB25" i="32" s="1"/>
  <c r="AD25" i="32"/>
  <c r="AC25" i="32"/>
  <c r="AA25" i="32"/>
  <c r="Y25" i="32"/>
  <c r="W25" i="32"/>
  <c r="U25" i="32"/>
  <c r="T25" i="32"/>
  <c r="S25" i="32"/>
  <c r="R25" i="32"/>
  <c r="Q25" i="32"/>
  <c r="P25" i="32"/>
  <c r="O25" i="32"/>
  <c r="N25" i="32"/>
  <c r="M25" i="32"/>
  <c r="L25" i="32"/>
  <c r="K25" i="32"/>
  <c r="H25" i="32" s="1"/>
  <c r="J25" i="32"/>
  <c r="I25" i="32"/>
  <c r="G25" i="32"/>
  <c r="E25" i="32"/>
  <c r="D25" i="32"/>
  <c r="AY24" i="32"/>
  <c r="AX24" i="32"/>
  <c r="AW24" i="32"/>
  <c r="AV24" i="32"/>
  <c r="AU24" i="32"/>
  <c r="AJ24" i="32"/>
  <c r="AI24" i="32"/>
  <c r="AH24" i="32"/>
  <c r="AG24" i="32"/>
  <c r="AF24" i="32"/>
  <c r="AE24" i="32"/>
  <c r="AD24" i="32"/>
  <c r="T24" i="32"/>
  <c r="S24" i="32"/>
  <c r="R24" i="32"/>
  <c r="Q24" i="32"/>
  <c r="G24" i="32" s="1"/>
  <c r="P24" i="32"/>
  <c r="O24" i="32"/>
  <c r="N24" i="32"/>
  <c r="M24" i="32"/>
  <c r="L24" i="32"/>
  <c r="K24" i="32"/>
  <c r="J24" i="32"/>
  <c r="I24" i="32"/>
  <c r="E24" i="32"/>
  <c r="D24" i="32"/>
  <c r="AY23" i="32"/>
  <c r="AX23" i="32"/>
  <c r="AW23" i="32"/>
  <c r="AV23" i="32"/>
  <c r="AU23" i="32"/>
  <c r="AJ23" i="32"/>
  <c r="AI23" i="32"/>
  <c r="AH23" i="32"/>
  <c r="AG23" i="32"/>
  <c r="AF23" i="32"/>
  <c r="AE23" i="32"/>
  <c r="AD23" i="32"/>
  <c r="T23" i="32"/>
  <c r="S23" i="32"/>
  <c r="R23" i="32"/>
  <c r="Q23" i="32"/>
  <c r="G23" i="32" s="1"/>
  <c r="P23" i="32"/>
  <c r="O23" i="32"/>
  <c r="N23" i="32"/>
  <c r="M23" i="32"/>
  <c r="L23" i="32"/>
  <c r="K23" i="32"/>
  <c r="J23" i="32"/>
  <c r="I23" i="32"/>
  <c r="E23" i="32"/>
  <c r="D23" i="32"/>
  <c r="AY22" i="32"/>
  <c r="AX22" i="32"/>
  <c r="AW22" i="32"/>
  <c r="AV22" i="32"/>
  <c r="AU22" i="32"/>
  <c r="AJ22" i="32"/>
  <c r="AI22" i="32"/>
  <c r="AH22" i="32"/>
  <c r="AG22" i="32"/>
  <c r="AF22" i="32"/>
  <c r="AE22" i="32"/>
  <c r="AD22" i="32"/>
  <c r="T22" i="32"/>
  <c r="S22" i="32"/>
  <c r="R22" i="32"/>
  <c r="Q22" i="32"/>
  <c r="G22" i="32" s="1"/>
  <c r="P22" i="32"/>
  <c r="O22" i="32"/>
  <c r="N22" i="32"/>
  <c r="M22" i="32"/>
  <c r="L22" i="32"/>
  <c r="K22" i="32"/>
  <c r="J22" i="32"/>
  <c r="I22" i="32"/>
  <c r="E22" i="32"/>
  <c r="D22" i="32"/>
  <c r="AY21" i="32"/>
  <c r="AX21" i="32"/>
  <c r="AW21" i="32"/>
  <c r="AV21" i="32"/>
  <c r="AU21" i="32"/>
  <c r="AJ21" i="32"/>
  <c r="AI21" i="32"/>
  <c r="AH21" i="32"/>
  <c r="AG21" i="32"/>
  <c r="AF21" i="32"/>
  <c r="AE21" i="32"/>
  <c r="AD21" i="32"/>
  <c r="T21" i="32"/>
  <c r="S21" i="32"/>
  <c r="R21" i="32"/>
  <c r="Q21" i="32"/>
  <c r="G21" i="32" s="1"/>
  <c r="P21" i="32"/>
  <c r="O21" i="32"/>
  <c r="N21" i="32"/>
  <c r="M21" i="32"/>
  <c r="L21" i="32"/>
  <c r="K21" i="32"/>
  <c r="J21" i="32"/>
  <c r="I21" i="32"/>
  <c r="E21" i="32"/>
  <c r="D21" i="32"/>
  <c r="AY20" i="32"/>
  <c r="AX20" i="32"/>
  <c r="AW20" i="32"/>
  <c r="AV20" i="32"/>
  <c r="AU20" i="32"/>
  <c r="AJ20" i="32"/>
  <c r="AI20" i="32"/>
  <c r="AH20" i="32"/>
  <c r="AG20" i="32"/>
  <c r="AF20" i="32"/>
  <c r="AE20" i="32"/>
  <c r="AD20" i="32"/>
  <c r="T20" i="32"/>
  <c r="S20" i="32"/>
  <c r="R20" i="32"/>
  <c r="Q20" i="32"/>
  <c r="G20" i="32" s="1"/>
  <c r="P20" i="32"/>
  <c r="O20" i="32"/>
  <c r="N20" i="32"/>
  <c r="M20" i="32"/>
  <c r="L20" i="32"/>
  <c r="K20" i="32"/>
  <c r="J20" i="32"/>
  <c r="I20" i="32"/>
  <c r="E20" i="32"/>
  <c r="D20" i="32"/>
  <c r="C19" i="32"/>
  <c r="AZ17" i="32"/>
  <c r="AY17" i="32"/>
  <c r="AX17" i="32"/>
  <c r="AW17" i="32"/>
  <c r="AV17" i="32"/>
  <c r="AU17" i="32"/>
  <c r="AT17" i="32"/>
  <c r="AS17" i="32"/>
  <c r="AR17" i="32"/>
  <c r="AQ17" i="32"/>
  <c r="AP17" i="32"/>
  <c r="AO17" i="32"/>
  <c r="AN17" i="32"/>
  <c r="AM17" i="32"/>
  <c r="AL17" i="32"/>
  <c r="AK17" i="32"/>
  <c r="AJ17" i="32"/>
  <c r="AI17" i="32"/>
  <c r="AH17" i="32"/>
  <c r="AG17" i="32"/>
  <c r="AF17" i="32"/>
  <c r="AE17" i="32"/>
  <c r="AD17" i="32"/>
  <c r="AC17" i="32"/>
  <c r="AB17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AY16" i="32"/>
  <c r="AX16" i="32"/>
  <c r="AW16" i="32"/>
  <c r="AV16" i="32"/>
  <c r="AU16" i="32"/>
  <c r="AT16" i="32" s="1"/>
  <c r="AR16" i="32"/>
  <c r="AN16" i="32"/>
  <c r="AJ16" i="32"/>
  <c r="AI16" i="32"/>
  <c r="AH16" i="32"/>
  <c r="AG16" i="32"/>
  <c r="AF16" i="32"/>
  <c r="AE16" i="32"/>
  <c r="AD16" i="32"/>
  <c r="AK16" i="32" s="1"/>
  <c r="Z16" i="32"/>
  <c r="V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F16" i="32"/>
  <c r="E16" i="32"/>
  <c r="D16" i="32"/>
  <c r="AY15" i="32"/>
  <c r="AX15" i="32"/>
  <c r="AW15" i="32"/>
  <c r="AV15" i="32"/>
  <c r="AU15" i="32"/>
  <c r="AZ15" i="32" s="1"/>
  <c r="AQ15" i="32"/>
  <c r="AM15" i="32"/>
  <c r="AJ15" i="32"/>
  <c r="AI15" i="32"/>
  <c r="AH15" i="32"/>
  <c r="AG15" i="32"/>
  <c r="AF15" i="32"/>
  <c r="AE15" i="32"/>
  <c r="AB15" i="32" s="1"/>
  <c r="AD15" i="32"/>
  <c r="AC15" i="32"/>
  <c r="AA15" i="32"/>
  <c r="Y15" i="32"/>
  <c r="W15" i="32"/>
  <c r="U15" i="32"/>
  <c r="T15" i="32"/>
  <c r="S15" i="32"/>
  <c r="R15" i="32"/>
  <c r="Q15" i="32"/>
  <c r="P15" i="32"/>
  <c r="O15" i="32"/>
  <c r="N15" i="32"/>
  <c r="M15" i="32"/>
  <c r="F15" i="32" s="1"/>
  <c r="L15" i="32"/>
  <c r="K15" i="32"/>
  <c r="J15" i="32"/>
  <c r="I15" i="32"/>
  <c r="H15" i="32"/>
  <c r="G15" i="32"/>
  <c r="E15" i="32"/>
  <c r="D15" i="32"/>
  <c r="AY14" i="32"/>
  <c r="AX14" i="32"/>
  <c r="AW14" i="32"/>
  <c r="AV14" i="32"/>
  <c r="AU14" i="32"/>
  <c r="AJ14" i="32"/>
  <c r="AI14" i="32"/>
  <c r="AH14" i="32"/>
  <c r="AG14" i="32"/>
  <c r="AF14" i="32"/>
  <c r="AE14" i="32"/>
  <c r="AD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E14" i="32"/>
  <c r="D14" i="32"/>
  <c r="AY13" i="32"/>
  <c r="AX13" i="32"/>
  <c r="AW13" i="32"/>
  <c r="AV13" i="32"/>
  <c r="AU13" i="32"/>
  <c r="AJ13" i="32"/>
  <c r="AI13" i="32"/>
  <c r="AH13" i="32"/>
  <c r="AG13" i="32"/>
  <c r="AF13" i="32"/>
  <c r="AE13" i="32"/>
  <c r="AD13" i="32"/>
  <c r="T13" i="32"/>
  <c r="S13" i="32"/>
  <c r="R13" i="32"/>
  <c r="Q13" i="32"/>
  <c r="P13" i="32"/>
  <c r="O13" i="32"/>
  <c r="N13" i="32"/>
  <c r="M13" i="32"/>
  <c r="L13" i="32"/>
  <c r="H13" i="32" s="1"/>
  <c r="K13" i="32"/>
  <c r="J13" i="32"/>
  <c r="I13" i="32"/>
  <c r="E13" i="32"/>
  <c r="D13" i="32"/>
  <c r="AY12" i="32"/>
  <c r="AX12" i="32"/>
  <c r="AW12" i="32"/>
  <c r="AV12" i="32"/>
  <c r="AU12" i="32"/>
  <c r="AJ12" i="32"/>
  <c r="AI12" i="32"/>
  <c r="AH12" i="32"/>
  <c r="AG12" i="32"/>
  <c r="AF12" i="32"/>
  <c r="AE12" i="32"/>
  <c r="AD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E12" i="32"/>
  <c r="D12" i="32"/>
  <c r="AY11" i="32"/>
  <c r="AX11" i="32"/>
  <c r="AW11" i="32"/>
  <c r="AV11" i="32"/>
  <c r="AU11" i="32"/>
  <c r="AJ11" i="32"/>
  <c r="AI11" i="32"/>
  <c r="AH11" i="32"/>
  <c r="AG11" i="32"/>
  <c r="AF11" i="32"/>
  <c r="AE11" i="32"/>
  <c r="AD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E11" i="32"/>
  <c r="D11" i="32"/>
  <c r="AY10" i="32"/>
  <c r="AX10" i="32"/>
  <c r="AW10" i="32"/>
  <c r="AV10" i="32"/>
  <c r="AU10" i="32"/>
  <c r="AJ10" i="32"/>
  <c r="AI10" i="32"/>
  <c r="AH10" i="32"/>
  <c r="AG10" i="32"/>
  <c r="AF10" i="32"/>
  <c r="AE10" i="32"/>
  <c r="AD10" i="32"/>
  <c r="T10" i="32"/>
  <c r="S10" i="32"/>
  <c r="I10" i="32" s="1"/>
  <c r="R10" i="32"/>
  <c r="Q10" i="32"/>
  <c r="P10" i="32"/>
  <c r="O10" i="32"/>
  <c r="N10" i="32"/>
  <c r="M10" i="32"/>
  <c r="L10" i="32"/>
  <c r="H10" i="32" s="1"/>
  <c r="K10" i="32"/>
  <c r="J10" i="32"/>
  <c r="E10" i="32"/>
  <c r="D10" i="32"/>
  <c r="AY9" i="32"/>
  <c r="AX9" i="32"/>
  <c r="AW9" i="32"/>
  <c r="AV9" i="32"/>
  <c r="AU9" i="32"/>
  <c r="AJ9" i="32"/>
  <c r="AI9" i="32"/>
  <c r="AH9" i="32"/>
  <c r="AG9" i="32"/>
  <c r="AF9" i="32"/>
  <c r="AE9" i="32"/>
  <c r="AD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E9" i="32"/>
  <c r="D9" i="32"/>
  <c r="AY8" i="32"/>
  <c r="AX8" i="32"/>
  <c r="AW8" i="32"/>
  <c r="AV8" i="32"/>
  <c r="AU8" i="32"/>
  <c r="AJ8" i="32"/>
  <c r="AI8" i="32"/>
  <c r="AH8" i="32"/>
  <c r="AG8" i="32"/>
  <c r="AF8" i="32"/>
  <c r="AE8" i="32"/>
  <c r="AD8" i="32"/>
  <c r="T8" i="32"/>
  <c r="S8" i="32"/>
  <c r="I8" i="32" s="1"/>
  <c r="R8" i="32"/>
  <c r="Q8" i="32"/>
  <c r="P8" i="32"/>
  <c r="O8" i="32"/>
  <c r="N8" i="32"/>
  <c r="M8" i="32"/>
  <c r="L8" i="32"/>
  <c r="H8" i="32" s="1"/>
  <c r="K8" i="32"/>
  <c r="J8" i="32"/>
  <c r="E8" i="32"/>
  <c r="D8" i="32"/>
  <c r="AY7" i="32"/>
  <c r="AX7" i="32"/>
  <c r="AW7" i="32"/>
  <c r="AV7" i="32"/>
  <c r="AU7" i="32"/>
  <c r="AJ7" i="32"/>
  <c r="AI7" i="32"/>
  <c r="AH7" i="32"/>
  <c r="AG7" i="32"/>
  <c r="AF7" i="32"/>
  <c r="AE7" i="32"/>
  <c r="AD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E7" i="32"/>
  <c r="D7" i="32"/>
  <c r="AY6" i="32"/>
  <c r="AX6" i="32"/>
  <c r="AW6" i="32"/>
  <c r="AV6" i="32"/>
  <c r="AU6" i="32"/>
  <c r="AJ6" i="32"/>
  <c r="AI6" i="32"/>
  <c r="AH6" i="32"/>
  <c r="AG6" i="32"/>
  <c r="AF6" i="32"/>
  <c r="AE6" i="32"/>
  <c r="AD6" i="32"/>
  <c r="T6" i="32"/>
  <c r="S6" i="32"/>
  <c r="I6" i="32" s="1"/>
  <c r="R6" i="32"/>
  <c r="Q6" i="32"/>
  <c r="P6" i="32"/>
  <c r="O6" i="32"/>
  <c r="N6" i="32"/>
  <c r="M6" i="32"/>
  <c r="L6" i="32"/>
  <c r="H6" i="32" s="1"/>
  <c r="K6" i="32"/>
  <c r="J6" i="32"/>
  <c r="E6" i="32"/>
  <c r="D6" i="32"/>
  <c r="C5" i="32"/>
  <c r="H72" i="30"/>
  <c r="G72" i="30"/>
  <c r="F72" i="30"/>
  <c r="H60" i="30"/>
  <c r="G60" i="30"/>
  <c r="F60" i="30"/>
  <c r="AG72" i="30"/>
  <c r="AF72" i="30"/>
  <c r="AE72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I72" i="30"/>
  <c r="AF71" i="30"/>
  <c r="AE71" i="30"/>
  <c r="AD71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I71" i="30"/>
  <c r="AF70" i="30"/>
  <c r="AE70" i="30"/>
  <c r="AD70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I70" i="30"/>
  <c r="AF69" i="30"/>
  <c r="AE69" i="30"/>
  <c r="AD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I69" i="30"/>
  <c r="AF68" i="30"/>
  <c r="AE68" i="30"/>
  <c r="AD68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I68" i="30"/>
  <c r="AF67" i="30"/>
  <c r="AE67" i="30"/>
  <c r="AD67" i="30"/>
  <c r="AB67" i="30"/>
  <c r="AA67" i="30"/>
  <c r="Z67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M67" i="30"/>
  <c r="L67" i="30"/>
  <c r="K67" i="30"/>
  <c r="I67" i="30"/>
  <c r="AF66" i="30"/>
  <c r="AE66" i="30"/>
  <c r="AD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I66" i="30"/>
  <c r="AF65" i="30"/>
  <c r="AE65" i="30"/>
  <c r="AD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I65" i="30"/>
  <c r="AF64" i="30"/>
  <c r="AE64" i="30"/>
  <c r="AD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I64" i="30"/>
  <c r="AF63" i="30"/>
  <c r="AE63" i="30"/>
  <c r="AD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I63" i="30"/>
  <c r="AG60" i="30"/>
  <c r="AF60" i="30"/>
  <c r="AE60" i="30"/>
  <c r="AD60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I60" i="30"/>
  <c r="AF59" i="30"/>
  <c r="AE59" i="30"/>
  <c r="AD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I59" i="30"/>
  <c r="AF56" i="30"/>
  <c r="AE56" i="30"/>
  <c r="AD56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I56" i="30"/>
  <c r="AF55" i="30"/>
  <c r="AE55" i="30"/>
  <c r="AD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I55" i="30"/>
  <c r="AF54" i="30"/>
  <c r="AE54" i="30"/>
  <c r="AD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I54" i="30"/>
  <c r="AF53" i="30"/>
  <c r="AE53" i="30"/>
  <c r="AD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I53" i="30"/>
  <c r="AF52" i="30"/>
  <c r="AE52" i="30"/>
  <c r="AD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I52" i="30"/>
  <c r="AF51" i="30"/>
  <c r="AE51" i="30"/>
  <c r="AD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I51" i="30"/>
  <c r="AY16" i="30"/>
  <c r="AX16" i="30"/>
  <c r="AW16" i="30"/>
  <c r="AV16" i="30"/>
  <c r="AU16" i="30"/>
  <c r="AJ16" i="30"/>
  <c r="AI16" i="30"/>
  <c r="AH16" i="30"/>
  <c r="AG16" i="30"/>
  <c r="AF16" i="30"/>
  <c r="AE16" i="30"/>
  <c r="AD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E16" i="30"/>
  <c r="D16" i="30"/>
  <c r="AY15" i="30"/>
  <c r="AX15" i="30"/>
  <c r="AW15" i="30"/>
  <c r="AV15" i="30"/>
  <c r="AU15" i="30"/>
  <c r="AJ15" i="30"/>
  <c r="AI15" i="30"/>
  <c r="AH15" i="30"/>
  <c r="AG15" i="30"/>
  <c r="AF15" i="30"/>
  <c r="AE15" i="30"/>
  <c r="AD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E15" i="30"/>
  <c r="D15" i="30"/>
  <c r="AY24" i="30"/>
  <c r="AX24" i="30"/>
  <c r="AW24" i="30"/>
  <c r="AV24" i="30"/>
  <c r="AU24" i="30"/>
  <c r="AJ24" i="30"/>
  <c r="AI24" i="30"/>
  <c r="AH24" i="30"/>
  <c r="AG24" i="30"/>
  <c r="AF24" i="30"/>
  <c r="AE24" i="30"/>
  <c r="AD24" i="30"/>
  <c r="T24" i="30"/>
  <c r="S24" i="30"/>
  <c r="R24" i="30"/>
  <c r="Q24" i="30"/>
  <c r="G24" i="30" s="1"/>
  <c r="P24" i="30"/>
  <c r="O24" i="30"/>
  <c r="N24" i="30"/>
  <c r="M24" i="30"/>
  <c r="L24" i="30"/>
  <c r="K24" i="30"/>
  <c r="J24" i="30"/>
  <c r="I24" i="30"/>
  <c r="E24" i="30"/>
  <c r="D24" i="30"/>
  <c r="AY25" i="30"/>
  <c r="AX25" i="30"/>
  <c r="AW25" i="30"/>
  <c r="AV25" i="30"/>
  <c r="AU25" i="30"/>
  <c r="AJ25" i="30"/>
  <c r="AI25" i="30"/>
  <c r="AH25" i="30"/>
  <c r="AG25" i="30"/>
  <c r="AF25" i="30"/>
  <c r="AE25" i="30"/>
  <c r="AD25" i="30"/>
  <c r="T25" i="30"/>
  <c r="S25" i="30"/>
  <c r="R25" i="30"/>
  <c r="Q25" i="30"/>
  <c r="G25" i="30" s="1"/>
  <c r="P25" i="30"/>
  <c r="O25" i="30"/>
  <c r="N25" i="30"/>
  <c r="M25" i="30"/>
  <c r="L25" i="30"/>
  <c r="K25" i="30"/>
  <c r="J25" i="30"/>
  <c r="I25" i="30"/>
  <c r="E25" i="30"/>
  <c r="D25" i="30"/>
  <c r="AY32" i="30"/>
  <c r="AX32" i="30"/>
  <c r="AW32" i="30"/>
  <c r="AV32" i="30"/>
  <c r="AU32" i="30"/>
  <c r="AJ32" i="30"/>
  <c r="AI32" i="30"/>
  <c r="AH32" i="30"/>
  <c r="AG32" i="30"/>
  <c r="AF32" i="30"/>
  <c r="AE32" i="30"/>
  <c r="AD32" i="30"/>
  <c r="T32" i="30"/>
  <c r="S32" i="30"/>
  <c r="R32" i="30"/>
  <c r="Q32" i="30"/>
  <c r="P32" i="30"/>
  <c r="O32" i="30"/>
  <c r="N32" i="30"/>
  <c r="M32" i="30"/>
  <c r="L32" i="30"/>
  <c r="K32" i="30"/>
  <c r="J32" i="30"/>
  <c r="F32" i="30" s="1"/>
  <c r="I32" i="30"/>
  <c r="H32" i="30"/>
  <c r="G32" i="30"/>
  <c r="E32" i="30"/>
  <c r="D32" i="30"/>
  <c r="D13" i="30"/>
  <c r="E13" i="30"/>
  <c r="J13" i="30"/>
  <c r="K13" i="30"/>
  <c r="L13" i="30"/>
  <c r="H13" i="30" s="1"/>
  <c r="M13" i="30"/>
  <c r="N13" i="30"/>
  <c r="O13" i="30"/>
  <c r="P13" i="30"/>
  <c r="Q13" i="30"/>
  <c r="R13" i="30"/>
  <c r="S13" i="30"/>
  <c r="I13" i="30" s="1"/>
  <c r="T13" i="30"/>
  <c r="AD13" i="30"/>
  <c r="AE13" i="30"/>
  <c r="AF13" i="30"/>
  <c r="AG13" i="30"/>
  <c r="AH13" i="30"/>
  <c r="AI13" i="30"/>
  <c r="AJ13" i="30"/>
  <c r="AU13" i="30"/>
  <c r="AV13" i="30"/>
  <c r="AW13" i="30"/>
  <c r="AX13" i="30"/>
  <c r="AY13" i="30"/>
  <c r="B35" i="26" l="1"/>
  <c r="B36" i="26"/>
  <c r="R40" i="33"/>
  <c r="X37" i="33" s="1"/>
  <c r="R39" i="33"/>
  <c r="X41" i="33" s="1"/>
  <c r="Q39" i="33"/>
  <c r="W41" i="33" s="1"/>
  <c r="Q43" i="33"/>
  <c r="R42" i="33"/>
  <c r="X43" i="33" s="1"/>
  <c r="Q42" i="33"/>
  <c r="W43" i="33" s="1"/>
  <c r="J60" i="34"/>
  <c r="R37" i="33"/>
  <c r="X38" i="33" s="1"/>
  <c r="Q37" i="33"/>
  <c r="W38" i="33" s="1"/>
  <c r="J37" i="33"/>
  <c r="L37" i="33"/>
  <c r="N37" i="33"/>
  <c r="P37" i="33"/>
  <c r="R41" i="33"/>
  <c r="X39" i="33" s="1"/>
  <c r="J41" i="33"/>
  <c r="L41" i="33"/>
  <c r="N41" i="33"/>
  <c r="P41" i="33"/>
  <c r="R44" i="33"/>
  <c r="X36" i="33" s="1"/>
  <c r="K44" i="33"/>
  <c r="M44" i="33"/>
  <c r="O44" i="33"/>
  <c r="K37" i="33"/>
  <c r="M37" i="33"/>
  <c r="O37" i="33"/>
  <c r="Q41" i="33"/>
  <c r="W39" i="33" s="1"/>
  <c r="K41" i="33"/>
  <c r="M41" i="33"/>
  <c r="O41" i="33"/>
  <c r="Q44" i="33"/>
  <c r="W36" i="33" s="1"/>
  <c r="J44" i="33"/>
  <c r="L44" i="33"/>
  <c r="N44" i="33"/>
  <c r="P44" i="33"/>
  <c r="J41" i="34"/>
  <c r="L41" i="34"/>
  <c r="N41" i="34"/>
  <c r="P41" i="34"/>
  <c r="J40" i="34"/>
  <c r="L40" i="34"/>
  <c r="N40" i="34"/>
  <c r="P40" i="34"/>
  <c r="J36" i="34"/>
  <c r="L36" i="34"/>
  <c r="N36" i="34"/>
  <c r="P36" i="34"/>
  <c r="E44" i="34"/>
  <c r="J44" i="34"/>
  <c r="L44" i="34"/>
  <c r="N44" i="34"/>
  <c r="P44" i="34"/>
  <c r="E41" i="34"/>
  <c r="K41" i="34"/>
  <c r="M41" i="34"/>
  <c r="O41" i="34"/>
  <c r="E40" i="34"/>
  <c r="K40" i="34"/>
  <c r="M40" i="34"/>
  <c r="O40" i="34"/>
  <c r="E36" i="34"/>
  <c r="K36" i="34"/>
  <c r="M36" i="34"/>
  <c r="O36" i="34"/>
  <c r="K44" i="34"/>
  <c r="M44" i="34"/>
  <c r="O44" i="34"/>
  <c r="Q39" i="34"/>
  <c r="W37" i="34" s="1"/>
  <c r="R42" i="34"/>
  <c r="X42" i="34" s="1"/>
  <c r="R41" i="34"/>
  <c r="X38" i="34" s="1"/>
  <c r="Q41" i="34"/>
  <c r="W38" i="34" s="1"/>
  <c r="R40" i="34"/>
  <c r="X39" i="34" s="1"/>
  <c r="R36" i="34"/>
  <c r="X40" i="34" s="1"/>
  <c r="Q44" i="34"/>
  <c r="W36" i="34" s="1"/>
  <c r="R39" i="34"/>
  <c r="X37" i="34" s="1"/>
  <c r="R37" i="34"/>
  <c r="X41" i="34" s="1"/>
  <c r="Q37" i="34"/>
  <c r="W41" i="34" s="1"/>
  <c r="Q42" i="34"/>
  <c r="R43" i="34"/>
  <c r="X43" i="34" s="1"/>
  <c r="Q43" i="34"/>
  <c r="W43" i="34" s="1"/>
  <c r="Q40" i="34"/>
  <c r="W39" i="34" s="1"/>
  <c r="R44" i="34"/>
  <c r="X36" i="34" s="1"/>
  <c r="J60" i="33"/>
  <c r="Q36" i="33"/>
  <c r="J36" i="33"/>
  <c r="L36" i="33"/>
  <c r="N36" i="33"/>
  <c r="P36" i="33"/>
  <c r="R36" i="33"/>
  <c r="X42" i="33" s="1"/>
  <c r="Q36" i="34"/>
  <c r="W40" i="34" s="1"/>
  <c r="K36" i="33"/>
  <c r="M36" i="33"/>
  <c r="O36" i="33"/>
  <c r="Z25" i="34"/>
  <c r="F16" i="34"/>
  <c r="U16" i="34"/>
  <c r="AB16" i="34"/>
  <c r="AM16" i="34"/>
  <c r="Z16" i="34"/>
  <c r="AQ16" i="34"/>
  <c r="AP16" i="34"/>
  <c r="W16" i="34"/>
  <c r="AA16" i="34"/>
  <c r="AK16" i="34"/>
  <c r="AO16" i="34"/>
  <c r="AS16" i="34"/>
  <c r="V16" i="34"/>
  <c r="X16" i="34"/>
  <c r="AL16" i="34"/>
  <c r="AN16" i="34"/>
  <c r="AR16" i="34"/>
  <c r="AT16" i="34"/>
  <c r="V25" i="34"/>
  <c r="AZ25" i="34"/>
  <c r="H25" i="34"/>
  <c r="Z32" i="34"/>
  <c r="H24" i="32"/>
  <c r="F24" i="32"/>
  <c r="Z24" i="32"/>
  <c r="Z32" i="32"/>
  <c r="X32" i="32"/>
  <c r="AT24" i="32"/>
  <c r="AT32" i="32"/>
  <c r="V32" i="32"/>
  <c r="AN32" i="32"/>
  <c r="AK32" i="32"/>
  <c r="AR32" i="32"/>
  <c r="AQ33" i="34"/>
  <c r="AT32" i="34"/>
  <c r="AK33" i="34"/>
  <c r="AO33" i="34"/>
  <c r="AS33" i="34"/>
  <c r="AL33" i="34"/>
  <c r="AN33" i="34"/>
  <c r="AP33" i="34"/>
  <c r="AR33" i="34"/>
  <c r="AT33" i="34"/>
  <c r="V32" i="34"/>
  <c r="AN32" i="34"/>
  <c r="AK32" i="34"/>
  <c r="AR32" i="34"/>
  <c r="X32" i="34"/>
  <c r="AB32" i="34"/>
  <c r="Y32" i="34"/>
  <c r="AL32" i="34"/>
  <c r="AP32" i="34"/>
  <c r="AS32" i="34"/>
  <c r="AQ32" i="34"/>
  <c r="AZ32" i="34"/>
  <c r="U32" i="34"/>
  <c r="W32" i="34"/>
  <c r="AA32" i="34"/>
  <c r="AC32" i="34"/>
  <c r="AM32" i="34"/>
  <c r="AO32" i="34"/>
  <c r="Z14" i="32"/>
  <c r="V24" i="32"/>
  <c r="X15" i="34"/>
  <c r="F25" i="34"/>
  <c r="AC25" i="34"/>
  <c r="X25" i="34"/>
  <c r="AS13" i="32"/>
  <c r="AN24" i="32"/>
  <c r="AZ15" i="34"/>
  <c r="AB25" i="34"/>
  <c r="AA25" i="34"/>
  <c r="AM25" i="34"/>
  <c r="AO25" i="34"/>
  <c r="AQ25" i="34"/>
  <c r="U25" i="34"/>
  <c r="W25" i="34"/>
  <c r="Y25" i="34"/>
  <c r="AK25" i="34"/>
  <c r="AS25" i="34"/>
  <c r="AL25" i="34"/>
  <c r="AN25" i="34"/>
  <c r="AP25" i="34"/>
  <c r="AR25" i="34"/>
  <c r="AT25" i="34"/>
  <c r="AA15" i="34"/>
  <c r="Y13" i="32"/>
  <c r="AT14" i="32"/>
  <c r="F14" i="32"/>
  <c r="G13" i="32"/>
  <c r="AC13" i="32"/>
  <c r="V14" i="32"/>
  <c r="AN14" i="32"/>
  <c r="F13" i="32"/>
  <c r="U13" i="32"/>
  <c r="AB13" i="32"/>
  <c r="AM13" i="32"/>
  <c r="AR14" i="32"/>
  <c r="G15" i="34"/>
  <c r="V15" i="34"/>
  <c r="AM15" i="34"/>
  <c r="AO15" i="34"/>
  <c r="AC15" i="34"/>
  <c r="AN15" i="34"/>
  <c r="AP15" i="34"/>
  <c r="F15" i="34"/>
  <c r="U15" i="34"/>
  <c r="W15" i="34"/>
  <c r="Y15" i="34"/>
  <c r="AB15" i="34"/>
  <c r="Z15" i="34"/>
  <c r="AL15" i="34"/>
  <c r="AQ15" i="34"/>
  <c r="AK15" i="34"/>
  <c r="AS15" i="34"/>
  <c r="AR15" i="34"/>
  <c r="AT15" i="34"/>
  <c r="F14" i="34"/>
  <c r="AT14" i="34"/>
  <c r="AK14" i="34"/>
  <c r="AP14" i="34"/>
  <c r="AC13" i="34"/>
  <c r="V14" i="34"/>
  <c r="AL14" i="34"/>
  <c r="AS14" i="34"/>
  <c r="G13" i="34"/>
  <c r="Z14" i="34"/>
  <c r="Y13" i="34"/>
  <c r="Y14" i="34"/>
  <c r="AZ14" i="34"/>
  <c r="W13" i="34"/>
  <c r="G14" i="34"/>
  <c r="X14" i="34"/>
  <c r="AB14" i="34"/>
  <c r="AN14" i="34"/>
  <c r="AR14" i="34"/>
  <c r="F13" i="34"/>
  <c r="U13" i="34"/>
  <c r="AZ13" i="34"/>
  <c r="U14" i="34"/>
  <c r="W14" i="34"/>
  <c r="AA14" i="34"/>
  <c r="AC14" i="34"/>
  <c r="AM14" i="34"/>
  <c r="AO14" i="34"/>
  <c r="AQ14" i="34"/>
  <c r="X13" i="34"/>
  <c r="V13" i="34"/>
  <c r="AB13" i="34"/>
  <c r="AA13" i="34"/>
  <c r="AL13" i="34"/>
  <c r="AM13" i="34"/>
  <c r="Z13" i="34"/>
  <c r="AQ13" i="34"/>
  <c r="AK13" i="34"/>
  <c r="AO13" i="34"/>
  <c r="AS13" i="34"/>
  <c r="AN13" i="34"/>
  <c r="AP13" i="34"/>
  <c r="AR13" i="34"/>
  <c r="AT13" i="34"/>
  <c r="AA12" i="34"/>
  <c r="AB12" i="34"/>
  <c r="AS12" i="34"/>
  <c r="U12" i="34"/>
  <c r="Y12" i="34"/>
  <c r="G12" i="34"/>
  <c r="W12" i="34"/>
  <c r="F12" i="34"/>
  <c r="AK12" i="34"/>
  <c r="AP12" i="34"/>
  <c r="G68" i="35"/>
  <c r="G67" i="35"/>
  <c r="G66" i="35"/>
  <c r="H66" i="35"/>
  <c r="H69" i="35"/>
  <c r="H68" i="35"/>
  <c r="AM3" i="35"/>
  <c r="G69" i="35"/>
  <c r="AM9" i="35"/>
  <c r="H14" i="35"/>
  <c r="F21" i="35"/>
  <c r="F14" i="35"/>
  <c r="AC9" i="35"/>
  <c r="H67" i="35"/>
  <c r="AR4" i="35"/>
  <c r="AC5" i="35"/>
  <c r="AN6" i="35"/>
  <c r="AC7" i="35"/>
  <c r="F8" i="35"/>
  <c r="AT8" i="35"/>
  <c r="AB9" i="35"/>
  <c r="AT14" i="35"/>
  <c r="AQ15" i="35"/>
  <c r="AR16" i="35"/>
  <c r="Z22" i="35"/>
  <c r="AB3" i="35"/>
  <c r="G65" i="35"/>
  <c r="F69" i="35"/>
  <c r="AA9" i="35"/>
  <c r="G62" i="35"/>
  <c r="G61" i="35"/>
  <c r="G54" i="35"/>
  <c r="G56" i="35"/>
  <c r="G53" i="35"/>
  <c r="G55" i="35"/>
  <c r="G57" i="35"/>
  <c r="H53" i="35"/>
  <c r="H54" i="35"/>
  <c r="H55" i="35"/>
  <c r="H56" i="35"/>
  <c r="H57" i="35"/>
  <c r="H61" i="35"/>
  <c r="H62" i="35"/>
  <c r="H65" i="35"/>
  <c r="Z3" i="35"/>
  <c r="CO9" i="5"/>
  <c r="V22" i="35"/>
  <c r="AN16" i="35"/>
  <c r="Z16" i="35"/>
  <c r="AP8" i="35"/>
  <c r="G6" i="34"/>
  <c r="G3" i="35"/>
  <c r="AB4" i="35"/>
  <c r="X4" i="35"/>
  <c r="AB6" i="35"/>
  <c r="Z8" i="35"/>
  <c r="AB14" i="35"/>
  <c r="F34" i="35" s="1"/>
  <c r="AC15" i="35"/>
  <c r="F46" i="35" s="1"/>
  <c r="Y15" i="35"/>
  <c r="F3" i="35"/>
  <c r="U3" i="35"/>
  <c r="AZ3" i="35"/>
  <c r="AN4" i="35"/>
  <c r="G5" i="35"/>
  <c r="AQ5" i="35"/>
  <c r="Z6" i="35"/>
  <c r="G7" i="35"/>
  <c r="AM7" i="35"/>
  <c r="V8" i="35"/>
  <c r="G9" i="35"/>
  <c r="Z14" i="35"/>
  <c r="AN14" i="35"/>
  <c r="AM15" i="35"/>
  <c r="X22" i="35"/>
  <c r="Y5" i="35"/>
  <c r="V16" i="35"/>
  <c r="F28" i="35" s="1"/>
  <c r="AT16" i="35"/>
  <c r="AP16" i="35"/>
  <c r="AN22" i="35"/>
  <c r="AO3" i="35"/>
  <c r="AP14" i="35"/>
  <c r="W6" i="34"/>
  <c r="CJ9" i="5"/>
  <c r="Y3" i="35"/>
  <c r="AQ3" i="35"/>
  <c r="G4" i="35"/>
  <c r="Z4" i="35"/>
  <c r="F32" i="35" s="1"/>
  <c r="AT4" i="35"/>
  <c r="AP4" i="35"/>
  <c r="AM5" i="35"/>
  <c r="G6" i="35"/>
  <c r="AT6" i="35"/>
  <c r="AB7" i="35"/>
  <c r="Z7" i="35"/>
  <c r="AK8" i="35"/>
  <c r="X8" i="35"/>
  <c r="AL8" i="35"/>
  <c r="AS8" i="35"/>
  <c r="AR8" i="35"/>
  <c r="F9" i="35"/>
  <c r="U9" i="35"/>
  <c r="AZ9" i="35"/>
  <c r="X14" i="35"/>
  <c r="AR14" i="35"/>
  <c r="H15" i="35"/>
  <c r="G13" i="35"/>
  <c r="U15" i="35"/>
  <c r="AB15" i="35"/>
  <c r="AA15" i="35"/>
  <c r="AZ15" i="35"/>
  <c r="AO15" i="35"/>
  <c r="H16" i="35"/>
  <c r="F16" i="35"/>
  <c r="AK16" i="35"/>
  <c r="H28" i="35" s="1"/>
  <c r="X16" i="35"/>
  <c r="AL16" i="35"/>
  <c r="AS16" i="35"/>
  <c r="AT22" i="35"/>
  <c r="W3" i="35"/>
  <c r="G44" i="35" s="1"/>
  <c r="AA3" i="35"/>
  <c r="F33" i="35" s="1"/>
  <c r="AS3" i="35"/>
  <c r="F4" i="35"/>
  <c r="V4" i="35"/>
  <c r="AK4" i="35"/>
  <c r="H32" i="35" s="1"/>
  <c r="Y4" i="35"/>
  <c r="AS4" i="35"/>
  <c r="AZ4" i="35"/>
  <c r="F5" i="35"/>
  <c r="U5" i="35"/>
  <c r="AB5" i="35"/>
  <c r="Z5" i="35"/>
  <c r="AZ5" i="35"/>
  <c r="X6" i="35"/>
  <c r="AR6" i="35"/>
  <c r="F7" i="35"/>
  <c r="U7" i="35"/>
  <c r="AZ7" i="35"/>
  <c r="G8" i="35"/>
  <c r="AB8" i="35"/>
  <c r="AN8" i="35"/>
  <c r="Y9" i="35"/>
  <c r="AQ9" i="35"/>
  <c r="V14" i="35"/>
  <c r="AK14" i="35"/>
  <c r="H34" i="35" s="1"/>
  <c r="Y14" i="35"/>
  <c r="AL14" i="35"/>
  <c r="AS14" i="35"/>
  <c r="AZ14" i="35"/>
  <c r="W15" i="35"/>
  <c r="AS15" i="35"/>
  <c r="AB16" i="35"/>
  <c r="AP3" i="35"/>
  <c r="AP6" i="35"/>
  <c r="Y8" i="35"/>
  <c r="AZ8" i="35"/>
  <c r="F15" i="35"/>
  <c r="AK15" i="35"/>
  <c r="H46" i="35" s="1"/>
  <c r="AP15" i="35"/>
  <c r="Y16" i="35"/>
  <c r="AZ16" i="35"/>
  <c r="AK22" i="35"/>
  <c r="AR22" i="35"/>
  <c r="B27" i="26"/>
  <c r="B30" i="26"/>
  <c r="W9" i="35"/>
  <c r="AO9" i="35"/>
  <c r="AS9" i="35"/>
  <c r="AK9" i="35"/>
  <c r="AP9" i="35"/>
  <c r="Y7" i="35"/>
  <c r="AQ7" i="35"/>
  <c r="H2" i="35"/>
  <c r="F6" i="35"/>
  <c r="V6" i="35"/>
  <c r="AK6" i="35"/>
  <c r="Y6" i="35"/>
  <c r="AS6" i="35"/>
  <c r="AZ6" i="35"/>
  <c r="W5" i="35"/>
  <c r="AA5" i="35"/>
  <c r="AO5" i="35"/>
  <c r="AS5" i="35"/>
  <c r="I2" i="35"/>
  <c r="AP5" i="35"/>
  <c r="AP7" i="35"/>
  <c r="W7" i="35"/>
  <c r="AA7" i="35"/>
  <c r="AO7" i="35"/>
  <c r="AS7" i="35"/>
  <c r="V11" i="35"/>
  <c r="X11" i="35"/>
  <c r="AL11" i="35"/>
  <c r="AN11" i="35"/>
  <c r="AP11" i="35"/>
  <c r="AR11" i="35"/>
  <c r="AT11" i="35"/>
  <c r="AB22" i="35"/>
  <c r="Y22" i="35"/>
  <c r="AL22" i="35"/>
  <c r="AP22" i="35"/>
  <c r="AS22" i="35"/>
  <c r="AQ22" i="35"/>
  <c r="J33" i="35"/>
  <c r="J44" i="35"/>
  <c r="L33" i="35"/>
  <c r="L44" i="35"/>
  <c r="N33" i="35"/>
  <c r="N44" i="35"/>
  <c r="P33" i="35"/>
  <c r="P44" i="35"/>
  <c r="E43" i="35"/>
  <c r="E32" i="35"/>
  <c r="K32" i="35"/>
  <c r="K43" i="35"/>
  <c r="M32" i="35"/>
  <c r="M43" i="35"/>
  <c r="O32" i="35"/>
  <c r="O43" i="35"/>
  <c r="J27" i="35"/>
  <c r="J38" i="35"/>
  <c r="L27" i="35"/>
  <c r="L38" i="35"/>
  <c r="N27" i="35"/>
  <c r="N38" i="35"/>
  <c r="P27" i="35"/>
  <c r="P38" i="35"/>
  <c r="E29" i="35"/>
  <c r="E40" i="35"/>
  <c r="K40" i="35"/>
  <c r="K29" i="35"/>
  <c r="M40" i="35"/>
  <c r="M29" i="35"/>
  <c r="O40" i="35"/>
  <c r="O29" i="35"/>
  <c r="J41" i="35"/>
  <c r="J30" i="35"/>
  <c r="L41" i="35"/>
  <c r="L30" i="35"/>
  <c r="N41" i="35"/>
  <c r="N30" i="35"/>
  <c r="P41" i="35"/>
  <c r="P30" i="35"/>
  <c r="AZ17" i="35"/>
  <c r="AT17" i="35"/>
  <c r="AR17" i="35"/>
  <c r="D49" i="35"/>
  <c r="D48" i="35"/>
  <c r="P69" i="35"/>
  <c r="P68" i="35"/>
  <c r="P67" i="35"/>
  <c r="P66" i="35"/>
  <c r="P65" i="35"/>
  <c r="P62" i="35"/>
  <c r="P61" i="35"/>
  <c r="P57" i="35"/>
  <c r="P56" i="35"/>
  <c r="P55" i="35"/>
  <c r="P54" i="35"/>
  <c r="P53" i="35"/>
  <c r="Q51" i="35"/>
  <c r="V3" i="35"/>
  <c r="X3" i="35"/>
  <c r="AL3" i="35"/>
  <c r="AN3" i="35"/>
  <c r="AR3" i="35"/>
  <c r="AT3" i="35"/>
  <c r="U4" i="35"/>
  <c r="W4" i="35"/>
  <c r="AA4" i="35"/>
  <c r="AC4" i="35"/>
  <c r="AM4" i="35"/>
  <c r="AO4" i="35"/>
  <c r="AQ4" i="35"/>
  <c r="V5" i="35"/>
  <c r="X5" i="35"/>
  <c r="AL5" i="35"/>
  <c r="AN5" i="35"/>
  <c r="AR5" i="35"/>
  <c r="AT5" i="35"/>
  <c r="U6" i="35"/>
  <c r="W6" i="35"/>
  <c r="AA6" i="35"/>
  <c r="AC6" i="35"/>
  <c r="AM6" i="35"/>
  <c r="AO6" i="35"/>
  <c r="AQ6" i="35"/>
  <c r="V7" i="35"/>
  <c r="X7" i="35"/>
  <c r="AL7" i="35"/>
  <c r="AN7" i="35"/>
  <c r="AR7" i="35"/>
  <c r="AT7" i="35"/>
  <c r="U8" i="35"/>
  <c r="W8" i="35"/>
  <c r="AA8" i="35"/>
  <c r="AC8" i="35"/>
  <c r="AM8" i="35"/>
  <c r="AO8" i="35"/>
  <c r="AQ8" i="35"/>
  <c r="V9" i="35"/>
  <c r="X9" i="35"/>
  <c r="Z9" i="35"/>
  <c r="AL9" i="35"/>
  <c r="AN9" i="35"/>
  <c r="AR9" i="35"/>
  <c r="AT9" i="35"/>
  <c r="U10" i="35"/>
  <c r="W10" i="35"/>
  <c r="AA10" i="35"/>
  <c r="AC10" i="35"/>
  <c r="AM10" i="35"/>
  <c r="AO10" i="35"/>
  <c r="AQ10" i="35"/>
  <c r="U14" i="35"/>
  <c r="W14" i="35"/>
  <c r="AA14" i="35"/>
  <c r="AC14" i="35"/>
  <c r="AM14" i="35"/>
  <c r="AO14" i="35"/>
  <c r="AQ14" i="35"/>
  <c r="V15" i="35"/>
  <c r="X15" i="35"/>
  <c r="Z15" i="35"/>
  <c r="AL15" i="35"/>
  <c r="AN15" i="35"/>
  <c r="AR15" i="35"/>
  <c r="AT15" i="35"/>
  <c r="U16" i="35"/>
  <c r="W16" i="35"/>
  <c r="G39" i="35" s="1"/>
  <c r="AA16" i="35"/>
  <c r="AC16" i="35"/>
  <c r="AM16" i="35"/>
  <c r="AO16" i="35"/>
  <c r="AQ16" i="35"/>
  <c r="V17" i="35"/>
  <c r="X17" i="35"/>
  <c r="Z17" i="35"/>
  <c r="AP17" i="35"/>
  <c r="Q46" i="35"/>
  <c r="R45" i="35"/>
  <c r="Q44" i="35"/>
  <c r="R43" i="35"/>
  <c r="Q42" i="35"/>
  <c r="Q40" i="35"/>
  <c r="R39" i="35"/>
  <c r="Q38" i="35"/>
  <c r="R35" i="35"/>
  <c r="Q34" i="35"/>
  <c r="R33" i="35"/>
  <c r="Q32" i="35"/>
  <c r="R31" i="35"/>
  <c r="R29" i="35"/>
  <c r="Q28" i="35"/>
  <c r="R27" i="35"/>
  <c r="R46" i="35"/>
  <c r="Q45" i="35"/>
  <c r="R44" i="35"/>
  <c r="Q43" i="35"/>
  <c r="R42" i="35"/>
  <c r="R40" i="35"/>
  <c r="Q39" i="35"/>
  <c r="R38" i="35"/>
  <c r="Q35" i="35"/>
  <c r="R34" i="35"/>
  <c r="Q33" i="35"/>
  <c r="R32" i="35"/>
  <c r="Q31" i="35"/>
  <c r="Q29" i="35"/>
  <c r="R28" i="35"/>
  <c r="Q27" i="35"/>
  <c r="E33" i="35"/>
  <c r="E44" i="35"/>
  <c r="K44" i="35"/>
  <c r="K33" i="35"/>
  <c r="M44" i="35"/>
  <c r="M33" i="35"/>
  <c r="O44" i="35"/>
  <c r="O33" i="35"/>
  <c r="J43" i="35"/>
  <c r="J32" i="35"/>
  <c r="L43" i="35"/>
  <c r="L32" i="35"/>
  <c r="N43" i="35"/>
  <c r="N32" i="35"/>
  <c r="P43" i="35"/>
  <c r="P32" i="35"/>
  <c r="E27" i="35"/>
  <c r="E38" i="35"/>
  <c r="F38" i="35"/>
  <c r="F27" i="35"/>
  <c r="G27" i="35"/>
  <c r="G38" i="35"/>
  <c r="K38" i="35"/>
  <c r="K27" i="35"/>
  <c r="M38" i="35"/>
  <c r="M27" i="35"/>
  <c r="O38" i="35"/>
  <c r="O27" i="35"/>
  <c r="J29" i="35"/>
  <c r="J40" i="35"/>
  <c r="L29" i="35"/>
  <c r="L40" i="35"/>
  <c r="N29" i="35"/>
  <c r="N40" i="35"/>
  <c r="P29" i="35"/>
  <c r="P40" i="35"/>
  <c r="E41" i="35"/>
  <c r="E30" i="35"/>
  <c r="G41" i="35"/>
  <c r="G30" i="35"/>
  <c r="K30" i="35"/>
  <c r="K41" i="35"/>
  <c r="M30" i="35"/>
  <c r="M41" i="35"/>
  <c r="O30" i="35"/>
  <c r="O41" i="35"/>
  <c r="O46" i="35"/>
  <c r="M46" i="35"/>
  <c r="K46" i="35"/>
  <c r="P45" i="35"/>
  <c r="N45" i="35"/>
  <c r="L45" i="35"/>
  <c r="J45" i="35"/>
  <c r="E45" i="35"/>
  <c r="O42" i="35"/>
  <c r="M42" i="35"/>
  <c r="K42" i="35"/>
  <c r="H42" i="35"/>
  <c r="F42" i="35"/>
  <c r="P39" i="35"/>
  <c r="N39" i="35"/>
  <c r="L39" i="35"/>
  <c r="J39" i="35"/>
  <c r="E39" i="35"/>
  <c r="P35" i="35"/>
  <c r="N35" i="35"/>
  <c r="L35" i="35"/>
  <c r="J35" i="35"/>
  <c r="E35" i="35"/>
  <c r="O34" i="35"/>
  <c r="M34" i="35"/>
  <c r="K34" i="35"/>
  <c r="P31" i="35"/>
  <c r="N31" i="35"/>
  <c r="L31" i="35"/>
  <c r="J31" i="35"/>
  <c r="E31" i="35"/>
  <c r="O28" i="35"/>
  <c r="M28" i="35"/>
  <c r="K28" i="35"/>
  <c r="P46" i="35"/>
  <c r="N46" i="35"/>
  <c r="L46" i="35"/>
  <c r="J46" i="35"/>
  <c r="E46" i="35"/>
  <c r="O45" i="35"/>
  <c r="M45" i="35"/>
  <c r="K45" i="35"/>
  <c r="P42" i="35"/>
  <c r="N42" i="35"/>
  <c r="L42" i="35"/>
  <c r="J42" i="35"/>
  <c r="E42" i="35"/>
  <c r="O39" i="35"/>
  <c r="M39" i="35"/>
  <c r="K39" i="35"/>
  <c r="O35" i="35"/>
  <c r="M35" i="35"/>
  <c r="K35" i="35"/>
  <c r="P34" i="35"/>
  <c r="N34" i="35"/>
  <c r="L34" i="35"/>
  <c r="J34" i="35"/>
  <c r="E34" i="35"/>
  <c r="O31" i="35"/>
  <c r="M31" i="35"/>
  <c r="K31" i="35"/>
  <c r="H31" i="35"/>
  <c r="F31" i="35"/>
  <c r="P28" i="35"/>
  <c r="N28" i="35"/>
  <c r="L28" i="35"/>
  <c r="J28" i="35"/>
  <c r="E28" i="35"/>
  <c r="AK3" i="35"/>
  <c r="AL4" i="35"/>
  <c r="AK5" i="35"/>
  <c r="H29" i="35" s="1"/>
  <c r="AL6" i="35"/>
  <c r="AK7" i="35"/>
  <c r="AZ22" i="35"/>
  <c r="AK23" i="35"/>
  <c r="O53" i="35"/>
  <c r="O54" i="35"/>
  <c r="O55" i="35"/>
  <c r="O56" i="35"/>
  <c r="O57" i="35"/>
  <c r="O61" i="35"/>
  <c r="O62" i="35"/>
  <c r="O65" i="35"/>
  <c r="O66" i="35"/>
  <c r="O67" i="35"/>
  <c r="O68" i="35"/>
  <c r="O69" i="35"/>
  <c r="U22" i="35"/>
  <c r="W22" i="35"/>
  <c r="G31" i="35" s="1"/>
  <c r="AA22" i="35"/>
  <c r="AC22" i="35"/>
  <c r="AM22" i="35"/>
  <c r="AO22" i="35"/>
  <c r="V23" i="35"/>
  <c r="X23" i="35"/>
  <c r="AL23" i="35"/>
  <c r="AN23" i="35"/>
  <c r="AR23" i="35"/>
  <c r="AT23" i="35"/>
  <c r="F53" i="35"/>
  <c r="F54" i="35"/>
  <c r="F55" i="35"/>
  <c r="F56" i="35"/>
  <c r="F57" i="35"/>
  <c r="F61" i="35"/>
  <c r="F62" i="35"/>
  <c r="F65" i="35"/>
  <c r="F66" i="35"/>
  <c r="F67" i="35"/>
  <c r="F68" i="35"/>
  <c r="B31" i="26"/>
  <c r="CN9" i="5"/>
  <c r="CK9" i="5"/>
  <c r="CM9" i="5"/>
  <c r="G8" i="34"/>
  <c r="V9" i="34"/>
  <c r="AM10" i="34"/>
  <c r="U8" i="34"/>
  <c r="AZ6" i="34"/>
  <c r="AB7" i="34"/>
  <c r="V22" i="32"/>
  <c r="H22" i="32"/>
  <c r="F22" i="32"/>
  <c r="AT22" i="32"/>
  <c r="F29" i="32"/>
  <c r="AR30" i="32"/>
  <c r="AA31" i="32"/>
  <c r="G11" i="32"/>
  <c r="F24" i="34"/>
  <c r="AM25" i="30"/>
  <c r="AM7" i="32"/>
  <c r="Z8" i="32"/>
  <c r="Z10" i="32"/>
  <c r="W11" i="32"/>
  <c r="F8" i="34"/>
  <c r="H23" i="34"/>
  <c r="V23" i="34"/>
  <c r="H24" i="34"/>
  <c r="V31" i="34"/>
  <c r="Z20" i="32"/>
  <c r="AC23" i="32"/>
  <c r="AB24" i="34"/>
  <c r="CI9" i="5"/>
  <c r="CL9" i="5"/>
  <c r="AK24" i="32"/>
  <c r="AR24" i="32"/>
  <c r="CH9" i="5"/>
  <c r="X21" i="32"/>
  <c r="Y30" i="34"/>
  <c r="AK13" i="30"/>
  <c r="Y23" i="32"/>
  <c r="X24" i="34"/>
  <c r="AA16" i="30"/>
  <c r="H5" i="32"/>
  <c r="AN6" i="32"/>
  <c r="Y7" i="32"/>
  <c r="AA9" i="32"/>
  <c r="AN10" i="32"/>
  <c r="AQ11" i="32"/>
  <c r="AM21" i="32"/>
  <c r="H23" i="32"/>
  <c r="AM23" i="32"/>
  <c r="H5" i="33"/>
  <c r="F29" i="33"/>
  <c r="F9" i="34"/>
  <c r="AN9" i="34"/>
  <c r="AA10" i="34"/>
  <c r="F11" i="34"/>
  <c r="AR11" i="34"/>
  <c r="AR21" i="34"/>
  <c r="AN24" i="34"/>
  <c r="U30" i="34"/>
  <c r="AZ30" i="34"/>
  <c r="AT31" i="34"/>
  <c r="Y22" i="34"/>
  <c r="F6" i="32"/>
  <c r="F21" i="32"/>
  <c r="AC21" i="32"/>
  <c r="AA8" i="34"/>
  <c r="F42" i="34" s="1"/>
  <c r="Y8" i="34"/>
  <c r="AK11" i="34"/>
  <c r="AM20" i="34"/>
  <c r="AK21" i="34"/>
  <c r="H40" i="34" s="1"/>
  <c r="AZ22" i="34"/>
  <c r="AT23" i="34"/>
  <c r="V24" i="34"/>
  <c r="Z24" i="34"/>
  <c r="H25" i="30"/>
  <c r="F24" i="30"/>
  <c r="AA6" i="34"/>
  <c r="AR7" i="34"/>
  <c r="AZ8" i="34"/>
  <c r="Z9" i="34"/>
  <c r="AR9" i="34"/>
  <c r="AC10" i="34"/>
  <c r="V11" i="34"/>
  <c r="AP11" i="34"/>
  <c r="AT24" i="34"/>
  <c r="G9" i="32"/>
  <c r="H37" i="33"/>
  <c r="AC20" i="34"/>
  <c r="AS23" i="34"/>
  <c r="AC25" i="30"/>
  <c r="AC71" i="30"/>
  <c r="AG71" i="30"/>
  <c r="H71" i="30" s="1"/>
  <c r="J68" i="34"/>
  <c r="H43" i="33"/>
  <c r="AB25" i="30"/>
  <c r="G16" i="30"/>
  <c r="AL7" i="34"/>
  <c r="AS9" i="34"/>
  <c r="AQ9" i="34"/>
  <c r="G10" i="34"/>
  <c r="AZ10" i="34"/>
  <c r="Z11" i="34"/>
  <c r="AC22" i="34"/>
  <c r="AP23" i="34"/>
  <c r="AP24" i="34"/>
  <c r="AC30" i="34"/>
  <c r="F44" i="34" s="1"/>
  <c r="Z31" i="34"/>
  <c r="Z6" i="32"/>
  <c r="G7" i="32"/>
  <c r="AC7" i="32"/>
  <c r="F8" i="32"/>
  <c r="W9" i="32"/>
  <c r="AZ9" i="32"/>
  <c r="V10" i="32"/>
  <c r="V12" i="32"/>
  <c r="V21" i="32"/>
  <c r="AB21" i="32"/>
  <c r="AA21" i="32"/>
  <c r="U23" i="32"/>
  <c r="AB23" i="32"/>
  <c r="AA23" i="32"/>
  <c r="AN30" i="32"/>
  <c r="F7" i="34"/>
  <c r="AP7" i="34"/>
  <c r="X9" i="34"/>
  <c r="W10" i="34"/>
  <c r="X11" i="34"/>
  <c r="AL11" i="34"/>
  <c r="AB20" i="34"/>
  <c r="AA20" i="34"/>
  <c r="AP21" i="34"/>
  <c r="AK23" i="34"/>
  <c r="AL23" i="34"/>
  <c r="AR24" i="34"/>
  <c r="G19" i="33"/>
  <c r="C48" i="33"/>
  <c r="G11" i="34"/>
  <c r="AB11" i="34"/>
  <c r="AN11" i="34"/>
  <c r="AT11" i="34"/>
  <c r="AZ11" i="34"/>
  <c r="Y11" i="34"/>
  <c r="G9" i="34"/>
  <c r="AK9" i="34"/>
  <c r="H43" i="34" s="1"/>
  <c r="Y9" i="34"/>
  <c r="AL9" i="34"/>
  <c r="AP9" i="34"/>
  <c r="AP8" i="34"/>
  <c r="W8" i="34"/>
  <c r="AB8" i="34"/>
  <c r="AK8" i="34"/>
  <c r="H42" i="34" s="1"/>
  <c r="AM8" i="34"/>
  <c r="W16" i="30"/>
  <c r="AZ16" i="30"/>
  <c r="V6" i="32"/>
  <c r="F7" i="32"/>
  <c r="U7" i="32"/>
  <c r="AB7" i="32"/>
  <c r="AA7" i="32"/>
  <c r="V8" i="32"/>
  <c r="AT8" i="32"/>
  <c r="AC9" i="32"/>
  <c r="Y9" i="32"/>
  <c r="F10" i="32"/>
  <c r="F12" i="32"/>
  <c r="AR12" i="32"/>
  <c r="H20" i="32"/>
  <c r="F20" i="32"/>
  <c r="V20" i="32"/>
  <c r="AT20" i="32"/>
  <c r="H21" i="32"/>
  <c r="U21" i="32"/>
  <c r="W21" i="32"/>
  <c r="Z21" i="32"/>
  <c r="AZ21" i="32"/>
  <c r="Z22" i="32"/>
  <c r="W23" i="32"/>
  <c r="AK30" i="32"/>
  <c r="W31" i="32"/>
  <c r="AZ31" i="32"/>
  <c r="H40" i="33"/>
  <c r="H38" i="33"/>
  <c r="F23" i="34"/>
  <c r="F25" i="30"/>
  <c r="AC6" i="34"/>
  <c r="AM6" i="34"/>
  <c r="V7" i="34"/>
  <c r="F37" i="34" s="1"/>
  <c r="AQ10" i="34"/>
  <c r="H20" i="34"/>
  <c r="U20" i="34"/>
  <c r="AZ20" i="34"/>
  <c r="H21" i="34"/>
  <c r="F21" i="34"/>
  <c r="V21" i="34"/>
  <c r="AN21" i="34"/>
  <c r="H22" i="34"/>
  <c r="U22" i="34"/>
  <c r="F36" i="34" s="1"/>
  <c r="AB22" i="34"/>
  <c r="AM22" i="34"/>
  <c r="Z23" i="34"/>
  <c r="AK24" i="34"/>
  <c r="Y24" i="34"/>
  <c r="AL24" i="34"/>
  <c r="AS24" i="34"/>
  <c r="AQ24" i="34"/>
  <c r="W30" i="34"/>
  <c r="AB30" i="34"/>
  <c r="AA30" i="34"/>
  <c r="AM30" i="34"/>
  <c r="F29" i="34"/>
  <c r="AN31" i="34"/>
  <c r="Y7" i="34"/>
  <c r="I5" i="34"/>
  <c r="G7" i="34"/>
  <c r="X7" i="34"/>
  <c r="AN7" i="34"/>
  <c r="AT7" i="34"/>
  <c r="AZ7" i="34"/>
  <c r="AK31" i="34"/>
  <c r="AR31" i="34"/>
  <c r="AQ30" i="34"/>
  <c r="AZ24" i="34"/>
  <c r="U24" i="34"/>
  <c r="W24" i="34"/>
  <c r="AA24" i="34"/>
  <c r="AC24" i="34"/>
  <c r="AM24" i="34"/>
  <c r="AO24" i="34"/>
  <c r="Y23" i="34"/>
  <c r="AZ23" i="34"/>
  <c r="X23" i="34"/>
  <c r="AB23" i="34"/>
  <c r="AN23" i="34"/>
  <c r="AR23" i="34"/>
  <c r="AK10" i="34"/>
  <c r="H38" i="34" s="1"/>
  <c r="AP10" i="34"/>
  <c r="F10" i="34"/>
  <c r="U10" i="34"/>
  <c r="Y10" i="34"/>
  <c r="AO10" i="34"/>
  <c r="AS10" i="34"/>
  <c r="AK6" i="34"/>
  <c r="H39" i="34" s="1"/>
  <c r="AP6" i="34"/>
  <c r="F6" i="34"/>
  <c r="U6" i="34"/>
  <c r="Y6" i="34"/>
  <c r="AO6" i="34"/>
  <c r="AT6" i="32"/>
  <c r="W7" i="32"/>
  <c r="AZ7" i="32"/>
  <c r="AN8" i="32"/>
  <c r="F9" i="32"/>
  <c r="U9" i="32"/>
  <c r="AB9" i="32"/>
  <c r="AM9" i="32"/>
  <c r="AT10" i="32"/>
  <c r="AC11" i="32"/>
  <c r="AN12" i="32"/>
  <c r="AN20" i="32"/>
  <c r="Y21" i="32"/>
  <c r="AQ21" i="32"/>
  <c r="AN22" i="32"/>
  <c r="AZ23" i="32"/>
  <c r="V30" i="32"/>
  <c r="AT30" i="32"/>
  <c r="U31" i="32"/>
  <c r="AM31" i="32"/>
  <c r="Y20" i="34"/>
  <c r="AQ20" i="34"/>
  <c r="Z21" i="34"/>
  <c r="AO30" i="34"/>
  <c r="AS30" i="34"/>
  <c r="X31" i="34"/>
  <c r="AB31" i="34"/>
  <c r="I5" i="33"/>
  <c r="H36" i="33"/>
  <c r="X21" i="34"/>
  <c r="AL21" i="34"/>
  <c r="AT21" i="34"/>
  <c r="AQ22" i="34"/>
  <c r="AK30" i="34"/>
  <c r="H44" i="34" s="1"/>
  <c r="AP30" i="34"/>
  <c r="Y31" i="34"/>
  <c r="AL31" i="34"/>
  <c r="AP31" i="34"/>
  <c r="AS31" i="34"/>
  <c r="AZ31" i="34"/>
  <c r="F22" i="34"/>
  <c r="AK22" i="34"/>
  <c r="H36" i="34" s="1"/>
  <c r="AP22" i="34"/>
  <c r="W22" i="34"/>
  <c r="AA22" i="34"/>
  <c r="AO22" i="34"/>
  <c r="AS22" i="34"/>
  <c r="G19" i="34"/>
  <c r="AB21" i="34"/>
  <c r="Y21" i="34"/>
  <c r="F40" i="34" s="1"/>
  <c r="AS21" i="34"/>
  <c r="AZ21" i="34"/>
  <c r="W20" i="34"/>
  <c r="AO20" i="34"/>
  <c r="AS20" i="34"/>
  <c r="F20" i="34"/>
  <c r="AK20" i="34"/>
  <c r="H41" i="34" s="1"/>
  <c r="AP20" i="34"/>
  <c r="H5" i="34"/>
  <c r="C48" i="34"/>
  <c r="D47" i="34" s="1"/>
  <c r="AQ6" i="34"/>
  <c r="AS6" i="34"/>
  <c r="AC8" i="34"/>
  <c r="AO8" i="34"/>
  <c r="AQ8" i="34"/>
  <c r="AS8" i="34"/>
  <c r="AB9" i="34"/>
  <c r="F43" i="34" s="1"/>
  <c r="AT9" i="34"/>
  <c r="AZ9" i="34"/>
  <c r="AC12" i="34"/>
  <c r="V6" i="34"/>
  <c r="X6" i="34"/>
  <c r="F39" i="34" s="1"/>
  <c r="Z6" i="34"/>
  <c r="AB6" i="34"/>
  <c r="AL6" i="34"/>
  <c r="AN6" i="34"/>
  <c r="AR6" i="34"/>
  <c r="AT6" i="34"/>
  <c r="U7" i="34"/>
  <c r="W7" i="34"/>
  <c r="AA7" i="34"/>
  <c r="AC7" i="34"/>
  <c r="AK7" i="34"/>
  <c r="H37" i="34" s="1"/>
  <c r="AM7" i="34"/>
  <c r="AO7" i="34"/>
  <c r="AQ7" i="34"/>
  <c r="AS7" i="34"/>
  <c r="V8" i="34"/>
  <c r="X8" i="34"/>
  <c r="Z8" i="34"/>
  <c r="AL8" i="34"/>
  <c r="AN8" i="34"/>
  <c r="AR8" i="34"/>
  <c r="AT8" i="34"/>
  <c r="U9" i="34"/>
  <c r="W9" i="34"/>
  <c r="AA9" i="34"/>
  <c r="AC9" i="34"/>
  <c r="AM9" i="34"/>
  <c r="AO9" i="34"/>
  <c r="V10" i="34"/>
  <c r="X10" i="34"/>
  <c r="Z10" i="34"/>
  <c r="AB10" i="34"/>
  <c r="AL10" i="34"/>
  <c r="AN10" i="34"/>
  <c r="AR10" i="34"/>
  <c r="AT10" i="34"/>
  <c r="U11" i="34"/>
  <c r="W11" i="34"/>
  <c r="AA11" i="34"/>
  <c r="AC11" i="34"/>
  <c r="AM11" i="34"/>
  <c r="AO11" i="34"/>
  <c r="AQ11" i="34"/>
  <c r="AS11" i="34"/>
  <c r="V12" i="34"/>
  <c r="X12" i="34"/>
  <c r="Z12" i="34"/>
  <c r="AL12" i="34"/>
  <c r="AN12" i="34"/>
  <c r="AR12" i="34"/>
  <c r="AT12" i="34"/>
  <c r="AZ12" i="34"/>
  <c r="V20" i="34"/>
  <c r="X20" i="34"/>
  <c r="Z20" i="34"/>
  <c r="F41" i="34" s="1"/>
  <c r="AL20" i="34"/>
  <c r="AN20" i="34"/>
  <c r="AR20" i="34"/>
  <c r="AT20" i="34"/>
  <c r="U21" i="34"/>
  <c r="W21" i="34"/>
  <c r="AA21" i="34"/>
  <c r="AC21" i="34"/>
  <c r="AM21" i="34"/>
  <c r="AO21" i="34"/>
  <c r="AQ21" i="34"/>
  <c r="V22" i="34"/>
  <c r="X22" i="34"/>
  <c r="Z22" i="34"/>
  <c r="AL22" i="34"/>
  <c r="AN22" i="34"/>
  <c r="AR22" i="34"/>
  <c r="AT22" i="34"/>
  <c r="U23" i="34"/>
  <c r="W23" i="34"/>
  <c r="AA23" i="34"/>
  <c r="AC23" i="34"/>
  <c r="AM23" i="34"/>
  <c r="AO23" i="34"/>
  <c r="AQ23" i="34"/>
  <c r="V30" i="34"/>
  <c r="X30" i="34"/>
  <c r="Z30" i="34"/>
  <c r="AL30" i="34"/>
  <c r="AN30" i="34"/>
  <c r="AR30" i="34"/>
  <c r="AT30" i="34"/>
  <c r="U31" i="34"/>
  <c r="W31" i="34"/>
  <c r="AA31" i="34"/>
  <c r="AC31" i="34"/>
  <c r="AM31" i="34"/>
  <c r="AO31" i="34"/>
  <c r="AQ31" i="34"/>
  <c r="Q49" i="34"/>
  <c r="O51" i="34"/>
  <c r="O52" i="34"/>
  <c r="O53" i="34"/>
  <c r="O54" i="34"/>
  <c r="O55" i="34"/>
  <c r="O59" i="34"/>
  <c r="O63" i="34"/>
  <c r="O64" i="34"/>
  <c r="O65" i="34"/>
  <c r="O66" i="34"/>
  <c r="Z7" i="34"/>
  <c r="AM12" i="34"/>
  <c r="AO12" i="34"/>
  <c r="AQ12" i="34"/>
  <c r="P51" i="34"/>
  <c r="P52" i="34"/>
  <c r="P53" i="34"/>
  <c r="P54" i="34"/>
  <c r="P55" i="34"/>
  <c r="P59" i="34"/>
  <c r="P63" i="34"/>
  <c r="P64" i="34"/>
  <c r="P65" i="34"/>
  <c r="P66" i="34"/>
  <c r="P67" i="33"/>
  <c r="P66" i="33"/>
  <c r="P65" i="33"/>
  <c r="P64" i="33"/>
  <c r="P63" i="33"/>
  <c r="P59" i="33"/>
  <c r="P55" i="33"/>
  <c r="P54" i="33"/>
  <c r="P53" i="33"/>
  <c r="P52" i="33"/>
  <c r="P51" i="33"/>
  <c r="Q49" i="33"/>
  <c r="H39" i="33"/>
  <c r="H42" i="33"/>
  <c r="H41" i="33"/>
  <c r="H44" i="33"/>
  <c r="O51" i="33"/>
  <c r="O52" i="33"/>
  <c r="O53" i="33"/>
  <c r="O54" i="33"/>
  <c r="O55" i="33"/>
  <c r="O59" i="33"/>
  <c r="O63" i="33"/>
  <c r="O64" i="33"/>
  <c r="O65" i="33"/>
  <c r="O66" i="33"/>
  <c r="O67" i="33"/>
  <c r="AK12" i="32"/>
  <c r="AA11" i="32"/>
  <c r="AM11" i="32"/>
  <c r="AK20" i="32"/>
  <c r="AR20" i="32"/>
  <c r="AK8" i="32"/>
  <c r="AR8" i="32"/>
  <c r="AQ7" i="32"/>
  <c r="AK22" i="32"/>
  <c r="AR22" i="32"/>
  <c r="AQ23" i="32"/>
  <c r="AK10" i="32"/>
  <c r="AR10" i="32"/>
  <c r="AQ9" i="32"/>
  <c r="AK6" i="32"/>
  <c r="AR6" i="32"/>
  <c r="AO13" i="32"/>
  <c r="F11" i="32"/>
  <c r="U11" i="32"/>
  <c r="Y11" i="32"/>
  <c r="AB11" i="32"/>
  <c r="AZ11" i="32"/>
  <c r="Z12" i="32"/>
  <c r="AT12" i="32"/>
  <c r="AQ13" i="32"/>
  <c r="C48" i="32"/>
  <c r="D47" i="32" s="1"/>
  <c r="AC70" i="32"/>
  <c r="AG70" i="32"/>
  <c r="AC31" i="32"/>
  <c r="AQ31" i="32"/>
  <c r="Z30" i="32"/>
  <c r="AL30" i="32"/>
  <c r="AP30" i="32"/>
  <c r="AS30" i="32"/>
  <c r="G19" i="32"/>
  <c r="AK21" i="32"/>
  <c r="AO21" i="32"/>
  <c r="AS21" i="32"/>
  <c r="AL21" i="32"/>
  <c r="AN21" i="32"/>
  <c r="AP21" i="32"/>
  <c r="AR21" i="32"/>
  <c r="AT21" i="32"/>
  <c r="Y6" i="32"/>
  <c r="AL6" i="32"/>
  <c r="AP6" i="32"/>
  <c r="AS6" i="32"/>
  <c r="AQ6" i="32"/>
  <c r="I5" i="32"/>
  <c r="Z7" i="32"/>
  <c r="AP7" i="32"/>
  <c r="G8" i="32"/>
  <c r="X8" i="32"/>
  <c r="AB8" i="32"/>
  <c r="AO9" i="32"/>
  <c r="AS9" i="32"/>
  <c r="Y10" i="32"/>
  <c r="AL10" i="32"/>
  <c r="AP10" i="32"/>
  <c r="AS10" i="32"/>
  <c r="AQ10" i="32"/>
  <c r="Z11" i="32"/>
  <c r="AP11" i="32"/>
  <c r="G12" i="32"/>
  <c r="X12" i="32"/>
  <c r="AB12" i="32"/>
  <c r="AL14" i="32"/>
  <c r="AP14" i="32"/>
  <c r="AS14" i="32"/>
  <c r="Z15" i="32"/>
  <c r="AP15" i="32"/>
  <c r="G16" i="32"/>
  <c r="X16" i="32"/>
  <c r="AB16" i="32"/>
  <c r="X20" i="32"/>
  <c r="AB20" i="32"/>
  <c r="X22" i="32"/>
  <c r="AB22" i="32"/>
  <c r="F23" i="32"/>
  <c r="Z23" i="32"/>
  <c r="AP23" i="32"/>
  <c r="Y24" i="32"/>
  <c r="AL24" i="32"/>
  <c r="AP24" i="32"/>
  <c r="AS24" i="32"/>
  <c r="AQ24" i="32"/>
  <c r="AO25" i="32"/>
  <c r="AS25" i="32"/>
  <c r="X26" i="32"/>
  <c r="AB26" i="32"/>
  <c r="Y30" i="32"/>
  <c r="AQ30" i="32"/>
  <c r="AO31" i="32"/>
  <c r="AS31" i="32"/>
  <c r="AB32" i="32"/>
  <c r="G6" i="32"/>
  <c r="X6" i="32"/>
  <c r="AB6" i="32"/>
  <c r="AO7" i="32"/>
  <c r="AS7" i="32"/>
  <c r="Y8" i="32"/>
  <c r="AL8" i="32"/>
  <c r="AP8" i="32"/>
  <c r="AS8" i="32"/>
  <c r="AQ8" i="32"/>
  <c r="Z9" i="32"/>
  <c r="AP9" i="32"/>
  <c r="G10" i="32"/>
  <c r="X10" i="32"/>
  <c r="AB10" i="32"/>
  <c r="AO11" i="32"/>
  <c r="AS11" i="32"/>
  <c r="Y12" i="32"/>
  <c r="AL12" i="32"/>
  <c r="AP12" i="32"/>
  <c r="AS12" i="32"/>
  <c r="AQ12" i="32"/>
  <c r="G14" i="32"/>
  <c r="AO15" i="32"/>
  <c r="AS15" i="32"/>
  <c r="Y16" i="32"/>
  <c r="AL16" i="32"/>
  <c r="AP16" i="32"/>
  <c r="AS16" i="32"/>
  <c r="AQ16" i="32"/>
  <c r="Y20" i="32"/>
  <c r="AL20" i="32"/>
  <c r="AP20" i="32"/>
  <c r="AS20" i="32"/>
  <c r="AQ20" i="32"/>
  <c r="Y22" i="32"/>
  <c r="AL22" i="32"/>
  <c r="AP22" i="32"/>
  <c r="AS22" i="32"/>
  <c r="AQ22" i="32"/>
  <c r="AO23" i="32"/>
  <c r="AS23" i="32"/>
  <c r="X24" i="32"/>
  <c r="AB24" i="32"/>
  <c r="F25" i="32"/>
  <c r="Z25" i="32"/>
  <c r="AP25" i="32"/>
  <c r="Y26" i="32"/>
  <c r="AL26" i="32"/>
  <c r="AP26" i="32"/>
  <c r="AS26" i="32"/>
  <c r="AQ26" i="32"/>
  <c r="X30" i="32"/>
  <c r="AB30" i="32"/>
  <c r="Y31" i="32"/>
  <c r="AB31" i="32"/>
  <c r="Z31" i="32"/>
  <c r="AP31" i="32"/>
  <c r="Y32" i="32"/>
  <c r="AL32" i="32"/>
  <c r="AP32" i="32"/>
  <c r="AS32" i="32"/>
  <c r="AQ32" i="32"/>
  <c r="Z13" i="32"/>
  <c r="X13" i="32"/>
  <c r="V13" i="32"/>
  <c r="AK14" i="32"/>
  <c r="AC14" i="32"/>
  <c r="AA14" i="32"/>
  <c r="W14" i="32"/>
  <c r="U14" i="32"/>
  <c r="P70" i="32"/>
  <c r="P69" i="32"/>
  <c r="P68" i="32"/>
  <c r="P67" i="32"/>
  <c r="P66" i="32"/>
  <c r="P65" i="32"/>
  <c r="P64" i="32"/>
  <c r="P63" i="32"/>
  <c r="P59" i="32"/>
  <c r="P56" i="32"/>
  <c r="P55" i="32"/>
  <c r="P54" i="32"/>
  <c r="P53" i="32"/>
  <c r="P52" i="32"/>
  <c r="P51" i="32"/>
  <c r="Q49" i="32"/>
  <c r="AZ13" i="32"/>
  <c r="AT13" i="32"/>
  <c r="AR13" i="32"/>
  <c r="AN13" i="32"/>
  <c r="AL13" i="32"/>
  <c r="AQ14" i="32"/>
  <c r="AO14" i="32"/>
  <c r="AM14" i="32"/>
  <c r="AZ6" i="32"/>
  <c r="AK7" i="32"/>
  <c r="AZ8" i="32"/>
  <c r="AK9" i="32"/>
  <c r="AZ10" i="32"/>
  <c r="AK11" i="32"/>
  <c r="AZ12" i="32"/>
  <c r="AK13" i="32"/>
  <c r="Y14" i="32"/>
  <c r="U6" i="32"/>
  <c r="W6" i="32"/>
  <c r="AA6" i="32"/>
  <c r="AC6" i="32"/>
  <c r="AM6" i="32"/>
  <c r="AO6" i="32"/>
  <c r="V7" i="32"/>
  <c r="X7" i="32"/>
  <c r="AL7" i="32"/>
  <c r="AN7" i="32"/>
  <c r="AR7" i="32"/>
  <c r="AT7" i="32"/>
  <c r="U8" i="32"/>
  <c r="W8" i="32"/>
  <c r="AA8" i="32"/>
  <c r="AC8" i="32"/>
  <c r="AM8" i="32"/>
  <c r="AO8" i="32"/>
  <c r="V9" i="32"/>
  <c r="X9" i="32"/>
  <c r="AL9" i="32"/>
  <c r="AN9" i="32"/>
  <c r="AR9" i="32"/>
  <c r="AT9" i="32"/>
  <c r="U10" i="32"/>
  <c r="W10" i="32"/>
  <c r="AA10" i="32"/>
  <c r="AC10" i="32"/>
  <c r="AM10" i="32"/>
  <c r="AO10" i="32"/>
  <c r="V11" i="32"/>
  <c r="X11" i="32"/>
  <c r="AL11" i="32"/>
  <c r="AN11" i="32"/>
  <c r="AR11" i="32"/>
  <c r="AT11" i="32"/>
  <c r="U12" i="32"/>
  <c r="W12" i="32"/>
  <c r="AA12" i="32"/>
  <c r="AC12" i="32"/>
  <c r="AM12" i="32"/>
  <c r="AO12" i="32"/>
  <c r="W13" i="32"/>
  <c r="AA13" i="32"/>
  <c r="AP13" i="32"/>
  <c r="X14" i="32"/>
  <c r="AB14" i="32"/>
  <c r="AZ14" i="32"/>
  <c r="AK15" i="32"/>
  <c r="AZ16" i="32"/>
  <c r="AZ20" i="32"/>
  <c r="AZ22" i="32"/>
  <c r="AK23" i="32"/>
  <c r="AZ24" i="32"/>
  <c r="AK25" i="32"/>
  <c r="AZ26" i="32"/>
  <c r="AZ30" i="32"/>
  <c r="AK31" i="32"/>
  <c r="AZ32" i="32"/>
  <c r="O51" i="32"/>
  <c r="O52" i="32"/>
  <c r="O53" i="32"/>
  <c r="O54" i="32"/>
  <c r="O55" i="32"/>
  <c r="O56" i="32"/>
  <c r="O59" i="32"/>
  <c r="O63" i="32"/>
  <c r="O64" i="32"/>
  <c r="O65" i="32"/>
  <c r="O66" i="32"/>
  <c r="O67" i="32"/>
  <c r="O68" i="32"/>
  <c r="O69" i="32"/>
  <c r="O70" i="32"/>
  <c r="V15" i="32"/>
  <c r="X15" i="32"/>
  <c r="AL15" i="32"/>
  <c r="AN15" i="32"/>
  <c r="AR15" i="32"/>
  <c r="AT15" i="32"/>
  <c r="U16" i="32"/>
  <c r="W16" i="32"/>
  <c r="AA16" i="32"/>
  <c r="AC16" i="32"/>
  <c r="AM16" i="32"/>
  <c r="AO16" i="32"/>
  <c r="U20" i="32"/>
  <c r="W20" i="32"/>
  <c r="AA20" i="32"/>
  <c r="AC20" i="32"/>
  <c r="AM20" i="32"/>
  <c r="AO20" i="32"/>
  <c r="U22" i="32"/>
  <c r="W22" i="32"/>
  <c r="AA22" i="32"/>
  <c r="AC22" i="32"/>
  <c r="AM22" i="32"/>
  <c r="AO22" i="32"/>
  <c r="V23" i="32"/>
  <c r="X23" i="32"/>
  <c r="AL23" i="32"/>
  <c r="AN23" i="32"/>
  <c r="AR23" i="32"/>
  <c r="AT23" i="32"/>
  <c r="U24" i="32"/>
  <c r="W24" i="32"/>
  <c r="AA24" i="32"/>
  <c r="AC24" i="32"/>
  <c r="AM24" i="32"/>
  <c r="AO24" i="32"/>
  <c r="V25" i="32"/>
  <c r="X25" i="32"/>
  <c r="AL25" i="32"/>
  <c r="AN25" i="32"/>
  <c r="AR25" i="32"/>
  <c r="AT25" i="32"/>
  <c r="U26" i="32"/>
  <c r="W26" i="32"/>
  <c r="AA26" i="32"/>
  <c r="AC26" i="32"/>
  <c r="AM26" i="32"/>
  <c r="AO26" i="32"/>
  <c r="U30" i="32"/>
  <c r="W30" i="32"/>
  <c r="AA30" i="32"/>
  <c r="AC30" i="32"/>
  <c r="AM30" i="32"/>
  <c r="AO30" i="32"/>
  <c r="V31" i="32"/>
  <c r="X31" i="32"/>
  <c r="AL31" i="32"/>
  <c r="AN31" i="32"/>
  <c r="AR31" i="32"/>
  <c r="AT31" i="32"/>
  <c r="U32" i="32"/>
  <c r="W32" i="32"/>
  <c r="AA32" i="32"/>
  <c r="AC32" i="32"/>
  <c r="AM32" i="32"/>
  <c r="AO32" i="32"/>
  <c r="AA25" i="30"/>
  <c r="Y15" i="30"/>
  <c r="Y16" i="30"/>
  <c r="AK24" i="30"/>
  <c r="X24" i="30"/>
  <c r="G15" i="30"/>
  <c r="AS15" i="30"/>
  <c r="AC70" i="30"/>
  <c r="AG70" i="30"/>
  <c r="X25" i="30"/>
  <c r="AQ24" i="30"/>
  <c r="U15" i="30"/>
  <c r="AM15" i="30"/>
  <c r="F16" i="30"/>
  <c r="U16" i="30"/>
  <c r="AC16" i="30"/>
  <c r="X16" i="30"/>
  <c r="V25" i="30"/>
  <c r="Z25" i="30"/>
  <c r="AZ25" i="30"/>
  <c r="V24" i="30"/>
  <c r="Z24" i="30"/>
  <c r="AM24" i="30"/>
  <c r="F15" i="30"/>
  <c r="AK15" i="30"/>
  <c r="AQ15" i="30"/>
  <c r="V16" i="30"/>
  <c r="Z16" i="30"/>
  <c r="AB16" i="30"/>
  <c r="AM16" i="30"/>
  <c r="Y24" i="30"/>
  <c r="AZ13" i="30"/>
  <c r="U25" i="30"/>
  <c r="W25" i="30"/>
  <c r="Y25" i="30"/>
  <c r="AQ25" i="30"/>
  <c r="H24" i="30"/>
  <c r="U24" i="30"/>
  <c r="W24" i="30"/>
  <c r="AA24" i="30"/>
  <c r="AZ24" i="30"/>
  <c r="W15" i="30"/>
  <c r="AA15" i="30"/>
  <c r="AQ16" i="30"/>
  <c r="AO25" i="30"/>
  <c r="X15" i="30"/>
  <c r="AO15" i="30"/>
  <c r="V15" i="30"/>
  <c r="Z15" i="30"/>
  <c r="AB15" i="30"/>
  <c r="AZ15" i="30"/>
  <c r="AK16" i="30"/>
  <c r="AO16" i="30"/>
  <c r="AS16" i="30"/>
  <c r="G13" i="30"/>
  <c r="AC24" i="30"/>
  <c r="AB24" i="30"/>
  <c r="AC15" i="30"/>
  <c r="AL16" i="30"/>
  <c r="AN16" i="30"/>
  <c r="AP16" i="30"/>
  <c r="AR16" i="30"/>
  <c r="AT16" i="30"/>
  <c r="AO13" i="30"/>
  <c r="AM13" i="30"/>
  <c r="Y13" i="30"/>
  <c r="U13" i="30"/>
  <c r="AK25" i="30"/>
  <c r="AS25" i="30"/>
  <c r="AO24" i="30"/>
  <c r="AS24" i="30"/>
  <c r="AL15" i="30"/>
  <c r="AN15" i="30"/>
  <c r="AP15" i="30"/>
  <c r="AR15" i="30"/>
  <c r="AT15" i="30"/>
  <c r="AT13" i="30"/>
  <c r="AR13" i="30"/>
  <c r="AP13" i="30"/>
  <c r="AN13" i="30"/>
  <c r="AL13" i="30"/>
  <c r="AB13" i="30"/>
  <c r="Z13" i="30"/>
  <c r="X13" i="30"/>
  <c r="V13" i="30"/>
  <c r="F13" i="30"/>
  <c r="AS13" i="30"/>
  <c r="AQ13" i="30"/>
  <c r="AC13" i="30"/>
  <c r="AA13" i="30"/>
  <c r="W13" i="30"/>
  <c r="AL25" i="30"/>
  <c r="AN25" i="30"/>
  <c r="AP25" i="30"/>
  <c r="AR25" i="30"/>
  <c r="AT25" i="30"/>
  <c r="AL24" i="30"/>
  <c r="AN24" i="30"/>
  <c r="AP24" i="30"/>
  <c r="AR24" i="30"/>
  <c r="AT24" i="30"/>
  <c r="AA32" i="30"/>
  <c r="U32" i="30"/>
  <c r="Y32" i="30"/>
  <c r="AZ32" i="30"/>
  <c r="W32" i="30"/>
  <c r="AC32" i="30"/>
  <c r="X32" i="30"/>
  <c r="V32" i="30"/>
  <c r="Z32" i="30"/>
  <c r="AB32" i="30"/>
  <c r="AM32" i="30"/>
  <c r="AQ32" i="30"/>
  <c r="AK32" i="30"/>
  <c r="AO32" i="30"/>
  <c r="AS32" i="30"/>
  <c r="AL32" i="30"/>
  <c r="AN32" i="30"/>
  <c r="AP32" i="30"/>
  <c r="AR32" i="30"/>
  <c r="AT32" i="30"/>
  <c r="W42" i="33" l="1"/>
  <c r="F44" i="35"/>
  <c r="H35" i="35"/>
  <c r="F39" i="35"/>
  <c r="F13" i="35"/>
  <c r="W40" i="33"/>
  <c r="W42" i="34"/>
  <c r="X40" i="33"/>
  <c r="G36" i="33"/>
  <c r="G42" i="33"/>
  <c r="G41" i="33"/>
  <c r="G44" i="33"/>
  <c r="G38" i="33"/>
  <c r="G37" i="33"/>
  <c r="G43" i="33"/>
  <c r="G40" i="33"/>
  <c r="G39" i="33"/>
  <c r="G40" i="34"/>
  <c r="G41" i="34"/>
  <c r="G44" i="34"/>
  <c r="G38" i="34"/>
  <c r="F38" i="34"/>
  <c r="G43" i="34"/>
  <c r="G37" i="34"/>
  <c r="G36" i="34"/>
  <c r="G42" i="34"/>
  <c r="G39" i="34"/>
  <c r="D46" i="32"/>
  <c r="G28" i="35"/>
  <c r="H45" i="35"/>
  <c r="F43" i="35"/>
  <c r="H43" i="35"/>
  <c r="F45" i="35"/>
  <c r="F35" i="35"/>
  <c r="H39" i="35"/>
  <c r="G46" i="35"/>
  <c r="G45" i="35"/>
  <c r="CP9" i="5"/>
  <c r="G5" i="34"/>
  <c r="G34" i="35"/>
  <c r="F19" i="33"/>
  <c r="G35" i="35"/>
  <c r="F2" i="35"/>
  <c r="G33" i="35"/>
  <c r="H13" i="35"/>
  <c r="G2" i="35"/>
  <c r="H19" i="32"/>
  <c r="H19" i="34"/>
  <c r="H40" i="35"/>
  <c r="H30" i="35"/>
  <c r="H41" i="35"/>
  <c r="H38" i="35"/>
  <c r="H27" i="35"/>
  <c r="H44" i="35"/>
  <c r="H33" i="35"/>
  <c r="X31" i="35"/>
  <c r="X42" i="35"/>
  <c r="W38" i="35"/>
  <c r="W27" i="35"/>
  <c r="W28" i="35"/>
  <c r="W39" i="35"/>
  <c r="W30" i="35"/>
  <c r="W41" i="35"/>
  <c r="W42" i="35"/>
  <c r="W31" i="35"/>
  <c r="X27" i="35"/>
  <c r="X38" i="35"/>
  <c r="X39" i="35"/>
  <c r="X28" i="35"/>
  <c r="X41" i="35"/>
  <c r="X30" i="35"/>
  <c r="F40" i="35"/>
  <c r="G29" i="35"/>
  <c r="G40" i="35"/>
  <c r="F29" i="35"/>
  <c r="W44" i="35"/>
  <c r="W33" i="35"/>
  <c r="W34" i="35"/>
  <c r="W45" i="35"/>
  <c r="X43" i="35"/>
  <c r="X32" i="35"/>
  <c r="X29" i="35"/>
  <c r="X40" i="35"/>
  <c r="X33" i="35"/>
  <c r="X44" i="35"/>
  <c r="X45" i="35"/>
  <c r="X34" i="35"/>
  <c r="W32" i="35"/>
  <c r="W43" i="35"/>
  <c r="W40" i="35"/>
  <c r="W29" i="35"/>
  <c r="F30" i="35"/>
  <c r="F41" i="35"/>
  <c r="G43" i="35"/>
  <c r="G32" i="35"/>
  <c r="R51" i="35"/>
  <c r="Q69" i="35"/>
  <c r="Q68" i="35"/>
  <c r="Q67" i="35"/>
  <c r="Q66" i="35"/>
  <c r="Q65" i="35"/>
  <c r="Q62" i="35"/>
  <c r="Q61" i="35"/>
  <c r="Q57" i="35"/>
  <c r="Q56" i="35"/>
  <c r="Q55" i="35"/>
  <c r="Q54" i="35"/>
  <c r="Q53" i="35"/>
  <c r="G42" i="35"/>
  <c r="G5" i="33"/>
  <c r="F5" i="33"/>
  <c r="F5" i="32"/>
  <c r="F19" i="34"/>
  <c r="H19" i="33"/>
  <c r="F5" i="34"/>
  <c r="F71" i="30"/>
  <c r="G71" i="30"/>
  <c r="D46" i="34"/>
  <c r="R49" i="34"/>
  <c r="Q67" i="34"/>
  <c r="Q66" i="34"/>
  <c r="Q65" i="34"/>
  <c r="Q64" i="34"/>
  <c r="Q63" i="34"/>
  <c r="Q59" i="34"/>
  <c r="Q55" i="34"/>
  <c r="Q54" i="34"/>
  <c r="Q53" i="34"/>
  <c r="Q52" i="34"/>
  <c r="Q51" i="34"/>
  <c r="R49" i="33"/>
  <c r="Q67" i="33"/>
  <c r="Q66" i="33"/>
  <c r="Q65" i="33"/>
  <c r="Q64" i="33"/>
  <c r="Q63" i="33"/>
  <c r="Q59" i="33"/>
  <c r="Q55" i="33"/>
  <c r="Q54" i="33"/>
  <c r="Q53" i="33"/>
  <c r="Q52" i="33"/>
  <c r="Q51" i="33"/>
  <c r="H70" i="32"/>
  <c r="F70" i="32"/>
  <c r="G70" i="32"/>
  <c r="F19" i="32"/>
  <c r="G5" i="32"/>
  <c r="R49" i="32"/>
  <c r="Q70" i="32"/>
  <c r="Q69" i="32"/>
  <c r="Q68" i="32"/>
  <c r="Q67" i="32"/>
  <c r="Q66" i="32"/>
  <c r="Q65" i="32"/>
  <c r="Q64" i="32"/>
  <c r="Q63" i="32"/>
  <c r="Q59" i="32"/>
  <c r="Q56" i="32"/>
  <c r="Q55" i="32"/>
  <c r="Q54" i="32"/>
  <c r="Q53" i="32"/>
  <c r="Q52" i="32"/>
  <c r="Q51" i="32"/>
  <c r="G70" i="30"/>
  <c r="H70" i="30"/>
  <c r="F70" i="30"/>
  <c r="R69" i="35" l="1"/>
  <c r="R68" i="35"/>
  <c r="R67" i="35"/>
  <c r="R66" i="35"/>
  <c r="R65" i="35"/>
  <c r="R62" i="35"/>
  <c r="R61" i="35"/>
  <c r="R57" i="35"/>
  <c r="R56" i="35"/>
  <c r="R55" i="35"/>
  <c r="R54" i="35"/>
  <c r="R53" i="35"/>
  <c r="S51" i="35"/>
  <c r="R67" i="34"/>
  <c r="R66" i="34"/>
  <c r="R65" i="34"/>
  <c r="R64" i="34"/>
  <c r="R63" i="34"/>
  <c r="R59" i="34"/>
  <c r="R55" i="34"/>
  <c r="R54" i="34"/>
  <c r="R53" i="34"/>
  <c r="R52" i="34"/>
  <c r="R51" i="34"/>
  <c r="S49" i="34"/>
  <c r="R67" i="33"/>
  <c r="R66" i="33"/>
  <c r="R65" i="33"/>
  <c r="R64" i="33"/>
  <c r="R63" i="33"/>
  <c r="R59" i="33"/>
  <c r="R55" i="33"/>
  <c r="R54" i="33"/>
  <c r="R53" i="33"/>
  <c r="R52" i="33"/>
  <c r="R51" i="33"/>
  <c r="S49" i="33"/>
  <c r="R70" i="32"/>
  <c r="R69" i="32"/>
  <c r="R68" i="32"/>
  <c r="R67" i="32"/>
  <c r="R66" i="32"/>
  <c r="R65" i="32"/>
  <c r="R64" i="32"/>
  <c r="R63" i="32"/>
  <c r="R59" i="32"/>
  <c r="R56" i="32"/>
  <c r="R55" i="32"/>
  <c r="R54" i="32"/>
  <c r="R53" i="32"/>
  <c r="R52" i="32"/>
  <c r="R51" i="32"/>
  <c r="S49" i="32"/>
  <c r="T51" i="35" l="1"/>
  <c r="S69" i="35"/>
  <c r="S68" i="35"/>
  <c r="S67" i="35"/>
  <c r="S66" i="35"/>
  <c r="S65" i="35"/>
  <c r="S62" i="35"/>
  <c r="S61" i="35"/>
  <c r="S57" i="35"/>
  <c r="S56" i="35"/>
  <c r="S55" i="35"/>
  <c r="S54" i="35"/>
  <c r="S53" i="35"/>
  <c r="T49" i="34"/>
  <c r="S67" i="34"/>
  <c r="S66" i="34"/>
  <c r="S65" i="34"/>
  <c r="S64" i="34"/>
  <c r="S63" i="34"/>
  <c r="S59" i="34"/>
  <c r="S55" i="34"/>
  <c r="S54" i="34"/>
  <c r="S53" i="34"/>
  <c r="S52" i="34"/>
  <c r="S51" i="34"/>
  <c r="T49" i="33"/>
  <c r="S67" i="33"/>
  <c r="S66" i="33"/>
  <c r="S65" i="33"/>
  <c r="S64" i="33"/>
  <c r="S63" i="33"/>
  <c r="S59" i="33"/>
  <c r="S55" i="33"/>
  <c r="S54" i="33"/>
  <c r="S53" i="33"/>
  <c r="S52" i="33"/>
  <c r="S51" i="33"/>
  <c r="T49" i="32"/>
  <c r="S70" i="32"/>
  <c r="S69" i="32"/>
  <c r="S68" i="32"/>
  <c r="S67" i="32"/>
  <c r="S66" i="32"/>
  <c r="S65" i="32"/>
  <c r="S64" i="32"/>
  <c r="S63" i="32"/>
  <c r="S59" i="32"/>
  <c r="S56" i="32"/>
  <c r="S55" i="32"/>
  <c r="S54" i="32"/>
  <c r="S53" i="32"/>
  <c r="S52" i="32"/>
  <c r="S51" i="32"/>
  <c r="T69" i="35" l="1"/>
  <c r="T68" i="35"/>
  <c r="T67" i="35"/>
  <c r="T66" i="35"/>
  <c r="T65" i="35"/>
  <c r="T62" i="35"/>
  <c r="T61" i="35"/>
  <c r="T57" i="35"/>
  <c r="T56" i="35"/>
  <c r="T55" i="35"/>
  <c r="T54" i="35"/>
  <c r="T53" i="35"/>
  <c r="U51" i="35"/>
  <c r="T67" i="34"/>
  <c r="T66" i="34"/>
  <c r="T65" i="34"/>
  <c r="T64" i="34"/>
  <c r="T63" i="34"/>
  <c r="T59" i="34"/>
  <c r="T55" i="34"/>
  <c r="T54" i="34"/>
  <c r="T53" i="34"/>
  <c r="T52" i="34"/>
  <c r="T51" i="34"/>
  <c r="U49" i="34"/>
  <c r="T67" i="33"/>
  <c r="T66" i="33"/>
  <c r="T65" i="33"/>
  <c r="T64" i="33"/>
  <c r="T63" i="33"/>
  <c r="T59" i="33"/>
  <c r="T55" i="33"/>
  <c r="T54" i="33"/>
  <c r="T53" i="33"/>
  <c r="T52" i="33"/>
  <c r="T51" i="33"/>
  <c r="U49" i="33"/>
  <c r="T70" i="32"/>
  <c r="T69" i="32"/>
  <c r="T68" i="32"/>
  <c r="T67" i="32"/>
  <c r="T66" i="32"/>
  <c r="T65" i="32"/>
  <c r="T64" i="32"/>
  <c r="T63" i="32"/>
  <c r="T59" i="32"/>
  <c r="T56" i="32"/>
  <c r="T55" i="32"/>
  <c r="T54" i="32"/>
  <c r="T53" i="32"/>
  <c r="T52" i="32"/>
  <c r="T51" i="32"/>
  <c r="U49" i="32"/>
  <c r="V51" i="35" l="1"/>
  <c r="U69" i="35"/>
  <c r="U68" i="35"/>
  <c r="U67" i="35"/>
  <c r="U66" i="35"/>
  <c r="U65" i="35"/>
  <c r="U62" i="35"/>
  <c r="U61" i="35"/>
  <c r="U57" i="35"/>
  <c r="U56" i="35"/>
  <c r="U55" i="35"/>
  <c r="U54" i="35"/>
  <c r="U53" i="35"/>
  <c r="V49" i="34"/>
  <c r="U67" i="34"/>
  <c r="U66" i="34"/>
  <c r="U65" i="34"/>
  <c r="U64" i="34"/>
  <c r="U63" i="34"/>
  <c r="U59" i="34"/>
  <c r="U55" i="34"/>
  <c r="U54" i="34"/>
  <c r="U53" i="34"/>
  <c r="U52" i="34"/>
  <c r="U51" i="34"/>
  <c r="V49" i="33"/>
  <c r="U67" i="33"/>
  <c r="U66" i="33"/>
  <c r="U65" i="33"/>
  <c r="U64" i="33"/>
  <c r="U63" i="33"/>
  <c r="U59" i="33"/>
  <c r="U55" i="33"/>
  <c r="U54" i="33"/>
  <c r="U53" i="33"/>
  <c r="U52" i="33"/>
  <c r="U51" i="33"/>
  <c r="V49" i="32"/>
  <c r="U70" i="32"/>
  <c r="U69" i="32"/>
  <c r="U68" i="32"/>
  <c r="U67" i="32"/>
  <c r="U66" i="32"/>
  <c r="U65" i="32"/>
  <c r="U64" i="32"/>
  <c r="U63" i="32"/>
  <c r="U59" i="32"/>
  <c r="U56" i="32"/>
  <c r="U55" i="32"/>
  <c r="U54" i="32"/>
  <c r="U53" i="32"/>
  <c r="U52" i="32"/>
  <c r="U51" i="32"/>
  <c r="V69" i="35" l="1"/>
  <c r="V68" i="35"/>
  <c r="V67" i="35"/>
  <c r="V66" i="35"/>
  <c r="V65" i="35"/>
  <c r="V62" i="35"/>
  <c r="V61" i="35"/>
  <c r="V57" i="35"/>
  <c r="V56" i="35"/>
  <c r="V55" i="35"/>
  <c r="V54" i="35"/>
  <c r="V53" i="35"/>
  <c r="W51" i="35"/>
  <c r="V67" i="34"/>
  <c r="V66" i="34"/>
  <c r="V65" i="34"/>
  <c r="V64" i="34"/>
  <c r="V63" i="34"/>
  <c r="V59" i="34"/>
  <c r="V55" i="34"/>
  <c r="V54" i="34"/>
  <c r="V53" i="34"/>
  <c r="V52" i="34"/>
  <c r="V51" i="34"/>
  <c r="W49" i="34"/>
  <c r="V67" i="33"/>
  <c r="V66" i="33"/>
  <c r="V65" i="33"/>
  <c r="V64" i="33"/>
  <c r="V63" i="33"/>
  <c r="V59" i="33"/>
  <c r="V55" i="33"/>
  <c r="V54" i="33"/>
  <c r="V53" i="33"/>
  <c r="V52" i="33"/>
  <c r="V51" i="33"/>
  <c r="W49" i="33"/>
  <c r="V70" i="32"/>
  <c r="V69" i="32"/>
  <c r="V68" i="32"/>
  <c r="V67" i="32"/>
  <c r="V66" i="32"/>
  <c r="V65" i="32"/>
  <c r="V64" i="32"/>
  <c r="V63" i="32"/>
  <c r="V59" i="32"/>
  <c r="V56" i="32"/>
  <c r="V55" i="32"/>
  <c r="V54" i="32"/>
  <c r="V53" i="32"/>
  <c r="V52" i="32"/>
  <c r="V51" i="32"/>
  <c r="W49" i="32"/>
  <c r="X51" i="35" l="1"/>
  <c r="W69" i="35"/>
  <c r="W68" i="35"/>
  <c r="W67" i="35"/>
  <c r="W66" i="35"/>
  <c r="W65" i="35"/>
  <c r="W62" i="35"/>
  <c r="W61" i="35"/>
  <c r="W57" i="35"/>
  <c r="W56" i="35"/>
  <c r="W55" i="35"/>
  <c r="W54" i="35"/>
  <c r="W53" i="35"/>
  <c r="X49" i="34"/>
  <c r="W67" i="34"/>
  <c r="W66" i="34"/>
  <c r="W65" i="34"/>
  <c r="W64" i="34"/>
  <c r="W63" i="34"/>
  <c r="W59" i="34"/>
  <c r="W55" i="34"/>
  <c r="W54" i="34"/>
  <c r="W53" i="34"/>
  <c r="W52" i="34"/>
  <c r="W51" i="34"/>
  <c r="X49" i="33"/>
  <c r="W67" i="33"/>
  <c r="W66" i="33"/>
  <c r="W65" i="33"/>
  <c r="W64" i="33"/>
  <c r="W63" i="33"/>
  <c r="W59" i="33"/>
  <c r="W55" i="33"/>
  <c r="W54" i="33"/>
  <c r="W53" i="33"/>
  <c r="W52" i="33"/>
  <c r="W51" i="33"/>
  <c r="X49" i="32"/>
  <c r="W70" i="32"/>
  <c r="W69" i="32"/>
  <c r="W68" i="32"/>
  <c r="W67" i="32"/>
  <c r="W66" i="32"/>
  <c r="W65" i="32"/>
  <c r="W64" i="32"/>
  <c r="W63" i="32"/>
  <c r="W59" i="32"/>
  <c r="W56" i="32"/>
  <c r="W55" i="32"/>
  <c r="W54" i="32"/>
  <c r="W53" i="32"/>
  <c r="W52" i="32"/>
  <c r="W51" i="32"/>
  <c r="X69" i="35" l="1"/>
  <c r="X68" i="35"/>
  <c r="X67" i="35"/>
  <c r="X66" i="35"/>
  <c r="X65" i="35"/>
  <c r="X62" i="35"/>
  <c r="X61" i="35"/>
  <c r="X57" i="35"/>
  <c r="X56" i="35"/>
  <c r="X55" i="35"/>
  <c r="X54" i="35"/>
  <c r="X53" i="35"/>
  <c r="Y51" i="35"/>
  <c r="X67" i="34"/>
  <c r="X66" i="34"/>
  <c r="X65" i="34"/>
  <c r="X64" i="34"/>
  <c r="X63" i="34"/>
  <c r="X59" i="34"/>
  <c r="X55" i="34"/>
  <c r="X54" i="34"/>
  <c r="X53" i="34"/>
  <c r="X52" i="34"/>
  <c r="X51" i="34"/>
  <c r="Y49" i="34"/>
  <c r="X67" i="33"/>
  <c r="X66" i="33"/>
  <c r="X65" i="33"/>
  <c r="X64" i="33"/>
  <c r="X63" i="33"/>
  <c r="X59" i="33"/>
  <c r="X55" i="33"/>
  <c r="X54" i="33"/>
  <c r="X53" i="33"/>
  <c r="X52" i="33"/>
  <c r="X51" i="33"/>
  <c r="Y49" i="33"/>
  <c r="X70" i="32"/>
  <c r="X69" i="32"/>
  <c r="X68" i="32"/>
  <c r="X67" i="32"/>
  <c r="X66" i="32"/>
  <c r="X65" i="32"/>
  <c r="X64" i="32"/>
  <c r="X63" i="32"/>
  <c r="X59" i="32"/>
  <c r="X56" i="32"/>
  <c r="X55" i="32"/>
  <c r="X54" i="32"/>
  <c r="X53" i="32"/>
  <c r="X52" i="32"/>
  <c r="X51" i="32"/>
  <c r="Y49" i="32"/>
  <c r="Y69" i="35" l="1"/>
  <c r="J69" i="35" s="1"/>
  <c r="Y68" i="35"/>
  <c r="J68" i="35" s="1"/>
  <c r="Y67" i="35"/>
  <c r="J67" i="35" s="1"/>
  <c r="Y66" i="35"/>
  <c r="J66" i="35" s="1"/>
  <c r="Y65" i="35"/>
  <c r="J65" i="35" s="1"/>
  <c r="Y62" i="35"/>
  <c r="J62" i="35" s="1"/>
  <c r="Y61" i="35"/>
  <c r="J61" i="35" s="1"/>
  <c r="Y57" i="35"/>
  <c r="J57" i="35" s="1"/>
  <c r="Y56" i="35"/>
  <c r="J56" i="35" s="1"/>
  <c r="Y55" i="35"/>
  <c r="J55" i="35" s="1"/>
  <c r="Y54" i="35"/>
  <c r="J54" i="35" s="1"/>
  <c r="Y53" i="35"/>
  <c r="J53" i="35" s="1"/>
  <c r="Y67" i="34"/>
  <c r="J67" i="34" s="1"/>
  <c r="Y66" i="34"/>
  <c r="J66" i="34" s="1"/>
  <c r="Y65" i="34"/>
  <c r="J65" i="34" s="1"/>
  <c r="Y64" i="34"/>
  <c r="J64" i="34" s="1"/>
  <c r="Y63" i="34"/>
  <c r="J63" i="34" s="1"/>
  <c r="Y59" i="34"/>
  <c r="J59" i="34" s="1"/>
  <c r="Y55" i="34"/>
  <c r="J55" i="34" s="1"/>
  <c r="Y54" i="34"/>
  <c r="J54" i="34" s="1"/>
  <c r="Y53" i="34"/>
  <c r="J53" i="34" s="1"/>
  <c r="Y52" i="34"/>
  <c r="J52" i="34" s="1"/>
  <c r="Y51" i="34"/>
  <c r="J51" i="34" s="1"/>
  <c r="Y67" i="33"/>
  <c r="J67" i="33" s="1"/>
  <c r="Y66" i="33"/>
  <c r="J66" i="33" s="1"/>
  <c r="Y65" i="33"/>
  <c r="J65" i="33" s="1"/>
  <c r="Y64" i="33"/>
  <c r="J64" i="33" s="1"/>
  <c r="Y63" i="33"/>
  <c r="J63" i="33" s="1"/>
  <c r="Y59" i="33"/>
  <c r="J59" i="33" s="1"/>
  <c r="Y55" i="33"/>
  <c r="J55" i="33" s="1"/>
  <c r="Y54" i="33"/>
  <c r="J54" i="33" s="1"/>
  <c r="Y53" i="33"/>
  <c r="J53" i="33" s="1"/>
  <c r="Y52" i="33"/>
  <c r="J52" i="33" s="1"/>
  <c r="Y51" i="33"/>
  <c r="J51" i="33" s="1"/>
  <c r="Y70" i="32"/>
  <c r="J70" i="32" s="1"/>
  <c r="Y69" i="32"/>
  <c r="J69" i="32" s="1"/>
  <c r="Y68" i="32"/>
  <c r="J68" i="32" s="1"/>
  <c r="Y67" i="32"/>
  <c r="J67" i="32" s="1"/>
  <c r="Y66" i="32"/>
  <c r="J66" i="32" s="1"/>
  <c r="Y65" i="32"/>
  <c r="J65" i="32" s="1"/>
  <c r="Y64" i="32"/>
  <c r="J64" i="32" s="1"/>
  <c r="Y63" i="32"/>
  <c r="J63" i="32" s="1"/>
  <c r="Y59" i="32"/>
  <c r="J59" i="32" s="1"/>
  <c r="Y56" i="32"/>
  <c r="J56" i="32" s="1"/>
  <c r="Y55" i="32"/>
  <c r="J55" i="32" s="1"/>
  <c r="Y54" i="32"/>
  <c r="J54" i="32" s="1"/>
  <c r="Y53" i="32"/>
  <c r="J53" i="32" s="1"/>
  <c r="Y52" i="32"/>
  <c r="J52" i="32" s="1"/>
  <c r="Y51" i="32"/>
  <c r="J51" i="32" s="1"/>
  <c r="AZ28" i="23" l="1"/>
  <c r="BA28" i="23" s="1"/>
  <c r="BB28" i="23"/>
  <c r="BC28" i="23" s="1"/>
  <c r="BF28" i="23"/>
  <c r="BG28" i="23"/>
  <c r="BH28" i="23"/>
  <c r="CM28" i="23"/>
  <c r="AZ13" i="23"/>
  <c r="BA13" i="23" s="1"/>
  <c r="BB13" i="23"/>
  <c r="BC13" i="23" s="1"/>
  <c r="BF13" i="23"/>
  <c r="BG13" i="23"/>
  <c r="BH13" i="23"/>
  <c r="AZ14" i="23"/>
  <c r="BA14" i="23" s="1"/>
  <c r="BB14" i="23"/>
  <c r="BC14" i="23" s="1"/>
  <c r="BF14" i="23"/>
  <c r="BG14" i="23"/>
  <c r="BH14" i="23"/>
  <c r="AZ15" i="23"/>
  <c r="BA15" i="23" s="1"/>
  <c r="BB15" i="23"/>
  <c r="BC15" i="23" s="1"/>
  <c r="BF15" i="23"/>
  <c r="BG15" i="23"/>
  <c r="BH15" i="23"/>
  <c r="AZ16" i="23"/>
  <c r="BA16" i="23" s="1"/>
  <c r="BB16" i="23"/>
  <c r="BC16" i="23" s="1"/>
  <c r="BF16" i="23"/>
  <c r="BG16" i="23"/>
  <c r="BH16" i="23"/>
  <c r="CM16" i="23"/>
  <c r="AZ17" i="23"/>
  <c r="BA17" i="23" s="1"/>
  <c r="BB17" i="23"/>
  <c r="BC17" i="23" s="1"/>
  <c r="BF17" i="23"/>
  <c r="BG17" i="23"/>
  <c r="BH17" i="23"/>
  <c r="AZ18" i="23"/>
  <c r="BA18" i="23" s="1"/>
  <c r="BB18" i="23"/>
  <c r="BC18" i="23" s="1"/>
  <c r="BF18" i="23"/>
  <c r="BG18" i="23"/>
  <c r="BH18" i="23"/>
  <c r="AZ19" i="23"/>
  <c r="BA19" i="23" s="1"/>
  <c r="BB19" i="23"/>
  <c r="BC19" i="23" s="1"/>
  <c r="BF19" i="23"/>
  <c r="BG19" i="23"/>
  <c r="BH19" i="23"/>
  <c r="CM19" i="23"/>
  <c r="AS14" i="22"/>
  <c r="AT14" i="22" s="1"/>
  <c r="AU14" i="22"/>
  <c r="AV14" i="22" s="1"/>
  <c r="AY14" i="22"/>
  <c r="AZ14" i="22"/>
  <c r="BA14" i="22"/>
  <c r="BB14" i="22"/>
  <c r="BC14" i="22"/>
  <c r="BD14" i="22"/>
  <c r="BE14" i="22"/>
  <c r="BF14" i="22"/>
  <c r="BG14" i="22"/>
  <c r="BH14" i="22"/>
  <c r="BI14" i="22"/>
  <c r="BJ14" i="22"/>
  <c r="BK14" i="22"/>
  <c r="BL14" i="22"/>
  <c r="BM14" i="22"/>
  <c r="BN14" i="22"/>
  <c r="BO14" i="22"/>
  <c r="BP14" i="22"/>
  <c r="BQ14" i="22"/>
  <c r="BR14" i="22"/>
  <c r="BS14" i="22"/>
  <c r="AS19" i="22"/>
  <c r="AT19" i="22" s="1"/>
  <c r="AU19" i="22"/>
  <c r="AV19" i="22" s="1"/>
  <c r="AY19" i="22"/>
  <c r="AZ19" i="22"/>
  <c r="BA19" i="22"/>
  <c r="BB19" i="22"/>
  <c r="BC19" i="22"/>
  <c r="BD19" i="22"/>
  <c r="BE19" i="22"/>
  <c r="BF19" i="22"/>
  <c r="BG19" i="22"/>
  <c r="BH19" i="22"/>
  <c r="BI19" i="22"/>
  <c r="BJ19" i="22"/>
  <c r="D19" i="22" s="1"/>
  <c r="BK19" i="22"/>
  <c r="BL19" i="22"/>
  <c r="BM19" i="22"/>
  <c r="BN19" i="22"/>
  <c r="BO19" i="22"/>
  <c r="BP19" i="22"/>
  <c r="BQ19" i="22"/>
  <c r="BR19" i="22"/>
  <c r="BS19" i="22"/>
  <c r="AS47" i="22"/>
  <c r="AT47" i="22" s="1"/>
  <c r="AU47" i="22"/>
  <c r="AV47" i="22" s="1"/>
  <c r="AY47" i="22"/>
  <c r="AZ47" i="22"/>
  <c r="BA47" i="22"/>
  <c r="BB47" i="22"/>
  <c r="BC47" i="22"/>
  <c r="BD47" i="22"/>
  <c r="BE47" i="22"/>
  <c r="BF47" i="22"/>
  <c r="BG47" i="22"/>
  <c r="BH47" i="22"/>
  <c r="BI47" i="22"/>
  <c r="BJ47" i="22"/>
  <c r="BK47" i="22"/>
  <c r="BL47" i="22"/>
  <c r="BM47" i="22"/>
  <c r="BN47" i="22"/>
  <c r="BO47" i="22"/>
  <c r="BP47" i="22"/>
  <c r="BQ47" i="22"/>
  <c r="BR47" i="22"/>
  <c r="BS47" i="22"/>
  <c r="CR47" i="22"/>
  <c r="AS13" i="22"/>
  <c r="AT13" i="22" s="1"/>
  <c r="AU13" i="22"/>
  <c r="AV13" i="22" s="1"/>
  <c r="AY13" i="22"/>
  <c r="AZ13" i="22"/>
  <c r="BA13" i="22"/>
  <c r="E13" i="22" s="1"/>
  <c r="BB13" i="22"/>
  <c r="BC13" i="22"/>
  <c r="BD13" i="22"/>
  <c r="BE13" i="22"/>
  <c r="BF13" i="22"/>
  <c r="BG13" i="22"/>
  <c r="BH13" i="22"/>
  <c r="BI13" i="22"/>
  <c r="BJ13" i="22"/>
  <c r="BK13" i="22"/>
  <c r="BL13" i="22"/>
  <c r="BM13" i="22"/>
  <c r="BN13" i="22"/>
  <c r="BO13" i="22"/>
  <c r="BP13" i="22"/>
  <c r="BQ13" i="22"/>
  <c r="BR13" i="22"/>
  <c r="BS13" i="22"/>
  <c r="AS32" i="22"/>
  <c r="AT32" i="22" s="1"/>
  <c r="AU32" i="22"/>
  <c r="AV32" i="22" s="1"/>
  <c r="AY32" i="22"/>
  <c r="AZ32" i="22"/>
  <c r="BA32" i="22"/>
  <c r="BB32" i="22"/>
  <c r="BC32" i="22"/>
  <c r="BD32" i="22"/>
  <c r="BE32" i="22"/>
  <c r="BF32" i="22"/>
  <c r="BG32" i="22"/>
  <c r="BH32" i="22"/>
  <c r="BI32" i="22"/>
  <c r="BJ32" i="22"/>
  <c r="BK32" i="22"/>
  <c r="BL32" i="22"/>
  <c r="BM32" i="22"/>
  <c r="BN32" i="22"/>
  <c r="BO32" i="22"/>
  <c r="BP32" i="22"/>
  <c r="BQ32" i="22"/>
  <c r="BR32" i="22"/>
  <c r="BS32" i="22"/>
  <c r="CS32" i="22"/>
  <c r="CR32" i="22"/>
  <c r="CT32" i="22"/>
  <c r="AS48" i="22"/>
  <c r="AT48" i="22" s="1"/>
  <c r="AU48" i="22"/>
  <c r="AV48" i="22" s="1"/>
  <c r="AY48" i="22"/>
  <c r="AZ48" i="22"/>
  <c r="BA48" i="22"/>
  <c r="BB48" i="22"/>
  <c r="BC48" i="22"/>
  <c r="BD48" i="22"/>
  <c r="BE48" i="22"/>
  <c r="BF48" i="22"/>
  <c r="BG48" i="22"/>
  <c r="BH48" i="22"/>
  <c r="BI48" i="22"/>
  <c r="BJ48" i="22"/>
  <c r="BK48" i="22"/>
  <c r="BL48" i="22"/>
  <c r="BM48" i="22"/>
  <c r="BN48" i="22"/>
  <c r="BO48" i="22"/>
  <c r="BP48" i="22"/>
  <c r="BQ48" i="22"/>
  <c r="BR48" i="22"/>
  <c r="BS48" i="22"/>
  <c r="AS49" i="22"/>
  <c r="AT49" i="22" s="1"/>
  <c r="AU49" i="22"/>
  <c r="AV49" i="22" s="1"/>
  <c r="AY49" i="22"/>
  <c r="AZ49" i="22"/>
  <c r="BA49" i="22"/>
  <c r="BB49" i="22"/>
  <c r="BC49" i="22"/>
  <c r="BD49" i="22"/>
  <c r="BE49" i="22"/>
  <c r="BF49" i="22"/>
  <c r="BG49" i="22"/>
  <c r="BH49" i="22"/>
  <c r="BI49" i="22"/>
  <c r="BJ49" i="22"/>
  <c r="BK49" i="22"/>
  <c r="BL49" i="22"/>
  <c r="BM49" i="22"/>
  <c r="BN49" i="22"/>
  <c r="BO49" i="22"/>
  <c r="BP49" i="22"/>
  <c r="BQ49" i="22"/>
  <c r="BR49" i="22"/>
  <c r="BS49" i="22"/>
  <c r="AS52" i="22"/>
  <c r="AT52" i="22" s="1"/>
  <c r="AU52" i="22"/>
  <c r="AV52" i="22" s="1"/>
  <c r="AY52" i="22"/>
  <c r="AZ52" i="22"/>
  <c r="BA52" i="22"/>
  <c r="BB52" i="22"/>
  <c r="BC52" i="22"/>
  <c r="BD52" i="22"/>
  <c r="BE52" i="22"/>
  <c r="BF52" i="22"/>
  <c r="BG52" i="22"/>
  <c r="BH52" i="22"/>
  <c r="BI52" i="22"/>
  <c r="BJ52" i="22"/>
  <c r="BK52" i="22"/>
  <c r="BL52" i="22"/>
  <c r="BM52" i="22"/>
  <c r="BN52" i="22"/>
  <c r="BO52" i="22"/>
  <c r="BP52" i="22"/>
  <c r="BQ52" i="22"/>
  <c r="BR52" i="22"/>
  <c r="BS52" i="22"/>
  <c r="AS35" i="22"/>
  <c r="AT35" i="22" s="1"/>
  <c r="AU35" i="22"/>
  <c r="AV35" i="22" s="1"/>
  <c r="AY35" i="22"/>
  <c r="AZ35" i="22"/>
  <c r="BA35" i="22"/>
  <c r="BB35" i="22"/>
  <c r="BC35" i="22"/>
  <c r="BD35" i="22"/>
  <c r="BE35" i="22"/>
  <c r="BF35" i="22"/>
  <c r="BG35" i="22"/>
  <c r="BH35" i="22"/>
  <c r="BI35" i="22"/>
  <c r="BJ35" i="22"/>
  <c r="BK35" i="22"/>
  <c r="BL35" i="22"/>
  <c r="BM35" i="22"/>
  <c r="BN35" i="22"/>
  <c r="BO35" i="22"/>
  <c r="BP35" i="22"/>
  <c r="BQ35" i="22"/>
  <c r="BR35" i="22"/>
  <c r="BS35" i="22"/>
  <c r="E49" i="22" l="1"/>
  <c r="E35" i="22"/>
  <c r="D48" i="22"/>
  <c r="E14" i="22"/>
  <c r="D49" i="22"/>
  <c r="E48" i="22"/>
  <c r="D13" i="22"/>
  <c r="D47" i="22"/>
  <c r="E19" i="22"/>
  <c r="D52" i="22"/>
  <c r="D32" i="22"/>
  <c r="E47" i="22"/>
  <c r="D35" i="22"/>
  <c r="E52" i="22"/>
  <c r="E32" i="22"/>
  <c r="D14" i="22"/>
  <c r="AW35" i="22"/>
  <c r="AX35" i="22" s="1"/>
  <c r="AW32" i="22"/>
  <c r="AX32" i="22" s="1"/>
  <c r="AW13" i="22"/>
  <c r="AX13" i="22" s="1"/>
  <c r="AW19" i="22"/>
  <c r="AX19" i="22" s="1"/>
  <c r="BD17" i="23"/>
  <c r="BE17" i="23" s="1"/>
  <c r="BD15" i="23"/>
  <c r="BE15" i="23" s="1"/>
  <c r="BD28" i="23"/>
  <c r="BE28" i="23" s="1"/>
  <c r="BD19" i="23"/>
  <c r="BE19" i="23" s="1"/>
  <c r="BD13" i="23"/>
  <c r="BE13" i="23" s="1"/>
  <c r="AW48" i="22"/>
  <c r="AX48" i="22" s="1"/>
  <c r="AW52" i="22"/>
  <c r="AX52" i="22" s="1"/>
  <c r="AW49" i="22"/>
  <c r="AX49" i="22" s="1"/>
  <c r="AW47" i="22"/>
  <c r="AX47" i="22" s="1"/>
  <c r="CM17" i="23"/>
  <c r="CM15" i="23"/>
  <c r="AW14" i="22"/>
  <c r="AX14" i="22" s="1"/>
  <c r="CR13" i="22"/>
  <c r="CR19" i="22"/>
  <c r="CT19" i="22"/>
  <c r="CM14" i="23"/>
  <c r="CM13" i="23"/>
  <c r="CM18" i="23"/>
  <c r="CR35" i="22"/>
  <c r="CR52" i="22"/>
  <c r="CR14" i="22"/>
  <c r="CU19" i="22"/>
  <c r="CT14" i="22"/>
  <c r="CT47" i="22"/>
  <c r="CS13" i="22"/>
  <c r="CR48" i="22"/>
  <c r="CU47" i="22"/>
  <c r="CS47" i="22"/>
  <c r="CS14" i="22"/>
  <c r="CR49" i="22"/>
  <c r="CU13" i="22"/>
  <c r="CT13" i="22"/>
  <c r="CS19" i="22"/>
  <c r="CU49" i="22"/>
  <c r="CU48" i="22"/>
  <c r="CT48" i="22"/>
  <c r="CU32" i="22"/>
  <c r="CV32" i="22" s="1"/>
  <c r="CS49" i="22"/>
  <c r="CS48" i="22"/>
  <c r="CT49" i="22"/>
  <c r="CU14" i="22"/>
  <c r="BD18" i="23"/>
  <c r="BE18" i="23" s="1"/>
  <c r="BD16" i="23"/>
  <c r="BE16" i="23" s="1"/>
  <c r="BD14" i="23"/>
  <c r="BE14" i="23" s="1"/>
  <c r="CT52" i="22"/>
  <c r="CU35" i="22"/>
  <c r="CT35" i="22"/>
  <c r="CS35" i="22"/>
  <c r="CU52" i="22"/>
  <c r="CS52" i="22"/>
  <c r="CV49" i="22" l="1"/>
  <c r="CV47" i="22"/>
  <c r="CV19" i="22"/>
  <c r="CV13" i="22"/>
  <c r="CV14" i="22"/>
  <c r="CV48" i="22"/>
  <c r="CV35" i="22"/>
  <c r="CV52" i="22"/>
  <c r="G60" i="7" l="1"/>
  <c r="H60" i="7" s="1"/>
  <c r="I60" i="7" s="1"/>
  <c r="J60" i="7" s="1"/>
  <c r="K60" i="7" s="1"/>
  <c r="L60" i="7" s="1"/>
  <c r="M60" i="7" s="1"/>
  <c r="N60" i="7" s="1"/>
  <c r="O60" i="7" s="1"/>
  <c r="G58" i="7"/>
  <c r="H58" i="7" s="1"/>
  <c r="I58" i="7" s="1"/>
  <c r="J58" i="7" s="1"/>
  <c r="K58" i="7" s="1"/>
  <c r="L58" i="7" s="1"/>
  <c r="M58" i="7" s="1"/>
  <c r="N58" i="7" s="1"/>
  <c r="O58" i="7" s="1"/>
  <c r="F18" i="26" l="1"/>
  <c r="AZ14" i="6"/>
  <c r="BB14" i="6"/>
  <c r="BF14" i="6"/>
  <c r="BG14" i="6"/>
  <c r="BH14" i="6"/>
  <c r="BI14" i="6"/>
  <c r="BJ14" i="6"/>
  <c r="BK14" i="6"/>
  <c r="BL14" i="6"/>
  <c r="BM14" i="6"/>
  <c r="BN14" i="6"/>
  <c r="BO14" i="6"/>
  <c r="D14" i="6"/>
  <c r="BC14" i="6" l="1"/>
  <c r="AG62" i="9"/>
  <c r="BA14" i="6"/>
  <c r="AC62" i="9"/>
  <c r="BD14" i="6"/>
  <c r="BE14" i="6" s="1"/>
  <c r="BP14" i="6"/>
  <c r="C50" i="7" l="1"/>
  <c r="D50" i="7" s="1"/>
  <c r="E50" i="7" s="1"/>
  <c r="F50" i="7" s="1"/>
  <c r="G50" i="7" s="1"/>
  <c r="H50" i="7" s="1"/>
  <c r="I50" i="7" s="1"/>
  <c r="J50" i="7" s="1"/>
  <c r="K50" i="7" s="1"/>
  <c r="L50" i="7" s="1"/>
  <c r="M50" i="7" s="1"/>
  <c r="N50" i="7" s="1"/>
  <c r="O50" i="7" s="1"/>
  <c r="AZ27" i="23"/>
  <c r="BA27" i="23" s="1"/>
  <c r="BB27" i="23"/>
  <c r="BC27" i="23" s="1"/>
  <c r="BF27" i="23"/>
  <c r="BG27" i="23"/>
  <c r="BH27" i="23"/>
  <c r="AZ12" i="23"/>
  <c r="BA12" i="23" s="1"/>
  <c r="BB12" i="23"/>
  <c r="BC12" i="23" s="1"/>
  <c r="BF12" i="23"/>
  <c r="BG12" i="23"/>
  <c r="BH12" i="23"/>
  <c r="BD12" i="23" l="1"/>
  <c r="BE12" i="23" s="1"/>
  <c r="BD27" i="23"/>
  <c r="BE27" i="23" s="1"/>
  <c r="AC59" i="30"/>
  <c r="AG64" i="30"/>
  <c r="AG59" i="30"/>
  <c r="AC64" i="30"/>
  <c r="CM12" i="23"/>
  <c r="CM27" i="23"/>
  <c r="H59" i="30" l="1"/>
  <c r="G59" i="30"/>
  <c r="F59" i="30"/>
  <c r="H64" i="30"/>
  <c r="F64" i="30"/>
  <c r="G64" i="30"/>
  <c r="F62" i="5" l="1"/>
  <c r="O34" i="31" l="1"/>
  <c r="N34" i="31"/>
  <c r="M34" i="31"/>
  <c r="L34" i="31"/>
  <c r="K34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J59" i="31"/>
  <c r="F59" i="31"/>
  <c r="E59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J58" i="31"/>
  <c r="F58" i="31"/>
  <c r="E58" i="31"/>
  <c r="AC57" i="31"/>
  <c r="AB57" i="31"/>
  <c r="AA57" i="31"/>
  <c r="O57" i="31"/>
  <c r="N57" i="31"/>
  <c r="M57" i="31"/>
  <c r="L57" i="31"/>
  <c r="J57" i="31"/>
  <c r="F57" i="31"/>
  <c r="E57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J56" i="31"/>
  <c r="F56" i="31"/>
  <c r="E56" i="31"/>
  <c r="AC55" i="31"/>
  <c r="AB55" i="31"/>
  <c r="AA55" i="31"/>
  <c r="O55" i="31"/>
  <c r="N55" i="31"/>
  <c r="M55" i="31"/>
  <c r="L55" i="31"/>
  <c r="J55" i="31"/>
  <c r="F55" i="31"/>
  <c r="E55" i="31"/>
  <c r="AC54" i="31"/>
  <c r="AB54" i="31"/>
  <c r="AA54" i="31"/>
  <c r="O54" i="31"/>
  <c r="N54" i="31"/>
  <c r="M54" i="31"/>
  <c r="L54" i="31"/>
  <c r="J54" i="31"/>
  <c r="F54" i="31"/>
  <c r="E54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AC50" i="31"/>
  <c r="AB50" i="31"/>
  <c r="AA50" i="31"/>
  <c r="O50" i="31"/>
  <c r="N50" i="31"/>
  <c r="M50" i="31"/>
  <c r="L50" i="31"/>
  <c r="J50" i="31"/>
  <c r="F50" i="31"/>
  <c r="E50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J47" i="31"/>
  <c r="F47" i="31"/>
  <c r="E47" i="31"/>
  <c r="AC46" i="31"/>
  <c r="AB46" i="31"/>
  <c r="AA46" i="31"/>
  <c r="O46" i="31"/>
  <c r="N46" i="31"/>
  <c r="M46" i="31"/>
  <c r="L46" i="31"/>
  <c r="J46" i="31"/>
  <c r="F46" i="31"/>
  <c r="E46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J45" i="31"/>
  <c r="F45" i="31"/>
  <c r="E45" i="31"/>
  <c r="AC44" i="31"/>
  <c r="AB44" i="31"/>
  <c r="AA44" i="31"/>
  <c r="O44" i="31"/>
  <c r="N44" i="31"/>
  <c r="M44" i="31"/>
  <c r="L44" i="31"/>
  <c r="J44" i="31"/>
  <c r="I44" i="31"/>
  <c r="H44" i="31"/>
  <c r="G44" i="31"/>
  <c r="F44" i="31"/>
  <c r="E44" i="31"/>
  <c r="AC43" i="31"/>
  <c r="AB43" i="31"/>
  <c r="AA43" i="31"/>
  <c r="O43" i="31"/>
  <c r="N43" i="31"/>
  <c r="M43" i="31"/>
  <c r="L43" i="31"/>
  <c r="J43" i="31"/>
  <c r="F43" i="31"/>
  <c r="E43" i="31"/>
  <c r="AC42" i="31"/>
  <c r="AB42" i="31"/>
  <c r="AA42" i="31"/>
  <c r="O42" i="31"/>
  <c r="N42" i="31"/>
  <c r="M42" i="31"/>
  <c r="L42" i="31"/>
  <c r="J42" i="31"/>
  <c r="F42" i="31"/>
  <c r="E42" i="31"/>
  <c r="P40" i="31"/>
  <c r="P55" i="31" s="1"/>
  <c r="D38" i="31"/>
  <c r="D37" i="31"/>
  <c r="S34" i="31"/>
  <c r="R34" i="31"/>
  <c r="Q34" i="31"/>
  <c r="P34" i="31"/>
  <c r="I34" i="31"/>
  <c r="H34" i="31"/>
  <c r="G34" i="31"/>
  <c r="F34" i="31"/>
  <c r="S33" i="31"/>
  <c r="R33" i="31"/>
  <c r="BA24" i="31"/>
  <c r="AZ24" i="31"/>
  <c r="AY24" i="31"/>
  <c r="AX24" i="31"/>
  <c r="AW24" i="31"/>
  <c r="AV24" i="31"/>
  <c r="AU24" i="31"/>
  <c r="AT24" i="31"/>
  <c r="AS24" i="31"/>
  <c r="AR24" i="31"/>
  <c r="AQ24" i="31"/>
  <c r="AP24" i="31"/>
  <c r="AO24" i="31"/>
  <c r="AN24" i="31"/>
  <c r="AM24" i="31"/>
  <c r="AL24" i="31"/>
  <c r="AK24" i="31"/>
  <c r="AJ24" i="31"/>
  <c r="AI24" i="31"/>
  <c r="AH24" i="31"/>
  <c r="AG24" i="31"/>
  <c r="AF24" i="31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AZ23" i="31"/>
  <c r="AY23" i="31"/>
  <c r="AX23" i="31"/>
  <c r="AW23" i="31"/>
  <c r="AV23" i="31"/>
  <c r="AK23" i="31"/>
  <c r="AJ23" i="31"/>
  <c r="AI23" i="31"/>
  <c r="AH23" i="31"/>
  <c r="AG23" i="31"/>
  <c r="AF23" i="31"/>
  <c r="AE23" i="31"/>
  <c r="U23" i="31"/>
  <c r="T23" i="31"/>
  <c r="S23" i="31"/>
  <c r="R23" i="31"/>
  <c r="Q23" i="31"/>
  <c r="P23" i="31"/>
  <c r="O23" i="31"/>
  <c r="N23" i="31"/>
  <c r="M23" i="31"/>
  <c r="L23" i="31"/>
  <c r="K23" i="31"/>
  <c r="G23" i="31" s="1"/>
  <c r="J23" i="31"/>
  <c r="I23" i="31"/>
  <c r="H23" i="31"/>
  <c r="F23" i="31"/>
  <c r="E23" i="31"/>
  <c r="AZ22" i="31"/>
  <c r="AY22" i="31"/>
  <c r="AX22" i="31"/>
  <c r="AW22" i="31"/>
  <c r="AV22" i="31"/>
  <c r="BA22" i="31" s="1"/>
  <c r="AK22" i="31"/>
  <c r="AJ22" i="31"/>
  <c r="AI22" i="31"/>
  <c r="AH22" i="31"/>
  <c r="AG22" i="31"/>
  <c r="AF22" i="31"/>
  <c r="AE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1" i="31"/>
  <c r="BA19" i="31"/>
  <c r="AZ19" i="31"/>
  <c r="AY19" i="31"/>
  <c r="AX19" i="31"/>
  <c r="AW19" i="31"/>
  <c r="AV19" i="31"/>
  <c r="AU19" i="31"/>
  <c r="AT19" i="31"/>
  <c r="AS19" i="31"/>
  <c r="AR19" i="31"/>
  <c r="AQ19" i="31"/>
  <c r="AP19" i="31"/>
  <c r="AO19" i="31"/>
  <c r="AN19" i="31"/>
  <c r="AM19" i="31"/>
  <c r="AL19" i="31"/>
  <c r="AK19" i="31"/>
  <c r="AJ19" i="31"/>
  <c r="AI19" i="31"/>
  <c r="AH19" i="31"/>
  <c r="AG19" i="31"/>
  <c r="AF19" i="3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AZ18" i="31"/>
  <c r="AY18" i="31"/>
  <c r="AX18" i="31"/>
  <c r="AW18" i="31"/>
  <c r="AV18" i="31"/>
  <c r="BA18" i="31" s="1"/>
  <c r="AT18" i="31"/>
  <c r="AR18" i="31"/>
  <c r="AP18" i="31"/>
  <c r="AN18" i="31"/>
  <c r="AK18" i="31"/>
  <c r="AJ18" i="31"/>
  <c r="AI18" i="31"/>
  <c r="AH18" i="31"/>
  <c r="AG18" i="31"/>
  <c r="AF18" i="31"/>
  <c r="AE18" i="31"/>
  <c r="U18" i="31"/>
  <c r="T18" i="31"/>
  <c r="S18" i="31"/>
  <c r="R18" i="31"/>
  <c r="Q18" i="31"/>
  <c r="P18" i="31"/>
  <c r="O18" i="31"/>
  <c r="N18" i="31"/>
  <c r="M18" i="31"/>
  <c r="L18" i="31"/>
  <c r="I18" i="31" s="1"/>
  <c r="K18" i="31"/>
  <c r="J18" i="31"/>
  <c r="H18" i="31"/>
  <c r="G18" i="31"/>
  <c r="F18" i="31"/>
  <c r="E18" i="31"/>
  <c r="AZ17" i="31"/>
  <c r="AY17" i="31"/>
  <c r="AX17" i="31"/>
  <c r="AW17" i="31"/>
  <c r="AT17" i="31" s="1"/>
  <c r="AV17" i="31"/>
  <c r="BA17" i="31" s="1"/>
  <c r="AU17" i="31"/>
  <c r="AS17" i="31"/>
  <c r="AR17" i="31"/>
  <c r="AQ17" i="31"/>
  <c r="AP17" i="31"/>
  <c r="AO17" i="31"/>
  <c r="AN17" i="31"/>
  <c r="AK17" i="31"/>
  <c r="AJ17" i="31"/>
  <c r="AM17" i="31" s="1"/>
  <c r="AI17" i="31"/>
  <c r="AH17" i="31"/>
  <c r="AG17" i="31"/>
  <c r="AF17" i="31"/>
  <c r="AE17" i="31"/>
  <c r="Y17" i="31"/>
  <c r="W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AZ16" i="31"/>
  <c r="AY16" i="31"/>
  <c r="AX16" i="31"/>
  <c r="AQ16" i="31" s="1"/>
  <c r="AW16" i="31"/>
  <c r="AV16" i="31"/>
  <c r="BA16" i="31" s="1"/>
  <c r="AT16" i="31"/>
  <c r="AR16" i="31"/>
  <c r="AP16" i="31"/>
  <c r="AN16" i="31"/>
  <c r="AK16" i="31"/>
  <c r="AJ16" i="31"/>
  <c r="AI16" i="31"/>
  <c r="AH16" i="31"/>
  <c r="AG16" i="31"/>
  <c r="AF16" i="31"/>
  <c r="AE16" i="31"/>
  <c r="U16" i="31"/>
  <c r="T16" i="31"/>
  <c r="S16" i="31"/>
  <c r="R16" i="31"/>
  <c r="Q16" i="31"/>
  <c r="P16" i="31"/>
  <c r="G16" i="31" s="1"/>
  <c r="O16" i="31"/>
  <c r="N16" i="31"/>
  <c r="M16" i="31"/>
  <c r="L16" i="31"/>
  <c r="I16" i="31" s="1"/>
  <c r="K16" i="31"/>
  <c r="J16" i="31"/>
  <c r="H16" i="31"/>
  <c r="F16" i="31"/>
  <c r="E16" i="31"/>
  <c r="AZ15" i="31"/>
  <c r="AY15" i="31"/>
  <c r="AX15" i="31"/>
  <c r="AW15" i="31"/>
  <c r="AV15" i="31"/>
  <c r="AK15" i="31"/>
  <c r="AJ15" i="31"/>
  <c r="AI15" i="31"/>
  <c r="AH15" i="31"/>
  <c r="AG15" i="31"/>
  <c r="AF15" i="31"/>
  <c r="AE15" i="31"/>
  <c r="U15" i="31"/>
  <c r="T15" i="31"/>
  <c r="S15" i="31"/>
  <c r="R15" i="31"/>
  <c r="H15" i="31" s="1"/>
  <c r="Q15" i="31"/>
  <c r="P15" i="31"/>
  <c r="O15" i="31"/>
  <c r="N15" i="31"/>
  <c r="M15" i="31"/>
  <c r="L15" i="31"/>
  <c r="K15" i="31"/>
  <c r="J15" i="31"/>
  <c r="F15" i="31"/>
  <c r="E15" i="31"/>
  <c r="AZ14" i="31"/>
  <c r="AY14" i="31"/>
  <c r="AX14" i="31"/>
  <c r="AQ14" i="31" s="1"/>
  <c r="AW14" i="31"/>
  <c r="AV14" i="31"/>
  <c r="BA14" i="31" s="1"/>
  <c r="AT14" i="31"/>
  <c r="AR14" i="31"/>
  <c r="AP14" i="31"/>
  <c r="AN14" i="31"/>
  <c r="AK14" i="31"/>
  <c r="AJ14" i="31"/>
  <c r="AI14" i="31"/>
  <c r="AH14" i="31"/>
  <c r="AG14" i="31"/>
  <c r="AF14" i="31"/>
  <c r="AE14" i="31"/>
  <c r="Z14" i="31" s="1"/>
  <c r="V14" i="31"/>
  <c r="U14" i="31"/>
  <c r="T14" i="31"/>
  <c r="S14" i="31"/>
  <c r="R14" i="31"/>
  <c r="Q14" i="31"/>
  <c r="P14" i="31"/>
  <c r="G14" i="31" s="1"/>
  <c r="O14" i="31"/>
  <c r="N14" i="31"/>
  <c r="M14" i="31"/>
  <c r="L14" i="31"/>
  <c r="I14" i="31" s="1"/>
  <c r="K14" i="31"/>
  <c r="J14" i="31"/>
  <c r="H14" i="31"/>
  <c r="F14" i="31"/>
  <c r="E14" i="31"/>
  <c r="D13" i="31"/>
  <c r="P35" i="31" s="1"/>
  <c r="BA11" i="31"/>
  <c r="AZ11" i="31"/>
  <c r="AY11" i="31"/>
  <c r="AX11" i="31"/>
  <c r="AW11" i="31"/>
  <c r="AV11" i="31"/>
  <c r="AU11" i="31"/>
  <c r="AT11" i="31"/>
  <c r="AS11" i="31"/>
  <c r="AR11" i="31"/>
  <c r="AQ11" i="31"/>
  <c r="AP11" i="31"/>
  <c r="AO11" i="31"/>
  <c r="AN11" i="31"/>
  <c r="AM11" i="31"/>
  <c r="AL11" i="31"/>
  <c r="AK11" i="31"/>
  <c r="AJ11" i="31"/>
  <c r="AI11" i="31"/>
  <c r="AH11" i="31"/>
  <c r="AG11" i="3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AZ10" i="31"/>
  <c r="AY10" i="31"/>
  <c r="AX10" i="31"/>
  <c r="AW10" i="31"/>
  <c r="AV10" i="31"/>
  <c r="AK10" i="31"/>
  <c r="AJ10" i="31"/>
  <c r="AI10" i="31"/>
  <c r="AH10" i="31"/>
  <c r="AG10" i="31"/>
  <c r="AF10" i="31"/>
  <c r="AE10" i="31"/>
  <c r="U10" i="31"/>
  <c r="T10" i="31"/>
  <c r="J10" i="31" s="1"/>
  <c r="S10" i="31"/>
  <c r="R10" i="31"/>
  <c r="Q10" i="31"/>
  <c r="P10" i="31"/>
  <c r="O10" i="31"/>
  <c r="N10" i="31"/>
  <c r="M10" i="31"/>
  <c r="I10" i="31" s="1"/>
  <c r="L10" i="31"/>
  <c r="K10" i="31"/>
  <c r="F10" i="31"/>
  <c r="E10" i="31"/>
  <c r="AZ9" i="31"/>
  <c r="AY9" i="31"/>
  <c r="AR9" i="31" s="1"/>
  <c r="AX9" i="31"/>
  <c r="AW9" i="31"/>
  <c r="AT9" i="31" s="1"/>
  <c r="AV9" i="31"/>
  <c r="AU9" i="31"/>
  <c r="AS9" i="31"/>
  <c r="AQ9" i="31"/>
  <c r="AO9" i="31"/>
  <c r="AK9" i="31"/>
  <c r="AM9" i="31" s="1"/>
  <c r="AJ9" i="31"/>
  <c r="AI9" i="31"/>
  <c r="AH9" i="31"/>
  <c r="AG9" i="31"/>
  <c r="AF9" i="31"/>
  <c r="AE9" i="31"/>
  <c r="W9" i="31" s="1"/>
  <c r="U9" i="31"/>
  <c r="T9" i="31"/>
  <c r="S9" i="31"/>
  <c r="R9" i="31"/>
  <c r="Q9" i="31"/>
  <c r="P9" i="31"/>
  <c r="O9" i="31"/>
  <c r="H9" i="31" s="1"/>
  <c r="N9" i="31"/>
  <c r="M9" i="31"/>
  <c r="L9" i="31"/>
  <c r="K9" i="31"/>
  <c r="J9" i="31"/>
  <c r="I9" i="31"/>
  <c r="G9" i="31"/>
  <c r="F9" i="31"/>
  <c r="E9" i="31"/>
  <c r="AZ8" i="31"/>
  <c r="AY8" i="31"/>
  <c r="AX8" i="31"/>
  <c r="AQ8" i="31" s="1"/>
  <c r="AW8" i="31"/>
  <c r="AV8" i="31"/>
  <c r="BA8" i="31" s="1"/>
  <c r="AT8" i="31"/>
  <c r="AR8" i="31"/>
  <c r="AP8" i="31"/>
  <c r="AN8" i="31"/>
  <c r="AK8" i="31"/>
  <c r="AJ8" i="31"/>
  <c r="AI8" i="31"/>
  <c r="AH8" i="31"/>
  <c r="AG8" i="31"/>
  <c r="AF8" i="31"/>
  <c r="AE8" i="31"/>
  <c r="AD8" i="31" s="1"/>
  <c r="U8" i="31"/>
  <c r="T8" i="31"/>
  <c r="S8" i="31"/>
  <c r="R8" i="31"/>
  <c r="Q8" i="31"/>
  <c r="P8" i="31"/>
  <c r="O8" i="31"/>
  <c r="N8" i="31"/>
  <c r="G8" i="31" s="1"/>
  <c r="M8" i="31"/>
  <c r="L8" i="31"/>
  <c r="K8" i="31"/>
  <c r="J8" i="31"/>
  <c r="I8" i="31"/>
  <c r="H8" i="31"/>
  <c r="F8" i="31"/>
  <c r="E8" i="31"/>
  <c r="AZ7" i="31"/>
  <c r="AY7" i="31"/>
  <c r="AX7" i="31"/>
  <c r="AW7" i="31"/>
  <c r="AV7" i="31"/>
  <c r="AQ7" i="31" s="1"/>
  <c r="AK7" i="31"/>
  <c r="Q33" i="31" s="1"/>
  <c r="AJ7" i="31"/>
  <c r="P33" i="31" s="1"/>
  <c r="AI7" i="31"/>
  <c r="AH7" i="31"/>
  <c r="AG7" i="31"/>
  <c r="AF7" i="31"/>
  <c r="AE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G7" i="31"/>
  <c r="F7" i="31"/>
  <c r="F33" i="31" s="1"/>
  <c r="E7" i="31"/>
  <c r="AZ6" i="31"/>
  <c r="AY6" i="31"/>
  <c r="AX6" i="31"/>
  <c r="AW6" i="31"/>
  <c r="AV6" i="31"/>
  <c r="AK6" i="31"/>
  <c r="AJ6" i="31"/>
  <c r="AI6" i="31"/>
  <c r="AH6" i="31"/>
  <c r="AG6" i="31"/>
  <c r="AF6" i="31"/>
  <c r="AE6" i="31"/>
  <c r="U6" i="31"/>
  <c r="T6" i="31"/>
  <c r="J6" i="31" s="1"/>
  <c r="S6" i="31"/>
  <c r="R6" i="31"/>
  <c r="Q6" i="31"/>
  <c r="P6" i="31"/>
  <c r="O6" i="31"/>
  <c r="N6" i="31"/>
  <c r="M6" i="31"/>
  <c r="I6" i="31" s="1"/>
  <c r="L6" i="31"/>
  <c r="K6" i="31"/>
  <c r="F6" i="31"/>
  <c r="E6" i="31"/>
  <c r="AZ5" i="31"/>
  <c r="AY5" i="31"/>
  <c r="AX5" i="31"/>
  <c r="AW5" i="31"/>
  <c r="AV5" i="31"/>
  <c r="AU5" i="31" s="1"/>
  <c r="AS5" i="31"/>
  <c r="AO5" i="31"/>
  <c r="AK5" i="31"/>
  <c r="AJ5" i="31"/>
  <c r="AI5" i="31"/>
  <c r="AH5" i="31"/>
  <c r="AG5" i="31"/>
  <c r="AF5" i="31"/>
  <c r="AE5" i="31"/>
  <c r="AA5" i="31" s="1"/>
  <c r="W5" i="31"/>
  <c r="U5" i="31"/>
  <c r="T5" i="31"/>
  <c r="S5" i="31"/>
  <c r="R5" i="31"/>
  <c r="Q5" i="31"/>
  <c r="P5" i="31"/>
  <c r="O5" i="31"/>
  <c r="N5" i="31"/>
  <c r="M5" i="31"/>
  <c r="L5" i="31"/>
  <c r="K5" i="31"/>
  <c r="J5" i="31"/>
  <c r="I5" i="31"/>
  <c r="G5" i="31"/>
  <c r="F5" i="31"/>
  <c r="E5" i="31"/>
  <c r="AZ4" i="31"/>
  <c r="AY4" i="31"/>
  <c r="AX4" i="31"/>
  <c r="AW4" i="31"/>
  <c r="AV4" i="31"/>
  <c r="AK4" i="31"/>
  <c r="Q32" i="31" s="1"/>
  <c r="AJ4" i="31"/>
  <c r="P32" i="31" s="1"/>
  <c r="AI4" i="31"/>
  <c r="AH4" i="31"/>
  <c r="AG4" i="31"/>
  <c r="AF4" i="31"/>
  <c r="AE4" i="31"/>
  <c r="U4" i="31"/>
  <c r="T4" i="31"/>
  <c r="J4" i="31" s="1"/>
  <c r="S4" i="31"/>
  <c r="R4" i="31"/>
  <c r="Q4" i="31"/>
  <c r="P4" i="31"/>
  <c r="O4" i="31"/>
  <c r="N4" i="31"/>
  <c r="M4" i="31"/>
  <c r="I4" i="31" s="1"/>
  <c r="L4" i="31"/>
  <c r="K4" i="31"/>
  <c r="F4" i="31"/>
  <c r="F32" i="31" s="1"/>
  <c r="E4" i="31"/>
  <c r="AZ3" i="31"/>
  <c r="AY3" i="31"/>
  <c r="AX3" i="31"/>
  <c r="AW3" i="31"/>
  <c r="AV3" i="31"/>
  <c r="AK3" i="31"/>
  <c r="AJ3" i="31"/>
  <c r="AI3" i="31"/>
  <c r="AH3" i="31"/>
  <c r="AG3" i="31"/>
  <c r="AF3" i="31"/>
  <c r="AE3" i="31"/>
  <c r="U3" i="31"/>
  <c r="T3" i="31"/>
  <c r="J3" i="31" s="1"/>
  <c r="S3" i="31"/>
  <c r="R3" i="31"/>
  <c r="Q3" i="31"/>
  <c r="P3" i="31"/>
  <c r="O3" i="31"/>
  <c r="N3" i="31"/>
  <c r="M3" i="31"/>
  <c r="I3" i="31" s="1"/>
  <c r="L3" i="31"/>
  <c r="K3" i="31"/>
  <c r="F3" i="31"/>
  <c r="E3" i="31"/>
  <c r="D2" i="31"/>
  <c r="R35" i="31" s="1"/>
  <c r="X29" i="31" s="1"/>
  <c r="Q30" i="31" l="1"/>
  <c r="P30" i="31"/>
  <c r="P57" i="31"/>
  <c r="F30" i="31"/>
  <c r="I15" i="31"/>
  <c r="I13" i="31" s="1"/>
  <c r="Y23" i="31"/>
  <c r="G21" i="31"/>
  <c r="BA23" i="31"/>
  <c r="Q27" i="31"/>
  <c r="F27" i="31"/>
  <c r="AB10" i="31"/>
  <c r="X15" i="31"/>
  <c r="AD23" i="31"/>
  <c r="W23" i="31"/>
  <c r="AA23" i="31"/>
  <c r="AP23" i="31"/>
  <c r="Z23" i="31"/>
  <c r="V23" i="31"/>
  <c r="X23" i="31"/>
  <c r="AC23" i="31"/>
  <c r="AB23" i="31"/>
  <c r="AM23" i="31"/>
  <c r="AN23" i="31"/>
  <c r="AR23" i="31"/>
  <c r="AL23" i="31"/>
  <c r="AT23" i="31"/>
  <c r="AO23" i="31"/>
  <c r="AQ23" i="31"/>
  <c r="AS23" i="31"/>
  <c r="AU23" i="31"/>
  <c r="AR6" i="31"/>
  <c r="BA15" i="31"/>
  <c r="H10" i="31"/>
  <c r="BA10" i="31"/>
  <c r="AB15" i="31"/>
  <c r="I2" i="31"/>
  <c r="P27" i="31"/>
  <c r="AB6" i="31"/>
  <c r="I46" i="31"/>
  <c r="I59" i="31"/>
  <c r="K59" i="31"/>
  <c r="G55" i="31"/>
  <c r="H59" i="31"/>
  <c r="H47" i="31"/>
  <c r="I57" i="31"/>
  <c r="H58" i="31"/>
  <c r="G59" i="31"/>
  <c r="H46" i="31"/>
  <c r="H56" i="31"/>
  <c r="H45" i="31"/>
  <c r="I56" i="31"/>
  <c r="G57" i="31"/>
  <c r="I47" i="31"/>
  <c r="I42" i="31"/>
  <c r="H57" i="31"/>
  <c r="H54" i="31"/>
  <c r="I45" i="31"/>
  <c r="K45" i="31"/>
  <c r="G46" i="31"/>
  <c r="K47" i="31"/>
  <c r="K56" i="31"/>
  <c r="I58" i="31"/>
  <c r="K58" i="31"/>
  <c r="H42" i="31"/>
  <c r="G45" i="31"/>
  <c r="G47" i="31"/>
  <c r="G56" i="31"/>
  <c r="G58" i="31"/>
  <c r="G10" i="31"/>
  <c r="AN10" i="31"/>
  <c r="BA4" i="31"/>
  <c r="AR10" i="31"/>
  <c r="AP10" i="31"/>
  <c r="AT10" i="31"/>
  <c r="AQ10" i="31"/>
  <c r="H5" i="31"/>
  <c r="AQ5" i="31"/>
  <c r="AT5" i="31"/>
  <c r="AR5" i="31"/>
  <c r="G15" i="31"/>
  <c r="G13" i="31" s="1"/>
  <c r="G3" i="31"/>
  <c r="H6" i="31"/>
  <c r="AA7" i="31"/>
  <c r="AU7" i="31"/>
  <c r="Z15" i="31"/>
  <c r="G31" i="31" s="1"/>
  <c r="AO15" i="31"/>
  <c r="H4" i="31"/>
  <c r="AN4" i="31"/>
  <c r="V15" i="31"/>
  <c r="AL15" i="31"/>
  <c r="Y15" i="31"/>
  <c r="AR15" i="31"/>
  <c r="AN6" i="31"/>
  <c r="AP15" i="31"/>
  <c r="AM22" i="31"/>
  <c r="AN22" i="31"/>
  <c r="G50" i="31"/>
  <c r="I54" i="31"/>
  <c r="AU3" i="31"/>
  <c r="AR4" i="31"/>
  <c r="F29" i="31"/>
  <c r="V6" i="31"/>
  <c r="P29" i="31"/>
  <c r="BA6" i="31"/>
  <c r="AO7" i="31"/>
  <c r="AS7" i="31"/>
  <c r="W15" i="31"/>
  <c r="AA15" i="31"/>
  <c r="AD15" i="31"/>
  <c r="AC15" i="31"/>
  <c r="AM15" i="31"/>
  <c r="AN15" i="31"/>
  <c r="AT15" i="31"/>
  <c r="AR22" i="31"/>
  <c r="Q29" i="31"/>
  <c r="H13" i="31"/>
  <c r="AQ15" i="31"/>
  <c r="AS15" i="31"/>
  <c r="AU15" i="31"/>
  <c r="AT7" i="31"/>
  <c r="AR7" i="31"/>
  <c r="H7" i="31"/>
  <c r="AP22" i="31"/>
  <c r="AT22" i="31"/>
  <c r="AQ4" i="31"/>
  <c r="G4" i="31"/>
  <c r="AP4" i="31"/>
  <c r="AT4" i="31"/>
  <c r="G6" i="31"/>
  <c r="AP6" i="31"/>
  <c r="AT6" i="31"/>
  <c r="AQ6" i="31"/>
  <c r="AQ3" i="31"/>
  <c r="AO3" i="31"/>
  <c r="AS3" i="31"/>
  <c r="G42" i="31"/>
  <c r="I43" i="31"/>
  <c r="I55" i="31"/>
  <c r="I50" i="31"/>
  <c r="G43" i="31"/>
  <c r="H50" i="31"/>
  <c r="G54" i="31"/>
  <c r="H55" i="31"/>
  <c r="H43" i="31"/>
  <c r="D39" i="31"/>
  <c r="H3" i="31"/>
  <c r="AT3" i="31"/>
  <c r="AR3" i="31"/>
  <c r="K27" i="31"/>
  <c r="M27" i="31"/>
  <c r="O27" i="31"/>
  <c r="L28" i="31"/>
  <c r="N28" i="31"/>
  <c r="K29" i="31"/>
  <c r="M29" i="31"/>
  <c r="O29" i="31"/>
  <c r="L30" i="31"/>
  <c r="N30" i="31"/>
  <c r="K31" i="31"/>
  <c r="M31" i="31"/>
  <c r="O31" i="31"/>
  <c r="L32" i="31"/>
  <c r="N32" i="31"/>
  <c r="K33" i="31"/>
  <c r="M33" i="31"/>
  <c r="O33" i="31"/>
  <c r="K35" i="31"/>
  <c r="M35" i="31"/>
  <c r="O35" i="31"/>
  <c r="L27" i="31"/>
  <c r="N27" i="31"/>
  <c r="K28" i="31"/>
  <c r="M28" i="31"/>
  <c r="O28" i="31"/>
  <c r="L29" i="31"/>
  <c r="N29" i="31"/>
  <c r="K30" i="31"/>
  <c r="M30" i="31"/>
  <c r="O30" i="31"/>
  <c r="L31" i="31"/>
  <c r="N31" i="31"/>
  <c r="K32" i="31"/>
  <c r="M32" i="31"/>
  <c r="O32" i="31"/>
  <c r="L33" i="31"/>
  <c r="N33" i="31"/>
  <c r="L35" i="31"/>
  <c r="N35" i="31"/>
  <c r="J2" i="31"/>
  <c r="AB8" i="31"/>
  <c r="AC17" i="31"/>
  <c r="V18" i="31"/>
  <c r="V22" i="31"/>
  <c r="Y3" i="31"/>
  <c r="AB4" i="31"/>
  <c r="AB14" i="31"/>
  <c r="X16" i="31"/>
  <c r="Z18" i="31"/>
  <c r="Z22" i="31"/>
  <c r="X14" i="31"/>
  <c r="X4" i="31"/>
  <c r="X8" i="31"/>
  <c r="Z10" i="31"/>
  <c r="AA17" i="31"/>
  <c r="W3" i="31"/>
  <c r="AD14" i="31"/>
  <c r="AL17" i="31"/>
  <c r="X10" i="31"/>
  <c r="X6" i="31"/>
  <c r="AD6" i="31"/>
  <c r="W7" i="31"/>
  <c r="AL7" i="31"/>
  <c r="I33" i="31" s="1"/>
  <c r="AC7" i="31"/>
  <c r="AL9" i="31"/>
  <c r="AA9" i="31"/>
  <c r="V10" i="31"/>
  <c r="AD10" i="31"/>
  <c r="AB16" i="31"/>
  <c r="AB18" i="31"/>
  <c r="AB22" i="31"/>
  <c r="Z6" i="31"/>
  <c r="Y7" i="31"/>
  <c r="AC10" i="31"/>
  <c r="AA10" i="31"/>
  <c r="AC14" i="31"/>
  <c r="AA14" i="31"/>
  <c r="X18" i="31"/>
  <c r="X22" i="31"/>
  <c r="AL5" i="31"/>
  <c r="AD16" i="31"/>
  <c r="AL18" i="31"/>
  <c r="AL22" i="31"/>
  <c r="Z5" i="31"/>
  <c r="Z9" i="31"/>
  <c r="V4" i="31"/>
  <c r="Z4" i="31"/>
  <c r="AD4" i="31"/>
  <c r="AC4" i="31"/>
  <c r="AA4" i="31"/>
  <c r="Y5" i="31"/>
  <c r="AC5" i="31"/>
  <c r="Z7" i="31"/>
  <c r="V8" i="31"/>
  <c r="Z8" i="31"/>
  <c r="AC8" i="31"/>
  <c r="AA8" i="31"/>
  <c r="Y9" i="31"/>
  <c r="AC9" i="31"/>
  <c r="V16" i="31"/>
  <c r="Z16" i="31"/>
  <c r="AC16" i="31"/>
  <c r="AA16" i="31"/>
  <c r="Z17" i="31"/>
  <c r="W18" i="31"/>
  <c r="Y18" i="31"/>
  <c r="AA18" i="31"/>
  <c r="AD18" i="31"/>
  <c r="AC18" i="31"/>
  <c r="W22" i="31"/>
  <c r="Y22" i="31"/>
  <c r="AA22" i="31"/>
  <c r="AD22" i="31"/>
  <c r="AC22" i="31"/>
  <c r="AM3" i="31"/>
  <c r="BA3" i="31"/>
  <c r="AL4" i="31"/>
  <c r="I32" i="31" s="1"/>
  <c r="AM5" i="31"/>
  <c r="BA5" i="31"/>
  <c r="AL6" i="31"/>
  <c r="AM7" i="31"/>
  <c r="BA7" i="31"/>
  <c r="AL8" i="31"/>
  <c r="BA9" i="31"/>
  <c r="AL10" i="31"/>
  <c r="AL14" i="31"/>
  <c r="AL16" i="31"/>
  <c r="S27" i="31"/>
  <c r="P28" i="31"/>
  <c r="R28" i="31"/>
  <c r="S29" i="31"/>
  <c r="R30" i="31"/>
  <c r="F31" i="31"/>
  <c r="Q31" i="31"/>
  <c r="S31" i="31"/>
  <c r="R32" i="31"/>
  <c r="F35" i="31"/>
  <c r="Q35" i="31"/>
  <c r="S35" i="31"/>
  <c r="Y29" i="31" s="1"/>
  <c r="P42" i="31"/>
  <c r="P44" i="31"/>
  <c r="P46" i="31"/>
  <c r="P50" i="31"/>
  <c r="P54" i="31"/>
  <c r="AA3" i="31"/>
  <c r="AC3" i="31"/>
  <c r="V3" i="31"/>
  <c r="X3" i="31"/>
  <c r="Z3" i="31"/>
  <c r="AB3" i="31"/>
  <c r="AD3" i="31"/>
  <c r="AL3" i="31"/>
  <c r="AN3" i="31"/>
  <c r="AP3" i="31"/>
  <c r="W4" i="31"/>
  <c r="Y4" i="31"/>
  <c r="AM4" i="31"/>
  <c r="AO4" i="31"/>
  <c r="AS4" i="31"/>
  <c r="AU4" i="31"/>
  <c r="V5" i="31"/>
  <c r="X5" i="31"/>
  <c r="AB5" i="31"/>
  <c r="AD5" i="31"/>
  <c r="AN5" i="31"/>
  <c r="AP5" i="31"/>
  <c r="W6" i="31"/>
  <c r="Y6" i="31"/>
  <c r="AA6" i="31"/>
  <c r="AC6" i="31"/>
  <c r="AM6" i="31"/>
  <c r="AO6" i="31"/>
  <c r="AS6" i="31"/>
  <c r="AU6" i="31"/>
  <c r="V7" i="31"/>
  <c r="X7" i="31"/>
  <c r="AB7" i="31"/>
  <c r="G33" i="31" s="1"/>
  <c r="AD7" i="31"/>
  <c r="AN7" i="31"/>
  <c r="AP7" i="31"/>
  <c r="W8" i="31"/>
  <c r="Y8" i="31"/>
  <c r="AM8" i="31"/>
  <c r="AO8" i="31"/>
  <c r="AS8" i="31"/>
  <c r="AU8" i="31"/>
  <c r="V9" i="31"/>
  <c r="X9" i="31"/>
  <c r="AB9" i="31"/>
  <c r="AD9" i="31"/>
  <c r="AN9" i="31"/>
  <c r="AP9" i="31"/>
  <c r="W10" i="31"/>
  <c r="Y10" i="31"/>
  <c r="AM10" i="31"/>
  <c r="AO10" i="31"/>
  <c r="AS10" i="31"/>
  <c r="AU10" i="31"/>
  <c r="W14" i="31"/>
  <c r="Y14" i="31"/>
  <c r="AM14" i="31"/>
  <c r="AO14" i="31"/>
  <c r="AS14" i="31"/>
  <c r="AU14" i="31"/>
  <c r="W16" i="31"/>
  <c r="Y16" i="31"/>
  <c r="AM16" i="31"/>
  <c r="AO16" i="31"/>
  <c r="AS16" i="31"/>
  <c r="AU16" i="31"/>
  <c r="V17" i="31"/>
  <c r="X17" i="31"/>
  <c r="AB17" i="31"/>
  <c r="AD17" i="31"/>
  <c r="AM18" i="31"/>
  <c r="AO18" i="31"/>
  <c r="AQ18" i="31"/>
  <c r="AS18" i="31"/>
  <c r="AU18" i="31"/>
  <c r="AO22" i="31"/>
  <c r="AQ22" i="31"/>
  <c r="AS22" i="31"/>
  <c r="AU22" i="31"/>
  <c r="R27" i="31"/>
  <c r="X33" i="31" s="1"/>
  <c r="F28" i="31"/>
  <c r="Q28" i="31"/>
  <c r="S28" i="31"/>
  <c r="R29" i="31"/>
  <c r="S30" i="31"/>
  <c r="P31" i="31"/>
  <c r="R31" i="31"/>
  <c r="S32" i="31"/>
  <c r="G35" i="31"/>
  <c r="I35" i="31"/>
  <c r="Q40" i="31"/>
  <c r="Q57" i="31" s="1"/>
  <c r="P43" i="31"/>
  <c r="AZ82" i="6"/>
  <c r="AC56" i="32" s="1"/>
  <c r="BB82" i="6"/>
  <c r="AG56" i="32" s="1"/>
  <c r="BF82" i="6"/>
  <c r="BG82" i="6"/>
  <c r="BH82" i="6"/>
  <c r="BI82" i="6"/>
  <c r="BJ82" i="6"/>
  <c r="BK82" i="6"/>
  <c r="BL82" i="6"/>
  <c r="BM82" i="6"/>
  <c r="BN82" i="6"/>
  <c r="BO82" i="6"/>
  <c r="D82" i="6"/>
  <c r="G28" i="31" l="1"/>
  <c r="H56" i="32"/>
  <c r="G56" i="32"/>
  <c r="F56" i="32"/>
  <c r="BC82" i="6"/>
  <c r="AG56" i="30"/>
  <c r="BA82" i="6"/>
  <c r="AC56" i="30"/>
  <c r="H29" i="31"/>
  <c r="X27" i="31"/>
  <c r="G27" i="31"/>
  <c r="Y28" i="31"/>
  <c r="Y32" i="31"/>
  <c r="H28" i="31"/>
  <c r="G2" i="31"/>
  <c r="I30" i="31"/>
  <c r="H2" i="31"/>
  <c r="BD82" i="6"/>
  <c r="BE82" i="6" s="1"/>
  <c r="Y27" i="31"/>
  <c r="I28" i="31"/>
  <c r="G30" i="31"/>
  <c r="G32" i="31"/>
  <c r="H32" i="31"/>
  <c r="X30" i="31"/>
  <c r="X32" i="31"/>
  <c r="I29" i="31"/>
  <c r="I27" i="31"/>
  <c r="G29" i="31"/>
  <c r="Y30" i="31"/>
  <c r="Y33" i="31"/>
  <c r="Y31" i="31"/>
  <c r="X31" i="31"/>
  <c r="X28" i="31"/>
  <c r="X34" i="31"/>
  <c r="Y34" i="31"/>
  <c r="H35" i="31"/>
  <c r="H33" i="31"/>
  <c r="H31" i="31"/>
  <c r="I31" i="31"/>
  <c r="H27" i="31"/>
  <c r="Q54" i="31"/>
  <c r="Q50" i="31"/>
  <c r="Q46" i="31"/>
  <c r="Q44" i="31"/>
  <c r="Q42" i="31"/>
  <c r="Q55" i="31"/>
  <c r="Q43" i="31"/>
  <c r="R40" i="31"/>
  <c r="R57" i="31" s="1"/>
  <c r="H30" i="31"/>
  <c r="BP82" i="6"/>
  <c r="G56" i="30" l="1"/>
  <c r="H56" i="30"/>
  <c r="F56" i="30"/>
  <c r="R55" i="31"/>
  <c r="R43" i="31"/>
  <c r="S40" i="31"/>
  <c r="S57" i="31" s="1"/>
  <c r="R54" i="31"/>
  <c r="R50" i="31"/>
  <c r="R46" i="31"/>
  <c r="R44" i="31"/>
  <c r="R42" i="31"/>
  <c r="S54" i="31" l="1"/>
  <c r="S50" i="31"/>
  <c r="S46" i="31"/>
  <c r="S44" i="31"/>
  <c r="S42" i="31"/>
  <c r="S55" i="31"/>
  <c r="S43" i="31"/>
  <c r="T40" i="31"/>
  <c r="T57" i="31" s="1"/>
  <c r="T55" i="31" l="1"/>
  <c r="T43" i="31"/>
  <c r="U40" i="31"/>
  <c r="U57" i="31" s="1"/>
  <c r="T54" i="31"/>
  <c r="T50" i="31"/>
  <c r="T46" i="31"/>
  <c r="T44" i="31"/>
  <c r="T42" i="31"/>
  <c r="U54" i="31" l="1"/>
  <c r="U50" i="31"/>
  <c r="U46" i="31"/>
  <c r="U44" i="31"/>
  <c r="U42" i="31"/>
  <c r="U55" i="31"/>
  <c r="U43" i="31"/>
  <c r="V40" i="31"/>
  <c r="V57" i="31" s="1"/>
  <c r="V55" i="31" l="1"/>
  <c r="V43" i="31"/>
  <c r="W40" i="31"/>
  <c r="W57" i="31" s="1"/>
  <c r="V54" i="31"/>
  <c r="V50" i="31"/>
  <c r="V46" i="31"/>
  <c r="V44" i="31"/>
  <c r="V42" i="31"/>
  <c r="W54" i="31" l="1"/>
  <c r="W50" i="31"/>
  <c r="W46" i="31"/>
  <c r="W44" i="31"/>
  <c r="W42" i="31"/>
  <c r="W55" i="31"/>
  <c r="W43" i="31"/>
  <c r="X40" i="31"/>
  <c r="X57" i="31" s="1"/>
  <c r="X55" i="31" l="1"/>
  <c r="X43" i="31"/>
  <c r="Y40" i="31"/>
  <c r="Y57" i="31" s="1"/>
  <c r="X54" i="31"/>
  <c r="X50" i="31"/>
  <c r="X46" i="31"/>
  <c r="X44" i="31"/>
  <c r="X42" i="31"/>
  <c r="Y54" i="31" l="1"/>
  <c r="Y50" i="31"/>
  <c r="Y46" i="31"/>
  <c r="Y44" i="31"/>
  <c r="Y42" i="31"/>
  <c r="Y55" i="31"/>
  <c r="Y43" i="31"/>
  <c r="Z40" i="31"/>
  <c r="Z57" i="31" s="1"/>
  <c r="K57" i="31" s="1"/>
  <c r="Z55" i="31" l="1"/>
  <c r="K55" i="31" s="1"/>
  <c r="Z43" i="31"/>
  <c r="K43" i="31" s="1"/>
  <c r="Z54" i="31"/>
  <c r="K54" i="31" s="1"/>
  <c r="Z50" i="31"/>
  <c r="K50" i="31" s="1"/>
  <c r="Z46" i="31"/>
  <c r="K46" i="31" s="1"/>
  <c r="Z44" i="31"/>
  <c r="K44" i="31" s="1"/>
  <c r="Z42" i="31"/>
  <c r="K42" i="31" s="1"/>
  <c r="D67" i="30" l="1"/>
  <c r="E67" i="30"/>
  <c r="D68" i="30"/>
  <c r="E68" i="30"/>
  <c r="D69" i="30"/>
  <c r="E69" i="30"/>
  <c r="D70" i="30"/>
  <c r="E70" i="30"/>
  <c r="J70" i="30"/>
  <c r="D71" i="30"/>
  <c r="E71" i="30"/>
  <c r="J71" i="30"/>
  <c r="C2" i="6"/>
  <c r="C3" i="6"/>
  <c r="C4" i="6"/>
  <c r="C5" i="6"/>
  <c r="C6" i="6"/>
  <c r="J72" i="30"/>
  <c r="E72" i="30"/>
  <c r="D72" i="30"/>
  <c r="E66" i="30"/>
  <c r="D66" i="30"/>
  <c r="E65" i="30"/>
  <c r="D65" i="30"/>
  <c r="E64" i="30"/>
  <c r="D64" i="30"/>
  <c r="E63" i="30"/>
  <c r="D63" i="30"/>
  <c r="E60" i="30"/>
  <c r="D60" i="30"/>
  <c r="E59" i="30"/>
  <c r="D59" i="30"/>
  <c r="J56" i="30"/>
  <c r="E56" i="30"/>
  <c r="D56" i="30"/>
  <c r="E55" i="30"/>
  <c r="D55" i="30"/>
  <c r="E54" i="30"/>
  <c r="D54" i="30"/>
  <c r="E53" i="30"/>
  <c r="D53" i="30"/>
  <c r="E52" i="30"/>
  <c r="D52" i="30"/>
  <c r="E51" i="30"/>
  <c r="D51" i="30"/>
  <c r="O49" i="30"/>
  <c r="C47" i="30"/>
  <c r="C46" i="30"/>
  <c r="R37" i="30"/>
  <c r="Q37" i="30"/>
  <c r="AY33" i="30"/>
  <c r="AX33" i="30"/>
  <c r="AW33" i="30"/>
  <c r="AV33" i="30"/>
  <c r="AU33" i="30"/>
  <c r="AZ33" i="30" s="1"/>
  <c r="AJ33" i="30"/>
  <c r="AI33" i="30"/>
  <c r="AH33" i="30"/>
  <c r="AG33" i="30"/>
  <c r="AF33" i="30"/>
  <c r="AE33" i="30"/>
  <c r="AD33" i="30"/>
  <c r="AA33" i="30"/>
  <c r="W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AY31" i="30"/>
  <c r="AX31" i="30"/>
  <c r="AW31" i="30"/>
  <c r="AV31" i="30"/>
  <c r="AU31" i="30"/>
  <c r="AJ31" i="30"/>
  <c r="AI31" i="30"/>
  <c r="AH31" i="30"/>
  <c r="AG31" i="30"/>
  <c r="AF31" i="30"/>
  <c r="AE31" i="30"/>
  <c r="AD31" i="30"/>
  <c r="T31" i="30"/>
  <c r="S31" i="30"/>
  <c r="R31" i="30"/>
  <c r="Q31" i="30"/>
  <c r="P31" i="30"/>
  <c r="O31" i="30"/>
  <c r="N31" i="30"/>
  <c r="M31" i="30"/>
  <c r="L31" i="30"/>
  <c r="K31" i="30"/>
  <c r="J31" i="30"/>
  <c r="F31" i="30" s="1"/>
  <c r="I31" i="30"/>
  <c r="H31" i="30"/>
  <c r="G31" i="30"/>
  <c r="E31" i="30"/>
  <c r="D31" i="30"/>
  <c r="AY30" i="30"/>
  <c r="AX30" i="30"/>
  <c r="AW30" i="30"/>
  <c r="AV30" i="30"/>
  <c r="AU30" i="30"/>
  <c r="AJ30" i="30"/>
  <c r="AI30" i="30"/>
  <c r="AH30" i="30"/>
  <c r="AG30" i="30"/>
  <c r="AF30" i="30"/>
  <c r="AE30" i="30"/>
  <c r="AD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29" i="30"/>
  <c r="AZ27" i="30"/>
  <c r="AY27" i="30"/>
  <c r="AX27" i="30"/>
  <c r="AW27" i="30"/>
  <c r="AV27" i="30"/>
  <c r="AU27" i="30"/>
  <c r="AT27" i="30"/>
  <c r="AS27" i="30"/>
  <c r="AR27" i="30"/>
  <c r="AQ27" i="30"/>
  <c r="AP27" i="30"/>
  <c r="AO27" i="30"/>
  <c r="AN27" i="30"/>
  <c r="AM27" i="30"/>
  <c r="AL27" i="30"/>
  <c r="AK27" i="30"/>
  <c r="AJ27" i="30"/>
  <c r="AI27" i="30"/>
  <c r="AH27" i="30"/>
  <c r="AG27" i="30"/>
  <c r="AF27" i="30"/>
  <c r="AE27" i="30"/>
  <c r="AD27" i="30"/>
  <c r="AC27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AY26" i="30"/>
  <c r="AX26" i="30"/>
  <c r="AW26" i="30"/>
  <c r="AV26" i="30"/>
  <c r="AU26" i="30"/>
  <c r="AJ26" i="30"/>
  <c r="AI26" i="30"/>
  <c r="AH26" i="30"/>
  <c r="AG26" i="30"/>
  <c r="AF26" i="30"/>
  <c r="AE26" i="30"/>
  <c r="AD26" i="30"/>
  <c r="T26" i="30"/>
  <c r="S26" i="30"/>
  <c r="R26" i="30"/>
  <c r="Q26" i="30"/>
  <c r="G26" i="30" s="1"/>
  <c r="P26" i="30"/>
  <c r="O26" i="30"/>
  <c r="N26" i="30"/>
  <c r="M26" i="30"/>
  <c r="L26" i="30"/>
  <c r="K26" i="30"/>
  <c r="J26" i="30"/>
  <c r="I26" i="30"/>
  <c r="E26" i="30"/>
  <c r="D26" i="30"/>
  <c r="AY23" i="30"/>
  <c r="AX23" i="30"/>
  <c r="AW23" i="30"/>
  <c r="AV23" i="30"/>
  <c r="AU23" i="30"/>
  <c r="AJ23" i="30"/>
  <c r="AI23" i="30"/>
  <c r="AH23" i="30"/>
  <c r="AG23" i="30"/>
  <c r="AF23" i="30"/>
  <c r="AE23" i="30"/>
  <c r="AD23" i="30"/>
  <c r="T23" i="30"/>
  <c r="S23" i="30"/>
  <c r="R23" i="30"/>
  <c r="Q23" i="30"/>
  <c r="G23" i="30" s="1"/>
  <c r="P23" i="30"/>
  <c r="O23" i="30"/>
  <c r="N23" i="30"/>
  <c r="M23" i="30"/>
  <c r="L23" i="30"/>
  <c r="K23" i="30"/>
  <c r="J23" i="30"/>
  <c r="I23" i="30"/>
  <c r="E23" i="30"/>
  <c r="D23" i="30"/>
  <c r="AY22" i="30"/>
  <c r="AX22" i="30"/>
  <c r="AW22" i="30"/>
  <c r="AV22" i="30"/>
  <c r="AU22" i="30"/>
  <c r="AJ22" i="30"/>
  <c r="AI22" i="30"/>
  <c r="AH22" i="30"/>
  <c r="AG22" i="30"/>
  <c r="AF22" i="30"/>
  <c r="AE22" i="30"/>
  <c r="AD22" i="30"/>
  <c r="T22" i="30"/>
  <c r="S22" i="30"/>
  <c r="R22" i="30"/>
  <c r="Q22" i="30"/>
  <c r="G22" i="30" s="1"/>
  <c r="P22" i="30"/>
  <c r="O22" i="30"/>
  <c r="N22" i="30"/>
  <c r="M22" i="30"/>
  <c r="L22" i="30"/>
  <c r="K22" i="30"/>
  <c r="J22" i="30"/>
  <c r="I22" i="30"/>
  <c r="E22" i="30"/>
  <c r="D22" i="30"/>
  <c r="AY21" i="30"/>
  <c r="AX21" i="30"/>
  <c r="AW21" i="30"/>
  <c r="AV21" i="30"/>
  <c r="AU21" i="30"/>
  <c r="AJ21" i="30"/>
  <c r="AI21" i="30"/>
  <c r="AH21" i="30"/>
  <c r="AG21" i="30"/>
  <c r="AF21" i="30"/>
  <c r="AE21" i="30"/>
  <c r="AD21" i="30"/>
  <c r="T21" i="30"/>
  <c r="S21" i="30"/>
  <c r="R21" i="30"/>
  <c r="Q21" i="30"/>
  <c r="G21" i="30" s="1"/>
  <c r="P21" i="30"/>
  <c r="O21" i="30"/>
  <c r="N21" i="30"/>
  <c r="M21" i="30"/>
  <c r="L21" i="30"/>
  <c r="K21" i="30"/>
  <c r="J21" i="30"/>
  <c r="I21" i="30"/>
  <c r="E21" i="30"/>
  <c r="D21" i="30"/>
  <c r="AY20" i="30"/>
  <c r="AX20" i="30"/>
  <c r="AW20" i="30"/>
  <c r="AV20" i="30"/>
  <c r="AU20" i="30"/>
  <c r="AJ20" i="30"/>
  <c r="AI20" i="30"/>
  <c r="AH20" i="30"/>
  <c r="AG20" i="30"/>
  <c r="AF20" i="30"/>
  <c r="AE20" i="30"/>
  <c r="AD20" i="30"/>
  <c r="T20" i="30"/>
  <c r="S20" i="30"/>
  <c r="R20" i="30"/>
  <c r="Q20" i="30"/>
  <c r="G20" i="30" s="1"/>
  <c r="P20" i="30"/>
  <c r="O20" i="30"/>
  <c r="N20" i="30"/>
  <c r="M20" i="30"/>
  <c r="L20" i="30"/>
  <c r="K20" i="30"/>
  <c r="J20" i="30"/>
  <c r="I20" i="30"/>
  <c r="E20" i="30"/>
  <c r="D20" i="30"/>
  <c r="C19" i="30"/>
  <c r="O44" i="30" s="1"/>
  <c r="AY17" i="30"/>
  <c r="AX17" i="30"/>
  <c r="AW17" i="30"/>
  <c r="AV17" i="30"/>
  <c r="AU17" i="30"/>
  <c r="AZ17" i="30" s="1"/>
  <c r="AJ17" i="30"/>
  <c r="AI17" i="30"/>
  <c r="AH17" i="30"/>
  <c r="AG17" i="30"/>
  <c r="AF17" i="30"/>
  <c r="X17" i="30" s="1"/>
  <c r="AE17" i="30"/>
  <c r="AD17" i="30"/>
  <c r="AC17" i="30" s="1"/>
  <c r="AA17" i="30"/>
  <c r="Y17" i="30"/>
  <c r="W17" i="30"/>
  <c r="U17" i="30"/>
  <c r="T17" i="30"/>
  <c r="S17" i="30"/>
  <c r="R17" i="30"/>
  <c r="Q17" i="30"/>
  <c r="P17" i="30"/>
  <c r="O17" i="30"/>
  <c r="N17" i="30"/>
  <c r="M17" i="30"/>
  <c r="F17" i="30" s="1"/>
  <c r="L17" i="30"/>
  <c r="K17" i="30"/>
  <c r="J17" i="30"/>
  <c r="I17" i="30"/>
  <c r="H17" i="30"/>
  <c r="G17" i="30"/>
  <c r="E17" i="30"/>
  <c r="D17" i="30"/>
  <c r="AY14" i="30"/>
  <c r="AX14" i="30"/>
  <c r="AW14" i="30"/>
  <c r="AV14" i="30"/>
  <c r="AU14" i="30"/>
  <c r="AJ14" i="30"/>
  <c r="AI14" i="30"/>
  <c r="AH14" i="30"/>
  <c r="AG14" i="30"/>
  <c r="AF14" i="30"/>
  <c r="AE14" i="30"/>
  <c r="AD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E14" i="30"/>
  <c r="D14" i="30"/>
  <c r="AY12" i="30"/>
  <c r="AX12" i="30"/>
  <c r="AW12" i="30"/>
  <c r="AV12" i="30"/>
  <c r="AU12" i="30"/>
  <c r="AJ12" i="30"/>
  <c r="AI12" i="30"/>
  <c r="AH12" i="30"/>
  <c r="AG12" i="30"/>
  <c r="AF12" i="30"/>
  <c r="AE12" i="30"/>
  <c r="AD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E12" i="30"/>
  <c r="D12" i="30"/>
  <c r="AY11" i="30"/>
  <c r="AX11" i="30"/>
  <c r="AW11" i="30"/>
  <c r="AV11" i="30"/>
  <c r="AU11" i="30"/>
  <c r="AJ11" i="30"/>
  <c r="AI11" i="30"/>
  <c r="AH11" i="30"/>
  <c r="AG11" i="30"/>
  <c r="AF11" i="30"/>
  <c r="AE11" i="30"/>
  <c r="AD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E11" i="30"/>
  <c r="D11" i="30"/>
  <c r="AY10" i="30"/>
  <c r="AX10" i="30"/>
  <c r="AW10" i="30"/>
  <c r="AV10" i="30"/>
  <c r="AU10" i="30"/>
  <c r="AJ10" i="30"/>
  <c r="P37" i="30" s="1"/>
  <c r="AI10" i="30"/>
  <c r="O37" i="30" s="1"/>
  <c r="AH10" i="30"/>
  <c r="N37" i="30" s="1"/>
  <c r="AG10" i="30"/>
  <c r="AF10" i="30"/>
  <c r="L37" i="30" s="1"/>
  <c r="AE10" i="30"/>
  <c r="K37" i="30" s="1"/>
  <c r="AD10" i="30"/>
  <c r="J37" i="30" s="1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E10" i="30"/>
  <c r="E37" i="30" s="1"/>
  <c r="D10" i="30"/>
  <c r="AY9" i="30"/>
  <c r="AX9" i="30"/>
  <c r="AW9" i="30"/>
  <c r="AV9" i="30"/>
  <c r="AU9" i="30"/>
  <c r="AJ9" i="30"/>
  <c r="P41" i="30" s="1"/>
  <c r="AI9" i="30"/>
  <c r="O41" i="30" s="1"/>
  <c r="AH9" i="30"/>
  <c r="N41" i="30" s="1"/>
  <c r="AG9" i="30"/>
  <c r="M41" i="30" s="1"/>
  <c r="AF9" i="30"/>
  <c r="AE9" i="30"/>
  <c r="K41" i="30" s="1"/>
  <c r="AD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E9" i="30"/>
  <c r="E41" i="30" s="1"/>
  <c r="D9" i="30"/>
  <c r="AY8" i="30"/>
  <c r="AX8" i="30"/>
  <c r="AW8" i="30"/>
  <c r="AV8" i="30"/>
  <c r="AU8" i="30"/>
  <c r="AJ8" i="30"/>
  <c r="P36" i="30" s="1"/>
  <c r="AI8" i="30"/>
  <c r="O36" i="30" s="1"/>
  <c r="AH8" i="30"/>
  <c r="N36" i="30" s="1"/>
  <c r="AG8" i="30"/>
  <c r="M36" i="30" s="1"/>
  <c r="AF8" i="30"/>
  <c r="L36" i="30" s="1"/>
  <c r="AE8" i="30"/>
  <c r="AD8" i="30"/>
  <c r="J36" i="30" s="1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E8" i="30"/>
  <c r="E36" i="30" s="1"/>
  <c r="D8" i="30"/>
  <c r="AY7" i="30"/>
  <c r="AX7" i="30"/>
  <c r="AW7" i="30"/>
  <c r="AV7" i="30"/>
  <c r="AU7" i="30"/>
  <c r="AJ7" i="30"/>
  <c r="P42" i="30" s="1"/>
  <c r="AI7" i="30"/>
  <c r="O42" i="30" s="1"/>
  <c r="AH7" i="30"/>
  <c r="N42" i="30" s="1"/>
  <c r="AG7" i="30"/>
  <c r="M42" i="30" s="1"/>
  <c r="AF7" i="30"/>
  <c r="L42" i="30" s="1"/>
  <c r="AE7" i="30"/>
  <c r="K42" i="30" s="1"/>
  <c r="AD7" i="30"/>
  <c r="J42" i="30" s="1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E7" i="30"/>
  <c r="E42" i="30" s="1"/>
  <c r="D7" i="30"/>
  <c r="AY6" i="30"/>
  <c r="AX6" i="30"/>
  <c r="AW6" i="30"/>
  <c r="AV6" i="30"/>
  <c r="AU6" i="30"/>
  <c r="AJ6" i="30"/>
  <c r="P39" i="30" s="1"/>
  <c r="AI6" i="30"/>
  <c r="O39" i="30" s="1"/>
  <c r="AH6" i="30"/>
  <c r="N39" i="30" s="1"/>
  <c r="AG6" i="30"/>
  <c r="M39" i="30" s="1"/>
  <c r="AF6" i="30"/>
  <c r="L39" i="30" s="1"/>
  <c r="AE6" i="30"/>
  <c r="K39" i="30" s="1"/>
  <c r="AD6" i="30"/>
  <c r="J39" i="30" s="1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E6" i="30"/>
  <c r="E39" i="30" s="1"/>
  <c r="D6" i="30"/>
  <c r="C5" i="30"/>
  <c r="AM14" i="30" l="1"/>
  <c r="Z14" i="30"/>
  <c r="AS12" i="30"/>
  <c r="V14" i="30"/>
  <c r="W12" i="30"/>
  <c r="F14" i="30"/>
  <c r="AO12" i="30"/>
  <c r="AQ14" i="30"/>
  <c r="AK12" i="30"/>
  <c r="AC14" i="30"/>
  <c r="X14" i="30"/>
  <c r="G12" i="30"/>
  <c r="AA12" i="30"/>
  <c r="G14" i="30"/>
  <c r="AB14" i="30"/>
  <c r="AA14" i="30"/>
  <c r="AZ14" i="30"/>
  <c r="AO14" i="30"/>
  <c r="Y12" i="30"/>
  <c r="AQ12" i="30"/>
  <c r="AC33" i="30"/>
  <c r="V17" i="30"/>
  <c r="Z17" i="30"/>
  <c r="AB17" i="30"/>
  <c r="AM17" i="30"/>
  <c r="AQ17" i="30"/>
  <c r="AK17" i="30"/>
  <c r="AO17" i="30"/>
  <c r="AS17" i="30"/>
  <c r="AL17" i="30"/>
  <c r="AN17" i="30"/>
  <c r="AP17" i="30"/>
  <c r="AR17" i="30"/>
  <c r="AT17" i="30"/>
  <c r="F12" i="30"/>
  <c r="U12" i="30"/>
  <c r="AC12" i="30"/>
  <c r="AB12" i="30"/>
  <c r="Z12" i="30"/>
  <c r="AM12" i="30"/>
  <c r="AZ12" i="30"/>
  <c r="AP12" i="30"/>
  <c r="U14" i="30"/>
  <c r="W14" i="30"/>
  <c r="Y14" i="30"/>
  <c r="AK14" i="30"/>
  <c r="AS14" i="30"/>
  <c r="Y33" i="30"/>
  <c r="AL14" i="30"/>
  <c r="AN14" i="30"/>
  <c r="AP14" i="30"/>
  <c r="AR14" i="30"/>
  <c r="AT14" i="30"/>
  <c r="V12" i="30"/>
  <c r="X12" i="30"/>
  <c r="AL12" i="30"/>
  <c r="AN12" i="30"/>
  <c r="AR12" i="30"/>
  <c r="AT12" i="30"/>
  <c r="U33" i="30"/>
  <c r="AB33" i="30"/>
  <c r="AM33" i="30"/>
  <c r="AQ33" i="30"/>
  <c r="Z33" i="30"/>
  <c r="AP33" i="30"/>
  <c r="AK33" i="30"/>
  <c r="AO33" i="30"/>
  <c r="AS33" i="30"/>
  <c r="V33" i="30"/>
  <c r="X33" i="30"/>
  <c r="AL33" i="30"/>
  <c r="AN33" i="30"/>
  <c r="AR33" i="30"/>
  <c r="AT33" i="30"/>
  <c r="F29" i="30"/>
  <c r="C48" i="30"/>
  <c r="D46" i="30" s="1"/>
  <c r="AN22" i="30"/>
  <c r="AM23" i="30"/>
  <c r="Y31" i="30"/>
  <c r="I5" i="30"/>
  <c r="H23" i="30"/>
  <c r="H26" i="30"/>
  <c r="Z26" i="30"/>
  <c r="U31" i="30"/>
  <c r="AZ31" i="30"/>
  <c r="AP26" i="30"/>
  <c r="AN7" i="30"/>
  <c r="F11" i="30"/>
  <c r="AT11" i="30"/>
  <c r="Z20" i="30"/>
  <c r="AC21" i="30"/>
  <c r="Y23" i="30"/>
  <c r="H22" i="30"/>
  <c r="AQ6" i="30"/>
  <c r="Y6" i="30"/>
  <c r="G7" i="30"/>
  <c r="V9" i="30"/>
  <c r="AS10" i="30"/>
  <c r="V11" i="30"/>
  <c r="AB22" i="30"/>
  <c r="AQ23" i="30"/>
  <c r="AB30" i="30"/>
  <c r="X30" i="30"/>
  <c r="Z8" i="30"/>
  <c r="AQ8" i="30"/>
  <c r="AT9" i="30"/>
  <c r="W10" i="30"/>
  <c r="AQ10" i="30"/>
  <c r="AS11" i="30"/>
  <c r="AP11" i="30"/>
  <c r="AT20" i="30"/>
  <c r="AP20" i="30"/>
  <c r="AS21" i="30"/>
  <c r="F22" i="30"/>
  <c r="Z22" i="30"/>
  <c r="V26" i="30"/>
  <c r="AT30" i="30"/>
  <c r="AP30" i="30"/>
  <c r="AC31" i="30"/>
  <c r="G6" i="30"/>
  <c r="AB7" i="30"/>
  <c r="AP9" i="30"/>
  <c r="AM6" i="30"/>
  <c r="AT7" i="30"/>
  <c r="V8" i="30"/>
  <c r="AB9" i="30"/>
  <c r="AK11" i="30"/>
  <c r="AL11" i="30"/>
  <c r="V20" i="30"/>
  <c r="W21" i="30"/>
  <c r="AQ21" i="30"/>
  <c r="AT22" i="30"/>
  <c r="AC23" i="30"/>
  <c r="AT26" i="30"/>
  <c r="W31" i="30"/>
  <c r="AB31" i="30"/>
  <c r="AA31" i="30"/>
  <c r="AM31" i="30"/>
  <c r="H5" i="30"/>
  <c r="AP7" i="30"/>
  <c r="X9" i="30"/>
  <c r="Y21" i="30"/>
  <c r="AP22" i="30"/>
  <c r="F6" i="30"/>
  <c r="U6" i="30"/>
  <c r="AC6" i="30"/>
  <c r="AZ6" i="30"/>
  <c r="X7" i="30"/>
  <c r="AR7" i="30"/>
  <c r="G8" i="30"/>
  <c r="X8" i="30"/>
  <c r="AC8" i="30"/>
  <c r="AM8" i="30"/>
  <c r="Z9" i="30"/>
  <c r="F41" i="30" s="1"/>
  <c r="G10" i="30"/>
  <c r="AA10" i="30"/>
  <c r="AO10" i="30"/>
  <c r="Z11" i="30"/>
  <c r="H20" i="30"/>
  <c r="F20" i="30"/>
  <c r="AK20" i="30"/>
  <c r="AL20" i="30"/>
  <c r="AS20" i="30"/>
  <c r="AA21" i="30"/>
  <c r="AO21" i="30"/>
  <c r="X22" i="30"/>
  <c r="AR22" i="30"/>
  <c r="G19" i="30"/>
  <c r="U23" i="30"/>
  <c r="AB23" i="30"/>
  <c r="AZ23" i="30"/>
  <c r="F26" i="30"/>
  <c r="AK26" i="30"/>
  <c r="AL26" i="30"/>
  <c r="AS26" i="30"/>
  <c r="Z30" i="30"/>
  <c r="AM30" i="30"/>
  <c r="AS30" i="30"/>
  <c r="V31" i="30"/>
  <c r="X31" i="30"/>
  <c r="Z31" i="30"/>
  <c r="AQ31" i="30"/>
  <c r="AP6" i="30"/>
  <c r="Y11" i="30"/>
  <c r="AZ11" i="30"/>
  <c r="Y20" i="30"/>
  <c r="AZ20" i="30"/>
  <c r="F23" i="30"/>
  <c r="AK23" i="30"/>
  <c r="AP23" i="30"/>
  <c r="Y26" i="30"/>
  <c r="AZ26" i="30"/>
  <c r="AZ30" i="30"/>
  <c r="W6" i="30"/>
  <c r="AA6" i="30"/>
  <c r="AO6" i="30"/>
  <c r="AS6" i="30"/>
  <c r="F7" i="30"/>
  <c r="V7" i="30"/>
  <c r="Z7" i="30"/>
  <c r="AS7" i="30"/>
  <c r="AQ7" i="30"/>
  <c r="F8" i="30"/>
  <c r="U8" i="30"/>
  <c r="F36" i="30" s="1"/>
  <c r="W8" i="30"/>
  <c r="Y8" i="30"/>
  <c r="AA8" i="30"/>
  <c r="G9" i="30"/>
  <c r="AL9" i="30"/>
  <c r="AS9" i="30"/>
  <c r="F10" i="30"/>
  <c r="U10" i="30"/>
  <c r="Y10" i="30"/>
  <c r="AC10" i="30"/>
  <c r="AK10" i="30"/>
  <c r="H37" i="30" s="1"/>
  <c r="AM10" i="30"/>
  <c r="AZ10" i="30"/>
  <c r="AP10" i="30"/>
  <c r="G11" i="30"/>
  <c r="X11" i="30"/>
  <c r="AB11" i="30"/>
  <c r="AN11" i="30"/>
  <c r="AR11" i="30"/>
  <c r="X20" i="30"/>
  <c r="AB20" i="30"/>
  <c r="AN20" i="30"/>
  <c r="AR20" i="30"/>
  <c r="H21" i="30"/>
  <c r="F21" i="30"/>
  <c r="U21" i="30"/>
  <c r="AB21" i="30"/>
  <c r="F43" i="30" s="1"/>
  <c r="AK21" i="30"/>
  <c r="AM21" i="30"/>
  <c r="AZ21" i="30"/>
  <c r="AP21" i="30"/>
  <c r="V22" i="30"/>
  <c r="AK22" i="30"/>
  <c r="H38" i="30" s="1"/>
  <c r="Y22" i="30"/>
  <c r="AL22" i="30"/>
  <c r="AS22" i="30"/>
  <c r="AZ22" i="30"/>
  <c r="W23" i="30"/>
  <c r="AA23" i="30"/>
  <c r="AO23" i="30"/>
  <c r="AS23" i="30"/>
  <c r="X26" i="30"/>
  <c r="AB26" i="30"/>
  <c r="AN26" i="30"/>
  <c r="AR26" i="30"/>
  <c r="V30" i="30"/>
  <c r="AK30" i="30"/>
  <c r="Y30" i="30"/>
  <c r="AL30" i="30"/>
  <c r="AN30" i="30"/>
  <c r="AR30" i="30"/>
  <c r="AK31" i="30"/>
  <c r="AO31" i="30"/>
  <c r="AS31" i="30"/>
  <c r="Q44" i="30"/>
  <c r="W38" i="30" s="1"/>
  <c r="R43" i="30"/>
  <c r="X39" i="30" s="1"/>
  <c r="Q42" i="30"/>
  <c r="W41" i="30" s="1"/>
  <c r="R41" i="30"/>
  <c r="X43" i="30" s="1"/>
  <c r="Q40" i="30"/>
  <c r="W36" i="30" s="1"/>
  <c r="R39" i="30"/>
  <c r="X37" i="30" s="1"/>
  <c r="Q38" i="30"/>
  <c r="W40" i="30" s="1"/>
  <c r="Q36" i="30"/>
  <c r="W42" i="30" s="1"/>
  <c r="R44" i="30"/>
  <c r="X38" i="30" s="1"/>
  <c r="Q43" i="30"/>
  <c r="W39" i="30" s="1"/>
  <c r="R42" i="30"/>
  <c r="X41" i="30" s="1"/>
  <c r="Q41" i="30"/>
  <c r="W43" i="30" s="1"/>
  <c r="R40" i="30"/>
  <c r="X36" i="30" s="1"/>
  <c r="Q39" i="30"/>
  <c r="W37" i="30" s="1"/>
  <c r="R38" i="30"/>
  <c r="X40" i="30" s="1"/>
  <c r="R36" i="30"/>
  <c r="X42" i="30" s="1"/>
  <c r="AZ8" i="30"/>
  <c r="AT8" i="30"/>
  <c r="AR8" i="30"/>
  <c r="AN8" i="30"/>
  <c r="AL8" i="30"/>
  <c r="AQ9" i="30"/>
  <c r="AO9" i="30"/>
  <c r="AM9" i="30"/>
  <c r="AK6" i="30"/>
  <c r="H39" i="30" s="1"/>
  <c r="AL7" i="30"/>
  <c r="AZ7" i="30"/>
  <c r="G36" i="30"/>
  <c r="AP8" i="30"/>
  <c r="AZ9" i="30"/>
  <c r="K36" i="30"/>
  <c r="AB8" i="30"/>
  <c r="J41" i="30"/>
  <c r="AK9" i="30"/>
  <c r="H41" i="30" s="1"/>
  <c r="AC9" i="30"/>
  <c r="AA9" i="30"/>
  <c r="W9" i="30"/>
  <c r="U9" i="30"/>
  <c r="L41" i="30"/>
  <c r="Y9" i="30"/>
  <c r="V6" i="30"/>
  <c r="X6" i="30"/>
  <c r="F39" i="30" s="1"/>
  <c r="Z6" i="30"/>
  <c r="AB6" i="30"/>
  <c r="AL6" i="30"/>
  <c r="AN6" i="30"/>
  <c r="AR6" i="30"/>
  <c r="AT6" i="30"/>
  <c r="U7" i="30"/>
  <c r="W7" i="30"/>
  <c r="Y7" i="30"/>
  <c r="AA7" i="30"/>
  <c r="F42" i="30" s="1"/>
  <c r="AC7" i="30"/>
  <c r="AK7" i="30"/>
  <c r="H42" i="30" s="1"/>
  <c r="AM7" i="30"/>
  <c r="AO7" i="30"/>
  <c r="AK8" i="30"/>
  <c r="H36" i="30" s="1"/>
  <c r="AO8" i="30"/>
  <c r="AS8" i="30"/>
  <c r="F9" i="30"/>
  <c r="AN9" i="30"/>
  <c r="AR9" i="30"/>
  <c r="V10" i="30"/>
  <c r="F37" i="30" s="1"/>
  <c r="X10" i="30"/>
  <c r="Z10" i="30"/>
  <c r="AB10" i="30"/>
  <c r="AL10" i="30"/>
  <c r="AN10" i="30"/>
  <c r="AR10" i="30"/>
  <c r="AT10" i="30"/>
  <c r="U11" i="30"/>
  <c r="W11" i="30"/>
  <c r="AA11" i="30"/>
  <c r="AC11" i="30"/>
  <c r="AM11" i="30"/>
  <c r="AO11" i="30"/>
  <c r="AQ11" i="30"/>
  <c r="U20" i="30"/>
  <c r="G44" i="30" s="1"/>
  <c r="W20" i="30"/>
  <c r="AA20" i="30"/>
  <c r="AC20" i="30"/>
  <c r="AM20" i="30"/>
  <c r="AO20" i="30"/>
  <c r="AQ20" i="30"/>
  <c r="V21" i="30"/>
  <c r="X21" i="30"/>
  <c r="Z21" i="30"/>
  <c r="AL21" i="30"/>
  <c r="AN21" i="30"/>
  <c r="AR21" i="30"/>
  <c r="AT21" i="30"/>
  <c r="U22" i="30"/>
  <c r="W22" i="30"/>
  <c r="G38" i="30" s="1"/>
  <c r="AA22" i="30"/>
  <c r="AC22" i="30"/>
  <c r="AM22" i="30"/>
  <c r="AO22" i="30"/>
  <c r="AQ22" i="30"/>
  <c r="V23" i="30"/>
  <c r="X23" i="30"/>
  <c r="Z23" i="30"/>
  <c r="AL23" i="30"/>
  <c r="AN23" i="30"/>
  <c r="AR23" i="30"/>
  <c r="AT23" i="30"/>
  <c r="U26" i="30"/>
  <c r="W26" i="30"/>
  <c r="AA26" i="30"/>
  <c r="AC26" i="30"/>
  <c r="AM26" i="30"/>
  <c r="AO26" i="30"/>
  <c r="AQ26" i="30"/>
  <c r="U30" i="30"/>
  <c r="W30" i="30"/>
  <c r="AA30" i="30"/>
  <c r="AC30" i="30"/>
  <c r="AO30" i="30"/>
  <c r="AQ30" i="30"/>
  <c r="AL31" i="30"/>
  <c r="AN31" i="30"/>
  <c r="AP31" i="30"/>
  <c r="AR31" i="30"/>
  <c r="AT31" i="30"/>
  <c r="M37" i="30"/>
  <c r="E38" i="30"/>
  <c r="J38" i="30"/>
  <c r="L38" i="30"/>
  <c r="N38" i="30"/>
  <c r="P38" i="30"/>
  <c r="E40" i="30"/>
  <c r="J40" i="30"/>
  <c r="L40" i="30"/>
  <c r="N40" i="30"/>
  <c r="P40" i="30"/>
  <c r="H43" i="30"/>
  <c r="K43" i="30"/>
  <c r="M43" i="30"/>
  <c r="O43" i="30"/>
  <c r="E44" i="30"/>
  <c r="J44" i="30"/>
  <c r="L44" i="30"/>
  <c r="N44" i="30"/>
  <c r="P44" i="30"/>
  <c r="F38" i="30"/>
  <c r="K38" i="30"/>
  <c r="M38" i="30"/>
  <c r="O38" i="30"/>
  <c r="F40" i="30"/>
  <c r="H40" i="30"/>
  <c r="K40" i="30"/>
  <c r="M40" i="30"/>
  <c r="O40" i="30"/>
  <c r="E43" i="30"/>
  <c r="J43" i="30"/>
  <c r="L43" i="30"/>
  <c r="N43" i="30"/>
  <c r="P43" i="30"/>
  <c r="F44" i="30"/>
  <c r="H44" i="30"/>
  <c r="K44" i="30"/>
  <c r="M44" i="30"/>
  <c r="P49" i="30"/>
  <c r="D47" i="30" l="1"/>
  <c r="F5" i="30"/>
  <c r="F19" i="30"/>
  <c r="H19" i="30"/>
  <c r="G40" i="30"/>
  <c r="G43" i="30"/>
  <c r="G41" i="30"/>
  <c r="G5" i="30"/>
  <c r="G37" i="30"/>
  <c r="Q49" i="30"/>
  <c r="G42" i="30"/>
  <c r="G39" i="30"/>
  <c r="R49" i="30" l="1"/>
  <c r="S49" i="30" l="1"/>
  <c r="T49" i="30" l="1"/>
  <c r="U49" i="30" l="1"/>
  <c r="V49" i="30" l="1"/>
  <c r="W49" i="30" l="1"/>
  <c r="X49" i="30" l="1"/>
  <c r="Y49" i="30" l="1"/>
  <c r="J67" i="30" l="1"/>
  <c r="J69" i="30"/>
  <c r="J68" i="30"/>
  <c r="J66" i="30"/>
  <c r="J64" i="30"/>
  <c r="J60" i="30"/>
  <c r="J54" i="30"/>
  <c r="J52" i="30"/>
  <c r="J65" i="30"/>
  <c r="J63" i="30"/>
  <c r="J59" i="30"/>
  <c r="J55" i="30"/>
  <c r="J53" i="30"/>
  <c r="J51" i="30"/>
  <c r="O43" i="7" l="1"/>
  <c r="N43" i="7"/>
  <c r="M43" i="7"/>
  <c r="B11" i="25"/>
  <c r="AZ52" i="6"/>
  <c r="BB52" i="6"/>
  <c r="BF52" i="6"/>
  <c r="BG52" i="6"/>
  <c r="BH52" i="6"/>
  <c r="BI52" i="6"/>
  <c r="BJ52" i="6"/>
  <c r="BK52" i="6"/>
  <c r="BL52" i="6"/>
  <c r="BM52" i="6"/>
  <c r="BN52" i="6"/>
  <c r="BO52" i="6"/>
  <c r="D52" i="6"/>
  <c r="BC52" i="6" l="1"/>
  <c r="BA52" i="6"/>
  <c r="BD52" i="6"/>
  <c r="BE52" i="6" s="1"/>
  <c r="BP52" i="6"/>
  <c r="AC68" i="34" l="1"/>
  <c r="AG68" i="34"/>
  <c r="H68" i="34" l="1"/>
  <c r="F68" i="34"/>
  <c r="G68" i="34"/>
  <c r="K44" i="7"/>
  <c r="H44" i="7"/>
  <c r="AZ50" i="23"/>
  <c r="BA50" i="23" s="1"/>
  <c r="BB50" i="23"/>
  <c r="BC50" i="23" s="1"/>
  <c r="BF50" i="23"/>
  <c r="BG50" i="23"/>
  <c r="BH50" i="23"/>
  <c r="AZ24" i="23"/>
  <c r="BA24" i="23" s="1"/>
  <c r="BB24" i="23"/>
  <c r="BC24" i="23" s="1"/>
  <c r="BF24" i="23"/>
  <c r="BG24" i="23"/>
  <c r="BH24" i="23"/>
  <c r="AZ22" i="23"/>
  <c r="BA22" i="23" s="1"/>
  <c r="BB22" i="23"/>
  <c r="BC22" i="23" s="1"/>
  <c r="BF22" i="23"/>
  <c r="BG22" i="23"/>
  <c r="BH22" i="23"/>
  <c r="AZ34" i="23"/>
  <c r="BA34" i="23" s="1"/>
  <c r="BB34" i="23"/>
  <c r="BC34" i="23" s="1"/>
  <c r="BF34" i="23"/>
  <c r="BG34" i="23"/>
  <c r="BH34" i="23"/>
  <c r="AZ78" i="6"/>
  <c r="AC55" i="9" s="1"/>
  <c r="BB78" i="6"/>
  <c r="AG55" i="9" s="1"/>
  <c r="BF78" i="6"/>
  <c r="BG78" i="6"/>
  <c r="BH78" i="6"/>
  <c r="BI78" i="6"/>
  <c r="BJ78" i="6"/>
  <c r="BK78" i="6"/>
  <c r="BL78" i="6"/>
  <c r="BM78" i="6"/>
  <c r="BN78" i="6"/>
  <c r="BO78" i="6"/>
  <c r="AZ48" i="6"/>
  <c r="BB48" i="6"/>
  <c r="BF48" i="6"/>
  <c r="BG48" i="6"/>
  <c r="BH48" i="6"/>
  <c r="BI48" i="6"/>
  <c r="BJ48" i="6"/>
  <c r="BK48" i="6"/>
  <c r="BL48" i="6"/>
  <c r="BM48" i="6"/>
  <c r="BN48" i="6"/>
  <c r="BO48" i="6"/>
  <c r="AC60" i="33"/>
  <c r="AG60" i="33"/>
  <c r="AZ46" i="6"/>
  <c r="AC56" i="9" s="1"/>
  <c r="BB46" i="6"/>
  <c r="AG56" i="9" s="1"/>
  <c r="BF46" i="6"/>
  <c r="BG46" i="6"/>
  <c r="BH46" i="6"/>
  <c r="BI46" i="6"/>
  <c r="BJ46" i="6"/>
  <c r="BK46" i="6"/>
  <c r="BL46" i="6"/>
  <c r="BM46" i="6"/>
  <c r="BN46" i="6"/>
  <c r="BO46" i="6"/>
  <c r="AZ15" i="6"/>
  <c r="AC67" i="9" s="1"/>
  <c r="BB15" i="6"/>
  <c r="AG67" i="9" s="1"/>
  <c r="BF15" i="6"/>
  <c r="BG15" i="6"/>
  <c r="BH15" i="6"/>
  <c r="BI15" i="6"/>
  <c r="BJ15" i="6"/>
  <c r="BK15" i="6"/>
  <c r="BL15" i="6"/>
  <c r="BM15" i="6"/>
  <c r="BN15" i="6"/>
  <c r="BO15" i="6"/>
  <c r="AZ13" i="6"/>
  <c r="AC66" i="9" s="1"/>
  <c r="BB13" i="6"/>
  <c r="AG66" i="9" s="1"/>
  <c r="BF13" i="6"/>
  <c r="BG13" i="6"/>
  <c r="BH13" i="6"/>
  <c r="BI13" i="6"/>
  <c r="BJ13" i="6"/>
  <c r="BK13" i="6"/>
  <c r="BL13" i="6"/>
  <c r="BM13" i="6"/>
  <c r="BN13" i="6"/>
  <c r="BO13" i="6"/>
  <c r="AZ68" i="6"/>
  <c r="BB68" i="6"/>
  <c r="BF68" i="6"/>
  <c r="BG68" i="6"/>
  <c r="BH68" i="6"/>
  <c r="BI68" i="6"/>
  <c r="BJ68" i="6"/>
  <c r="BK68" i="6"/>
  <c r="BL68" i="6"/>
  <c r="BM68" i="6"/>
  <c r="BN68" i="6"/>
  <c r="BO68" i="6"/>
  <c r="AZ67" i="6"/>
  <c r="BB67" i="6"/>
  <c r="BF67" i="6"/>
  <c r="BG67" i="6"/>
  <c r="BH67" i="6"/>
  <c r="BI67" i="6"/>
  <c r="BJ67" i="6"/>
  <c r="BK67" i="6"/>
  <c r="BL67" i="6"/>
  <c r="BM67" i="6"/>
  <c r="BN67" i="6"/>
  <c r="BO67" i="6"/>
  <c r="AZ26" i="6"/>
  <c r="BB26" i="6"/>
  <c r="BF26" i="6"/>
  <c r="BG26" i="6"/>
  <c r="BH26" i="6"/>
  <c r="BI26" i="6"/>
  <c r="BJ26" i="6"/>
  <c r="BK26" i="6"/>
  <c r="BL26" i="6"/>
  <c r="BM26" i="6"/>
  <c r="BN26" i="6"/>
  <c r="BO26" i="6"/>
  <c r="AC67" i="35"/>
  <c r="AG67" i="35"/>
  <c r="AZ74" i="6"/>
  <c r="BA74" i="6" s="1"/>
  <c r="BB74" i="6"/>
  <c r="BC74" i="6" s="1"/>
  <c r="BF74" i="6"/>
  <c r="BG74" i="6"/>
  <c r="BH74" i="6"/>
  <c r="BI74" i="6"/>
  <c r="BJ74" i="6"/>
  <c r="BK74" i="6"/>
  <c r="BL74" i="6"/>
  <c r="BM74" i="6"/>
  <c r="BN74" i="6"/>
  <c r="BO74" i="6"/>
  <c r="AZ22" i="6"/>
  <c r="BB22" i="6"/>
  <c r="BF22" i="6"/>
  <c r="BG22" i="6"/>
  <c r="BH22" i="6"/>
  <c r="BI22" i="6"/>
  <c r="BJ22" i="6"/>
  <c r="BK22" i="6"/>
  <c r="BL22" i="6"/>
  <c r="BM22" i="6"/>
  <c r="BN22" i="6"/>
  <c r="BO22" i="6"/>
  <c r="AC69" i="32"/>
  <c r="AG69" i="32"/>
  <c r="AZ58" i="6"/>
  <c r="BB58" i="6"/>
  <c r="BF58" i="6"/>
  <c r="BG58" i="6"/>
  <c r="BH58" i="6"/>
  <c r="BI58" i="6"/>
  <c r="BJ58" i="6"/>
  <c r="BK58" i="6"/>
  <c r="BL58" i="6"/>
  <c r="BM58" i="6"/>
  <c r="BN58" i="6"/>
  <c r="BO58" i="6"/>
  <c r="AC68" i="33"/>
  <c r="AG68" i="33"/>
  <c r="AZ49" i="6"/>
  <c r="AC58" i="9" s="1"/>
  <c r="BB49" i="6"/>
  <c r="AG58" i="9" s="1"/>
  <c r="BF49" i="6"/>
  <c r="BG49" i="6"/>
  <c r="BH49" i="6"/>
  <c r="BI49" i="6"/>
  <c r="BJ49" i="6"/>
  <c r="BK49" i="6"/>
  <c r="BL49" i="6"/>
  <c r="BM49" i="6"/>
  <c r="BN49" i="6"/>
  <c r="BO49" i="6"/>
  <c r="AZ44" i="6"/>
  <c r="BB44" i="6"/>
  <c r="BF44" i="6"/>
  <c r="BG44" i="6"/>
  <c r="BH44" i="6"/>
  <c r="BI44" i="6"/>
  <c r="BJ44" i="6"/>
  <c r="BK44" i="6"/>
  <c r="BL44" i="6"/>
  <c r="BM44" i="6"/>
  <c r="BN44" i="6"/>
  <c r="BO44" i="6"/>
  <c r="AC53" i="35"/>
  <c r="G91" i="7"/>
  <c r="H91" i="7" s="1"/>
  <c r="BA48" i="6" l="1"/>
  <c r="AC68" i="9"/>
  <c r="BC48" i="6"/>
  <c r="AG68" i="9"/>
  <c r="AG54" i="9"/>
  <c r="AG54" i="36"/>
  <c r="AC54" i="36"/>
  <c r="AC54" i="9"/>
  <c r="AC62" i="35"/>
  <c r="AC60" i="34"/>
  <c r="H60" i="33"/>
  <c r="G60" i="33"/>
  <c r="AG62" i="35"/>
  <c r="AG60" i="34"/>
  <c r="H60" i="34" s="1"/>
  <c r="F60" i="34"/>
  <c r="AC68" i="35"/>
  <c r="AG68" i="35"/>
  <c r="AC61" i="35"/>
  <c r="AC69" i="35"/>
  <c r="AG61" i="35"/>
  <c r="AG69" i="35"/>
  <c r="AG53" i="35"/>
  <c r="AG65" i="35"/>
  <c r="AG57" i="35"/>
  <c r="AG55" i="35"/>
  <c r="AG51" i="30"/>
  <c r="H51" i="30" s="1"/>
  <c r="AG56" i="35"/>
  <c r="AG66" i="35"/>
  <c r="AG54" i="35"/>
  <c r="AC65" i="35"/>
  <c r="AC57" i="35"/>
  <c r="AC55" i="35"/>
  <c r="AC51" i="30"/>
  <c r="AC56" i="35"/>
  <c r="AC66" i="35"/>
  <c r="AC54" i="35"/>
  <c r="AG59" i="34"/>
  <c r="AC59" i="34"/>
  <c r="AG65" i="32"/>
  <c r="AG55" i="30"/>
  <c r="H68" i="33"/>
  <c r="G68" i="33"/>
  <c r="AG68" i="32"/>
  <c r="AG66" i="30"/>
  <c r="AC65" i="32"/>
  <c r="AC55" i="30"/>
  <c r="AC68" i="32"/>
  <c r="AC66" i="30"/>
  <c r="AG65" i="33"/>
  <c r="AC65" i="33"/>
  <c r="AG67" i="34"/>
  <c r="BC44" i="6"/>
  <c r="AG63" i="34"/>
  <c r="BC49" i="6"/>
  <c r="AG65" i="34"/>
  <c r="BC58" i="6"/>
  <c r="AG54" i="34"/>
  <c r="AG64" i="34"/>
  <c r="AG51" i="34"/>
  <c r="AG52" i="34"/>
  <c r="AG55" i="34"/>
  <c r="BC67" i="6"/>
  <c r="AG53" i="34"/>
  <c r="AG66" i="34"/>
  <c r="AC67" i="34"/>
  <c r="BA44" i="6"/>
  <c r="AC63" i="34"/>
  <c r="BA49" i="6"/>
  <c r="AC65" i="34"/>
  <c r="BA58" i="6"/>
  <c r="AC54" i="34"/>
  <c r="AC64" i="34"/>
  <c r="AC51" i="34"/>
  <c r="AC52" i="34"/>
  <c r="AC55" i="34"/>
  <c r="BA67" i="6"/>
  <c r="AC53" i="34"/>
  <c r="AC66" i="34"/>
  <c r="AC64" i="33"/>
  <c r="AC64" i="32"/>
  <c r="AC55" i="33"/>
  <c r="AC55" i="32"/>
  <c r="AC66" i="33"/>
  <c r="AC66" i="32"/>
  <c r="AC67" i="33"/>
  <c r="AC59" i="33"/>
  <c r="AC59" i="32"/>
  <c r="AC51" i="33"/>
  <c r="AC51" i="32"/>
  <c r="AC63" i="33"/>
  <c r="AC54" i="33"/>
  <c r="AC52" i="33"/>
  <c r="AC67" i="32"/>
  <c r="AC63" i="32"/>
  <c r="AG64" i="33"/>
  <c r="AG64" i="32"/>
  <c r="AG55" i="33"/>
  <c r="AG55" i="32"/>
  <c r="AG66" i="33"/>
  <c r="AG66" i="32"/>
  <c r="AG67" i="33"/>
  <c r="AG59" i="33"/>
  <c r="AG59" i="32"/>
  <c r="AG51" i="33"/>
  <c r="AG51" i="32"/>
  <c r="AG63" i="33"/>
  <c r="AG54" i="33"/>
  <c r="AG52" i="33"/>
  <c r="AG67" i="32"/>
  <c r="F67" i="32" s="1"/>
  <c r="AG63" i="32"/>
  <c r="G63" i="32" s="1"/>
  <c r="H65" i="32"/>
  <c r="F65" i="32"/>
  <c r="G65" i="32"/>
  <c r="H69" i="32"/>
  <c r="F69" i="32"/>
  <c r="G69" i="32"/>
  <c r="H68" i="32"/>
  <c r="F68" i="32"/>
  <c r="G68" i="32"/>
  <c r="G67" i="32"/>
  <c r="AC52" i="30"/>
  <c r="AC65" i="30"/>
  <c r="AC54" i="30"/>
  <c r="AC69" i="30"/>
  <c r="BA22" i="6"/>
  <c r="AC68" i="30"/>
  <c r="BA26" i="6"/>
  <c r="AC53" i="30"/>
  <c r="BA68" i="6"/>
  <c r="BA13" i="6"/>
  <c r="BA15" i="6"/>
  <c r="BA46" i="6"/>
  <c r="AC67" i="30"/>
  <c r="AC63" i="30"/>
  <c r="BA78" i="6"/>
  <c r="AG52" i="30"/>
  <c r="AG65" i="30"/>
  <c r="AG54" i="30"/>
  <c r="AG69" i="30"/>
  <c r="BC22" i="6"/>
  <c r="AG68" i="30"/>
  <c r="BC26" i="6"/>
  <c r="AG53" i="30"/>
  <c r="BC68" i="6"/>
  <c r="BC13" i="6"/>
  <c r="BC15" i="6"/>
  <c r="BC46" i="6"/>
  <c r="AG67" i="30"/>
  <c r="AG63" i="30"/>
  <c r="BC78" i="6"/>
  <c r="BD24" i="23"/>
  <c r="BE24" i="23" s="1"/>
  <c r="BD50" i="23"/>
  <c r="BE50" i="23" s="1"/>
  <c r="BD34" i="23"/>
  <c r="BE34" i="23" s="1"/>
  <c r="BD22" i="23"/>
  <c r="BE22" i="23" s="1"/>
  <c r="E62" i="5"/>
  <c r="D62" i="5"/>
  <c r="J44" i="7"/>
  <c r="CM50" i="23"/>
  <c r="G44" i="7"/>
  <c r="I44" i="7"/>
  <c r="L44" i="7"/>
  <c r="BD74" i="6"/>
  <c r="BE74" i="6" s="1"/>
  <c r="BD46" i="6"/>
  <c r="BE46" i="6" s="1"/>
  <c r="BD44" i="6"/>
  <c r="BE44" i="6" s="1"/>
  <c r="BD58" i="6"/>
  <c r="BE58" i="6" s="1"/>
  <c r="BD13" i="6"/>
  <c r="BE13" i="6" s="1"/>
  <c r="CM34" i="23"/>
  <c r="CM22" i="23"/>
  <c r="CM24" i="23"/>
  <c r="BD67" i="6"/>
  <c r="BE67" i="6" s="1"/>
  <c r="BP49" i="6"/>
  <c r="BD49" i="6"/>
  <c r="BE49" i="6" s="1"/>
  <c r="BP22" i="6"/>
  <c r="BD22" i="6"/>
  <c r="BE22" i="6" s="1"/>
  <c r="BP26" i="6"/>
  <c r="BD26" i="6"/>
  <c r="BE26" i="6" s="1"/>
  <c r="BP68" i="6"/>
  <c r="BD68" i="6"/>
  <c r="BE68" i="6" s="1"/>
  <c r="BP15" i="6"/>
  <c r="BD15" i="6"/>
  <c r="BE15" i="6" s="1"/>
  <c r="BP48" i="6"/>
  <c r="BD48" i="6"/>
  <c r="BE48" i="6" s="1"/>
  <c r="BP78" i="6"/>
  <c r="BD78" i="6"/>
  <c r="BE78" i="6" s="1"/>
  <c r="BP44" i="6"/>
  <c r="BP58" i="6"/>
  <c r="BP74" i="6"/>
  <c r="BP67" i="6"/>
  <c r="BP13" i="6"/>
  <c r="BP46" i="6"/>
  <c r="O44" i="7"/>
  <c r="D26" i="6"/>
  <c r="G60" i="34" l="1"/>
  <c r="G51" i="30"/>
  <c r="F51" i="30"/>
  <c r="F59" i="34"/>
  <c r="H59" i="34"/>
  <c r="G59" i="34"/>
  <c r="G66" i="30"/>
  <c r="H66" i="30"/>
  <c r="F66" i="30"/>
  <c r="F55" i="30"/>
  <c r="H55" i="30"/>
  <c r="G55" i="30"/>
  <c r="H63" i="32"/>
  <c r="H67" i="32"/>
  <c r="H65" i="33"/>
  <c r="G65" i="33"/>
  <c r="F63" i="32"/>
  <c r="H66" i="34"/>
  <c r="F66" i="34"/>
  <c r="G66" i="34"/>
  <c r="H53" i="34"/>
  <c r="F53" i="34"/>
  <c r="G53" i="34"/>
  <c r="H55" i="34"/>
  <c r="F55" i="34"/>
  <c r="G55" i="34"/>
  <c r="H52" i="34"/>
  <c r="F52" i="34"/>
  <c r="G52" i="34"/>
  <c r="H51" i="34"/>
  <c r="G51" i="34"/>
  <c r="F51" i="34"/>
  <c r="H64" i="34"/>
  <c r="F64" i="34"/>
  <c r="G64" i="34"/>
  <c r="H54" i="34"/>
  <c r="F54" i="34"/>
  <c r="G54" i="34"/>
  <c r="H65" i="34"/>
  <c r="F65" i="34"/>
  <c r="G65" i="34"/>
  <c r="H63" i="34"/>
  <c r="F63" i="34"/>
  <c r="G63" i="34"/>
  <c r="H67" i="34"/>
  <c r="F67" i="34"/>
  <c r="G67" i="34"/>
  <c r="H52" i="33"/>
  <c r="G52" i="33"/>
  <c r="H54" i="33"/>
  <c r="G54" i="33"/>
  <c r="H63" i="33"/>
  <c r="G63" i="33"/>
  <c r="F51" i="32"/>
  <c r="G51" i="32"/>
  <c r="H51" i="32"/>
  <c r="H59" i="33"/>
  <c r="G59" i="33"/>
  <c r="H67" i="33"/>
  <c r="G67" i="33"/>
  <c r="H66" i="32"/>
  <c r="G66" i="32"/>
  <c r="F66" i="32"/>
  <c r="H55" i="33"/>
  <c r="G55" i="33"/>
  <c r="F64" i="32"/>
  <c r="H64" i="32"/>
  <c r="G64" i="32"/>
  <c r="H51" i="33"/>
  <c r="G51" i="33"/>
  <c r="H59" i="32"/>
  <c r="F59" i="32"/>
  <c r="G59" i="32"/>
  <c r="H66" i="33"/>
  <c r="G66" i="33"/>
  <c r="F55" i="32"/>
  <c r="G55" i="32"/>
  <c r="H55" i="32"/>
  <c r="H64" i="33"/>
  <c r="G64" i="33"/>
  <c r="G63" i="30"/>
  <c r="H63" i="30"/>
  <c r="F63" i="30"/>
  <c r="H67" i="30"/>
  <c r="F67" i="30"/>
  <c r="G67" i="30"/>
  <c r="H53" i="30"/>
  <c r="F53" i="30"/>
  <c r="G53" i="30"/>
  <c r="G68" i="30"/>
  <c r="H68" i="30"/>
  <c r="F68" i="30"/>
  <c r="H69" i="30"/>
  <c r="F69" i="30"/>
  <c r="G69" i="30"/>
  <c r="G54" i="30"/>
  <c r="H54" i="30"/>
  <c r="F54" i="30"/>
  <c r="G65" i="30"/>
  <c r="H65" i="30"/>
  <c r="F65" i="30"/>
  <c r="G52" i="30"/>
  <c r="H52" i="30"/>
  <c r="F52" i="30"/>
  <c r="G61" i="7"/>
  <c r="N44" i="7" l="1"/>
  <c r="M44" i="7"/>
  <c r="L32" i="26"/>
  <c r="C49" i="7"/>
  <c r="D49" i="7" s="1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D67" i="6"/>
  <c r="AS25" i="22"/>
  <c r="AT25" i="22" s="1"/>
  <c r="AU25" i="22"/>
  <c r="AV25" i="22" s="1"/>
  <c r="AY25" i="22"/>
  <c r="AZ25" i="22"/>
  <c r="BA25" i="22"/>
  <c r="BB25" i="22"/>
  <c r="BC25" i="22"/>
  <c r="BD25" i="22"/>
  <c r="BE25" i="22"/>
  <c r="BF25" i="22"/>
  <c r="BG25" i="22"/>
  <c r="BH25" i="22"/>
  <c r="BI25" i="22"/>
  <c r="BJ25" i="22"/>
  <c r="BK25" i="22"/>
  <c r="BL25" i="22"/>
  <c r="BM25" i="22"/>
  <c r="BN25" i="22"/>
  <c r="BO25" i="22"/>
  <c r="BP25" i="22"/>
  <c r="BQ25" i="22"/>
  <c r="BR25" i="22"/>
  <c r="BS25" i="22"/>
  <c r="AZ33" i="23"/>
  <c r="BA33" i="23" s="1"/>
  <c r="BB33" i="23"/>
  <c r="BC33" i="23" s="1"/>
  <c r="BF33" i="23"/>
  <c r="BG33" i="23"/>
  <c r="BH33" i="23"/>
  <c r="AZ36" i="23"/>
  <c r="BA36" i="23" s="1"/>
  <c r="BB36" i="23"/>
  <c r="BC36" i="23" s="1"/>
  <c r="BF36" i="23"/>
  <c r="BG36" i="23"/>
  <c r="BH36" i="23"/>
  <c r="AS58" i="22"/>
  <c r="AS23" i="22"/>
  <c r="AS62" i="22"/>
  <c r="AS56" i="22"/>
  <c r="AS20" i="22"/>
  <c r="AS50" i="22"/>
  <c r="AS26" i="22"/>
  <c r="AS51" i="22"/>
  <c r="AS29" i="22"/>
  <c r="AS27" i="22"/>
  <c r="AS44" i="22"/>
  <c r="AS34" i="22"/>
  <c r="AS39" i="22"/>
  <c r="AS59" i="22"/>
  <c r="AS31" i="22"/>
  <c r="AS54" i="22"/>
  <c r="AS30" i="22"/>
  <c r="AS16" i="22"/>
  <c r="AS42" i="22"/>
  <c r="AS57" i="22"/>
  <c r="AS11" i="22"/>
  <c r="AS22" i="22"/>
  <c r="AS43" i="22"/>
  <c r="AS40" i="22"/>
  <c r="AS36" i="22"/>
  <c r="AS28" i="22"/>
  <c r="AS63" i="22"/>
  <c r="AS37" i="22"/>
  <c r="AS46" i="22"/>
  <c r="AS38" i="22"/>
  <c r="AS17" i="22"/>
  <c r="AS12" i="22"/>
  <c r="AS55" i="22"/>
  <c r="AS15" i="22"/>
  <c r="AS61" i="22"/>
  <c r="AS33" i="22"/>
  <c r="AS45" i="22"/>
  <c r="AS53" i="22"/>
  <c r="AS18" i="22"/>
  <c r="AS24" i="22"/>
  <c r="AS21" i="22"/>
  <c r="AS41" i="22"/>
  <c r="F19" i="26"/>
  <c r="F20" i="26" s="1"/>
  <c r="D25" i="22" l="1"/>
  <c r="E25" i="22"/>
  <c r="AG54" i="32"/>
  <c r="AG52" i="32"/>
  <c r="AC54" i="32"/>
  <c r="AC52" i="32"/>
  <c r="G54" i="32"/>
  <c r="H54" i="32"/>
  <c r="F54" i="32"/>
  <c r="AC53" i="33"/>
  <c r="AC53" i="32"/>
  <c r="AG53" i="33"/>
  <c r="AG53" i="32"/>
  <c r="AW25" i="22"/>
  <c r="AX25" i="22" s="1"/>
  <c r="BD36" i="23"/>
  <c r="BE36" i="23" s="1"/>
  <c r="BD33" i="23"/>
  <c r="BE33" i="23" s="1"/>
  <c r="CR25" i="22"/>
  <c r="CT25" i="22"/>
  <c r="CS25" i="22"/>
  <c r="CU25" i="22"/>
  <c r="CM33" i="23"/>
  <c r="CM36" i="23"/>
  <c r="F21" i="26"/>
  <c r="D22" i="6"/>
  <c r="G52" i="32" l="1"/>
  <c r="F52" i="32"/>
  <c r="H52" i="32"/>
  <c r="H53" i="33"/>
  <c r="G53" i="33"/>
  <c r="H53" i="32"/>
  <c r="F53" i="32"/>
  <c r="G53" i="32"/>
  <c r="CV25" i="22"/>
  <c r="G57" i="7" l="1"/>
  <c r="B41" i="25"/>
  <c r="B40" i="25"/>
  <c r="Q38" i="25"/>
  <c r="Q37" i="25"/>
  <c r="Q36" i="25"/>
  <c r="Q32" i="25"/>
  <c r="Q31" i="25"/>
  <c r="Q30" i="25"/>
  <c r="L54" i="25"/>
  <c r="Q54" i="25" s="1"/>
  <c r="L53" i="25"/>
  <c r="Q53" i="25" s="1"/>
  <c r="L52" i="25"/>
  <c r="Q52" i="25" s="1"/>
  <c r="L48" i="25"/>
  <c r="Q48" i="25" s="1"/>
  <c r="L47" i="25"/>
  <c r="Q47" i="25" s="1"/>
  <c r="L46" i="25"/>
  <c r="Q46" i="25" s="1"/>
  <c r="S52" i="25"/>
  <c r="U52" i="25" s="1"/>
  <c r="S53" i="25" s="1"/>
  <c r="U53" i="25" s="1"/>
  <c r="S54" i="25" s="1"/>
  <c r="U54" i="25" s="1"/>
  <c r="N52" i="25"/>
  <c r="P52" i="25" s="1"/>
  <c r="S46" i="25"/>
  <c r="U46" i="25" s="1"/>
  <c r="S47" i="25" s="1"/>
  <c r="U47" i="25" s="1"/>
  <c r="S48" i="25" s="1"/>
  <c r="U48" i="25" s="1"/>
  <c r="N46" i="25"/>
  <c r="P46" i="25" s="1"/>
  <c r="N47" i="25" s="1"/>
  <c r="P47" i="25" s="1"/>
  <c r="B12" i="25"/>
  <c r="B10" i="25"/>
  <c r="B9" i="25"/>
  <c r="B8" i="25"/>
  <c r="B7" i="25"/>
  <c r="B6" i="25"/>
  <c r="B5" i="25"/>
  <c r="B4" i="25"/>
  <c r="P94" i="7"/>
  <c r="Q94" i="7" s="1"/>
  <c r="P93" i="7"/>
  <c r="Q93" i="7" s="1"/>
  <c r="P92" i="7"/>
  <c r="Q92" i="7" s="1"/>
  <c r="P91" i="7"/>
  <c r="Q91" i="7" s="1"/>
  <c r="D91" i="7"/>
  <c r="E91" i="7" s="1"/>
  <c r="C91" i="7"/>
  <c r="P69" i="7"/>
  <c r="Q69" i="7" s="1"/>
  <c r="P86" i="7"/>
  <c r="Q86" i="7" s="1"/>
  <c r="P64" i="7"/>
  <c r="Q64" i="7" s="1"/>
  <c r="V52" i="25" l="1"/>
  <c r="N53" i="25"/>
  <c r="P53" i="25" s="1"/>
  <c r="V53" i="25" s="1"/>
  <c r="B3" i="25"/>
  <c r="G3" i="25" s="1"/>
  <c r="H3" i="25" s="1"/>
  <c r="I3" i="25" s="1"/>
  <c r="J3" i="25" s="1"/>
  <c r="V46" i="25"/>
  <c r="V47" i="25"/>
  <c r="N48" i="25"/>
  <c r="P48" i="25" s="1"/>
  <c r="V48" i="25" s="1"/>
  <c r="AZ68" i="23"/>
  <c r="BA68" i="23" s="1"/>
  <c r="BB68" i="23"/>
  <c r="BC68" i="23" s="1"/>
  <c r="BF68" i="23"/>
  <c r="BG68" i="23"/>
  <c r="BH68" i="23"/>
  <c r="AZ49" i="23"/>
  <c r="BA49" i="23" s="1"/>
  <c r="BB49" i="23"/>
  <c r="BC49" i="23" s="1"/>
  <c r="BF49" i="23"/>
  <c r="BG49" i="23"/>
  <c r="BH49" i="23"/>
  <c r="AT31" i="22"/>
  <c r="AU31" i="22"/>
  <c r="AV31" i="22" s="1"/>
  <c r="AY31" i="22"/>
  <c r="AZ31" i="22"/>
  <c r="BA31" i="22"/>
  <c r="BB31" i="22"/>
  <c r="BC31" i="22"/>
  <c r="BD31" i="22"/>
  <c r="BE31" i="22"/>
  <c r="BF31" i="22"/>
  <c r="BG31" i="22"/>
  <c r="BH31" i="22"/>
  <c r="BI31" i="22"/>
  <c r="BJ31" i="22"/>
  <c r="BK31" i="22"/>
  <c r="BL31" i="22"/>
  <c r="BM31" i="22"/>
  <c r="BN31" i="22"/>
  <c r="BO31" i="22"/>
  <c r="BP31" i="22"/>
  <c r="BQ31" i="22"/>
  <c r="BR31" i="22"/>
  <c r="BS31" i="22"/>
  <c r="AT33" i="22"/>
  <c r="AU33" i="22"/>
  <c r="AV33" i="22" s="1"/>
  <c r="AY33" i="22"/>
  <c r="AZ33" i="22"/>
  <c r="BA33" i="22"/>
  <c r="BB33" i="22"/>
  <c r="BC33" i="22"/>
  <c r="BD33" i="22"/>
  <c r="BE33" i="22"/>
  <c r="BF33" i="22"/>
  <c r="BG33" i="22"/>
  <c r="BH33" i="22"/>
  <c r="BI33" i="22"/>
  <c r="BJ33" i="22"/>
  <c r="BK33" i="22"/>
  <c r="BL33" i="22"/>
  <c r="BM33" i="22"/>
  <c r="BN33" i="22"/>
  <c r="BO33" i="22"/>
  <c r="BP33" i="22"/>
  <c r="BQ33" i="22"/>
  <c r="BR33" i="22"/>
  <c r="BS33" i="22"/>
  <c r="N11" i="26"/>
  <c r="M11" i="26"/>
  <c r="L30" i="26"/>
  <c r="L31" i="26"/>
  <c r="L18" i="26"/>
  <c r="L29" i="26"/>
  <c r="L28" i="26"/>
  <c r="L27" i="26"/>
  <c r="L26" i="26"/>
  <c r="L25" i="26"/>
  <c r="L24" i="26"/>
  <c r="L23" i="26"/>
  <c r="L22" i="26"/>
  <c r="L21" i="26"/>
  <c r="L20" i="26"/>
  <c r="D31" i="22" l="1"/>
  <c r="E33" i="22"/>
  <c r="D33" i="22"/>
  <c r="E31" i="22"/>
  <c r="N54" i="25"/>
  <c r="P54" i="25" s="1"/>
  <c r="V54" i="25" s="1"/>
  <c r="B29" i="25"/>
  <c r="G29" i="25" s="1"/>
  <c r="H29" i="25" s="1"/>
  <c r="I29" i="25" s="1"/>
  <c r="J29" i="25" s="1"/>
  <c r="AW31" i="22"/>
  <c r="AX31" i="22" s="1"/>
  <c r="AW33" i="22"/>
  <c r="AX33" i="22" s="1"/>
  <c r="BD49" i="23"/>
  <c r="BE49" i="23" s="1"/>
  <c r="BD68" i="23"/>
  <c r="BE68" i="23" s="1"/>
  <c r="CT31" i="22"/>
  <c r="CR33" i="22"/>
  <c r="CR31" i="22"/>
  <c r="CU33" i="22"/>
  <c r="CS33" i="22"/>
  <c r="CS31" i="22"/>
  <c r="CT33" i="22"/>
  <c r="CU31" i="22"/>
  <c r="CM49" i="23"/>
  <c r="CM68" i="23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I27" i="26"/>
  <c r="I26" i="26"/>
  <c r="I18" i="26"/>
  <c r="I22" i="26"/>
  <c r="AZ45" i="23"/>
  <c r="BA45" i="23" s="1"/>
  <c r="BB45" i="23"/>
  <c r="BC45" i="23" s="1"/>
  <c r="BF45" i="23"/>
  <c r="BG45" i="23"/>
  <c r="BH45" i="23"/>
  <c r="AZ23" i="23"/>
  <c r="BA23" i="23" s="1"/>
  <c r="BB23" i="23"/>
  <c r="BC23" i="23" s="1"/>
  <c r="BF23" i="23"/>
  <c r="BG23" i="23"/>
  <c r="BH23" i="23"/>
  <c r="AZ62" i="23"/>
  <c r="BA62" i="23" s="1"/>
  <c r="BB62" i="23"/>
  <c r="BC62" i="23" s="1"/>
  <c r="BF62" i="23"/>
  <c r="BG62" i="23"/>
  <c r="BH62" i="23"/>
  <c r="AZ65" i="23"/>
  <c r="BA65" i="23" s="1"/>
  <c r="BB65" i="23"/>
  <c r="BC65" i="23" s="1"/>
  <c r="BF65" i="23"/>
  <c r="BG65" i="23"/>
  <c r="BH65" i="23"/>
  <c r="AZ47" i="23"/>
  <c r="BA47" i="23" s="1"/>
  <c r="BB47" i="23"/>
  <c r="BC47" i="23" s="1"/>
  <c r="BF47" i="23"/>
  <c r="BG47" i="23"/>
  <c r="BH47" i="23"/>
  <c r="AT18" i="22"/>
  <c r="AU18" i="22"/>
  <c r="AV18" i="22" s="1"/>
  <c r="AY18" i="22"/>
  <c r="AZ18" i="22"/>
  <c r="BA18" i="22"/>
  <c r="BB18" i="22"/>
  <c r="BC18" i="22"/>
  <c r="BD18" i="22"/>
  <c r="BE18" i="22"/>
  <c r="BF18" i="22"/>
  <c r="BG18" i="22"/>
  <c r="BH18" i="22"/>
  <c r="BI18" i="22"/>
  <c r="BJ18" i="22"/>
  <c r="BK18" i="22"/>
  <c r="BL18" i="22"/>
  <c r="BM18" i="22"/>
  <c r="BN18" i="22"/>
  <c r="BO18" i="22"/>
  <c r="BP18" i="22"/>
  <c r="BQ18" i="22"/>
  <c r="BR18" i="22"/>
  <c r="BS18" i="22"/>
  <c r="D18" i="22" l="1"/>
  <c r="E18" i="22"/>
  <c r="BD45" i="23"/>
  <c r="BE45" i="23" s="1"/>
  <c r="I21" i="26"/>
  <c r="N18" i="26"/>
  <c r="BD23" i="23"/>
  <c r="BE23" i="23" s="1"/>
  <c r="BD65" i="23"/>
  <c r="BE65" i="23" s="1"/>
  <c r="BD62" i="23"/>
  <c r="BE62" i="23" s="1"/>
  <c r="BD47" i="23"/>
  <c r="BE47" i="23" s="1"/>
  <c r="CV31" i="22"/>
  <c r="CS18" i="22"/>
  <c r="CV33" i="22"/>
  <c r="CR18" i="22"/>
  <c r="CM45" i="23"/>
  <c r="I29" i="26"/>
  <c r="I30" i="26" s="1"/>
  <c r="I20" i="26"/>
  <c r="I23" i="26" s="1"/>
  <c r="AW18" i="22"/>
  <c r="AX18" i="22" s="1"/>
  <c r="CU18" i="22"/>
  <c r="CT18" i="22"/>
  <c r="CM23" i="23"/>
  <c r="CM47" i="23"/>
  <c r="CM65" i="23"/>
  <c r="CM62" i="23"/>
  <c r="B39" i="25"/>
  <c r="B38" i="25"/>
  <c r="B37" i="25"/>
  <c r="B36" i="25"/>
  <c r="B35" i="25"/>
  <c r="B34" i="25"/>
  <c r="B33" i="25"/>
  <c r="B32" i="25"/>
  <c r="B31" i="25"/>
  <c r="B30" i="25"/>
  <c r="I24" i="26" l="1"/>
  <c r="I28" i="26" s="1"/>
  <c r="I31" i="26" s="1"/>
  <c r="CV18" i="22"/>
  <c r="N12" i="26" l="1"/>
  <c r="N8" i="26"/>
  <c r="N4" i="26"/>
  <c r="M12" i="26"/>
  <c r="M9" i="26"/>
  <c r="M8" i="26"/>
  <c r="M4" i="26"/>
  <c r="E61" i="26"/>
  <c r="E62" i="26"/>
  <c r="E63" i="26"/>
  <c r="E64" i="26"/>
  <c r="E65" i="26"/>
  <c r="E66" i="26"/>
  <c r="E67" i="26"/>
  <c r="E68" i="26"/>
  <c r="E60" i="26"/>
  <c r="AT57" i="22"/>
  <c r="AU57" i="22"/>
  <c r="AV57" i="22" s="1"/>
  <c r="AY57" i="22"/>
  <c r="AZ57" i="22"/>
  <c r="BA57" i="22"/>
  <c r="BB57" i="22"/>
  <c r="BC57" i="22"/>
  <c r="BD57" i="22"/>
  <c r="BE57" i="22"/>
  <c r="BF57" i="22"/>
  <c r="BG57" i="22"/>
  <c r="BH57" i="22"/>
  <c r="BI57" i="22"/>
  <c r="BJ57" i="22"/>
  <c r="BK57" i="22"/>
  <c r="BL57" i="22"/>
  <c r="BM57" i="22"/>
  <c r="BN57" i="22"/>
  <c r="BO57" i="22"/>
  <c r="BP57" i="22"/>
  <c r="BQ57" i="22"/>
  <c r="BR57" i="22"/>
  <c r="BS57" i="22"/>
  <c r="AT11" i="22"/>
  <c r="AU11" i="22"/>
  <c r="AV11" i="22" s="1"/>
  <c r="AY11" i="22"/>
  <c r="AZ11" i="22"/>
  <c r="BA11" i="22"/>
  <c r="BB11" i="22"/>
  <c r="BC11" i="22"/>
  <c r="BD11" i="22"/>
  <c r="BE11" i="22"/>
  <c r="BF11" i="22"/>
  <c r="BG11" i="22"/>
  <c r="BH11" i="22"/>
  <c r="BI11" i="22"/>
  <c r="BJ11" i="22"/>
  <c r="BK11" i="22"/>
  <c r="BL11" i="22"/>
  <c r="BM11" i="22"/>
  <c r="BN11" i="22"/>
  <c r="BO11" i="22"/>
  <c r="BP11" i="22"/>
  <c r="BQ11" i="22"/>
  <c r="BR11" i="22"/>
  <c r="BS11" i="22"/>
  <c r="F11" i="22"/>
  <c r="BH40" i="23"/>
  <c r="BG40" i="23"/>
  <c r="BF40" i="23"/>
  <c r="BB40" i="23"/>
  <c r="BC40" i="23" s="1"/>
  <c r="AZ40" i="23"/>
  <c r="C6" i="22"/>
  <c r="O95" i="7"/>
  <c r="N95" i="7"/>
  <c r="M95" i="7"/>
  <c r="L95" i="7"/>
  <c r="O90" i="7"/>
  <c r="N90" i="7"/>
  <c r="M90" i="7"/>
  <c r="O54" i="7"/>
  <c r="N54" i="7"/>
  <c r="M54" i="7"/>
  <c r="L90" i="7"/>
  <c r="K90" i="7"/>
  <c r="J90" i="7"/>
  <c r="I90" i="7"/>
  <c r="H90" i="7"/>
  <c r="G90" i="7"/>
  <c r="F90" i="7"/>
  <c r="H61" i="7"/>
  <c r="I61" i="7" s="1"/>
  <c r="J61" i="7" s="1"/>
  <c r="K61" i="7" s="1"/>
  <c r="L61" i="7" s="1"/>
  <c r="M61" i="7" s="1"/>
  <c r="H57" i="7"/>
  <c r="I57" i="7" s="1"/>
  <c r="J57" i="7" s="1"/>
  <c r="K57" i="7" s="1"/>
  <c r="L57" i="7" s="1"/>
  <c r="M57" i="7" s="1"/>
  <c r="N57" i="7" s="1"/>
  <c r="O57" i="7" s="1"/>
  <c r="AZ60" i="23"/>
  <c r="BA60" i="23" s="1"/>
  <c r="BB60" i="23"/>
  <c r="BC60" i="23" s="1"/>
  <c r="BF60" i="23"/>
  <c r="BG60" i="23"/>
  <c r="BH60" i="23"/>
  <c r="AZ54" i="23"/>
  <c r="BA54" i="23" s="1"/>
  <c r="BB54" i="23"/>
  <c r="BC54" i="23" s="1"/>
  <c r="BF54" i="23"/>
  <c r="BG54" i="23"/>
  <c r="BH54" i="23"/>
  <c r="AT58" i="22"/>
  <c r="AU58" i="22"/>
  <c r="AV58" i="22" s="1"/>
  <c r="AY58" i="22"/>
  <c r="AZ58" i="22"/>
  <c r="BA58" i="22"/>
  <c r="BB58" i="22"/>
  <c r="BC58" i="22"/>
  <c r="BD58" i="22"/>
  <c r="BE58" i="22"/>
  <c r="BF58" i="22"/>
  <c r="BG58" i="22"/>
  <c r="BH58" i="22"/>
  <c r="BI58" i="22"/>
  <c r="BJ58" i="22"/>
  <c r="BK58" i="22"/>
  <c r="BL58" i="22"/>
  <c r="BM58" i="22"/>
  <c r="BN58" i="22"/>
  <c r="BO58" i="22"/>
  <c r="BP58" i="22"/>
  <c r="BQ58" i="22"/>
  <c r="BR58" i="22"/>
  <c r="BS58" i="22"/>
  <c r="AT46" i="22"/>
  <c r="AU46" i="22"/>
  <c r="AV46" i="22" s="1"/>
  <c r="AY46" i="22"/>
  <c r="AZ46" i="22"/>
  <c r="BA46" i="22"/>
  <c r="BB46" i="22"/>
  <c r="BC46" i="22"/>
  <c r="BD46" i="22"/>
  <c r="BE46" i="22"/>
  <c r="BF46" i="22"/>
  <c r="BG46" i="22"/>
  <c r="BH46" i="22"/>
  <c r="BI46" i="22"/>
  <c r="BJ46" i="22"/>
  <c r="D46" i="22" s="1"/>
  <c r="BK46" i="22"/>
  <c r="BL46" i="22"/>
  <c r="BM46" i="22"/>
  <c r="BN46" i="22"/>
  <c r="BO46" i="22"/>
  <c r="BP46" i="22"/>
  <c r="BQ46" i="22"/>
  <c r="BR46" i="22"/>
  <c r="BS46" i="22"/>
  <c r="AT17" i="22"/>
  <c r="AU17" i="22"/>
  <c r="AV17" i="22" s="1"/>
  <c r="AY17" i="22"/>
  <c r="AZ17" i="22"/>
  <c r="BA17" i="22"/>
  <c r="BB17" i="22"/>
  <c r="BC17" i="22"/>
  <c r="BD17" i="22"/>
  <c r="BE17" i="22"/>
  <c r="BF17" i="22"/>
  <c r="BG17" i="22"/>
  <c r="BH17" i="22"/>
  <c r="BI17" i="22"/>
  <c r="BJ17" i="22"/>
  <c r="BK17" i="22"/>
  <c r="BL17" i="22"/>
  <c r="BM17" i="22"/>
  <c r="BN17" i="22"/>
  <c r="BO17" i="22"/>
  <c r="BP17" i="22"/>
  <c r="BQ17" i="22"/>
  <c r="BR17" i="22"/>
  <c r="BS17" i="22"/>
  <c r="F22" i="26"/>
  <c r="S36" i="25"/>
  <c r="U36" i="25" s="1"/>
  <c r="S37" i="25" s="1"/>
  <c r="U37" i="25" s="1"/>
  <c r="S38" i="25" s="1"/>
  <c r="U38" i="25" s="1"/>
  <c r="N36" i="25"/>
  <c r="P36" i="25" s="1"/>
  <c r="N37" i="25" s="1"/>
  <c r="P37" i="25" s="1"/>
  <c r="N38" i="25" s="1"/>
  <c r="P38" i="25" s="1"/>
  <c r="S30" i="25"/>
  <c r="N30" i="25"/>
  <c r="C51" i="7"/>
  <c r="D51" i="7" s="1"/>
  <c r="E51" i="7" s="1"/>
  <c r="F51" i="7" s="1"/>
  <c r="G51" i="7" s="1"/>
  <c r="H51" i="7" s="1"/>
  <c r="I51" i="7" s="1"/>
  <c r="J51" i="7" s="1"/>
  <c r="K51" i="7" s="1"/>
  <c r="L51" i="7" s="1"/>
  <c r="M51" i="7" s="1"/>
  <c r="N51" i="7" s="1"/>
  <c r="O51" i="7" s="1"/>
  <c r="AZ37" i="23"/>
  <c r="BA37" i="23" s="1"/>
  <c r="BB37" i="23"/>
  <c r="BC37" i="23" s="1"/>
  <c r="BF37" i="23"/>
  <c r="BG37" i="23"/>
  <c r="BH37" i="23"/>
  <c r="AT56" i="22"/>
  <c r="AU56" i="22"/>
  <c r="AV56" i="22" s="1"/>
  <c r="AY56" i="22"/>
  <c r="AZ56" i="22"/>
  <c r="BA56" i="22"/>
  <c r="BB56" i="22"/>
  <c r="BC56" i="22"/>
  <c r="BD56" i="22"/>
  <c r="BE56" i="22"/>
  <c r="BF56" i="22"/>
  <c r="BG56" i="22"/>
  <c r="BH56" i="22"/>
  <c r="BI56" i="22"/>
  <c r="BJ56" i="22"/>
  <c r="BK56" i="22"/>
  <c r="BL56" i="22"/>
  <c r="BM56" i="22"/>
  <c r="BN56" i="22"/>
  <c r="BO56" i="22"/>
  <c r="BP56" i="22"/>
  <c r="BQ56" i="22"/>
  <c r="BR56" i="22"/>
  <c r="BS56" i="22"/>
  <c r="AT28" i="22"/>
  <c r="AU28" i="22"/>
  <c r="AV28" i="22" s="1"/>
  <c r="AY28" i="22"/>
  <c r="AZ28" i="22"/>
  <c r="BA28" i="22"/>
  <c r="BB28" i="22"/>
  <c r="BC28" i="22"/>
  <c r="BD28" i="22"/>
  <c r="BE28" i="22"/>
  <c r="BF28" i="22"/>
  <c r="BG28" i="22"/>
  <c r="BH28" i="22"/>
  <c r="BI28" i="22"/>
  <c r="BJ28" i="22"/>
  <c r="BK28" i="22"/>
  <c r="BL28" i="22"/>
  <c r="BM28" i="22"/>
  <c r="BN28" i="22"/>
  <c r="BO28" i="22"/>
  <c r="BP28" i="22"/>
  <c r="BQ28" i="22"/>
  <c r="BR28" i="22"/>
  <c r="BS28" i="22"/>
  <c r="D56" i="22" l="1"/>
  <c r="E28" i="22"/>
  <c r="D58" i="22"/>
  <c r="E58" i="22"/>
  <c r="D17" i="22"/>
  <c r="E46" i="22"/>
  <c r="D57" i="22"/>
  <c r="D28" i="22"/>
  <c r="E56" i="22"/>
  <c r="E17" i="22"/>
  <c r="E57" i="22"/>
  <c r="E11" i="22"/>
  <c r="P95" i="7"/>
  <c r="Q95" i="7" s="1"/>
  <c r="AW58" i="22"/>
  <c r="AX58" i="22" s="1"/>
  <c r="D11" i="22"/>
  <c r="V38" i="25"/>
  <c r="CR11" i="22"/>
  <c r="CS57" i="22"/>
  <c r="CT11" i="22"/>
  <c r="CS11" i="22"/>
  <c r="CR57" i="22"/>
  <c r="CT57" i="22"/>
  <c r="V36" i="25"/>
  <c r="CU57" i="22"/>
  <c r="K3" i="26"/>
  <c r="N20" i="26"/>
  <c r="M20" i="26"/>
  <c r="M18" i="26"/>
  <c r="N22" i="26"/>
  <c r="M22" i="26"/>
  <c r="AW57" i="22"/>
  <c r="AX57" i="22" s="1"/>
  <c r="BD40" i="23"/>
  <c r="BE40" i="23" s="1"/>
  <c r="BA40" i="23"/>
  <c r="AW11" i="22"/>
  <c r="AX11" i="22" s="1"/>
  <c r="CM40" i="23"/>
  <c r="CU11" i="22"/>
  <c r="AW17" i="22"/>
  <c r="AX17" i="22" s="1"/>
  <c r="AW46" i="22"/>
  <c r="AX46" i="22" s="1"/>
  <c r="F23" i="26"/>
  <c r="F24" i="26" s="1"/>
  <c r="F25" i="26" s="1"/>
  <c r="BD54" i="23"/>
  <c r="BE54" i="23" s="1"/>
  <c r="BD60" i="23"/>
  <c r="BE60" i="23" s="1"/>
  <c r="CR58" i="22"/>
  <c r="CR17" i="22"/>
  <c r="CT58" i="22"/>
  <c r="CS58" i="22"/>
  <c r="CR46" i="22"/>
  <c r="CU58" i="22"/>
  <c r="N61" i="7"/>
  <c r="CS46" i="22"/>
  <c r="CT17" i="22"/>
  <c r="CS17" i="22"/>
  <c r="CT46" i="22"/>
  <c r="CM54" i="23"/>
  <c r="CM60" i="23"/>
  <c r="CU46" i="22"/>
  <c r="CR28" i="22"/>
  <c r="CU17" i="22"/>
  <c r="V37" i="25"/>
  <c r="CS56" i="22"/>
  <c r="CS28" i="22"/>
  <c r="CT56" i="22"/>
  <c r="CR56" i="22"/>
  <c r="AW56" i="22"/>
  <c r="AX56" i="22" s="1"/>
  <c r="CU56" i="22"/>
  <c r="AW28" i="22"/>
  <c r="AX28" i="22" s="1"/>
  <c r="P30" i="25"/>
  <c r="U30" i="25"/>
  <c r="S31" i="25" s="1"/>
  <c r="U31" i="25" s="1"/>
  <c r="S32" i="25" s="1"/>
  <c r="U32" i="25" s="1"/>
  <c r="BD37" i="23"/>
  <c r="BE37" i="23" s="1"/>
  <c r="CT28" i="22"/>
  <c r="CM37" i="23"/>
  <c r="CU28" i="22"/>
  <c r="K12" i="26"/>
  <c r="K9" i="26"/>
  <c r="N9" i="26" s="1"/>
  <c r="K4" i="26"/>
  <c r="B21" i="26"/>
  <c r="S24" i="25"/>
  <c r="U24" i="25" s="1"/>
  <c r="S23" i="25"/>
  <c r="U23" i="25" s="1"/>
  <c r="S22" i="25"/>
  <c r="U22" i="25" s="1"/>
  <c r="U21" i="25"/>
  <c r="S21" i="25"/>
  <c r="S20" i="25"/>
  <c r="U20" i="25" s="1"/>
  <c r="S19" i="25"/>
  <c r="U19" i="25" s="1"/>
  <c r="S18" i="25"/>
  <c r="U18" i="25" s="1"/>
  <c r="S17" i="25"/>
  <c r="U17" i="25" s="1"/>
  <c r="N24" i="25"/>
  <c r="P24" i="25" s="1"/>
  <c r="N23" i="25"/>
  <c r="P23" i="25" s="1"/>
  <c r="N22" i="25"/>
  <c r="P22" i="25" s="1"/>
  <c r="N21" i="25"/>
  <c r="P21" i="25" s="1"/>
  <c r="N20" i="25"/>
  <c r="P20" i="25" s="1"/>
  <c r="N19" i="25"/>
  <c r="P19" i="25" s="1"/>
  <c r="N18" i="25"/>
  <c r="P18" i="25" s="1"/>
  <c r="N17" i="25"/>
  <c r="S5" i="25"/>
  <c r="S6" i="25"/>
  <c r="U6" i="25" s="1"/>
  <c r="S7" i="25"/>
  <c r="U7" i="25" s="1"/>
  <c r="S8" i="25"/>
  <c r="U8" i="25" s="1"/>
  <c r="S9" i="25"/>
  <c r="U9" i="25" s="1"/>
  <c r="S10" i="25"/>
  <c r="U10" i="25" s="1"/>
  <c r="S11" i="25"/>
  <c r="U11" i="25" s="1"/>
  <c r="S4" i="25"/>
  <c r="U4" i="25" s="1"/>
  <c r="N5" i="25"/>
  <c r="P5" i="25" s="1"/>
  <c r="N6" i="25"/>
  <c r="P6" i="25" s="1"/>
  <c r="N7" i="25"/>
  <c r="P7" i="25" s="1"/>
  <c r="N8" i="25"/>
  <c r="P8" i="25" s="1"/>
  <c r="N9" i="25"/>
  <c r="P9" i="25" s="1"/>
  <c r="N10" i="25"/>
  <c r="N11" i="25"/>
  <c r="P11" i="25" s="1"/>
  <c r="N4" i="25"/>
  <c r="P4" i="25" s="1"/>
  <c r="A87" i="26" l="1"/>
  <c r="A88" i="26"/>
  <c r="A91" i="26"/>
  <c r="A92" i="26"/>
  <c r="A95" i="26"/>
  <c r="A96" i="26"/>
  <c r="A89" i="26"/>
  <c r="A90" i="26"/>
  <c r="A93" i="26"/>
  <c r="A94" i="26"/>
  <c r="N3" i="26"/>
  <c r="M3" i="26"/>
  <c r="N31" i="25"/>
  <c r="P31" i="25" s="1"/>
  <c r="F26" i="26"/>
  <c r="F27" i="26"/>
  <c r="CV11" i="22"/>
  <c r="N25" i="25"/>
  <c r="P25" i="25" s="1"/>
  <c r="CV57" i="22"/>
  <c r="P10" i="25"/>
  <c r="N12" i="25" s="1"/>
  <c r="P12" i="25" s="1"/>
  <c r="K10" i="26"/>
  <c r="N23" i="26"/>
  <c r="M23" i="26"/>
  <c r="K6" i="26"/>
  <c r="N21" i="26"/>
  <c r="M21" i="26"/>
  <c r="F36" i="26"/>
  <c r="F38" i="26"/>
  <c r="F40" i="26"/>
  <c r="F42" i="26"/>
  <c r="F44" i="26"/>
  <c r="F46" i="26"/>
  <c r="F48" i="26"/>
  <c r="F50" i="26"/>
  <c r="F52" i="26"/>
  <c r="F54" i="26"/>
  <c r="F56" i="26"/>
  <c r="F58" i="26"/>
  <c r="F60" i="26"/>
  <c r="F62" i="26"/>
  <c r="F64" i="26"/>
  <c r="F66" i="26"/>
  <c r="F68" i="26"/>
  <c r="F70" i="26"/>
  <c r="F72" i="26"/>
  <c r="F74" i="26"/>
  <c r="F76" i="26"/>
  <c r="F78" i="26"/>
  <c r="F80" i="26"/>
  <c r="F82" i="26"/>
  <c r="F84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F35" i="26"/>
  <c r="F37" i="26"/>
  <c r="F39" i="26"/>
  <c r="F41" i="26"/>
  <c r="F43" i="26"/>
  <c r="F45" i="26"/>
  <c r="F47" i="26"/>
  <c r="F49" i="26"/>
  <c r="F51" i="26"/>
  <c r="F53" i="26"/>
  <c r="F55" i="26"/>
  <c r="F57" i="26"/>
  <c r="F59" i="26"/>
  <c r="F61" i="26"/>
  <c r="F63" i="26"/>
  <c r="F65" i="26"/>
  <c r="F67" i="26"/>
  <c r="F69" i="26"/>
  <c r="F71" i="26"/>
  <c r="F73" i="26"/>
  <c r="F75" i="26"/>
  <c r="F77" i="26"/>
  <c r="F79" i="26"/>
  <c r="F81" i="26"/>
  <c r="F83" i="26"/>
  <c r="F85" i="26"/>
  <c r="F34" i="26"/>
  <c r="A123" i="26"/>
  <c r="F123" i="26" s="1"/>
  <c r="A125" i="26"/>
  <c r="F125" i="26" s="1"/>
  <c r="A127" i="26"/>
  <c r="F127" i="26" s="1"/>
  <c r="A119" i="26"/>
  <c r="F119" i="26" s="1"/>
  <c r="A121" i="26"/>
  <c r="F121" i="26" s="1"/>
  <c r="A124" i="26"/>
  <c r="F124" i="26" s="1"/>
  <c r="A126" i="26"/>
  <c r="F126" i="26" s="1"/>
  <c r="A118" i="26"/>
  <c r="F118" i="26" s="1"/>
  <c r="A120" i="26"/>
  <c r="F120" i="26" s="1"/>
  <c r="A122" i="26"/>
  <c r="F122" i="26" s="1"/>
  <c r="A115" i="26"/>
  <c r="F115" i="26" s="1"/>
  <c r="A116" i="26"/>
  <c r="F116" i="26" s="1"/>
  <c r="A117" i="26"/>
  <c r="F117" i="26" s="1"/>
  <c r="A109" i="26"/>
  <c r="F109" i="26" s="1"/>
  <c r="A110" i="26"/>
  <c r="F110" i="26" s="1"/>
  <c r="A111" i="26"/>
  <c r="F111" i="26" s="1"/>
  <c r="A114" i="26"/>
  <c r="F114" i="26" s="1"/>
  <c r="A100" i="26"/>
  <c r="F100" i="26" s="1"/>
  <c r="A101" i="26"/>
  <c r="F101" i="26" s="1"/>
  <c r="A102" i="26"/>
  <c r="F102" i="26" s="1"/>
  <c r="A103" i="26"/>
  <c r="F103" i="26" s="1"/>
  <c r="A104" i="26"/>
  <c r="F104" i="26" s="1"/>
  <c r="A105" i="26"/>
  <c r="F105" i="26" s="1"/>
  <c r="A106" i="26"/>
  <c r="F106" i="26" s="1"/>
  <c r="A107" i="26"/>
  <c r="F107" i="26" s="1"/>
  <c r="A108" i="26"/>
  <c r="F108" i="26" s="1"/>
  <c r="A112" i="26"/>
  <c r="F112" i="26" s="1"/>
  <c r="A113" i="26"/>
  <c r="F113" i="26" s="1"/>
  <c r="A99" i="26"/>
  <c r="F99" i="26" s="1"/>
  <c r="A98" i="26"/>
  <c r="F98" i="26" s="1"/>
  <c r="A97" i="26"/>
  <c r="F97" i="26" s="1"/>
  <c r="B61" i="26"/>
  <c r="B63" i="26"/>
  <c r="B68" i="26"/>
  <c r="B66" i="26"/>
  <c r="B64" i="26"/>
  <c r="B60" i="26"/>
  <c r="B62" i="26"/>
  <c r="B67" i="26"/>
  <c r="B65" i="26"/>
  <c r="CV58" i="22"/>
  <c r="CV17" i="22"/>
  <c r="CV46" i="22"/>
  <c r="O61" i="7"/>
  <c r="V20" i="25"/>
  <c r="V21" i="25"/>
  <c r="V24" i="25"/>
  <c r="V18" i="25"/>
  <c r="V19" i="25"/>
  <c r="V22" i="25"/>
  <c r="V23" i="25"/>
  <c r="CV56" i="22"/>
  <c r="CV28" i="22"/>
  <c r="V30" i="25"/>
  <c r="V8" i="25"/>
  <c r="V4" i="25"/>
  <c r="S25" i="25"/>
  <c r="U25" i="25" s="1"/>
  <c r="V11" i="25"/>
  <c r="V7" i="25"/>
  <c r="V6" i="25"/>
  <c r="P17" i="25"/>
  <c r="V17" i="25" s="1"/>
  <c r="V9" i="25"/>
  <c r="U5" i="25"/>
  <c r="V5" i="25" s="1"/>
  <c r="E93" i="26" l="1"/>
  <c r="F93" i="26"/>
  <c r="E89" i="26"/>
  <c r="F89" i="26"/>
  <c r="E95" i="26"/>
  <c r="F95" i="26"/>
  <c r="E91" i="26"/>
  <c r="F91" i="26"/>
  <c r="E87" i="26"/>
  <c r="F87" i="26"/>
  <c r="E94" i="26"/>
  <c r="F94" i="26"/>
  <c r="E90" i="26"/>
  <c r="F90" i="26"/>
  <c r="F96" i="26"/>
  <c r="E96" i="26"/>
  <c r="F92" i="26"/>
  <c r="E92" i="26"/>
  <c r="F88" i="26"/>
  <c r="E88" i="26"/>
  <c r="N10" i="26"/>
  <c r="M10" i="26"/>
  <c r="N6" i="26"/>
  <c r="M6" i="26"/>
  <c r="V10" i="25"/>
  <c r="V31" i="25"/>
  <c r="N32" i="25"/>
  <c r="P32" i="25" s="1"/>
  <c r="V32" i="25" s="1"/>
  <c r="S12" i="25"/>
  <c r="U12" i="25" s="1"/>
  <c r="V12" i="25" s="1"/>
  <c r="V25" i="25"/>
  <c r="N24" i="26"/>
  <c r="M24" i="26"/>
  <c r="N26" i="26"/>
  <c r="M26" i="26"/>
  <c r="K15" i="26"/>
  <c r="N27" i="26"/>
  <c r="M27" i="26"/>
  <c r="E97" i="26"/>
  <c r="E99" i="26"/>
  <c r="E112" i="26"/>
  <c r="E107" i="26"/>
  <c r="E105" i="26"/>
  <c r="E103" i="26"/>
  <c r="E101" i="26"/>
  <c r="E114" i="26"/>
  <c r="E110" i="26"/>
  <c r="E117" i="26"/>
  <c r="E115" i="26"/>
  <c r="E120" i="26"/>
  <c r="E126" i="26"/>
  <c r="E121" i="26"/>
  <c r="E127" i="26"/>
  <c r="E123" i="26"/>
  <c r="E98" i="26"/>
  <c r="E113" i="26"/>
  <c r="E108" i="26"/>
  <c r="E106" i="26"/>
  <c r="E104" i="26"/>
  <c r="E102" i="26"/>
  <c r="E100" i="26"/>
  <c r="E111" i="26"/>
  <c r="E109" i="26"/>
  <c r="E116" i="26"/>
  <c r="E122" i="26"/>
  <c r="E118" i="26"/>
  <c r="E124" i="26"/>
  <c r="E119" i="26"/>
  <c r="E125" i="26"/>
  <c r="K14" i="26"/>
  <c r="F29" i="26"/>
  <c r="F30" i="26" s="1"/>
  <c r="F28" i="26"/>
  <c r="O9" i="26" l="1"/>
  <c r="K17" i="26"/>
  <c r="M17" i="26" s="1"/>
  <c r="M14" i="26"/>
  <c r="N14" i="26"/>
  <c r="N15" i="26"/>
  <c r="M15" i="26"/>
  <c r="N25" i="26"/>
  <c r="M25" i="26"/>
  <c r="N28" i="26"/>
  <c r="M28" i="26"/>
  <c r="N29" i="26"/>
  <c r="F31" i="26"/>
  <c r="F32" i="26" s="1"/>
  <c r="M29" i="26"/>
  <c r="C48" i="7"/>
  <c r="D48" i="7" s="1"/>
  <c r="E48" i="7" s="1"/>
  <c r="F48" i="7" s="1"/>
  <c r="C52" i="7"/>
  <c r="D52" i="7" s="1"/>
  <c r="E52" i="7" s="1"/>
  <c r="F52" i="7" s="1"/>
  <c r="G52" i="7" s="1"/>
  <c r="H52" i="7" s="1"/>
  <c r="I52" i="7" s="1"/>
  <c r="J52" i="7" s="1"/>
  <c r="K52" i="7" s="1"/>
  <c r="L52" i="7" s="1"/>
  <c r="M52" i="7" s="1"/>
  <c r="N52" i="7" s="1"/>
  <c r="O52" i="7" s="1"/>
  <c r="N17" i="26" l="1"/>
  <c r="G48" i="7"/>
  <c r="F46" i="7"/>
  <c r="N31" i="26"/>
  <c r="M31" i="26"/>
  <c r="M30" i="26"/>
  <c r="N30" i="26"/>
  <c r="F55" i="7" l="1"/>
  <c r="F88" i="7" s="1"/>
  <c r="F56" i="7"/>
  <c r="F62" i="7" s="1"/>
  <c r="H48" i="7"/>
  <c r="G46" i="7"/>
  <c r="G56" i="7" s="1"/>
  <c r="G62" i="7" s="1"/>
  <c r="AT15" i="22"/>
  <c r="AU15" i="22"/>
  <c r="AV15" i="22" s="1"/>
  <c r="AY15" i="22"/>
  <c r="AZ15" i="22"/>
  <c r="BA15" i="22"/>
  <c r="BB15" i="22"/>
  <c r="BC15" i="22"/>
  <c r="BD15" i="22"/>
  <c r="BE15" i="22"/>
  <c r="BF15" i="22"/>
  <c r="BG15" i="22"/>
  <c r="BH15" i="22"/>
  <c r="BI15" i="22"/>
  <c r="BJ15" i="22"/>
  <c r="BK15" i="22"/>
  <c r="BL15" i="22"/>
  <c r="BM15" i="22"/>
  <c r="BN15" i="22"/>
  <c r="BO15" i="22"/>
  <c r="BP15" i="22"/>
  <c r="BQ15" i="22"/>
  <c r="BR15" i="22"/>
  <c r="BS15" i="22"/>
  <c r="D15" i="22" l="1"/>
  <c r="E15" i="22"/>
  <c r="G55" i="7"/>
  <c r="G88" i="7" s="1"/>
  <c r="I48" i="7"/>
  <c r="H46" i="7"/>
  <c r="AW15" i="22"/>
  <c r="AX15" i="22" s="1"/>
  <c r="CR15" i="22"/>
  <c r="CT15" i="22"/>
  <c r="CU15" i="22"/>
  <c r="CS15" i="22"/>
  <c r="J48" i="7" l="1"/>
  <c r="I46" i="7"/>
  <c r="I56" i="7" s="1"/>
  <c r="I62" i="7" s="1"/>
  <c r="CV15" i="22"/>
  <c r="D15" i="6"/>
  <c r="D58" i="6"/>
  <c r="D46" i="6"/>
  <c r="D13" i="6"/>
  <c r="D78" i="6"/>
  <c r="D68" i="6"/>
  <c r="D74" i="6"/>
  <c r="D49" i="6"/>
  <c r="D48" i="6"/>
  <c r="D44" i="6"/>
  <c r="BK10" i="23"/>
  <c r="BL10" i="23"/>
  <c r="BM10" i="23"/>
  <c r="BN10" i="23"/>
  <c r="BO10" i="23"/>
  <c r="BP10" i="23"/>
  <c r="BQ10" i="23"/>
  <c r="BR10" i="23"/>
  <c r="BS10" i="23"/>
  <c r="BT10" i="23"/>
  <c r="BU10" i="23"/>
  <c r="BV10" i="23"/>
  <c r="BW10" i="23"/>
  <c r="BX10" i="23"/>
  <c r="BY10" i="23"/>
  <c r="BZ10" i="23"/>
  <c r="CA10" i="23"/>
  <c r="CB10" i="23"/>
  <c r="CC10" i="23"/>
  <c r="CD10" i="23"/>
  <c r="CE10" i="23"/>
  <c r="CF10" i="23"/>
  <c r="CG10" i="23"/>
  <c r="CH10" i="23"/>
  <c r="CI10" i="23"/>
  <c r="CJ10" i="23"/>
  <c r="CK10" i="23"/>
  <c r="CL10" i="23"/>
  <c r="BJ10" i="23"/>
  <c r="BI10" i="23"/>
  <c r="BH56" i="23"/>
  <c r="BG56" i="23"/>
  <c r="BF56" i="23"/>
  <c r="BB56" i="23"/>
  <c r="BC56" i="23" s="1"/>
  <c r="AZ56" i="23"/>
  <c r="BA56" i="23" s="1"/>
  <c r="BH58" i="23"/>
  <c r="BG58" i="23"/>
  <c r="BF58" i="23"/>
  <c r="BB58" i="23"/>
  <c r="BC58" i="23" s="1"/>
  <c r="AZ58" i="23"/>
  <c r="BA58" i="23" s="1"/>
  <c r="BH52" i="23"/>
  <c r="BG52" i="23"/>
  <c r="BF52" i="23"/>
  <c r="BB52" i="23"/>
  <c r="BC52" i="23" s="1"/>
  <c r="AZ52" i="23"/>
  <c r="BA52" i="23" s="1"/>
  <c r="BH53" i="23"/>
  <c r="BG53" i="23"/>
  <c r="BF53" i="23"/>
  <c r="BB53" i="23"/>
  <c r="BC53" i="23" s="1"/>
  <c r="AZ53" i="23"/>
  <c r="BA53" i="23" s="1"/>
  <c r="BH21" i="23"/>
  <c r="BG21" i="23"/>
  <c r="BF21" i="23"/>
  <c r="BB21" i="23"/>
  <c r="BC21" i="23" s="1"/>
  <c r="AZ21" i="23"/>
  <c r="BA21" i="23" s="1"/>
  <c r="BH64" i="23"/>
  <c r="BG64" i="23"/>
  <c r="BF64" i="23"/>
  <c r="BB64" i="23"/>
  <c r="BC64" i="23" s="1"/>
  <c r="AZ64" i="23"/>
  <c r="BA64" i="23" s="1"/>
  <c r="BH48" i="23"/>
  <c r="BG48" i="23"/>
  <c r="BF48" i="23"/>
  <c r="BB48" i="23"/>
  <c r="BC48" i="23" s="1"/>
  <c r="AZ48" i="23"/>
  <c r="BA48" i="23" s="1"/>
  <c r="BH67" i="23"/>
  <c r="BG67" i="23"/>
  <c r="BF67" i="23"/>
  <c r="BB67" i="23"/>
  <c r="BC67" i="23" s="1"/>
  <c r="AZ67" i="23"/>
  <c r="BA67" i="23" s="1"/>
  <c r="BH51" i="23"/>
  <c r="BG51" i="23"/>
  <c r="BF51" i="23"/>
  <c r="BB51" i="23"/>
  <c r="BC51" i="23" s="1"/>
  <c r="AZ51" i="23"/>
  <c r="BA51" i="23" s="1"/>
  <c r="BH11" i="23"/>
  <c r="BG11" i="23"/>
  <c r="BF11" i="23"/>
  <c r="BB11" i="23"/>
  <c r="BC11" i="23" s="1"/>
  <c r="AZ11" i="23"/>
  <c r="BA11" i="23" s="1"/>
  <c r="D11" i="23"/>
  <c r="BH31" i="23"/>
  <c r="BG31" i="23"/>
  <c r="BF31" i="23"/>
  <c r="BB31" i="23"/>
  <c r="BC31" i="23" s="1"/>
  <c r="AZ31" i="23"/>
  <c r="BA31" i="23" s="1"/>
  <c r="BH26" i="23"/>
  <c r="BG26" i="23"/>
  <c r="BF26" i="23"/>
  <c r="BB26" i="23"/>
  <c r="BC26" i="23" s="1"/>
  <c r="AZ26" i="23"/>
  <c r="BA26" i="23" s="1"/>
  <c r="BH61" i="23"/>
  <c r="BG61" i="23"/>
  <c r="BF61" i="23"/>
  <c r="BB61" i="23"/>
  <c r="BC61" i="23" s="1"/>
  <c r="AZ61" i="23"/>
  <c r="BA61" i="23" s="1"/>
  <c r="BH70" i="23"/>
  <c r="BG70" i="23"/>
  <c r="BF70" i="23"/>
  <c r="BB70" i="23"/>
  <c r="BC70" i="23" s="1"/>
  <c r="AZ70" i="23"/>
  <c r="BA70" i="23" s="1"/>
  <c r="BH32" i="23"/>
  <c r="BG32" i="23"/>
  <c r="BF32" i="23"/>
  <c r="BB32" i="23"/>
  <c r="BC32" i="23" s="1"/>
  <c r="AZ32" i="23"/>
  <c r="BA32" i="23" s="1"/>
  <c r="BH43" i="23"/>
  <c r="BG43" i="23"/>
  <c r="BF43" i="23"/>
  <c r="BB43" i="23"/>
  <c r="BC43" i="23" s="1"/>
  <c r="AZ43" i="23"/>
  <c r="BA43" i="23" s="1"/>
  <c r="BH20" i="23"/>
  <c r="BG20" i="23"/>
  <c r="BF20" i="23"/>
  <c r="BB20" i="23"/>
  <c r="BC20" i="23" s="1"/>
  <c r="AZ20" i="23"/>
  <c r="BA20" i="23" s="1"/>
  <c r="BH35" i="23"/>
  <c r="BG35" i="23"/>
  <c r="BF35" i="23"/>
  <c r="BB35" i="23"/>
  <c r="BC35" i="23" s="1"/>
  <c r="AZ35" i="23"/>
  <c r="BA35" i="23" s="1"/>
  <c r="BH63" i="23"/>
  <c r="BG63" i="23"/>
  <c r="BF63" i="23"/>
  <c r="BB63" i="23"/>
  <c r="BC63" i="23" s="1"/>
  <c r="AZ63" i="23"/>
  <c r="BA63" i="23" s="1"/>
  <c r="BH39" i="23"/>
  <c r="BG39" i="23"/>
  <c r="BF39" i="23"/>
  <c r="BB39" i="23"/>
  <c r="BC39" i="23" s="1"/>
  <c r="AZ39" i="23"/>
  <c r="BA39" i="23" s="1"/>
  <c r="BH30" i="23"/>
  <c r="BG30" i="23"/>
  <c r="BF30" i="23"/>
  <c r="BB30" i="23"/>
  <c r="BC30" i="23" s="1"/>
  <c r="AZ30" i="23"/>
  <c r="BA30" i="23" s="1"/>
  <c r="BH69" i="23"/>
  <c r="BG69" i="23"/>
  <c r="BF69" i="23"/>
  <c r="BB69" i="23"/>
  <c r="BC69" i="23" s="1"/>
  <c r="AZ69" i="23"/>
  <c r="BA69" i="23" s="1"/>
  <c r="BH59" i="23"/>
  <c r="BG59" i="23"/>
  <c r="BF59" i="23"/>
  <c r="BB59" i="23"/>
  <c r="BC59" i="23" s="1"/>
  <c r="AZ59" i="23"/>
  <c r="BA59" i="23" s="1"/>
  <c r="BH46" i="23"/>
  <c r="BG46" i="23"/>
  <c r="BF46" i="23"/>
  <c r="BB46" i="23"/>
  <c r="BC46" i="23" s="1"/>
  <c r="AZ46" i="23"/>
  <c r="BA46" i="23" s="1"/>
  <c r="BH25" i="23"/>
  <c r="BG25" i="23"/>
  <c r="BF25" i="23"/>
  <c r="BB25" i="23"/>
  <c r="BC25" i="23" s="1"/>
  <c r="AZ25" i="23"/>
  <c r="BA25" i="23" s="1"/>
  <c r="BH38" i="23"/>
  <c r="BG38" i="23"/>
  <c r="BF38" i="23"/>
  <c r="BB38" i="23"/>
  <c r="BC38" i="23" s="1"/>
  <c r="AZ38" i="23"/>
  <c r="BA38" i="23" s="1"/>
  <c r="BH57" i="23"/>
  <c r="BG57" i="23"/>
  <c r="BF57" i="23"/>
  <c r="BB57" i="23"/>
  <c r="BC57" i="23" s="1"/>
  <c r="AZ57" i="23"/>
  <c r="BA57" i="23" s="1"/>
  <c r="BH41" i="23"/>
  <c r="BG41" i="23"/>
  <c r="BF41" i="23"/>
  <c r="BB41" i="23"/>
  <c r="BC41" i="23" s="1"/>
  <c r="AZ41" i="23"/>
  <c r="BA41" i="23" s="1"/>
  <c r="BH55" i="23"/>
  <c r="BG55" i="23"/>
  <c r="BF55" i="23"/>
  <c r="BB55" i="23"/>
  <c r="BC55" i="23" s="1"/>
  <c r="AZ55" i="23"/>
  <c r="BA55" i="23" s="1"/>
  <c r="BH66" i="23"/>
  <c r="BG66" i="23"/>
  <c r="BF66" i="23"/>
  <c r="BB66" i="23"/>
  <c r="BC66" i="23" s="1"/>
  <c r="AZ66" i="23"/>
  <c r="BA66" i="23" s="1"/>
  <c r="BH42" i="23"/>
  <c r="BG42" i="23"/>
  <c r="BF42" i="23"/>
  <c r="BB42" i="23"/>
  <c r="BC42" i="23" s="1"/>
  <c r="AZ42" i="23"/>
  <c r="BA42" i="23" s="1"/>
  <c r="BH44" i="23"/>
  <c r="BG44" i="23"/>
  <c r="BF44" i="23"/>
  <c r="BB44" i="23"/>
  <c r="BC44" i="23" s="1"/>
  <c r="AZ44" i="23"/>
  <c r="BA44" i="23" s="1"/>
  <c r="BH29" i="23"/>
  <c r="BG29" i="23"/>
  <c r="BF29" i="23"/>
  <c r="BB29" i="23"/>
  <c r="BC29" i="23" s="1"/>
  <c r="AZ29" i="23"/>
  <c r="BA29" i="23" s="1"/>
  <c r="E8" i="23"/>
  <c r="C7" i="23"/>
  <c r="C6" i="23"/>
  <c r="C5" i="23"/>
  <c r="C4" i="23"/>
  <c r="C3" i="23"/>
  <c r="C2" i="23"/>
  <c r="K48" i="7" l="1"/>
  <c r="J46" i="7"/>
  <c r="J56" i="7" s="1"/>
  <c r="J62" i="7" s="1"/>
  <c r="F62" i="9"/>
  <c r="H62" i="9"/>
  <c r="G62" i="9"/>
  <c r="CM29" i="23"/>
  <c r="CM70" i="23"/>
  <c r="CM53" i="23"/>
  <c r="CM43" i="23"/>
  <c r="CM20" i="23"/>
  <c r="CM21" i="23"/>
  <c r="CM48" i="23"/>
  <c r="CM46" i="23"/>
  <c r="CM30" i="23"/>
  <c r="CM63" i="23"/>
  <c r="CM38" i="23"/>
  <c r="CM52" i="23"/>
  <c r="CM25" i="23"/>
  <c r="CM41" i="23"/>
  <c r="CM58" i="23"/>
  <c r="CM61" i="23"/>
  <c r="CM69" i="23"/>
  <c r="CM66" i="23"/>
  <c r="CM56" i="23"/>
  <c r="CM64" i="23"/>
  <c r="CM31" i="23"/>
  <c r="CM35" i="23"/>
  <c r="C8" i="23"/>
  <c r="F8" i="23" s="1"/>
  <c r="CM67" i="23"/>
  <c r="CM44" i="23"/>
  <c r="CM11" i="23"/>
  <c r="CM39" i="23"/>
  <c r="CM59" i="23"/>
  <c r="CM57" i="23"/>
  <c r="CM51" i="23"/>
  <c r="CM26" i="23"/>
  <c r="CM32" i="23"/>
  <c r="CM55" i="23"/>
  <c r="CM42" i="23"/>
  <c r="F6" i="23"/>
  <c r="BD66" i="23"/>
  <c r="BE66" i="23" s="1"/>
  <c r="BD55" i="23"/>
  <c r="BE55" i="23" s="1"/>
  <c r="BD41" i="23"/>
  <c r="BE41" i="23" s="1"/>
  <c r="BD57" i="23"/>
  <c r="BE57" i="23" s="1"/>
  <c r="BD25" i="23"/>
  <c r="BE25" i="23" s="1"/>
  <c r="BD46" i="23"/>
  <c r="BE46" i="23" s="1"/>
  <c r="BD59" i="23"/>
  <c r="BE59" i="23" s="1"/>
  <c r="BD69" i="23"/>
  <c r="BE69" i="23" s="1"/>
  <c r="BD30" i="23"/>
  <c r="BE30" i="23" s="1"/>
  <c r="BD39" i="23"/>
  <c r="BE39" i="23" s="1"/>
  <c r="BD63" i="23"/>
  <c r="BE63" i="23" s="1"/>
  <c r="BD35" i="23"/>
  <c r="BE35" i="23" s="1"/>
  <c r="BD20" i="23"/>
  <c r="BE20" i="23" s="1"/>
  <c r="BD43" i="23"/>
  <c r="BE43" i="23" s="1"/>
  <c r="BD32" i="23"/>
  <c r="BE32" i="23" s="1"/>
  <c r="BD70" i="23"/>
  <c r="BE70" i="23" s="1"/>
  <c r="BD61" i="23"/>
  <c r="BE61" i="23" s="1"/>
  <c r="BD26" i="23"/>
  <c r="BE26" i="23" s="1"/>
  <c r="BD31" i="23"/>
  <c r="BE31" i="23" s="1"/>
  <c r="BD11" i="23"/>
  <c r="BE11" i="23" s="1"/>
  <c r="BD51" i="23"/>
  <c r="BE51" i="23" s="1"/>
  <c r="BD67" i="23"/>
  <c r="BE67" i="23" s="1"/>
  <c r="BD48" i="23"/>
  <c r="BE48" i="23" s="1"/>
  <c r="BD64" i="23"/>
  <c r="BE64" i="23" s="1"/>
  <c r="BD21" i="23"/>
  <c r="BE21" i="23" s="1"/>
  <c r="BD53" i="23"/>
  <c r="BE53" i="23" s="1"/>
  <c r="BD52" i="23"/>
  <c r="BE52" i="23" s="1"/>
  <c r="BD58" i="23"/>
  <c r="BE58" i="23" s="1"/>
  <c r="BD56" i="23"/>
  <c r="BE56" i="23" s="1"/>
  <c r="F2" i="23"/>
  <c r="F4" i="23"/>
  <c r="BD29" i="23"/>
  <c r="BE29" i="23" s="1"/>
  <c r="BD44" i="23"/>
  <c r="BE44" i="23" s="1"/>
  <c r="BD42" i="23"/>
  <c r="BE42" i="23" s="1"/>
  <c r="BD38" i="23"/>
  <c r="BE38" i="23" s="1"/>
  <c r="F3" i="23"/>
  <c r="F5" i="23"/>
  <c r="CH10" i="22"/>
  <c r="CI10" i="22"/>
  <c r="CJ10" i="22"/>
  <c r="CK10" i="22"/>
  <c r="CL10" i="22"/>
  <c r="CM10" i="22"/>
  <c r="CN10" i="22"/>
  <c r="CO10" i="22"/>
  <c r="CP10" i="22"/>
  <c r="CQ10" i="22"/>
  <c r="BV10" i="22"/>
  <c r="BW10" i="22"/>
  <c r="BX10" i="22"/>
  <c r="BY10" i="22"/>
  <c r="BZ10" i="22"/>
  <c r="CA10" i="22"/>
  <c r="CB10" i="22"/>
  <c r="CC10" i="22"/>
  <c r="CD10" i="22"/>
  <c r="CE10" i="22"/>
  <c r="CF10" i="22"/>
  <c r="CG10" i="22"/>
  <c r="BU10" i="22"/>
  <c r="BT10" i="22"/>
  <c r="BS37" i="22"/>
  <c r="BR37" i="22"/>
  <c r="BQ37" i="22"/>
  <c r="BP37" i="22"/>
  <c r="BO37" i="22"/>
  <c r="BN37" i="22"/>
  <c r="BM37" i="22"/>
  <c r="BL37" i="22"/>
  <c r="BK37" i="22"/>
  <c r="BJ37" i="22"/>
  <c r="D37" i="22" s="1"/>
  <c r="BI37" i="22"/>
  <c r="BH37" i="22"/>
  <c r="BG37" i="22"/>
  <c r="BF37" i="22"/>
  <c r="BE37" i="22"/>
  <c r="BD37" i="22"/>
  <c r="BC37" i="22"/>
  <c r="BB37" i="22"/>
  <c r="BA37" i="22"/>
  <c r="AZ37" i="22"/>
  <c r="AY37" i="22"/>
  <c r="AU37" i="22"/>
  <c r="AV37" i="22" s="1"/>
  <c r="AT37" i="22"/>
  <c r="BS55" i="22"/>
  <c r="BR55" i="22"/>
  <c r="BQ55" i="22"/>
  <c r="BP55" i="22"/>
  <c r="BO55" i="22"/>
  <c r="BN55" i="22"/>
  <c r="BM55" i="22"/>
  <c r="BL55" i="22"/>
  <c r="BK55" i="22"/>
  <c r="BJ55" i="22"/>
  <c r="BI55" i="22"/>
  <c r="BH55" i="22"/>
  <c r="BG55" i="22"/>
  <c r="BF55" i="22"/>
  <c r="BE55" i="22"/>
  <c r="BD55" i="22"/>
  <c r="BC55" i="22"/>
  <c r="BB55" i="22"/>
  <c r="BA55" i="22"/>
  <c r="E55" i="22" s="1"/>
  <c r="AZ55" i="22"/>
  <c r="AY55" i="22"/>
  <c r="AU55" i="22"/>
  <c r="AV55" i="22" s="1"/>
  <c r="AT55" i="22"/>
  <c r="BS16" i="22"/>
  <c r="BR16" i="22"/>
  <c r="BQ16" i="22"/>
  <c r="BP16" i="22"/>
  <c r="BO16" i="22"/>
  <c r="BN16" i="22"/>
  <c r="BM16" i="22"/>
  <c r="BL16" i="22"/>
  <c r="BK16" i="22"/>
  <c r="BJ16" i="22"/>
  <c r="BI16" i="22"/>
  <c r="BH16" i="22"/>
  <c r="BG16" i="22"/>
  <c r="BF16" i="22"/>
  <c r="BE16" i="22"/>
  <c r="BD16" i="22"/>
  <c r="BC16" i="22"/>
  <c r="BB16" i="22"/>
  <c r="BA16" i="22"/>
  <c r="AZ16" i="22"/>
  <c r="AY16" i="22"/>
  <c r="AU16" i="22"/>
  <c r="AV16" i="22" s="1"/>
  <c r="AT16" i="22"/>
  <c r="BS62" i="22"/>
  <c r="BR62" i="22"/>
  <c r="BQ62" i="22"/>
  <c r="BP62" i="22"/>
  <c r="BO62" i="22"/>
  <c r="BN62" i="22"/>
  <c r="BM62" i="22"/>
  <c r="BL62" i="22"/>
  <c r="BK62" i="22"/>
  <c r="BJ62" i="22"/>
  <c r="BI62" i="22"/>
  <c r="BH62" i="22"/>
  <c r="BG62" i="22"/>
  <c r="BF62" i="22"/>
  <c r="BE62" i="22"/>
  <c r="BD62" i="22"/>
  <c r="BC62" i="22"/>
  <c r="BB62" i="22"/>
  <c r="BA62" i="22"/>
  <c r="AZ62" i="22"/>
  <c r="AY62" i="22"/>
  <c r="AU62" i="22"/>
  <c r="AV62" i="22" s="1"/>
  <c r="AT62" i="22"/>
  <c r="BS38" i="22"/>
  <c r="BR38" i="22"/>
  <c r="BQ38" i="22"/>
  <c r="BP38" i="22"/>
  <c r="BO38" i="22"/>
  <c r="BN38" i="22"/>
  <c r="BM38" i="22"/>
  <c r="BL38" i="22"/>
  <c r="BK38" i="22"/>
  <c r="BJ38" i="22"/>
  <c r="D38" i="22" s="1"/>
  <c r="BI38" i="22"/>
  <c r="BH38" i="22"/>
  <c r="BG38" i="22"/>
  <c r="BF38" i="22"/>
  <c r="BE38" i="22"/>
  <c r="BD38" i="22"/>
  <c r="BC38" i="22"/>
  <c r="BB38" i="22"/>
  <c r="BA38" i="22"/>
  <c r="AZ38" i="22"/>
  <c r="AY38" i="22"/>
  <c r="AU38" i="22"/>
  <c r="AV38" i="22" s="1"/>
  <c r="AT38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E51" i="22" s="1"/>
  <c r="AZ51" i="22"/>
  <c r="AY51" i="22"/>
  <c r="AU51" i="22"/>
  <c r="AV51" i="22" s="1"/>
  <c r="AT51" i="22"/>
  <c r="BS26" i="22"/>
  <c r="BR26" i="22"/>
  <c r="BQ26" i="22"/>
  <c r="BP26" i="22"/>
  <c r="BO26" i="22"/>
  <c r="BN26" i="22"/>
  <c r="BM26" i="22"/>
  <c r="BL26" i="22"/>
  <c r="BK26" i="22"/>
  <c r="BJ26" i="22"/>
  <c r="BI26" i="22"/>
  <c r="BH26" i="22"/>
  <c r="BG26" i="22"/>
  <c r="BF26" i="22"/>
  <c r="BE26" i="22"/>
  <c r="BD26" i="22"/>
  <c r="BC26" i="22"/>
  <c r="BB26" i="22"/>
  <c r="BA26" i="22"/>
  <c r="AZ26" i="22"/>
  <c r="AY26" i="22"/>
  <c r="AU26" i="22"/>
  <c r="AV26" i="22" s="1"/>
  <c r="AT26" i="22"/>
  <c r="BS20" i="22"/>
  <c r="BR20" i="22"/>
  <c r="BQ20" i="22"/>
  <c r="BP20" i="22"/>
  <c r="BO20" i="22"/>
  <c r="BN20" i="22"/>
  <c r="BM20" i="22"/>
  <c r="BL20" i="22"/>
  <c r="BK20" i="22"/>
  <c r="BJ20" i="22"/>
  <c r="BI20" i="22"/>
  <c r="BH20" i="22"/>
  <c r="BG20" i="22"/>
  <c r="BF20" i="22"/>
  <c r="BE20" i="22"/>
  <c r="BD20" i="22"/>
  <c r="BC20" i="22"/>
  <c r="BB20" i="22"/>
  <c r="BA20" i="22"/>
  <c r="AZ20" i="22"/>
  <c r="AY20" i="22"/>
  <c r="AU20" i="22"/>
  <c r="AV20" i="22" s="1"/>
  <c r="AT20" i="22"/>
  <c r="BS63" i="22"/>
  <c r="BR63" i="22"/>
  <c r="BQ63" i="22"/>
  <c r="BP63" i="22"/>
  <c r="BO63" i="22"/>
  <c r="BN63" i="22"/>
  <c r="BM63" i="22"/>
  <c r="BL63" i="22"/>
  <c r="BK63" i="22"/>
  <c r="BJ63" i="22"/>
  <c r="D63" i="22" s="1"/>
  <c r="BI63" i="22"/>
  <c r="BH63" i="22"/>
  <c r="BG63" i="22"/>
  <c r="BF63" i="22"/>
  <c r="BE63" i="22"/>
  <c r="BD63" i="22"/>
  <c r="BC63" i="22"/>
  <c r="BB63" i="22"/>
  <c r="BA63" i="22"/>
  <c r="AZ63" i="22"/>
  <c r="AY63" i="22"/>
  <c r="AU63" i="22"/>
  <c r="AV63" i="22" s="1"/>
  <c r="AT63" i="22"/>
  <c r="BS53" i="22"/>
  <c r="BR53" i="22"/>
  <c r="BQ53" i="22"/>
  <c r="BP53" i="22"/>
  <c r="BO53" i="22"/>
  <c r="BN53" i="22"/>
  <c r="BM53" i="22"/>
  <c r="BL53" i="22"/>
  <c r="BK53" i="22"/>
  <c r="BJ53" i="22"/>
  <c r="BI53" i="22"/>
  <c r="BH53" i="22"/>
  <c r="BG53" i="22"/>
  <c r="BF53" i="22"/>
  <c r="BE53" i="22"/>
  <c r="BD53" i="22"/>
  <c r="BC53" i="22"/>
  <c r="BB53" i="22"/>
  <c r="BA53" i="22"/>
  <c r="E53" i="22" s="1"/>
  <c r="AZ53" i="22"/>
  <c r="AY53" i="22"/>
  <c r="AU53" i="22"/>
  <c r="AV53" i="22" s="1"/>
  <c r="AT53" i="22"/>
  <c r="BS40" i="22"/>
  <c r="BR40" i="22"/>
  <c r="BQ40" i="22"/>
  <c r="BP40" i="22"/>
  <c r="BO40" i="22"/>
  <c r="BN40" i="22"/>
  <c r="BM40" i="22"/>
  <c r="BL40" i="22"/>
  <c r="BK40" i="22"/>
  <c r="BJ40" i="22"/>
  <c r="BI40" i="22"/>
  <c r="BH40" i="22"/>
  <c r="BG40" i="22"/>
  <c r="BF40" i="22"/>
  <c r="BE40" i="22"/>
  <c r="BD40" i="22"/>
  <c r="BC40" i="22"/>
  <c r="BB40" i="22"/>
  <c r="BA40" i="22"/>
  <c r="AZ40" i="22"/>
  <c r="AY40" i="22"/>
  <c r="AU40" i="22"/>
  <c r="AV40" i="22" s="1"/>
  <c r="AT40" i="22"/>
  <c r="BS23" i="22"/>
  <c r="BR23" i="22"/>
  <c r="BQ23" i="22"/>
  <c r="BP23" i="22"/>
  <c r="BO23" i="22"/>
  <c r="BN23" i="22"/>
  <c r="BM23" i="22"/>
  <c r="BL23" i="22"/>
  <c r="BK23" i="22"/>
  <c r="BJ23" i="22"/>
  <c r="BI23" i="22"/>
  <c r="BH23" i="22"/>
  <c r="BG23" i="22"/>
  <c r="BF23" i="22"/>
  <c r="BE23" i="22"/>
  <c r="BD23" i="22"/>
  <c r="BC23" i="22"/>
  <c r="BB23" i="22"/>
  <c r="BA23" i="22"/>
  <c r="AZ23" i="22"/>
  <c r="AY23" i="22"/>
  <c r="AU23" i="22"/>
  <c r="AV23" i="22" s="1"/>
  <c r="AT23" i="22"/>
  <c r="BS43" i="22"/>
  <c r="BR43" i="22"/>
  <c r="BQ43" i="22"/>
  <c r="BP43" i="22"/>
  <c r="BO43" i="22"/>
  <c r="BN43" i="22"/>
  <c r="BM43" i="22"/>
  <c r="BL43" i="22"/>
  <c r="BK43" i="22"/>
  <c r="BJ43" i="22"/>
  <c r="D43" i="22" s="1"/>
  <c r="BI43" i="22"/>
  <c r="BH43" i="22"/>
  <c r="BG43" i="22"/>
  <c r="BF43" i="22"/>
  <c r="BE43" i="22"/>
  <c r="BD43" i="22"/>
  <c r="BC43" i="22"/>
  <c r="BB43" i="22"/>
  <c r="BA43" i="22"/>
  <c r="AZ43" i="22"/>
  <c r="AY43" i="22"/>
  <c r="AU43" i="22"/>
  <c r="AV43" i="22" s="1"/>
  <c r="AT43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E50" i="22" s="1"/>
  <c r="AZ50" i="22"/>
  <c r="AY50" i="22"/>
  <c r="AU50" i="22"/>
  <c r="AV50" i="22" s="1"/>
  <c r="AT50" i="22"/>
  <c r="BS42" i="22"/>
  <c r="BR42" i="22"/>
  <c r="BQ42" i="22"/>
  <c r="BP42" i="22"/>
  <c r="BO42" i="22"/>
  <c r="BN42" i="22"/>
  <c r="BM42" i="22"/>
  <c r="BL42" i="22"/>
  <c r="BK42" i="22"/>
  <c r="BJ42" i="22"/>
  <c r="BI42" i="22"/>
  <c r="BH42" i="22"/>
  <c r="BG42" i="22"/>
  <c r="BF42" i="22"/>
  <c r="BE42" i="22"/>
  <c r="BD42" i="22"/>
  <c r="BC42" i="22"/>
  <c r="BB42" i="22"/>
  <c r="BA42" i="22"/>
  <c r="AZ42" i="22"/>
  <c r="AY42" i="22"/>
  <c r="AU42" i="22"/>
  <c r="AV42" i="22" s="1"/>
  <c r="AT42" i="22"/>
  <c r="BS61" i="22"/>
  <c r="BR61" i="22"/>
  <c r="BQ61" i="22"/>
  <c r="BP61" i="22"/>
  <c r="BO61" i="22"/>
  <c r="BN61" i="22"/>
  <c r="BM61" i="22"/>
  <c r="BL61" i="22"/>
  <c r="BK61" i="22"/>
  <c r="BJ61" i="22"/>
  <c r="BI61" i="22"/>
  <c r="BH61" i="22"/>
  <c r="BG61" i="22"/>
  <c r="BF61" i="22"/>
  <c r="BE61" i="22"/>
  <c r="BD61" i="22"/>
  <c r="BC61" i="22"/>
  <c r="BB61" i="22"/>
  <c r="BA61" i="22"/>
  <c r="AZ61" i="22"/>
  <c r="AY61" i="22"/>
  <c r="AU61" i="22"/>
  <c r="AV61" i="22" s="1"/>
  <c r="AT61" i="22"/>
  <c r="BS41" i="22"/>
  <c r="BR41" i="22"/>
  <c r="BQ41" i="22"/>
  <c r="BP41" i="22"/>
  <c r="BO41" i="22"/>
  <c r="BN41" i="22"/>
  <c r="BM41" i="22"/>
  <c r="BL41" i="22"/>
  <c r="BK41" i="22"/>
  <c r="BJ41" i="22"/>
  <c r="D41" i="22" s="1"/>
  <c r="BI41" i="22"/>
  <c r="BH41" i="22"/>
  <c r="BG41" i="22"/>
  <c r="BF41" i="22"/>
  <c r="BE41" i="22"/>
  <c r="BD41" i="22"/>
  <c r="BC41" i="22"/>
  <c r="BB41" i="22"/>
  <c r="BA41" i="22"/>
  <c r="AZ41" i="22"/>
  <c r="AY41" i="22"/>
  <c r="AU41" i="22"/>
  <c r="AV41" i="22" s="1"/>
  <c r="AT41" i="22"/>
  <c r="BS39" i="22"/>
  <c r="BR39" i="22"/>
  <c r="BQ39" i="22"/>
  <c r="BP39" i="22"/>
  <c r="BO39" i="22"/>
  <c r="BN39" i="22"/>
  <c r="BM39" i="22"/>
  <c r="BL39" i="22"/>
  <c r="BK39" i="22"/>
  <c r="BJ39" i="22"/>
  <c r="BI39" i="22"/>
  <c r="BH39" i="22"/>
  <c r="BG39" i="22"/>
  <c r="BF39" i="22"/>
  <c r="BE39" i="22"/>
  <c r="BD39" i="22"/>
  <c r="BC39" i="22"/>
  <c r="BB39" i="22"/>
  <c r="BA39" i="22"/>
  <c r="E39" i="22" s="1"/>
  <c r="AZ39" i="22"/>
  <c r="AY39" i="22"/>
  <c r="AU39" i="22"/>
  <c r="AV39" i="22" s="1"/>
  <c r="AT3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U29" i="22"/>
  <c r="AV29" i="22" s="1"/>
  <c r="AT29" i="22"/>
  <c r="BS59" i="22"/>
  <c r="BR59" i="22"/>
  <c r="BQ59" i="22"/>
  <c r="BP59" i="22"/>
  <c r="BO59" i="22"/>
  <c r="BN59" i="22"/>
  <c r="BM59" i="22"/>
  <c r="BL59" i="22"/>
  <c r="BK59" i="22"/>
  <c r="BJ59" i="22"/>
  <c r="BI59" i="22"/>
  <c r="BH59" i="22"/>
  <c r="BG59" i="22"/>
  <c r="BF59" i="22"/>
  <c r="BE59" i="22"/>
  <c r="BD59" i="22"/>
  <c r="BC59" i="22"/>
  <c r="BB59" i="22"/>
  <c r="BA59" i="22"/>
  <c r="AZ59" i="22"/>
  <c r="AY59" i="22"/>
  <c r="AU59" i="22"/>
  <c r="AV59" i="22" s="1"/>
  <c r="AT59" i="22"/>
  <c r="BS22" i="22"/>
  <c r="BR22" i="22"/>
  <c r="BQ22" i="22"/>
  <c r="BP22" i="22"/>
  <c r="BO22" i="22"/>
  <c r="BN22" i="22"/>
  <c r="BM22" i="22"/>
  <c r="BL22" i="22"/>
  <c r="BK22" i="22"/>
  <c r="BJ22" i="22"/>
  <c r="D22" i="22" s="1"/>
  <c r="BI22" i="22"/>
  <c r="BH22" i="22"/>
  <c r="BG22" i="22"/>
  <c r="BF22" i="22"/>
  <c r="BE22" i="22"/>
  <c r="BD22" i="22"/>
  <c r="BC22" i="22"/>
  <c r="BB22" i="22"/>
  <c r="BA22" i="22"/>
  <c r="AZ22" i="22"/>
  <c r="AY22" i="22"/>
  <c r="AU22" i="22"/>
  <c r="AV22" i="22" s="1"/>
  <c r="AT22" i="22"/>
  <c r="BS44" i="22"/>
  <c r="BR44" i="22"/>
  <c r="BQ44" i="22"/>
  <c r="BP44" i="22"/>
  <c r="BO44" i="22"/>
  <c r="BN44" i="22"/>
  <c r="BM44" i="22"/>
  <c r="BL44" i="22"/>
  <c r="BK44" i="22"/>
  <c r="BJ44" i="22"/>
  <c r="BI44" i="22"/>
  <c r="BH44" i="22"/>
  <c r="BG44" i="22"/>
  <c r="BF44" i="22"/>
  <c r="BE44" i="22"/>
  <c r="BD44" i="22"/>
  <c r="BC44" i="22"/>
  <c r="BB44" i="22"/>
  <c r="BA44" i="22"/>
  <c r="E44" i="22" s="1"/>
  <c r="AZ44" i="22"/>
  <c r="AY44" i="22"/>
  <c r="AU44" i="22"/>
  <c r="AV44" i="22" s="1"/>
  <c r="AT44" i="22"/>
  <c r="BS12" i="22"/>
  <c r="BR12" i="22"/>
  <c r="BQ12" i="22"/>
  <c r="BP12" i="22"/>
  <c r="BO12" i="22"/>
  <c r="BN12" i="22"/>
  <c r="BM12" i="22"/>
  <c r="BL12" i="22"/>
  <c r="BK12" i="22"/>
  <c r="BJ12" i="22"/>
  <c r="BI12" i="22"/>
  <c r="BH12" i="22"/>
  <c r="BG12" i="22"/>
  <c r="BF12" i="22"/>
  <c r="BE12" i="22"/>
  <c r="BD12" i="22"/>
  <c r="BC12" i="22"/>
  <c r="BB12" i="22"/>
  <c r="BA12" i="22"/>
  <c r="E12" i="22" s="1"/>
  <c r="AZ12" i="22"/>
  <c r="AY12" i="22"/>
  <c r="AU12" i="22"/>
  <c r="AV12" i="22" s="1"/>
  <c r="AT12" i="22"/>
  <c r="BS27" i="22"/>
  <c r="BR27" i="22"/>
  <c r="BQ27" i="22"/>
  <c r="BP27" i="22"/>
  <c r="BO27" i="22"/>
  <c r="BN27" i="22"/>
  <c r="BM27" i="22"/>
  <c r="BL27" i="22"/>
  <c r="BK27" i="22"/>
  <c r="BJ27" i="22"/>
  <c r="BI27" i="22"/>
  <c r="BH27" i="22"/>
  <c r="BG27" i="22"/>
  <c r="BF27" i="22"/>
  <c r="BE27" i="22"/>
  <c r="BD27" i="22"/>
  <c r="BC27" i="22"/>
  <c r="BB27" i="22"/>
  <c r="BA27" i="22"/>
  <c r="AZ27" i="22"/>
  <c r="AY27" i="22"/>
  <c r="AU27" i="22"/>
  <c r="AV27" i="22" s="1"/>
  <c r="AT27" i="22"/>
  <c r="BS45" i="22"/>
  <c r="BR45" i="22"/>
  <c r="BQ45" i="22"/>
  <c r="BP45" i="22"/>
  <c r="BO45" i="22"/>
  <c r="BN45" i="22"/>
  <c r="BM45" i="22"/>
  <c r="BL45" i="22"/>
  <c r="BK45" i="22"/>
  <c r="BJ45" i="22"/>
  <c r="D45" i="22" s="1"/>
  <c r="BI45" i="22"/>
  <c r="BH45" i="22"/>
  <c r="BG45" i="22"/>
  <c r="BF45" i="22"/>
  <c r="BE45" i="22"/>
  <c r="BD45" i="22"/>
  <c r="BC45" i="22"/>
  <c r="BB45" i="22"/>
  <c r="BA45" i="22"/>
  <c r="AZ45" i="22"/>
  <c r="AY45" i="22"/>
  <c r="AU45" i="22"/>
  <c r="AV45" i="22" s="1"/>
  <c r="AT45" i="22"/>
  <c r="BS54" i="22"/>
  <c r="BR54" i="22"/>
  <c r="BQ54" i="22"/>
  <c r="BP54" i="22"/>
  <c r="BO54" i="22"/>
  <c r="BN54" i="22"/>
  <c r="BM54" i="22"/>
  <c r="BL54" i="22"/>
  <c r="BK54" i="22"/>
  <c r="BJ54" i="22"/>
  <c r="BI54" i="22"/>
  <c r="BH54" i="22"/>
  <c r="BG54" i="22"/>
  <c r="BF54" i="22"/>
  <c r="BE54" i="22"/>
  <c r="BD54" i="22"/>
  <c r="BC54" i="22"/>
  <c r="BB54" i="22"/>
  <c r="BA54" i="22"/>
  <c r="E54" i="22" s="1"/>
  <c r="AZ54" i="22"/>
  <c r="AY54" i="22"/>
  <c r="AU54" i="22"/>
  <c r="AV54" i="22" s="1"/>
  <c r="AT54" i="22"/>
  <c r="BS34" i="22"/>
  <c r="BR34" i="22"/>
  <c r="BQ34" i="22"/>
  <c r="BP34" i="22"/>
  <c r="BO34" i="22"/>
  <c r="BN34" i="22"/>
  <c r="BM34" i="22"/>
  <c r="BL34" i="22"/>
  <c r="BK34" i="22"/>
  <c r="BJ34" i="22"/>
  <c r="BI34" i="22"/>
  <c r="BH34" i="22"/>
  <c r="BG34" i="22"/>
  <c r="BF34" i="22"/>
  <c r="BE34" i="22"/>
  <c r="BD34" i="22"/>
  <c r="BC34" i="22"/>
  <c r="BB34" i="22"/>
  <c r="BA34" i="22"/>
  <c r="AZ34" i="22"/>
  <c r="AY34" i="22"/>
  <c r="AU34" i="22"/>
  <c r="AV34" i="22" s="1"/>
  <c r="AT34" i="22"/>
  <c r="BS30" i="22"/>
  <c r="BR30" i="22"/>
  <c r="BQ30" i="22"/>
  <c r="BP30" i="22"/>
  <c r="BO30" i="22"/>
  <c r="BN30" i="22"/>
  <c r="BM30" i="22"/>
  <c r="BL30" i="22"/>
  <c r="BK30" i="22"/>
  <c r="BJ30" i="22"/>
  <c r="BI30" i="22"/>
  <c r="BH30" i="22"/>
  <c r="BG30" i="22"/>
  <c r="BF30" i="22"/>
  <c r="BE30" i="22"/>
  <c r="BD30" i="22"/>
  <c r="BC30" i="22"/>
  <c r="BB30" i="22"/>
  <c r="BA30" i="22"/>
  <c r="AZ30" i="22"/>
  <c r="AY30" i="22"/>
  <c r="AU30" i="22"/>
  <c r="AV30" i="22" s="1"/>
  <c r="AT30" i="22"/>
  <c r="BS36" i="22"/>
  <c r="BR36" i="22"/>
  <c r="BQ36" i="22"/>
  <c r="BP36" i="22"/>
  <c r="BO36" i="22"/>
  <c r="BN36" i="22"/>
  <c r="BM36" i="22"/>
  <c r="BL36" i="22"/>
  <c r="BK36" i="22"/>
  <c r="BJ36" i="22"/>
  <c r="D36" i="22" s="1"/>
  <c r="BI36" i="22"/>
  <c r="BH36" i="22"/>
  <c r="BG36" i="22"/>
  <c r="BF36" i="22"/>
  <c r="BE36" i="22"/>
  <c r="BD36" i="22"/>
  <c r="BC36" i="22"/>
  <c r="BB36" i="22"/>
  <c r="BA36" i="22"/>
  <c r="AZ36" i="22"/>
  <c r="AY36" i="22"/>
  <c r="AU36" i="22"/>
  <c r="AV36" i="22" s="1"/>
  <c r="AT36" i="22"/>
  <c r="BS21" i="22"/>
  <c r="BR21" i="22"/>
  <c r="BQ21" i="22"/>
  <c r="BP21" i="22"/>
  <c r="BO21" i="22"/>
  <c r="BN21" i="22"/>
  <c r="BM21" i="22"/>
  <c r="BL21" i="22"/>
  <c r="BK21" i="22"/>
  <c r="BJ21" i="22"/>
  <c r="BI21" i="22"/>
  <c r="BH21" i="22"/>
  <c r="BG21" i="22"/>
  <c r="BF21" i="22"/>
  <c r="BE21" i="22"/>
  <c r="BD21" i="22"/>
  <c r="BC21" i="22"/>
  <c r="BB21" i="22"/>
  <c r="BA21" i="22"/>
  <c r="E21" i="22" s="1"/>
  <c r="AZ21" i="22"/>
  <c r="AY21" i="22"/>
  <c r="AU21" i="22"/>
  <c r="AV21" i="22" s="1"/>
  <c r="AT21" i="22"/>
  <c r="BS24" i="22"/>
  <c r="BR24" i="22"/>
  <c r="BQ24" i="22"/>
  <c r="BP24" i="22"/>
  <c r="BO24" i="22"/>
  <c r="BN24" i="22"/>
  <c r="BM24" i="22"/>
  <c r="BL24" i="22"/>
  <c r="BK24" i="22"/>
  <c r="BJ24" i="22"/>
  <c r="BI24" i="22"/>
  <c r="BH24" i="22"/>
  <c r="BG24" i="22"/>
  <c r="BF24" i="22"/>
  <c r="BE24" i="22"/>
  <c r="BD24" i="22"/>
  <c r="BC24" i="22"/>
  <c r="BB24" i="22"/>
  <c r="BA24" i="22"/>
  <c r="AZ24" i="22"/>
  <c r="AY24" i="22"/>
  <c r="AU24" i="22"/>
  <c r="AV24" i="22" s="1"/>
  <c r="AT24" i="22"/>
  <c r="E8" i="22"/>
  <c r="C7" i="22"/>
  <c r="C5" i="22"/>
  <c r="C4" i="22"/>
  <c r="C3" i="22"/>
  <c r="C2" i="22"/>
  <c r="I55" i="7"/>
  <c r="I88" i="7" s="1"/>
  <c r="E8" i="5"/>
  <c r="E8" i="6"/>
  <c r="D2" i="5"/>
  <c r="C7" i="6"/>
  <c r="D7" i="5" s="1"/>
  <c r="F6" i="6"/>
  <c r="F5" i="6"/>
  <c r="F4" i="6"/>
  <c r="F3" i="6"/>
  <c r="C21" i="9"/>
  <c r="C13" i="9"/>
  <c r="C2" i="9"/>
  <c r="C49" i="9"/>
  <c r="C48" i="9"/>
  <c r="J41" i="9"/>
  <c r="L41" i="9"/>
  <c r="N41" i="9"/>
  <c r="P41" i="9"/>
  <c r="E35" i="25"/>
  <c r="E30" i="25"/>
  <c r="Q45" i="9"/>
  <c r="L54" i="7"/>
  <c r="K54" i="7"/>
  <c r="J54" i="7"/>
  <c r="I54" i="7"/>
  <c r="H54" i="7"/>
  <c r="G54" i="7"/>
  <c r="F54" i="7"/>
  <c r="E54" i="7"/>
  <c r="D54" i="7"/>
  <c r="C54" i="7"/>
  <c r="B54" i="7"/>
  <c r="H56" i="7"/>
  <c r="H62" i="7" s="1"/>
  <c r="B14" i="5" l="1"/>
  <c r="B41" i="5"/>
  <c r="BT41" i="5" s="1"/>
  <c r="E36" i="22"/>
  <c r="D30" i="22"/>
  <c r="E45" i="22"/>
  <c r="D27" i="22"/>
  <c r="E22" i="22"/>
  <c r="D59" i="22"/>
  <c r="E41" i="22"/>
  <c r="D61" i="22"/>
  <c r="E43" i="22"/>
  <c r="D23" i="22"/>
  <c r="E63" i="22"/>
  <c r="D20" i="22"/>
  <c r="E38" i="22"/>
  <c r="D62" i="22"/>
  <c r="E37" i="22"/>
  <c r="E24" i="22"/>
  <c r="E34" i="22"/>
  <c r="D54" i="22"/>
  <c r="E29" i="22"/>
  <c r="D39" i="22"/>
  <c r="E42" i="22"/>
  <c r="D50" i="22"/>
  <c r="E40" i="22"/>
  <c r="D53" i="22"/>
  <c r="E26" i="22"/>
  <c r="D51" i="22"/>
  <c r="E16" i="22"/>
  <c r="D55" i="22"/>
  <c r="D21" i="22"/>
  <c r="D44" i="22"/>
  <c r="D24" i="22"/>
  <c r="E30" i="22"/>
  <c r="D34" i="22"/>
  <c r="E27" i="22"/>
  <c r="D12" i="22"/>
  <c r="E59" i="22"/>
  <c r="D29" i="22"/>
  <c r="E61" i="22"/>
  <c r="D42" i="22"/>
  <c r="E23" i="22"/>
  <c r="D40" i="22"/>
  <c r="E20" i="22"/>
  <c r="D26" i="22"/>
  <c r="E62" i="22"/>
  <c r="D16" i="22"/>
  <c r="B36" i="5"/>
  <c r="BT36" i="5" s="1"/>
  <c r="B12" i="5"/>
  <c r="BT12" i="5" s="1"/>
  <c r="B19" i="5"/>
  <c r="BT19" i="5" s="1"/>
  <c r="B57" i="5"/>
  <c r="BT57" i="5" s="1"/>
  <c r="B54" i="5"/>
  <c r="BT54" i="5" s="1"/>
  <c r="B82" i="5"/>
  <c r="BT82" i="5" s="1"/>
  <c r="B52" i="5"/>
  <c r="BT52" i="5" s="1"/>
  <c r="B43" i="5"/>
  <c r="BT43" i="5" s="1"/>
  <c r="B37" i="5"/>
  <c r="BT37" i="5" s="1"/>
  <c r="B44" i="5"/>
  <c r="BT44" i="5" s="1"/>
  <c r="B26" i="5"/>
  <c r="BT26" i="5" s="1"/>
  <c r="B23" i="5"/>
  <c r="BT23" i="5" s="1"/>
  <c r="B20" i="5"/>
  <c r="BT20" i="5" s="1"/>
  <c r="B13" i="5"/>
  <c r="BT13" i="5" s="1"/>
  <c r="B48" i="5"/>
  <c r="BT48" i="5" s="1"/>
  <c r="B56" i="5"/>
  <c r="BT56" i="5" s="1"/>
  <c r="B47" i="5"/>
  <c r="BT47" i="5" s="1"/>
  <c r="B18" i="5"/>
  <c r="BT18" i="5" s="1"/>
  <c r="B42" i="5"/>
  <c r="BT42" i="5" s="1"/>
  <c r="B28" i="5"/>
  <c r="BT28" i="5" s="1"/>
  <c r="B46" i="5"/>
  <c r="BT46" i="5" s="1"/>
  <c r="B27" i="5"/>
  <c r="BT27" i="5" s="1"/>
  <c r="B32" i="5"/>
  <c r="B61" i="5"/>
  <c r="BT61" i="5" s="1"/>
  <c r="B51" i="5"/>
  <c r="BT51" i="5" s="1"/>
  <c r="B30" i="5"/>
  <c r="BT30" i="5" s="1"/>
  <c r="B24" i="5"/>
  <c r="BT24" i="5" s="1"/>
  <c r="B15" i="5"/>
  <c r="BT15" i="5" s="1"/>
  <c r="B35" i="5"/>
  <c r="BT35" i="5" s="1"/>
  <c r="B59" i="5"/>
  <c r="B29" i="5"/>
  <c r="BT29" i="5" s="1"/>
  <c r="B50" i="5"/>
  <c r="BT50" i="5" s="1"/>
  <c r="B38" i="5"/>
  <c r="BT38" i="5" s="1"/>
  <c r="B25" i="5"/>
  <c r="B17" i="5"/>
  <c r="BT17" i="5" s="1"/>
  <c r="B49" i="5"/>
  <c r="BT49" i="5" s="1"/>
  <c r="B33" i="5"/>
  <c r="BT33" i="5" s="1"/>
  <c r="B40" i="5"/>
  <c r="BT40" i="5" s="1"/>
  <c r="B73" i="5"/>
  <c r="BT73" i="5" s="1"/>
  <c r="B22" i="5"/>
  <c r="BT22" i="5" s="1"/>
  <c r="B21" i="5"/>
  <c r="BT21" i="5" s="1"/>
  <c r="B16" i="5"/>
  <c r="BT16" i="5" s="1"/>
  <c r="E28" i="9"/>
  <c r="E30" i="9"/>
  <c r="E29" i="9"/>
  <c r="B84" i="5"/>
  <c r="BT84" i="5" s="1"/>
  <c r="B69" i="5"/>
  <c r="BT69" i="5" s="1"/>
  <c r="B83" i="5"/>
  <c r="BT83" i="5" s="1"/>
  <c r="B55" i="5"/>
  <c r="BT55" i="5" s="1"/>
  <c r="B34" i="5"/>
  <c r="BT34" i="5" s="1"/>
  <c r="B77" i="5"/>
  <c r="BT77" i="5" s="1"/>
  <c r="B81" i="5"/>
  <c r="BT81" i="5" s="1"/>
  <c r="B80" i="5"/>
  <c r="BT80" i="5" s="1"/>
  <c r="B78" i="5"/>
  <c r="BT78" i="5" s="1"/>
  <c r="B75" i="5"/>
  <c r="BT75" i="5" s="1"/>
  <c r="B86" i="5"/>
  <c r="BT86" i="5" s="1"/>
  <c r="B67" i="5"/>
  <c r="BT67" i="5" s="1"/>
  <c r="B64" i="5"/>
  <c r="BT64" i="5" s="1"/>
  <c r="B79" i="5"/>
  <c r="BT79" i="5" s="1"/>
  <c r="B74" i="5"/>
  <c r="BT74" i="5" s="1"/>
  <c r="B53" i="5"/>
  <c r="BT53" i="5" s="1"/>
  <c r="B68" i="5"/>
  <c r="BT68" i="5" s="1"/>
  <c r="B85" i="5"/>
  <c r="BT85" i="5" s="1"/>
  <c r="J55" i="7"/>
  <c r="J88" i="7" s="1"/>
  <c r="BT14" i="5"/>
  <c r="B63" i="5"/>
  <c r="BT63" i="5" s="1"/>
  <c r="BT11" i="5"/>
  <c r="B31" i="5"/>
  <c r="BT31" i="5" s="1"/>
  <c r="B71" i="5"/>
  <c r="BT71" i="5" s="1"/>
  <c r="BT59" i="5"/>
  <c r="B66" i="5"/>
  <c r="BT66" i="5" s="1"/>
  <c r="B58" i="5"/>
  <c r="BT58" i="5" s="1"/>
  <c r="B45" i="5"/>
  <c r="BT45" i="5" s="1"/>
  <c r="B70" i="5"/>
  <c r="BT70" i="5" s="1"/>
  <c r="BT25" i="5"/>
  <c r="B65" i="5"/>
  <c r="BT65" i="5" s="1"/>
  <c r="B60" i="5"/>
  <c r="BT60" i="5" s="1"/>
  <c r="B76" i="5"/>
  <c r="BT76" i="5" s="1"/>
  <c r="BT32" i="5"/>
  <c r="B72" i="5"/>
  <c r="BT72" i="5" s="1"/>
  <c r="B39" i="5"/>
  <c r="BT39" i="5" s="1"/>
  <c r="B62" i="5"/>
  <c r="BT62" i="5" s="1"/>
  <c r="E43" i="9"/>
  <c r="E40" i="9"/>
  <c r="R45" i="9"/>
  <c r="P39" i="9"/>
  <c r="N39" i="9"/>
  <c r="L39" i="9"/>
  <c r="J39" i="9"/>
  <c r="R39" i="9"/>
  <c r="O39" i="9"/>
  <c r="M39" i="9"/>
  <c r="K39" i="9"/>
  <c r="R43" i="9"/>
  <c r="Q43" i="9"/>
  <c r="K40" i="9"/>
  <c r="K38" i="9"/>
  <c r="L40" i="9"/>
  <c r="J40" i="9"/>
  <c r="O38" i="9"/>
  <c r="M38" i="9"/>
  <c r="J38" i="9"/>
  <c r="P38" i="9"/>
  <c r="N38" i="9"/>
  <c r="K46" i="9"/>
  <c r="M46" i="9"/>
  <c r="O46" i="9"/>
  <c r="P43" i="9"/>
  <c r="N43" i="9"/>
  <c r="L43" i="9"/>
  <c r="J43" i="9"/>
  <c r="J42" i="9"/>
  <c r="L42" i="9"/>
  <c r="N42" i="9"/>
  <c r="P42" i="9"/>
  <c r="Q42" i="9"/>
  <c r="O43" i="9"/>
  <c r="M43" i="9"/>
  <c r="K43" i="9"/>
  <c r="K42" i="9"/>
  <c r="M42" i="9"/>
  <c r="O42" i="9"/>
  <c r="E44" i="9"/>
  <c r="E45" i="9"/>
  <c r="E41" i="25"/>
  <c r="J46" i="9"/>
  <c r="L46" i="9"/>
  <c r="N46" i="9"/>
  <c r="P46" i="9"/>
  <c r="Q40" i="9"/>
  <c r="O40" i="9"/>
  <c r="M40" i="9"/>
  <c r="P40" i="9"/>
  <c r="N40" i="9"/>
  <c r="E41" i="9"/>
  <c r="L38" i="9"/>
  <c r="E38" i="9"/>
  <c r="O41" i="9"/>
  <c r="M41" i="9"/>
  <c r="K41" i="9"/>
  <c r="R41" i="9"/>
  <c r="R44" i="9"/>
  <c r="Q41" i="9"/>
  <c r="Q44" i="9"/>
  <c r="W40" i="9" s="1"/>
  <c r="Q46" i="9"/>
  <c r="O45" i="9"/>
  <c r="M45" i="9"/>
  <c r="K45" i="9"/>
  <c r="R46" i="9"/>
  <c r="P45" i="9"/>
  <c r="N45" i="9"/>
  <c r="L45" i="9"/>
  <c r="J45" i="9"/>
  <c r="E37" i="25"/>
  <c r="O44" i="9"/>
  <c r="M44" i="9"/>
  <c r="K44" i="9"/>
  <c r="P44" i="9"/>
  <c r="N44" i="9"/>
  <c r="L44" i="9"/>
  <c r="J44" i="9"/>
  <c r="E39" i="9"/>
  <c r="E46" i="9"/>
  <c r="E42" i="9"/>
  <c r="R40" i="9"/>
  <c r="G13" i="9"/>
  <c r="Q39" i="9"/>
  <c r="I2" i="9"/>
  <c r="Q38" i="9"/>
  <c r="R38" i="9"/>
  <c r="F21" i="9"/>
  <c r="R42" i="9"/>
  <c r="E34" i="25"/>
  <c r="E32" i="25"/>
  <c r="E31" i="25"/>
  <c r="E8" i="25"/>
  <c r="E11" i="25"/>
  <c r="E9" i="25"/>
  <c r="Q28" i="9"/>
  <c r="E39" i="25"/>
  <c r="E33" i="25"/>
  <c r="E38" i="25"/>
  <c r="E40" i="25"/>
  <c r="E36" i="25"/>
  <c r="E6" i="25"/>
  <c r="E7" i="25"/>
  <c r="E5" i="25"/>
  <c r="E12" i="25"/>
  <c r="E10" i="25"/>
  <c r="E4" i="25"/>
  <c r="L48" i="7"/>
  <c r="K46" i="7"/>
  <c r="Q35" i="9"/>
  <c r="Q33" i="9"/>
  <c r="Q31" i="9"/>
  <c r="Q29" i="9"/>
  <c r="Q27" i="9"/>
  <c r="Q34" i="9"/>
  <c r="Q32" i="9"/>
  <c r="Q30" i="9"/>
  <c r="R28" i="9"/>
  <c r="R34" i="9"/>
  <c r="H55" i="7"/>
  <c r="H88" i="7" s="1"/>
  <c r="R32" i="9"/>
  <c r="R30" i="9"/>
  <c r="R35" i="9"/>
  <c r="R33" i="9"/>
  <c r="R31" i="9"/>
  <c r="R29" i="9"/>
  <c r="R27" i="9"/>
  <c r="C8" i="22"/>
  <c r="F8" i="22" s="1"/>
  <c r="CS24" i="22"/>
  <c r="D6" i="23"/>
  <c r="CR24" i="22"/>
  <c r="CT24" i="22"/>
  <c r="CU24" i="22"/>
  <c r="CU37" i="22"/>
  <c r="CS37" i="22"/>
  <c r="CU55" i="22"/>
  <c r="CS55" i="22"/>
  <c r="CU16" i="22"/>
  <c r="CS16" i="22"/>
  <c r="CU62" i="22"/>
  <c r="CS62" i="22"/>
  <c r="CU38" i="22"/>
  <c r="CS38" i="22"/>
  <c r="CU51" i="22"/>
  <c r="CS51" i="22"/>
  <c r="CU26" i="22"/>
  <c r="CS26" i="22"/>
  <c r="CU20" i="22"/>
  <c r="CS20" i="22"/>
  <c r="CU63" i="22"/>
  <c r="CS63" i="22"/>
  <c r="CU53" i="22"/>
  <c r="CS53" i="22"/>
  <c r="CU40" i="22"/>
  <c r="CS40" i="22"/>
  <c r="CU23" i="22"/>
  <c r="CS23" i="22"/>
  <c r="CU43" i="22"/>
  <c r="CS43" i="22"/>
  <c r="CU50" i="22"/>
  <c r="CS50" i="22"/>
  <c r="CU42" i="22"/>
  <c r="CS42" i="22"/>
  <c r="CU61" i="22"/>
  <c r="CS61" i="22"/>
  <c r="CU41" i="22"/>
  <c r="CS41" i="22"/>
  <c r="CU39" i="22"/>
  <c r="CS39" i="22"/>
  <c r="CU29" i="22"/>
  <c r="CS29" i="22"/>
  <c r="CU59" i="22"/>
  <c r="CS59" i="22"/>
  <c r="CU22" i="22"/>
  <c r="CS22" i="22"/>
  <c r="CU44" i="22"/>
  <c r="CS44" i="22"/>
  <c r="CU12" i="22"/>
  <c r="CS12" i="22"/>
  <c r="CU27" i="22"/>
  <c r="CS27" i="22"/>
  <c r="CU45" i="22"/>
  <c r="CS45" i="22"/>
  <c r="CU54" i="22"/>
  <c r="CS54" i="22"/>
  <c r="CU34" i="22"/>
  <c r="CS34" i="22"/>
  <c r="CU30" i="22"/>
  <c r="CS30" i="22"/>
  <c r="CU36" i="22"/>
  <c r="CS36" i="22"/>
  <c r="CU21" i="22"/>
  <c r="CS21" i="22"/>
  <c r="CT37" i="22"/>
  <c r="CR37" i="22"/>
  <c r="CT55" i="22"/>
  <c r="CR55" i="22"/>
  <c r="CT16" i="22"/>
  <c r="CR16" i="22"/>
  <c r="CT62" i="22"/>
  <c r="CR62" i="22"/>
  <c r="CT38" i="22"/>
  <c r="CR38" i="22"/>
  <c r="CT51" i="22"/>
  <c r="CR51" i="22"/>
  <c r="CT26" i="22"/>
  <c r="CR26" i="22"/>
  <c r="CT20" i="22"/>
  <c r="CR20" i="22"/>
  <c r="CT63" i="22"/>
  <c r="CR63" i="22"/>
  <c r="CT53" i="22"/>
  <c r="CR53" i="22"/>
  <c r="CT40" i="22"/>
  <c r="CR40" i="22"/>
  <c r="CT23" i="22"/>
  <c r="CR23" i="22"/>
  <c r="CT43" i="22"/>
  <c r="CR43" i="22"/>
  <c r="CT50" i="22"/>
  <c r="CR50" i="22"/>
  <c r="CT42" i="22"/>
  <c r="CR42" i="22"/>
  <c r="CT61" i="22"/>
  <c r="CR61" i="22"/>
  <c r="CT41" i="22"/>
  <c r="CR41" i="22"/>
  <c r="CT39" i="22"/>
  <c r="CR39" i="22"/>
  <c r="CT29" i="22"/>
  <c r="CR29" i="22"/>
  <c r="CT59" i="22"/>
  <c r="CR59" i="22"/>
  <c r="CT22" i="22"/>
  <c r="CR22" i="22"/>
  <c r="CT44" i="22"/>
  <c r="CR44" i="22"/>
  <c r="CT12" i="22"/>
  <c r="CR12" i="22"/>
  <c r="CT27" i="22"/>
  <c r="CR27" i="22"/>
  <c r="CT45" i="22"/>
  <c r="CR45" i="22"/>
  <c r="CT54" i="22"/>
  <c r="CR54" i="22"/>
  <c r="CT34" i="22"/>
  <c r="CR34" i="22"/>
  <c r="CT30" i="22"/>
  <c r="CR30" i="22"/>
  <c r="CT36" i="22"/>
  <c r="CR36" i="22"/>
  <c r="CT21" i="22"/>
  <c r="CR21" i="22"/>
  <c r="D2" i="22"/>
  <c r="G2" i="22" s="1"/>
  <c r="D3" i="22"/>
  <c r="H3" i="22" s="1"/>
  <c r="D4" i="22"/>
  <c r="G4" i="22" s="1"/>
  <c r="D5" i="22"/>
  <c r="G5" i="22" s="1"/>
  <c r="D6" i="22"/>
  <c r="G6" i="22" s="1"/>
  <c r="D7" i="22"/>
  <c r="F4" i="22"/>
  <c r="AW30" i="22"/>
  <c r="AX30" i="22" s="1"/>
  <c r="AW34" i="22"/>
  <c r="AX34" i="22" s="1"/>
  <c r="F2" i="22"/>
  <c r="F6" i="22"/>
  <c r="AW24" i="22"/>
  <c r="AX24" i="22" s="1"/>
  <c r="AW21" i="22"/>
  <c r="AX21" i="22" s="1"/>
  <c r="AW36" i="22"/>
  <c r="AX36" i="22" s="1"/>
  <c r="F3" i="22"/>
  <c r="F5" i="22"/>
  <c r="AW54" i="22"/>
  <c r="AX54" i="22" s="1"/>
  <c r="AW45" i="22"/>
  <c r="AX45" i="22" s="1"/>
  <c r="AW27" i="22"/>
  <c r="AX27" i="22" s="1"/>
  <c r="AW12" i="22"/>
  <c r="AX12" i="22" s="1"/>
  <c r="AW44" i="22"/>
  <c r="AX44" i="22" s="1"/>
  <c r="AW22" i="22"/>
  <c r="AX22" i="22" s="1"/>
  <c r="AW59" i="22"/>
  <c r="AX59" i="22" s="1"/>
  <c r="AW29" i="22"/>
  <c r="AX29" i="22" s="1"/>
  <c r="AW39" i="22"/>
  <c r="AX39" i="22" s="1"/>
  <c r="AW41" i="22"/>
  <c r="AX41" i="22" s="1"/>
  <c r="AW61" i="22"/>
  <c r="AX61" i="22" s="1"/>
  <c r="AW42" i="22"/>
  <c r="AX42" i="22" s="1"/>
  <c r="AW50" i="22"/>
  <c r="AX50" i="22" s="1"/>
  <c r="AW43" i="22"/>
  <c r="AX43" i="22" s="1"/>
  <c r="AW23" i="22"/>
  <c r="AX23" i="22" s="1"/>
  <c r="AW40" i="22"/>
  <c r="AX40" i="22" s="1"/>
  <c r="AW53" i="22"/>
  <c r="AX53" i="22" s="1"/>
  <c r="AW63" i="22"/>
  <c r="AX63" i="22" s="1"/>
  <c r="AW20" i="22"/>
  <c r="AX20" i="22" s="1"/>
  <c r="AW26" i="22"/>
  <c r="AX26" i="22" s="1"/>
  <c r="AW51" i="22"/>
  <c r="AX51" i="22" s="1"/>
  <c r="AW38" i="22"/>
  <c r="AX38" i="22" s="1"/>
  <c r="AW62" i="22"/>
  <c r="AX62" i="22" s="1"/>
  <c r="AW16" i="22"/>
  <c r="AX16" i="22" s="1"/>
  <c r="AW55" i="22"/>
  <c r="AX55" i="22" s="1"/>
  <c r="AW37" i="22"/>
  <c r="AX37" i="22" s="1"/>
  <c r="G2" i="5"/>
  <c r="D6" i="5"/>
  <c r="D4" i="5"/>
  <c r="C8" i="6"/>
  <c r="D5" i="5"/>
  <c r="G5" i="5" s="1"/>
  <c r="D3" i="5"/>
  <c r="G3" i="5" s="1"/>
  <c r="F2" i="6"/>
  <c r="C50" i="9"/>
  <c r="D49" i="9" s="1"/>
  <c r="F42" i="9"/>
  <c r="H42" i="9"/>
  <c r="H39" i="9"/>
  <c r="H4" i="22" l="1"/>
  <c r="A27" i="7"/>
  <c r="A34" i="7"/>
  <c r="A11" i="7"/>
  <c r="A28" i="7"/>
  <c r="A33" i="7"/>
  <c r="A12" i="7"/>
  <c r="A18" i="7"/>
  <c r="A17" i="7"/>
  <c r="A26" i="7"/>
  <c r="A31" i="7"/>
  <c r="A15" i="7"/>
  <c r="A14" i="7"/>
  <c r="A21" i="7"/>
  <c r="A5" i="7"/>
  <c r="A32" i="7"/>
  <c r="A16" i="7"/>
  <c r="A6" i="7"/>
  <c r="A23" i="7"/>
  <c r="A7" i="7"/>
  <c r="A29" i="7"/>
  <c r="A13" i="7"/>
  <c r="A22" i="7"/>
  <c r="A24" i="7"/>
  <c r="A8" i="7"/>
  <c r="A35" i="7"/>
  <c r="A19" i="7"/>
  <c r="A30" i="7"/>
  <c r="A25" i="7"/>
  <c r="A9" i="7"/>
  <c r="A10" i="7"/>
  <c r="A20" i="7"/>
  <c r="A4" i="7"/>
  <c r="W44" i="9"/>
  <c r="X42" i="9"/>
  <c r="W38" i="9"/>
  <c r="A3" i="7"/>
  <c r="F30" i="9"/>
  <c r="X44" i="9"/>
  <c r="X40" i="9"/>
  <c r="F43" i="9"/>
  <c r="X43" i="9"/>
  <c r="G39" i="9"/>
  <c r="H38" i="9"/>
  <c r="F39" i="9"/>
  <c r="W42" i="9"/>
  <c r="W43" i="9"/>
  <c r="F45" i="9"/>
  <c r="X41" i="9"/>
  <c r="X39" i="9"/>
  <c r="W41" i="9"/>
  <c r="W39" i="9"/>
  <c r="X38" i="9"/>
  <c r="W45" i="9"/>
  <c r="X45" i="9"/>
  <c r="H2" i="9"/>
  <c r="G43" i="9"/>
  <c r="F38" i="9"/>
  <c r="H43" i="9"/>
  <c r="H44" i="9"/>
  <c r="F44" i="9"/>
  <c r="C3" i="5"/>
  <c r="H3" i="5" s="1"/>
  <c r="C5" i="5"/>
  <c r="H5" i="5" s="1"/>
  <c r="C6" i="5"/>
  <c r="H6" i="5" s="1"/>
  <c r="C2" i="5"/>
  <c r="C4" i="5"/>
  <c r="H4" i="5" s="1"/>
  <c r="C7" i="5"/>
  <c r="H40" i="9"/>
  <c r="D48" i="9"/>
  <c r="H46" i="9"/>
  <c r="F46" i="9"/>
  <c r="F41" i="9"/>
  <c r="H45" i="9"/>
  <c r="H41" i="9"/>
  <c r="G45" i="9"/>
  <c r="G38" i="9"/>
  <c r="G46" i="9"/>
  <c r="G44" i="9"/>
  <c r="G42" i="9"/>
  <c r="F40" i="9"/>
  <c r="G40" i="9"/>
  <c r="G41" i="9"/>
  <c r="W30" i="9"/>
  <c r="F28" i="9"/>
  <c r="K55" i="7"/>
  <c r="K88" i="7" s="1"/>
  <c r="K56" i="7"/>
  <c r="K62" i="7" s="1"/>
  <c r="G28" i="9"/>
  <c r="G30" i="9"/>
  <c r="F27" i="9"/>
  <c r="X32" i="9"/>
  <c r="X27" i="9"/>
  <c r="W32" i="9"/>
  <c r="X31" i="9"/>
  <c r="W31" i="9"/>
  <c r="X30" i="9"/>
  <c r="M48" i="7"/>
  <c r="L46" i="7"/>
  <c r="G27" i="9"/>
  <c r="W28" i="9"/>
  <c r="W34" i="9"/>
  <c r="F34" i="9"/>
  <c r="X28" i="9"/>
  <c r="X33" i="9"/>
  <c r="W33" i="9"/>
  <c r="F35" i="9"/>
  <c r="X29" i="9"/>
  <c r="F31" i="9"/>
  <c r="F33" i="9"/>
  <c r="W29" i="9"/>
  <c r="W27" i="9"/>
  <c r="X34" i="9"/>
  <c r="F32" i="9"/>
  <c r="G32" i="9"/>
  <c r="G33" i="9"/>
  <c r="G31" i="9"/>
  <c r="G35" i="9"/>
  <c r="C8" i="25"/>
  <c r="H29" i="9"/>
  <c r="C10" i="25"/>
  <c r="H35" i="9"/>
  <c r="C7" i="25"/>
  <c r="H30" i="9"/>
  <c r="C11" i="25"/>
  <c r="H32" i="9"/>
  <c r="G29" i="9"/>
  <c r="F29" i="9"/>
  <c r="C6" i="25"/>
  <c r="H33" i="9"/>
  <c r="H28" i="9"/>
  <c r="C12" i="25"/>
  <c r="C4" i="25"/>
  <c r="H31" i="9"/>
  <c r="C9" i="25"/>
  <c r="H27" i="9"/>
  <c r="C5" i="25"/>
  <c r="H34" i="9"/>
  <c r="G34" i="9"/>
  <c r="H2" i="22"/>
  <c r="H6" i="22"/>
  <c r="D8" i="22"/>
  <c r="G8" i="22" s="1"/>
  <c r="G3" i="22"/>
  <c r="CV21" i="22"/>
  <c r="CV34" i="22"/>
  <c r="CV54" i="22"/>
  <c r="CV45" i="22"/>
  <c r="CV12" i="22"/>
  <c r="CV44" i="22"/>
  <c r="CV22" i="22"/>
  <c r="CV59" i="22"/>
  <c r="CV39" i="22"/>
  <c r="CV41" i="22"/>
  <c r="CV42" i="22"/>
  <c r="CV23" i="22"/>
  <c r="CV63" i="22"/>
  <c r="CV26" i="22"/>
  <c r="CV38" i="22"/>
  <c r="CV62" i="22"/>
  <c r="CV16" i="22"/>
  <c r="CV55" i="22"/>
  <c r="CV37" i="22"/>
  <c r="G6" i="23"/>
  <c r="H6" i="23"/>
  <c r="CV36" i="22"/>
  <c r="CV27" i="22"/>
  <c r="CV29" i="22"/>
  <c r="CV61" i="22"/>
  <c r="CV50" i="22"/>
  <c r="CV43" i="22"/>
  <c r="CV40" i="22"/>
  <c r="CV53" i="22"/>
  <c r="CV20" i="22"/>
  <c r="CV51" i="22"/>
  <c r="CV24" i="22"/>
  <c r="CV30" i="22"/>
  <c r="H5" i="22"/>
  <c r="G6" i="5"/>
  <c r="F8" i="6"/>
  <c r="D8" i="5"/>
  <c r="G4" i="5"/>
  <c r="H13" i="9"/>
  <c r="F13" i="9"/>
  <c r="F2" i="9"/>
  <c r="G2" i="9"/>
  <c r="A1" i="7" l="1"/>
  <c r="D2" i="23"/>
  <c r="F2" i="5"/>
  <c r="H2" i="5"/>
  <c r="D2" i="6"/>
  <c r="C8" i="5"/>
  <c r="F8" i="5" s="1"/>
  <c r="D5" i="6"/>
  <c r="D5" i="23"/>
  <c r="F5" i="5"/>
  <c r="D7" i="6"/>
  <c r="D7" i="23"/>
  <c r="D4" i="23"/>
  <c r="F4" i="5"/>
  <c r="D4" i="6"/>
  <c r="D6" i="6"/>
  <c r="F6" i="5"/>
  <c r="D3" i="6"/>
  <c r="F3" i="5"/>
  <c r="D3" i="23"/>
  <c r="D7" i="25"/>
  <c r="D9" i="25"/>
  <c r="D4" i="25"/>
  <c r="L55" i="7"/>
  <c r="L88" i="7" s="1"/>
  <c r="L56" i="7"/>
  <c r="L62" i="7" s="1"/>
  <c r="D8" i="25"/>
  <c r="D5" i="25"/>
  <c r="N48" i="7"/>
  <c r="M46" i="7"/>
  <c r="D6" i="25"/>
  <c r="D10" i="25"/>
  <c r="D11" i="25"/>
  <c r="H8" i="22"/>
  <c r="G8" i="5"/>
  <c r="H8" i="5"/>
  <c r="G4" i="6" l="1"/>
  <c r="H4" i="6"/>
  <c r="G4" i="23"/>
  <c r="H4" i="23"/>
  <c r="H5" i="23"/>
  <c r="G5" i="23"/>
  <c r="G2" i="23"/>
  <c r="H2" i="23"/>
  <c r="D8" i="23"/>
  <c r="G3" i="23"/>
  <c r="H3" i="23"/>
  <c r="G3" i="6"/>
  <c r="H3" i="6"/>
  <c r="G6" i="6"/>
  <c r="H6" i="6"/>
  <c r="G5" i="6"/>
  <c r="H5" i="6"/>
  <c r="H2" i="6"/>
  <c r="D8" i="6"/>
  <c r="G2" i="6"/>
  <c r="M55" i="7"/>
  <c r="M56" i="7"/>
  <c r="M62" i="7" s="1"/>
  <c r="O48" i="7"/>
  <c r="O46" i="7" s="1"/>
  <c r="N46" i="7"/>
  <c r="G8" i="6" l="1"/>
  <c r="H8" i="6"/>
  <c r="H8" i="23"/>
  <c r="G8" i="23"/>
  <c r="N55" i="7"/>
  <c r="N56" i="7"/>
  <c r="N62" i="7" s="1"/>
  <c r="O55" i="7"/>
  <c r="O56" i="7"/>
  <c r="O62" i="7" s="1"/>
  <c r="J62" i="9" l="1"/>
</calcChain>
</file>

<file path=xl/sharedStrings.xml><?xml version="1.0" encoding="utf-8"?>
<sst xmlns="http://schemas.openxmlformats.org/spreadsheetml/2006/main" count="17629" uniqueCount="928">
  <si>
    <t>87-89 Mph</t>
  </si>
  <si>
    <t>90-92 Mph</t>
  </si>
  <si>
    <t>92-94 Mph</t>
  </si>
  <si>
    <t>Carlos Rivera</t>
  </si>
  <si>
    <t>95-97 Mph</t>
  </si>
  <si>
    <t>91-93 Mph</t>
  </si>
  <si>
    <t>Donald Mays</t>
  </si>
  <si>
    <t>93-95 Mph</t>
  </si>
  <si>
    <t>97-99 Mph</t>
  </si>
  <si>
    <t>94-96 Mph</t>
  </si>
  <si>
    <t>Conrad Shelton</t>
  </si>
  <si>
    <t>Will Young</t>
  </si>
  <si>
    <t>DH</t>
  </si>
  <si>
    <t>RP</t>
  </si>
  <si>
    <t>Name</t>
  </si>
  <si>
    <t>OVR</t>
  </si>
  <si>
    <t>POT</t>
  </si>
  <si>
    <t>WE</t>
  </si>
  <si>
    <t>INT</t>
  </si>
  <si>
    <t>CON</t>
  </si>
  <si>
    <t>GAP</t>
  </si>
  <si>
    <t>POW</t>
  </si>
  <si>
    <t>EYE</t>
  </si>
  <si>
    <t>K's</t>
  </si>
  <si>
    <t>CON P</t>
  </si>
  <si>
    <t>GAP P</t>
  </si>
  <si>
    <t>POW P</t>
  </si>
  <si>
    <t>EYE P</t>
  </si>
  <si>
    <t>K P</t>
  </si>
  <si>
    <t>SPE</t>
  </si>
  <si>
    <t>STE</t>
  </si>
  <si>
    <t>RUN</t>
  </si>
  <si>
    <t>SLR</t>
  </si>
  <si>
    <t>YL</t>
  </si>
  <si>
    <t>3 stars</t>
  </si>
  <si>
    <t>-</t>
  </si>
  <si>
    <t>2 stars</t>
  </si>
  <si>
    <t>Ronald Lowry</t>
  </si>
  <si>
    <t>1 (auto.)</t>
  </si>
  <si>
    <t>1 (arbitr.)</t>
  </si>
  <si>
    <t>1 star</t>
  </si>
  <si>
    <t>4 stars</t>
  </si>
  <si>
    <t>Alberto Flores</t>
  </si>
  <si>
    <t>Dave Wells</t>
  </si>
  <si>
    <t>Martin Smith</t>
  </si>
  <si>
    <t>RL</t>
  </si>
  <si>
    <t>STU</t>
  </si>
  <si>
    <t>MOV</t>
  </si>
  <si>
    <t>STU P</t>
  </si>
  <si>
    <t>MOV P</t>
  </si>
  <si>
    <t>FB</t>
  </si>
  <si>
    <t>FBP</t>
  </si>
  <si>
    <t>CH</t>
  </si>
  <si>
    <t>CHP</t>
  </si>
  <si>
    <t>CB</t>
  </si>
  <si>
    <t>CBP</t>
  </si>
  <si>
    <t>SL</t>
  </si>
  <si>
    <t>SLP</t>
  </si>
  <si>
    <t>SI</t>
  </si>
  <si>
    <t>SIP</t>
  </si>
  <si>
    <t>SPP</t>
  </si>
  <si>
    <t>CT</t>
  </si>
  <si>
    <t>CTP</t>
  </si>
  <si>
    <t>FO</t>
  </si>
  <si>
    <t>FOP</t>
  </si>
  <si>
    <t>CC</t>
  </si>
  <si>
    <t>CCP</t>
  </si>
  <si>
    <t>SC</t>
  </si>
  <si>
    <t>SCP</t>
  </si>
  <si>
    <t>KC</t>
  </si>
  <si>
    <t>KCP</t>
  </si>
  <si>
    <t>KN</t>
  </si>
  <si>
    <t>KNP</t>
  </si>
  <si>
    <t>VELO</t>
  </si>
  <si>
    <t>STM</t>
  </si>
  <si>
    <t>G/F</t>
  </si>
  <si>
    <t>Exp</t>
  </si>
  <si>
    <t>At Now</t>
  </si>
  <si>
    <t>At Pot</t>
  </si>
  <si>
    <t>At Exp</t>
  </si>
  <si>
    <t>Samuel Kettley</t>
  </si>
  <si>
    <t>Age</t>
  </si>
  <si>
    <t>C</t>
  </si>
  <si>
    <t>K</t>
  </si>
  <si>
    <t>1B</t>
  </si>
  <si>
    <t>2B</t>
  </si>
  <si>
    <t>3B</t>
  </si>
  <si>
    <t>SS</t>
  </si>
  <si>
    <t>LF</t>
  </si>
  <si>
    <t>CF</t>
  </si>
  <si>
    <t>RF</t>
  </si>
  <si>
    <t>B</t>
  </si>
  <si>
    <t>T</t>
  </si>
  <si>
    <t>L</t>
  </si>
  <si>
    <t>R</t>
  </si>
  <si>
    <t>BR</t>
  </si>
  <si>
    <t>S</t>
  </si>
  <si>
    <t>MR</t>
  </si>
  <si>
    <t>SP</t>
  </si>
  <si>
    <t>CL</t>
  </si>
  <si>
    <t>Def</t>
  </si>
  <si>
    <t>POS</t>
  </si>
  <si>
    <t>OVR SMC</t>
  </si>
  <si>
    <t>POT SMC</t>
  </si>
  <si>
    <t>Act</t>
  </si>
  <si>
    <t>FA?</t>
  </si>
  <si>
    <t>nCPE Avg</t>
  </si>
  <si>
    <t>fCPE Avg</t>
  </si>
  <si>
    <t>Player</t>
  </si>
  <si>
    <t>Pos</t>
  </si>
  <si>
    <t>ML Service</t>
  </si>
  <si>
    <t>Arbitration</t>
  </si>
  <si>
    <t>Options</t>
  </si>
  <si>
    <t>Additions</t>
  </si>
  <si>
    <t>Bat Pool</t>
  </si>
  <si>
    <t>Glove Pool</t>
  </si>
  <si>
    <t>SP Pool</t>
  </si>
  <si>
    <t>Swing</t>
  </si>
  <si>
    <t>CL Pool</t>
  </si>
  <si>
    <t>SU</t>
  </si>
  <si>
    <t>RP Pool</t>
  </si>
  <si>
    <t>LHP</t>
  </si>
  <si>
    <t>RHP</t>
  </si>
  <si>
    <t>C Pool</t>
  </si>
  <si>
    <t>IF Arm</t>
  </si>
  <si>
    <t>OF Arm</t>
  </si>
  <si>
    <t>C Arm</t>
  </si>
  <si>
    <t>#1 Hitter (High OBP, Speed)</t>
  </si>
  <si>
    <t>#3 Hitter (High Avg, Power, Eye)</t>
  </si>
  <si>
    <t>#4 Hitter (High Power, One of AVG/EYE)</t>
  </si>
  <si>
    <t>#5 Hitter (High Power)</t>
  </si>
  <si>
    <t>#6 Hitter (Two of High Avg, Power, Eye)</t>
  </si>
  <si>
    <t>#7 Hitter (One of High Avg, Power, Eye)</t>
  </si>
  <si>
    <t>#9 Hitter (One of High Avg, Power, Eye)</t>
  </si>
  <si>
    <t>#8 Hitter (One of High Avg, Power, Eye)</t>
  </si>
  <si>
    <t>G</t>
  </si>
  <si>
    <t>P</t>
  </si>
  <si>
    <t>Contact</t>
  </si>
  <si>
    <t>Gap</t>
  </si>
  <si>
    <t>Power</t>
  </si>
  <si>
    <t>Eye</t>
  </si>
  <si>
    <t>Speed</t>
  </si>
  <si>
    <t>Stealing</t>
  </si>
  <si>
    <t>#5 Hitter (Med Power, One of AVG/Eye)</t>
  </si>
  <si>
    <t>#4 Hitter (High Power, One of AVG/Eye)</t>
  </si>
  <si>
    <t>Lineup</t>
  </si>
  <si>
    <t>Ok?</t>
  </si>
  <si>
    <t>Bat Score</t>
  </si>
  <si>
    <t>BS</t>
  </si>
  <si>
    <t>#8 Hitter (One of High Avg, Gap, Power, Eye)</t>
  </si>
  <si>
    <t>Idl</t>
  </si>
  <si>
    <t>n#1</t>
  </si>
  <si>
    <t>n#2</t>
  </si>
  <si>
    <t>n#3</t>
  </si>
  <si>
    <t>n#4</t>
  </si>
  <si>
    <t>n#5</t>
  </si>
  <si>
    <t>n#6</t>
  </si>
  <si>
    <t>n#7</t>
  </si>
  <si>
    <t>n#8</t>
  </si>
  <si>
    <t>n#9</t>
  </si>
  <si>
    <t>f#1</t>
  </si>
  <si>
    <t>f#2</t>
  </si>
  <si>
    <t>f#3</t>
  </si>
  <si>
    <t>f#4</t>
  </si>
  <si>
    <t>f#5</t>
  </si>
  <si>
    <t>f#6</t>
  </si>
  <si>
    <t>f#7</t>
  </si>
  <si>
    <t>f#8</t>
  </si>
  <si>
    <t>f#9</t>
  </si>
  <si>
    <t>fLin</t>
  </si>
  <si>
    <t>pLin</t>
  </si>
  <si>
    <t>#2 Hitter (High Avg, Low K's or High OBP)</t>
  </si>
  <si>
    <t>Rnk</t>
  </si>
  <si>
    <t>At Least 2 Aces</t>
  </si>
  <si>
    <t>At Least 3 #2's</t>
  </si>
  <si>
    <t>At Least 4 #3's</t>
  </si>
  <si>
    <t>Stuff</t>
  </si>
  <si>
    <t>Movement</t>
  </si>
  <si>
    <t>Control</t>
  </si>
  <si>
    <t>Pitches</t>
  </si>
  <si>
    <t>Ace</t>
  </si>
  <si>
    <t>Stud</t>
  </si>
  <si>
    <t>Solid</t>
  </si>
  <si>
    <t>#</t>
  </si>
  <si>
    <t>Batters</t>
  </si>
  <si>
    <t>Pitchers</t>
  </si>
  <si>
    <t>Roster Size</t>
  </si>
  <si>
    <t>Pot Score</t>
  </si>
  <si>
    <t>Stam</t>
  </si>
  <si>
    <t>Velo</t>
  </si>
  <si>
    <t>GB%</t>
  </si>
  <si>
    <t>IF ARM</t>
  </si>
  <si>
    <t>QP</t>
  </si>
  <si>
    <t>E</t>
  </si>
  <si>
    <t>Sp</t>
  </si>
  <si>
    <t>St</t>
  </si>
  <si>
    <t>Lvl</t>
  </si>
  <si>
    <t>ML</t>
  </si>
  <si>
    <t>AAA</t>
  </si>
  <si>
    <t>AA</t>
  </si>
  <si>
    <t>A</t>
  </si>
  <si>
    <t>Role</t>
  </si>
  <si>
    <t>Throws</t>
  </si>
  <si>
    <t>Rng</t>
  </si>
  <si>
    <t>ID</t>
  </si>
  <si>
    <t>Rem</t>
  </si>
  <si>
    <t>Tot</t>
  </si>
  <si>
    <t>B%</t>
  </si>
  <si>
    <t>P%</t>
  </si>
  <si>
    <t>T%</t>
  </si>
  <si>
    <t>Gerardo Soto</t>
  </si>
  <si>
    <t>Subtractions</t>
  </si>
  <si>
    <t>Net +/-</t>
  </si>
  <si>
    <t>High</t>
  </si>
  <si>
    <t>Normal</t>
  </si>
  <si>
    <t>Low</t>
  </si>
  <si>
    <t>Rat</t>
  </si>
  <si>
    <t>Pot</t>
  </si>
  <si>
    <t>Run</t>
  </si>
  <si>
    <t>Arm</t>
  </si>
  <si>
    <t>Aid</t>
  </si>
  <si>
    <t>Now</t>
  </si>
  <si>
    <t>ML Chance</t>
  </si>
  <si>
    <t>Plan</t>
  </si>
  <si>
    <t>Off</t>
  </si>
  <si>
    <t>Jim Griffin</t>
  </si>
  <si>
    <t>96-98 Mph</t>
  </si>
  <si>
    <t>Players</t>
  </si>
  <si>
    <t>Have</t>
  </si>
  <si>
    <t>Want</t>
  </si>
  <si>
    <t>Short</t>
  </si>
  <si>
    <t>Net</t>
  </si>
  <si>
    <t>Def Req</t>
  </si>
  <si>
    <t>Arm&gt;7</t>
  </si>
  <si>
    <t>Rng&gt;7</t>
  </si>
  <si>
    <t>Arm&gt;5, Rng&gt;5</t>
  </si>
  <si>
    <t>Rng&gt;5</t>
  </si>
  <si>
    <t>Rng&gt;3</t>
  </si>
  <si>
    <t>Arm&gt;5</t>
  </si>
  <si>
    <t>Total</t>
  </si>
  <si>
    <t>Rng&gt;6</t>
  </si>
  <si>
    <t>Arm&gt;7, Rng&gt;5</t>
  </si>
  <si>
    <t>Arm&gt;6, Rng&gt;5</t>
  </si>
  <si>
    <t>Future</t>
  </si>
  <si>
    <t>Team Focus</t>
  </si>
  <si>
    <t>Staff Payroll</t>
  </si>
  <si>
    <t>Player Payroll</t>
  </si>
  <si>
    <t>Current Budget</t>
  </si>
  <si>
    <t>Projected Balance</t>
  </si>
  <si>
    <t>Average Player Salary</t>
  </si>
  <si>
    <t>League Average Salary</t>
  </si>
  <si>
    <t>Highest Paid Players:</t>
  </si>
  <si>
    <t>Attendance</t>
  </si>
  <si>
    <t>Attendance per Game</t>
  </si>
  <si>
    <t>Gate Revenue</t>
  </si>
  <si>
    <t>Playoff Revenue</t>
  </si>
  <si>
    <t>Media Revenue</t>
  </si>
  <si>
    <t>Merchandising Revenue</t>
  </si>
  <si>
    <t>Revenue Sharing</t>
  </si>
  <si>
    <t>CASH</t>
  </si>
  <si>
    <t>Player Expenses</t>
  </si>
  <si>
    <t>Staff Expenses</t>
  </si>
  <si>
    <t>BALANCE</t>
  </si>
  <si>
    <t>Wins</t>
  </si>
  <si>
    <t>Losses</t>
  </si>
  <si>
    <t>Pct</t>
  </si>
  <si>
    <t>Home Wins</t>
  </si>
  <si>
    <t>Home Losses</t>
  </si>
  <si>
    <t>Home Pct</t>
  </si>
  <si>
    <t>Away Wins</t>
  </si>
  <si>
    <t>Away Losses</t>
  </si>
  <si>
    <t>Away Pct</t>
  </si>
  <si>
    <t>Remaining Games</t>
  </si>
  <si>
    <t>Remaining Home Games</t>
  </si>
  <si>
    <t>Remaining Away Games</t>
  </si>
  <si>
    <t>Projected</t>
  </si>
  <si>
    <t>Budget</t>
  </si>
  <si>
    <t>Budget Space</t>
  </si>
  <si>
    <t>Stm</t>
  </si>
  <si>
    <t>Suketsune Agano</t>
  </si>
  <si>
    <t>CLvl</t>
  </si>
  <si>
    <t>Avg Ticket Income</t>
  </si>
  <si>
    <t>Est. Attendance</t>
  </si>
  <si>
    <t>Proj. Gate Rev</t>
  </si>
  <si>
    <t>Merch Per Att.</t>
  </si>
  <si>
    <t>Proj. Merch</t>
  </si>
  <si>
    <t>Proj. Rev.</t>
  </si>
  <si>
    <t>Home GR</t>
  </si>
  <si>
    <t>+/- Improvement</t>
  </si>
  <si>
    <t>Extension Calculator</t>
  </si>
  <si>
    <t>$/Yr</t>
  </si>
  <si>
    <t>eAge</t>
  </si>
  <si>
    <t>Lev</t>
  </si>
  <si>
    <t>OF ARM</t>
  </si>
  <si>
    <t>C ARM</t>
  </si>
  <si>
    <t>S A</t>
  </si>
  <si>
    <t>Samuel Kettley*~</t>
  </si>
  <si>
    <t>A S</t>
  </si>
  <si>
    <t>Est. Player Exp</t>
  </si>
  <si>
    <t>Est. Staff Exp</t>
  </si>
  <si>
    <t>Est. Income</t>
  </si>
  <si>
    <t>Est. Loss</t>
  </si>
  <si>
    <t>Est. Profit</t>
  </si>
  <si>
    <t>Record Needed for X Wins</t>
  </si>
  <si>
    <t>Updated</t>
  </si>
  <si>
    <t>Need Pct</t>
  </si>
  <si>
    <t>Final Pct</t>
  </si>
  <si>
    <t>Resulting Wins</t>
  </si>
  <si>
    <t>If We Played</t>
  </si>
  <si>
    <t>Change</t>
  </si>
  <si>
    <t>Raw</t>
  </si>
  <si>
    <t>Luis Gusmán</t>
  </si>
  <si>
    <t>Top Under 26</t>
  </si>
  <si>
    <t>Rem W-L</t>
  </si>
  <si>
    <t>Est. Budget Diff</t>
  </si>
  <si>
    <t>Power hitting 1B/DH</t>
  </si>
  <si>
    <t>Strong CF</t>
  </si>
  <si>
    <t>Lefty RP</t>
  </si>
  <si>
    <t>Ace SP</t>
  </si>
  <si>
    <t>High Draft Picks</t>
  </si>
  <si>
    <t>2015 Shopping List</t>
  </si>
  <si>
    <t>Rng/Arm</t>
  </si>
  <si>
    <t>Current Starters (Con&gt;6, Pow+Eye+DefDiff&gt;12)</t>
  </si>
  <si>
    <t>Current Backups (Con&gt;5, Pow+Eye+DefDiff&gt;8)</t>
  </si>
  <si>
    <t>Potential Starters (Con&gt;6, Pow+Eye+DefDiff&gt;12)</t>
  </si>
  <si>
    <t>Potential Backups (Con&gt;5, Pow+Eye+DefDiff&gt;8)</t>
  </si>
  <si>
    <t>Current Starters (Stuff+Mvmt+Con&gt;18)</t>
  </si>
  <si>
    <t>Sta Req</t>
  </si>
  <si>
    <t>Rng&gt;4</t>
  </si>
  <si>
    <t>S+M+C</t>
  </si>
  <si>
    <t>pS+M+C</t>
  </si>
  <si>
    <t>Potential Starters (Stuff+Mvmt+Con&gt;18)</t>
  </si>
  <si>
    <t>Current Backups (Stuff+Mvmt+Con&gt;15)</t>
  </si>
  <si>
    <t>Potential Backups (Stuff+Mvmt+Con&gt;15)</t>
  </si>
  <si>
    <t>C rat/pot</t>
  </si>
  <si>
    <t>G rat/pot</t>
  </si>
  <si>
    <t>P rat-pot</t>
  </si>
  <si>
    <t>E rat/pot</t>
  </si>
  <si>
    <t>K rat/pot</t>
  </si>
  <si>
    <t>Diff</t>
  </si>
  <si>
    <t>S rat/pot</t>
  </si>
  <si>
    <t>M rat/pot</t>
  </si>
  <si>
    <t>Tm</t>
  </si>
  <si>
    <t>pCPE</t>
  </si>
  <si>
    <t>pCP</t>
  </si>
  <si>
    <t>pCE</t>
  </si>
  <si>
    <t>% Home Games Played</t>
  </si>
  <si>
    <t>John Martin</t>
  </si>
  <si>
    <t>Eric Jacobs</t>
  </si>
  <si>
    <t>Cash Remaining</t>
  </si>
  <si>
    <t>99-101 Mph</t>
  </si>
  <si>
    <t>Resulting Player Payroll</t>
  </si>
  <si>
    <t>Committed Payroll</t>
  </si>
  <si>
    <t>Russell Wright</t>
  </si>
  <si>
    <t>Randolph Teague</t>
  </si>
  <si>
    <t>Off the Books</t>
  </si>
  <si>
    <t>Mike Pugh</t>
  </si>
  <si>
    <t>Diego Rúbio</t>
  </si>
  <si>
    <t>Net Totals</t>
  </si>
  <si>
    <t>Monte Marsh</t>
  </si>
  <si>
    <t>Guaranteed</t>
  </si>
  <si>
    <t>John Becker</t>
  </si>
  <si>
    <t>Juan Trinidad</t>
  </si>
  <si>
    <t>98-100 Mph</t>
  </si>
  <si>
    <t>Greg Smith</t>
  </si>
  <si>
    <t>Mike Harris</t>
  </si>
  <si>
    <t>Est Arr</t>
  </si>
  <si>
    <t>Ray Gilbert</t>
  </si>
  <si>
    <t>Jesús Santos</t>
  </si>
  <si>
    <t>Starting Base</t>
  </si>
  <si>
    <t>Slot Priority</t>
  </si>
  <si>
    <t>High OBP, Low SLG</t>
  </si>
  <si>
    <t>Best All Around Hitter</t>
  </si>
  <si>
    <t>Next best hitter OBP, GAP</t>
  </si>
  <si>
    <t>Best hitter with HR power</t>
  </si>
  <si>
    <t>Best hitter after other 4</t>
  </si>
  <si>
    <t>Worst Hitter</t>
  </si>
  <si>
    <t>Next best hitter with SB</t>
  </si>
  <si>
    <t>Next best hitter</t>
  </si>
  <si>
    <t>2nd Worst Hitter</t>
  </si>
  <si>
    <t>En-Guo Guao</t>
  </si>
  <si>
    <t>John Howe</t>
  </si>
  <si>
    <t>Keith Watson</t>
  </si>
  <si>
    <t>Matt Nielsen</t>
  </si>
  <si>
    <t>Starting Pitching</t>
  </si>
  <si>
    <t>Thirdbase</t>
  </si>
  <si>
    <t>2018 Shopping List</t>
  </si>
  <si>
    <t>Arrival</t>
  </si>
  <si>
    <t>Alberto Mendoza</t>
  </si>
  <si>
    <t>vs. RHP</t>
  </si>
  <si>
    <t>vs. LHP</t>
  </si>
  <si>
    <t>Nathan O'Reilly</t>
  </si>
  <si>
    <t>Luis Hernández</t>
  </si>
  <si>
    <t>Niccolo Arcimboldo</t>
  </si>
  <si>
    <t>John Martin, Ray Gilbert</t>
  </si>
  <si>
    <t>Martinez</t>
  </si>
  <si>
    <t>Watson</t>
  </si>
  <si>
    <t>86-88 Mph</t>
  </si>
  <si>
    <t>Scouting Budget</t>
  </si>
  <si>
    <t>Draft Budget</t>
  </si>
  <si>
    <t>Ricardo Longoria</t>
  </si>
  <si>
    <t>David Gutiérrez</t>
  </si>
  <si>
    <t>Jesús López</t>
  </si>
  <si>
    <t>Rat Score</t>
  </si>
  <si>
    <t>Up</t>
  </si>
  <si>
    <t>Dn</t>
  </si>
  <si>
    <t>Batter:</t>
  </si>
  <si>
    <t>Pitcher:</t>
  </si>
  <si>
    <t>Keep</t>
  </si>
  <si>
    <t>Upg</t>
  </si>
  <si>
    <t>Upgrade at SP</t>
  </si>
  <si>
    <t>Slugger 1B/DH</t>
  </si>
  <si>
    <t>Slugger for COF</t>
  </si>
  <si>
    <t>Bullpen Arm</t>
  </si>
  <si>
    <t>Upgrade 3B</t>
  </si>
  <si>
    <t>Harmon!</t>
  </si>
  <si>
    <t>Edwards!</t>
  </si>
  <si>
    <t>Center Fielder</t>
  </si>
  <si>
    <t>Catcher</t>
  </si>
  <si>
    <t>Allen, Longoria, Murphy?</t>
  </si>
  <si>
    <t>Travis Johnstone</t>
  </si>
  <si>
    <t>84-86 Mph</t>
  </si>
  <si>
    <t>Development Budget</t>
  </si>
  <si>
    <t>MLC!</t>
  </si>
  <si>
    <t>Guao!</t>
  </si>
  <si>
    <t>Upgrade 2B</t>
  </si>
  <si>
    <t>Suarez, Rose?</t>
  </si>
  <si>
    <t>Geldert?</t>
  </si>
  <si>
    <t>John Martin, Pepe Rios</t>
  </si>
  <si>
    <t>Mike Harris, Brandon Childers, Sherwood Alldritt</t>
  </si>
  <si>
    <t>Esquivel</t>
  </si>
  <si>
    <t>Rivera, Gusman, Soto, Arcimboldo, Becker</t>
  </si>
  <si>
    <t>Young, Mays, Marsh, Nielsen</t>
  </si>
  <si>
    <t>Burke</t>
  </si>
  <si>
    <t>Corbett!</t>
  </si>
  <si>
    <t>2019 Draft Priorities</t>
  </si>
  <si>
    <t>Clayton Lewis</t>
  </si>
  <si>
    <t>GENERAL INFORMATION</t>
  </si>
  <si>
    <t>CURRENT FINANCIAL OVERVIEW</t>
  </si>
  <si>
    <t>LAST SEASON OVERVIEW</t>
  </si>
  <si>
    <t>John Jones</t>
  </si>
  <si>
    <t>Ricardo Peña</t>
  </si>
  <si>
    <t>Jesús Carmargo</t>
  </si>
  <si>
    <t>Manny Womack</t>
  </si>
  <si>
    <t>Manny Montoya</t>
  </si>
  <si>
    <t>Sojuro Nishimura</t>
  </si>
  <si>
    <t>Larry Martin</t>
  </si>
  <si>
    <t>Manny Montoya*~</t>
  </si>
  <si>
    <r>
      <t>$15,000,000</t>
    </r>
    <r>
      <rPr>
        <vertAlign val="superscript"/>
        <sz val="8"/>
        <color rgb="FF000000"/>
        <rFont val="Verdana"/>
        <family val="2"/>
      </rPr>
      <t>to</t>
    </r>
  </si>
  <si>
    <t>Brad Kemp</t>
  </si>
  <si>
    <t>Jorge Guerra</t>
  </si>
  <si>
    <t>Jesús Navarro</t>
  </si>
  <si>
    <t>Scott Noble</t>
  </si>
  <si>
    <t>NEU</t>
  </si>
  <si>
    <t>GB</t>
  </si>
  <si>
    <t>EX FB</t>
  </si>
  <si>
    <t>88-90 Mph</t>
  </si>
  <si>
    <t>85-87 Mph</t>
  </si>
  <si>
    <t>Ryan Lambert</t>
  </si>
  <si>
    <t>89-91 Mph</t>
  </si>
  <si>
    <t>Ryan Roberts</t>
  </si>
  <si>
    <t>Tuo-zhou Yang*~</t>
  </si>
  <si>
    <t>6 yrs, 145 days</t>
  </si>
  <si>
    <r>
      <t>$22,000,000</t>
    </r>
    <r>
      <rPr>
        <vertAlign val="superscript"/>
        <sz val="8"/>
        <color rgb="FF000000"/>
        <rFont val="Verdana"/>
        <family val="2"/>
      </rPr>
      <t>to</t>
    </r>
  </si>
  <si>
    <t>First</t>
  </si>
  <si>
    <t>Last</t>
  </si>
  <si>
    <t>Juan</t>
  </si>
  <si>
    <t>Hernández</t>
  </si>
  <si>
    <t>KAL</t>
  </si>
  <si>
    <t>MLB</t>
  </si>
  <si>
    <t>Rubén</t>
  </si>
  <si>
    <t>Jiménez</t>
  </si>
  <si>
    <t>Lorenzo</t>
  </si>
  <si>
    <t>Amador</t>
  </si>
  <si>
    <t>Javier</t>
  </si>
  <si>
    <t>Yakamochi</t>
  </si>
  <si>
    <t>Kobayashi</t>
  </si>
  <si>
    <t>Simon</t>
  </si>
  <si>
    <t>Jones</t>
  </si>
  <si>
    <t>Philip</t>
  </si>
  <si>
    <t>Klink</t>
  </si>
  <si>
    <t>Jeremiah</t>
  </si>
  <si>
    <t>Henderson</t>
  </si>
  <si>
    <t>Timothy</t>
  </si>
  <si>
    <t>Jefferson</t>
  </si>
  <si>
    <t>Jake</t>
  </si>
  <si>
    <t>Owens</t>
  </si>
  <si>
    <t>Sang-hyuk</t>
  </si>
  <si>
    <t>Pak</t>
  </si>
  <si>
    <t>Bob</t>
  </si>
  <si>
    <t>Campbell</t>
  </si>
  <si>
    <t>Tomás</t>
  </si>
  <si>
    <t>Cisneros</t>
  </si>
  <si>
    <t>Frederick</t>
  </si>
  <si>
    <t>Cotton</t>
  </si>
  <si>
    <t>Wilson</t>
  </si>
  <si>
    <t>Mercado</t>
  </si>
  <si>
    <t>Ángelo</t>
  </si>
  <si>
    <t>Morales</t>
  </si>
  <si>
    <t>Jin-hyun</t>
  </si>
  <si>
    <t>Park</t>
  </si>
  <si>
    <t>Pedro</t>
  </si>
  <si>
    <t>Rodríguez</t>
  </si>
  <si>
    <t>Chet</t>
  </si>
  <si>
    <t>Thomas</t>
  </si>
  <si>
    <t>Sonny</t>
  </si>
  <si>
    <t>Welch</t>
  </si>
  <si>
    <t>George</t>
  </si>
  <si>
    <t>Abrams</t>
  </si>
  <si>
    <t>José</t>
  </si>
  <si>
    <t>Barajas</t>
  </si>
  <si>
    <t>Wayne</t>
  </si>
  <si>
    <t>Bell</t>
  </si>
  <si>
    <t>Valentín</t>
  </si>
  <si>
    <t>Dávila</t>
  </si>
  <si>
    <t>Donald</t>
  </si>
  <si>
    <t>Edwards</t>
  </si>
  <si>
    <t>Peter</t>
  </si>
  <si>
    <t>MacLeish</t>
  </si>
  <si>
    <t>Máximo</t>
  </si>
  <si>
    <t>Medina</t>
  </si>
  <si>
    <t>Jimmy</t>
  </si>
  <si>
    <t>Pearson</t>
  </si>
  <si>
    <t>Dave</t>
  </si>
  <si>
    <t>Provencher</t>
  </si>
  <si>
    <t>Jesús</t>
  </si>
  <si>
    <t>Francisco</t>
  </si>
  <si>
    <t>Aguilera</t>
  </si>
  <si>
    <t>GR</t>
  </si>
  <si>
    <t>Andreas</t>
  </si>
  <si>
    <t>Álvarez</t>
  </si>
  <si>
    <t>KET</t>
  </si>
  <si>
    <t>Héctor</t>
  </si>
  <si>
    <t>HAM</t>
  </si>
  <si>
    <t>Fred</t>
  </si>
  <si>
    <t>Anderson</t>
  </si>
  <si>
    <t>Joey</t>
  </si>
  <si>
    <t>Angus</t>
  </si>
  <si>
    <t>Vito</t>
  </si>
  <si>
    <t>Aquino</t>
  </si>
  <si>
    <t>Tatsukichi</t>
  </si>
  <si>
    <t>Araki</t>
  </si>
  <si>
    <t>Kaspar</t>
  </si>
  <si>
    <t>Augustyn</t>
  </si>
  <si>
    <t>Michael</t>
  </si>
  <si>
    <t>Bacon</t>
  </si>
  <si>
    <t>Arlen</t>
  </si>
  <si>
    <t>Badger</t>
  </si>
  <si>
    <t>Tony</t>
  </si>
  <si>
    <t>Báez</t>
  </si>
  <si>
    <t>Ernest</t>
  </si>
  <si>
    <t>Baker</t>
  </si>
  <si>
    <t>Kevin</t>
  </si>
  <si>
    <t>NAM</t>
  </si>
  <si>
    <t>Barriault</t>
  </si>
  <si>
    <t>Freddy</t>
  </si>
  <si>
    <t>Becerra</t>
  </si>
  <si>
    <t>Greg</t>
  </si>
  <si>
    <t>Bennett</t>
  </si>
  <si>
    <t>Mariano</t>
  </si>
  <si>
    <t>Betancourt</t>
  </si>
  <si>
    <t>Mark</t>
  </si>
  <si>
    <t>Branch</t>
  </si>
  <si>
    <t>Ken</t>
  </si>
  <si>
    <t>Burrell</t>
  </si>
  <si>
    <t>Alfredo</t>
  </si>
  <si>
    <t>Camacho</t>
  </si>
  <si>
    <t>Bernardo</t>
  </si>
  <si>
    <t>Castro</t>
  </si>
  <si>
    <t>Arturo</t>
  </si>
  <si>
    <t>Chapa</t>
  </si>
  <si>
    <t>Albert</t>
  </si>
  <si>
    <t>Chávez</t>
  </si>
  <si>
    <t>Luis</t>
  </si>
  <si>
    <t>Chong-chin</t>
  </si>
  <si>
    <t>Chong</t>
  </si>
  <si>
    <t>Alastair</t>
  </si>
  <si>
    <t>Clewes</t>
  </si>
  <si>
    <t>Lou</t>
  </si>
  <si>
    <t>Conrad</t>
  </si>
  <si>
    <t>Glenn</t>
  </si>
  <si>
    <t>Cooper</t>
  </si>
  <si>
    <t>Andrés</t>
  </si>
  <si>
    <t>Costa</t>
  </si>
  <si>
    <t>Cruz</t>
  </si>
  <si>
    <t>Mitch</t>
  </si>
  <si>
    <t>Dwyer</t>
  </si>
  <si>
    <t>Fernández</t>
  </si>
  <si>
    <t>Jeff</t>
  </si>
  <si>
    <t>Fox</t>
  </si>
  <si>
    <t>Darius</t>
  </si>
  <si>
    <t>Freeman</t>
  </si>
  <si>
    <t>Carlos</t>
  </si>
  <si>
    <t>Gómez</t>
  </si>
  <si>
    <t>Júlio</t>
  </si>
  <si>
    <t>Gonzáles</t>
  </si>
  <si>
    <t>Toshiyuki</t>
  </si>
  <si>
    <t>Goto</t>
  </si>
  <si>
    <t>Granados</t>
  </si>
  <si>
    <t>Grimes</t>
  </si>
  <si>
    <t>Tom</t>
  </si>
  <si>
    <t>Ed</t>
  </si>
  <si>
    <t>Harrison</t>
  </si>
  <si>
    <t>Larry</t>
  </si>
  <si>
    <t>Hendricks</t>
  </si>
  <si>
    <t>Armando</t>
  </si>
  <si>
    <t>Hinojosa</t>
  </si>
  <si>
    <t>Richard</t>
  </si>
  <si>
    <t>Hodges</t>
  </si>
  <si>
    <t>Hokusai</t>
  </si>
  <si>
    <t>Ikeda</t>
  </si>
  <si>
    <t>Noriyuki</t>
  </si>
  <si>
    <t>Tatsuya</t>
  </si>
  <si>
    <t>Kajitani</t>
  </si>
  <si>
    <t>Paul</t>
  </si>
  <si>
    <t>Keating</t>
  </si>
  <si>
    <t>Paullo</t>
  </si>
  <si>
    <t>Keil</t>
  </si>
  <si>
    <t>Jason</t>
  </si>
  <si>
    <t>Keith</t>
  </si>
  <si>
    <t>Byung-hee</t>
  </si>
  <si>
    <t>Kim</t>
  </si>
  <si>
    <t>Marty</t>
  </si>
  <si>
    <t>Lawman</t>
  </si>
  <si>
    <t>Liriano</t>
  </si>
  <si>
    <t>Dani</t>
  </si>
  <si>
    <t>López</t>
  </si>
  <si>
    <t>Lovelady</t>
  </si>
  <si>
    <t>Luna</t>
  </si>
  <si>
    <t>Ross</t>
  </si>
  <si>
    <t>MacBradden</t>
  </si>
  <si>
    <t>James</t>
  </si>
  <si>
    <t>MacQuistan</t>
  </si>
  <si>
    <t>Madore</t>
  </si>
  <si>
    <t>Manuel</t>
  </si>
  <si>
    <t>Martínez</t>
  </si>
  <si>
    <t>Gustavo</t>
  </si>
  <si>
    <t>Pepe</t>
  </si>
  <si>
    <t>Mason</t>
  </si>
  <si>
    <t>Giomar</t>
  </si>
  <si>
    <t>Matteotti</t>
  </si>
  <si>
    <t>Gary</t>
  </si>
  <si>
    <t>McCarthy</t>
  </si>
  <si>
    <t>Tim</t>
  </si>
  <si>
    <t>Miranda</t>
  </si>
  <si>
    <t>Mitchell</t>
  </si>
  <si>
    <t>Ashley</t>
  </si>
  <si>
    <t>Moore</t>
  </si>
  <si>
    <t>Alan</t>
  </si>
  <si>
    <t>Darrell</t>
  </si>
  <si>
    <t>Mullen</t>
  </si>
  <si>
    <t>Miguel Angel</t>
  </si>
  <si>
    <t>Murillo</t>
  </si>
  <si>
    <t>Joswa</t>
  </si>
  <si>
    <t>Namdi</t>
  </si>
  <si>
    <t>Vicente</t>
  </si>
  <si>
    <t>Negrete</t>
  </si>
  <si>
    <t>Novaro</t>
  </si>
  <si>
    <t>Al</t>
  </si>
  <si>
    <t>O'Neill</t>
  </si>
  <si>
    <t>Ryosei</t>
  </si>
  <si>
    <t>Ojima</t>
  </si>
  <si>
    <t>Juan Carlos</t>
  </si>
  <si>
    <t>Ornelza</t>
  </si>
  <si>
    <t>Orozco</t>
  </si>
  <si>
    <t>Ortíz</t>
  </si>
  <si>
    <t>Roberto</t>
  </si>
  <si>
    <t>Hyo-cheong</t>
  </si>
  <si>
    <t>Tommy</t>
  </si>
  <si>
    <t>Parker</t>
  </si>
  <si>
    <t>Andrea</t>
  </si>
  <si>
    <t>Patriarco</t>
  </si>
  <si>
    <t>Erwin</t>
  </si>
  <si>
    <t>Pauwels</t>
  </si>
  <si>
    <t>Harold</t>
  </si>
  <si>
    <t>Pearce</t>
  </si>
  <si>
    <t>Guillermo</t>
  </si>
  <si>
    <t>Peña</t>
  </si>
  <si>
    <t>Claudio</t>
  </si>
  <si>
    <t>Pérez</t>
  </si>
  <si>
    <t>Fernando</t>
  </si>
  <si>
    <t>Orlando</t>
  </si>
  <si>
    <t>Miguel</t>
  </si>
  <si>
    <t>Rabelo</t>
  </si>
  <si>
    <t>Sixto</t>
  </si>
  <si>
    <t>Ramírez</t>
  </si>
  <si>
    <t>Rangel</t>
  </si>
  <si>
    <t>Ruud</t>
  </si>
  <si>
    <t>Renders</t>
  </si>
  <si>
    <t>Raúl</t>
  </si>
  <si>
    <t>Reyes</t>
  </si>
  <si>
    <t>Rioux</t>
  </si>
  <si>
    <t>Víctor</t>
  </si>
  <si>
    <t>Vincente</t>
  </si>
  <si>
    <t>Rogers</t>
  </si>
  <si>
    <t>Ruíz</t>
  </si>
  <si>
    <t>Pascal</t>
  </si>
  <si>
    <t>Runggaldier</t>
  </si>
  <si>
    <t>Tsurayuki</t>
  </si>
  <si>
    <t>Sakamoto</t>
  </si>
  <si>
    <t>Mauro</t>
  </si>
  <si>
    <t>Sánchez</t>
  </si>
  <si>
    <t>Masayuki</t>
  </si>
  <si>
    <t>Sato</t>
  </si>
  <si>
    <t>Schultz</t>
  </si>
  <si>
    <t>Alexandre</t>
  </si>
  <si>
    <t>Sévigny</t>
  </si>
  <si>
    <t>Shave</t>
  </si>
  <si>
    <t>Chia-kang</t>
  </si>
  <si>
    <t>Sheng</t>
  </si>
  <si>
    <t>Millard</t>
  </si>
  <si>
    <t>Shields</t>
  </si>
  <si>
    <t>Yoshifumi</t>
  </si>
  <si>
    <t>Shimizu</t>
  </si>
  <si>
    <t>Je-myung</t>
  </si>
  <si>
    <t>So</t>
  </si>
  <si>
    <t>Suk-joo</t>
  </si>
  <si>
    <t>Son</t>
  </si>
  <si>
    <t>Sterling</t>
  </si>
  <si>
    <t>Tasuku</t>
  </si>
  <si>
    <t>Sugimoto</t>
  </si>
  <si>
    <t>Alberto</t>
  </si>
  <si>
    <t>Tapia</t>
  </si>
  <si>
    <t>Thiago</t>
  </si>
  <si>
    <t>Tierno</t>
  </si>
  <si>
    <t>Marcello</t>
  </si>
  <si>
    <t>Tillett</t>
  </si>
  <si>
    <t>Ricardo</t>
  </si>
  <si>
    <t>Trujillo</t>
  </si>
  <si>
    <t>Hughie</t>
  </si>
  <si>
    <t>Tuck</t>
  </si>
  <si>
    <t>Szeto</t>
  </si>
  <si>
    <t>Tze</t>
  </si>
  <si>
    <t>Adrián</t>
  </si>
  <si>
    <t>Vallejo</t>
  </si>
  <si>
    <t>Lowik</t>
  </si>
  <si>
    <t>van Bodegraven</t>
  </si>
  <si>
    <t>Evan</t>
  </si>
  <si>
    <t>van der Kamp</t>
  </si>
  <si>
    <t>Guastão</t>
  </si>
  <si>
    <t>Vilhena</t>
  </si>
  <si>
    <t>Jorge</t>
  </si>
  <si>
    <t>Villa</t>
  </si>
  <si>
    <t>Villegas</t>
  </si>
  <si>
    <t>Matthew</t>
  </si>
  <si>
    <t>Walsh</t>
  </si>
  <si>
    <t>Patrick</t>
  </si>
  <si>
    <t>Freddie</t>
  </si>
  <si>
    <t>Whitton</t>
  </si>
  <si>
    <t>Andrew</t>
  </si>
  <si>
    <t>Wight</t>
  </si>
  <si>
    <t>Gilbert</t>
  </si>
  <si>
    <t>Williams</t>
  </si>
  <si>
    <t>Young</t>
  </si>
  <si>
    <t>Ernesto</t>
  </si>
  <si>
    <t>Zamora</t>
  </si>
  <si>
    <t>9 yrs, 37 days</t>
  </si>
  <si>
    <r>
      <t>$39,000,000</t>
    </r>
    <r>
      <rPr>
        <vertAlign val="superscript"/>
        <sz val="8"/>
        <color rgb="FF000000"/>
        <rFont val="Verdana"/>
        <family val="2"/>
      </rPr>
      <t>to</t>
    </r>
  </si>
  <si>
    <t>Lorenzo Amador*~</t>
  </si>
  <si>
    <t>11 yrs, 0 days</t>
  </si>
  <si>
    <t>7 yrs, 156 days</t>
  </si>
  <si>
    <r>
      <t>$10,729,755</t>
    </r>
    <r>
      <rPr>
        <vertAlign val="superscript"/>
        <sz val="8"/>
        <color rgb="FF000000"/>
        <rFont val="Verdana"/>
        <family val="2"/>
      </rPr>
      <t>po</t>
    </r>
  </si>
  <si>
    <t>Simon Jones!</t>
  </si>
  <si>
    <t>7 yrs, 73 days</t>
  </si>
  <si>
    <t>3 yrs, 37 days</t>
  </si>
  <si>
    <t>11 yrs, 115 days</t>
  </si>
  <si>
    <t>Wilson Mercado*~</t>
  </si>
  <si>
    <t>4 yrs, 45 days</t>
  </si>
  <si>
    <t>Jake Owens*~</t>
  </si>
  <si>
    <t>3 yrs, 107 days</t>
  </si>
  <si>
    <t>Timothy Jefferson*~</t>
  </si>
  <si>
    <t>3 yrs, 102 days</t>
  </si>
  <si>
    <t>Hokusai Ikeda!</t>
  </si>
  <si>
    <t>2 yrs, 153 days</t>
  </si>
  <si>
    <t>$765,000+</t>
  </si>
  <si>
    <t>Fred Mason*~</t>
  </si>
  <si>
    <t>0 yrs, 0 days</t>
  </si>
  <si>
    <t>$510,000+</t>
  </si>
  <si>
    <t>Bob Campbell*~</t>
  </si>
  <si>
    <t>0 yrs, 151 days</t>
  </si>
  <si>
    <t>Jimmy Pearson*~</t>
  </si>
  <si>
    <t>0 yrs, 136 days</t>
  </si>
  <si>
    <t>0 yrs, 31 days</t>
  </si>
  <si>
    <t>Sang-hyuk Pak*~</t>
  </si>
  <si>
    <t>1 yrs, 0 days</t>
  </si>
  <si>
    <t>Dave Provencher*~</t>
  </si>
  <si>
    <t>0 yrs, 30 days</t>
  </si>
  <si>
    <t>0 yrs, 51 days</t>
  </si>
  <si>
    <t>Paul Keating*~</t>
  </si>
  <si>
    <t>0 yrs, 141 days</t>
  </si>
  <si>
    <t>Tom Harrell*~</t>
  </si>
  <si>
    <t>0 yrs, 36 days</t>
  </si>
  <si>
    <t>Frederick Cotton*~</t>
  </si>
  <si>
    <t>1 yrs, 156 days</t>
  </si>
  <si>
    <t>Jin-hyun Park*~</t>
  </si>
  <si>
    <t>Peter MacLeish*~</t>
  </si>
  <si>
    <t>0 yrs, 113 days</t>
  </si>
  <si>
    <t>Yakamochi Kobayashi*~</t>
  </si>
  <si>
    <t>2 yrs, 0 days</t>
  </si>
  <si>
    <t>Sonny Welch*~</t>
  </si>
  <si>
    <t>1 yrs, 45 days</t>
  </si>
  <si>
    <t>Philip Klink*~</t>
  </si>
  <si>
    <t>2 yrs, 107 days</t>
  </si>
  <si>
    <t>George Abrams*~</t>
  </si>
  <si>
    <t>1 yrs, 37 days</t>
  </si>
  <si>
    <t>0 yrs, 156 days</t>
  </si>
  <si>
    <t>Jeremiah Henderson*~</t>
  </si>
  <si>
    <t>1 yrs, 159 days</t>
  </si>
  <si>
    <t>0 yrs, 87 days</t>
  </si>
  <si>
    <t>Chet Thomas*~</t>
  </si>
  <si>
    <t>1 yrs, 87 days</t>
  </si>
  <si>
    <t>Donald Edwards*~</t>
  </si>
  <si>
    <t>1 yrs, 124 days</t>
  </si>
  <si>
    <t>Juan Hernandez*~</t>
  </si>
  <si>
    <t>Javier Jiminez*~</t>
  </si>
  <si>
    <t>Ruben Jiminez*~</t>
  </si>
  <si>
    <t>Angelo Morales*~</t>
  </si>
  <si>
    <t>Jose Barajas*~</t>
  </si>
  <si>
    <t>Maximo Medina*~</t>
  </si>
  <si>
    <t>Pedro Rodriguez*~</t>
  </si>
  <si>
    <t>Valentin Davila*~</t>
  </si>
  <si>
    <t>Jesus Rodriguez*~</t>
  </si>
  <si>
    <t>Tomas Cisneros*~</t>
  </si>
  <si>
    <t>Juan Hernández</t>
  </si>
  <si>
    <t>Rubén Jiménez</t>
  </si>
  <si>
    <t>Lorenzo Amador</t>
  </si>
  <si>
    <t>Yakamochi Kobayashi</t>
  </si>
  <si>
    <t>Jake Owens</t>
  </si>
  <si>
    <t>Wayne Bell</t>
  </si>
  <si>
    <t>Bob Campbell</t>
  </si>
  <si>
    <t>Jesús Rodríguez</t>
  </si>
  <si>
    <t>Wilson Mercado</t>
  </si>
  <si>
    <t>80-83 Mph</t>
  </si>
  <si>
    <t>83-85 Mph</t>
  </si>
  <si>
    <t>Javier Jiménez</t>
  </si>
  <si>
    <t>Sang-hyuk Pak</t>
  </si>
  <si>
    <t>Frederick Cotton</t>
  </si>
  <si>
    <t>Dave Provencher</t>
  </si>
  <si>
    <t>Tomás Cisneros</t>
  </si>
  <si>
    <t>Carmargo</t>
  </si>
  <si>
    <t>Ronnie</t>
  </si>
  <si>
    <t>Soto</t>
  </si>
  <si>
    <t>Keller</t>
  </si>
  <si>
    <t>Wesley</t>
  </si>
  <si>
    <t>Peterson</t>
  </si>
  <si>
    <t>Tetsunori</t>
  </si>
  <si>
    <t>Ueno</t>
  </si>
  <si>
    <t>Paco</t>
  </si>
  <si>
    <t>Canó</t>
  </si>
  <si>
    <t>Coleman</t>
  </si>
  <si>
    <t>Stan</t>
  </si>
  <si>
    <t>Ford</t>
  </si>
  <si>
    <t>Méndez</t>
  </si>
  <si>
    <t>Phil</t>
  </si>
  <si>
    <t>Sanders</t>
  </si>
  <si>
    <t>Santiago</t>
  </si>
  <si>
    <t>Ayala</t>
  </si>
  <si>
    <t>Carrión</t>
  </si>
  <si>
    <t>Steve</t>
  </si>
  <si>
    <t>Collette</t>
  </si>
  <si>
    <t>Fraser</t>
  </si>
  <si>
    <t>Collins</t>
  </si>
  <si>
    <t>Lonnie</t>
  </si>
  <si>
    <t>Evans</t>
  </si>
  <si>
    <t>Nelson</t>
  </si>
  <si>
    <t>Muñíz</t>
  </si>
  <si>
    <t>Segura</t>
  </si>
  <si>
    <t>Kimi</t>
  </si>
  <si>
    <t>Tsuji</t>
  </si>
  <si>
    <t>Domingo</t>
  </si>
  <si>
    <t>Vargas</t>
  </si>
  <si>
    <t>Wills</t>
  </si>
  <si>
    <t>Jeremiah Henderson</t>
  </si>
  <si>
    <t>Wayne Keller</t>
  </si>
  <si>
    <t>Moreno</t>
  </si>
  <si>
    <t>Hamilton</t>
  </si>
  <si>
    <t>Alex</t>
  </si>
  <si>
    <t>Payne</t>
  </si>
  <si>
    <t>Valkenburg</t>
  </si>
  <si>
    <t>Iván</t>
  </si>
  <si>
    <t>García</t>
  </si>
  <si>
    <t>Takayuki</t>
  </si>
  <si>
    <t>Natsu</t>
  </si>
  <si>
    <t>Ohashi</t>
  </si>
  <si>
    <t>Shimpei</t>
  </si>
  <si>
    <t>Takahashi</t>
  </si>
  <si>
    <t>Mejía</t>
  </si>
  <si>
    <t>Ludovico</t>
  </si>
  <si>
    <t>Borcellino</t>
  </si>
  <si>
    <t>Flores</t>
  </si>
  <si>
    <t>Robinson</t>
  </si>
  <si>
    <t>Enrique</t>
  </si>
  <si>
    <t>Hassiem</t>
  </si>
  <si>
    <t>Mwangi</t>
  </si>
  <si>
    <t>Clint</t>
  </si>
  <si>
    <t>Thompson</t>
  </si>
  <si>
    <t>Torres</t>
  </si>
  <si>
    <t>Alfonso</t>
  </si>
  <si>
    <t>Villalobos</t>
  </si>
  <si>
    <t>Lauren</t>
  </si>
  <si>
    <t>Dickens</t>
  </si>
  <si>
    <t>Will</t>
  </si>
  <si>
    <t>Green</t>
  </si>
  <si>
    <t>Jude</t>
  </si>
  <si>
    <t>Hollington</t>
  </si>
  <si>
    <t>Jou</t>
  </si>
  <si>
    <t>Nishi</t>
  </si>
  <si>
    <t>Ojeda</t>
  </si>
  <si>
    <t>Ogai</t>
  </si>
  <si>
    <t>Ono</t>
  </si>
  <si>
    <t>Augusto</t>
  </si>
  <si>
    <t>Padilla</t>
  </si>
  <si>
    <t>Rivas</t>
  </si>
  <si>
    <t>Valdéz</t>
  </si>
  <si>
    <t>Robby</t>
  </si>
  <si>
    <t>Wiggins</t>
  </si>
  <si>
    <t>Woodward</t>
  </si>
  <si>
    <t>Juan Carlos Ornelza</t>
  </si>
  <si>
    <t>Alfonso Villalobos</t>
  </si>
  <si>
    <t>Vito Valkenburg</t>
  </si>
  <si>
    <t>Rebuilding</t>
  </si>
  <si>
    <t>Season Ticket Revenue</t>
  </si>
  <si>
    <t> 1) Juan Hernández</t>
  </si>
  <si>
    <t> 2) Lorenzo Amador</t>
  </si>
  <si>
    <t> 3) Rubén Jiménez</t>
  </si>
  <si>
    <t> 4) Simon Jones</t>
  </si>
  <si>
    <t> 5) Yakamochi Kobayashi</t>
  </si>
  <si>
    <t>Claudio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</si>
</sst>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0.000"/>
    <numFmt numFmtId="167" formatCode="0.0%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rgb="FF02CC49"/>
      <name val="Verdana"/>
      <family val="2"/>
    </font>
    <font>
      <strike/>
      <sz val="11"/>
      <color theme="1"/>
      <name val="Calibri"/>
      <family val="2"/>
      <scheme val="minor"/>
    </font>
    <font>
      <vertAlign val="superscript"/>
      <sz val="8"/>
      <color rgb="FF000000"/>
      <name val="Verdana"/>
      <family val="2"/>
    </font>
    <font>
      <sz val="10"/>
      <color rgb="FF1B1B1B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2CC49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3E3E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A9A9A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/>
      <top/>
      <bottom/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/>
      <top style="medium">
        <color rgb="FF999999"/>
      </top>
      <bottom/>
      <diagonal/>
    </border>
    <border>
      <left/>
      <right/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indexed="64"/>
      </top>
      <bottom/>
      <diagonal/>
    </border>
    <border>
      <left style="medium">
        <color rgb="FF999999"/>
      </left>
      <right style="medium">
        <color rgb="FF99999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A0A09E"/>
      </bottom>
      <diagonal/>
    </border>
    <border>
      <left/>
      <right/>
      <top/>
      <bottom style="medium">
        <color rgb="FFEBE9E9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2" fontId="0" fillId="0" borderId="0" xfId="0" applyNumberFormat="1"/>
    <xf numFmtId="1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6" fontId="0" fillId="0" borderId="0" xfId="0" applyNumberFormat="1"/>
    <xf numFmtId="9" fontId="0" fillId="0" borderId="1" xfId="0" applyNumberFormat="1" applyBorder="1"/>
    <xf numFmtId="0" fontId="3" fillId="2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0" fontId="1" fillId="0" borderId="3" xfId="0" applyFont="1" applyBorder="1"/>
    <xf numFmtId="0" fontId="0" fillId="0" borderId="3" xfId="0" applyBorder="1"/>
    <xf numFmtId="6" fontId="0" fillId="0" borderId="3" xfId="0" applyNumberFormat="1" applyBorder="1"/>
    <xf numFmtId="0" fontId="1" fillId="0" borderId="0" xfId="0" applyFont="1" applyAlignment="1">
      <alignment textRotation="90"/>
    </xf>
    <xf numFmtId="0" fontId="1" fillId="0" borderId="0" xfId="0" applyFont="1" applyAlignment="1"/>
    <xf numFmtId="0" fontId="0" fillId="0" borderId="0" xfId="0" applyAlignment="1"/>
    <xf numFmtId="0" fontId="10" fillId="0" borderId="0" xfId="0" applyFont="1"/>
    <xf numFmtId="0" fontId="10" fillId="0" borderId="1" xfId="0" applyFont="1" applyBorder="1"/>
    <xf numFmtId="2" fontId="10" fillId="0" borderId="0" xfId="0" applyNumberFormat="1" applyFont="1"/>
    <xf numFmtId="2" fontId="10" fillId="0" borderId="0" xfId="0" applyNumberFormat="1" applyFont="1" applyBorder="1"/>
    <xf numFmtId="1" fontId="10" fillId="0" borderId="0" xfId="0" applyNumberFormat="1" applyFont="1"/>
    <xf numFmtId="0" fontId="1" fillId="0" borderId="5" xfId="0" applyFont="1" applyBorder="1"/>
    <xf numFmtId="0" fontId="0" fillId="0" borderId="6" xfId="0" applyBorder="1" applyAlignment="1"/>
    <xf numFmtId="0" fontId="0" fillId="0" borderId="6" xfId="0" applyBorder="1"/>
    <xf numFmtId="0" fontId="0" fillId="0" borderId="7" xfId="0" applyBorder="1" applyAlignment="1"/>
    <xf numFmtId="0" fontId="1" fillId="0" borderId="8" xfId="0" applyFont="1" applyBorder="1"/>
    <xf numFmtId="0" fontId="0" fillId="0" borderId="0" xfId="0" applyBorder="1" applyAlignment="1"/>
    <xf numFmtId="0" fontId="0" fillId="0" borderId="1" xfId="0" applyBorder="1" applyAlignment="1"/>
    <xf numFmtId="0" fontId="1" fillId="0" borderId="9" xfId="0" applyFont="1" applyBorder="1"/>
    <xf numFmtId="0" fontId="0" fillId="0" borderId="10" xfId="0" applyBorder="1" applyAlignment="1"/>
    <xf numFmtId="0" fontId="0" fillId="0" borderId="10" xfId="0" applyBorder="1"/>
    <xf numFmtId="0" fontId="0" fillId="0" borderId="11" xfId="0" applyBorder="1" applyAlignment="1"/>
    <xf numFmtId="0" fontId="1" fillId="0" borderId="12" xfId="0" applyFont="1" applyBorder="1"/>
    <xf numFmtId="0" fontId="1" fillId="0" borderId="3" xfId="0" applyFont="1" applyBorder="1" applyAlignment="1"/>
    <xf numFmtId="0" fontId="9" fillId="0" borderId="3" xfId="0" applyFont="1" applyBorder="1" applyAlignment="1">
      <alignment textRotation="90"/>
    </xf>
    <xf numFmtId="0" fontId="8" fillId="0" borderId="3" xfId="0" applyFont="1" applyBorder="1" applyAlignment="1">
      <alignment textRotation="90"/>
    </xf>
    <xf numFmtId="0" fontId="11" fillId="0" borderId="3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1" fillId="0" borderId="13" xfId="0" applyFont="1" applyBorder="1" applyAlignment="1">
      <alignment textRotation="90"/>
    </xf>
    <xf numFmtId="0" fontId="1" fillId="0" borderId="13" xfId="0" applyFont="1" applyBorder="1" applyAlignment="1"/>
    <xf numFmtId="0" fontId="9" fillId="0" borderId="12" xfId="0" applyFont="1" applyBorder="1" applyAlignment="1">
      <alignment textRotation="9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11" fillId="0" borderId="12" xfId="0" applyFont="1" applyBorder="1" applyAlignment="1">
      <alignment textRotation="90"/>
    </xf>
    <xf numFmtId="0" fontId="11" fillId="0" borderId="13" xfId="0" applyFont="1" applyBorder="1" applyAlignment="1">
      <alignment textRotation="90"/>
    </xf>
    <xf numFmtId="0" fontId="0" fillId="0" borderId="5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9" fillId="0" borderId="13" xfId="0" applyFont="1" applyBorder="1" applyAlignment="1">
      <alignment textRotation="90"/>
    </xf>
    <xf numFmtId="0" fontId="0" fillId="0" borderId="7" xfId="0" applyBorder="1"/>
    <xf numFmtId="0" fontId="0" fillId="0" borderId="11" xfId="0" applyBorder="1"/>
    <xf numFmtId="0" fontId="1" fillId="0" borderId="12" xfId="0" applyFont="1" applyBorder="1" applyAlignment="1">
      <alignment textRotation="90"/>
    </xf>
    <xf numFmtId="0" fontId="8" fillId="0" borderId="12" xfId="0" applyFont="1" applyBorder="1" applyAlignment="1">
      <alignment textRotation="90"/>
    </xf>
    <xf numFmtId="0" fontId="0" fillId="0" borderId="0" xfId="0" applyFill="1" applyBorder="1" applyAlignment="1"/>
    <xf numFmtId="0" fontId="1" fillId="0" borderId="4" xfId="0" applyFont="1" applyBorder="1" applyAlignment="1">
      <alignment textRotation="90"/>
    </xf>
    <xf numFmtId="2" fontId="0" fillId="0" borderId="14" xfId="0" applyNumberFormat="1" applyBorder="1"/>
    <xf numFmtId="2" fontId="0" fillId="0" borderId="15" xfId="0" applyNumberFormat="1" applyBorder="1"/>
    <xf numFmtId="2" fontId="0" fillId="0" borderId="11" xfId="0" applyNumberFormat="1" applyBorder="1"/>
    <xf numFmtId="0" fontId="1" fillId="0" borderId="13" xfId="0" applyFont="1" applyBorder="1"/>
    <xf numFmtId="0" fontId="10" fillId="0" borderId="8" xfId="0" applyFont="1" applyBorder="1"/>
    <xf numFmtId="0" fontId="10" fillId="0" borderId="0" xfId="0" applyFont="1" applyBorder="1"/>
    <xf numFmtId="0" fontId="1" fillId="0" borderId="0" xfId="0" applyFont="1" applyBorder="1" applyAlignment="1"/>
    <xf numFmtId="0" fontId="11" fillId="0" borderId="3" xfId="0" applyFont="1" applyFill="1" applyBorder="1" applyAlignment="1">
      <alignment textRotation="90"/>
    </xf>
    <xf numFmtId="0" fontId="11" fillId="0" borderId="13" xfId="0" applyFont="1" applyFill="1" applyBorder="1" applyAlignment="1">
      <alignment textRotation="90"/>
    </xf>
    <xf numFmtId="0" fontId="11" fillId="0" borderId="4" xfId="0" applyFont="1" applyBorder="1" applyAlignment="1">
      <alignment textRotation="90"/>
    </xf>
    <xf numFmtId="0" fontId="0" fillId="0" borderId="14" xfId="0" applyBorder="1"/>
    <xf numFmtId="0" fontId="0" fillId="0" borderId="15" xfId="0" applyBorder="1"/>
    <xf numFmtId="0" fontId="11" fillId="0" borderId="12" xfId="0" applyFont="1" applyFill="1" applyBorder="1" applyAlignment="1">
      <alignment textRotation="90"/>
    </xf>
    <xf numFmtId="9" fontId="0" fillId="0" borderId="1" xfId="3" applyFont="1" applyBorder="1"/>
    <xf numFmtId="9" fontId="0" fillId="0" borderId="11" xfId="3" applyFont="1" applyBorder="1"/>
    <xf numFmtId="9" fontId="10" fillId="0" borderId="1" xfId="0" applyNumberFormat="1" applyFont="1" applyBorder="1"/>
    <xf numFmtId="164" fontId="0" fillId="0" borderId="0" xfId="0" applyNumberFormat="1" applyBorder="1"/>
    <xf numFmtId="1" fontId="0" fillId="0" borderId="0" xfId="0" applyNumberFormat="1" applyBorder="1"/>
    <xf numFmtId="165" fontId="0" fillId="0" borderId="0" xfId="2" applyNumberFormat="1" applyFont="1"/>
    <xf numFmtId="165" fontId="10" fillId="0" borderId="0" xfId="2" applyNumberFormat="1" applyFont="1"/>
    <xf numFmtId="0" fontId="1" fillId="0" borderId="4" xfId="0" applyFont="1" applyBorder="1"/>
    <xf numFmtId="0" fontId="1" fillId="5" borderId="4" xfId="0" applyFont="1" applyFill="1" applyBorder="1"/>
    <xf numFmtId="0" fontId="0" fillId="5" borderId="14" xfId="0" applyFill="1" applyBorder="1"/>
    <xf numFmtId="0" fontId="0" fillId="5" borderId="15" xfId="0" applyFill="1" applyBorder="1"/>
    <xf numFmtId="0" fontId="0" fillId="0" borderId="0" xfId="0" applyFill="1"/>
    <xf numFmtId="165" fontId="0" fillId="0" borderId="0" xfId="2" applyNumberFormat="1" applyFont="1" applyFill="1"/>
    <xf numFmtId="2" fontId="0" fillId="0" borderId="0" xfId="0" applyNumberFormat="1" applyFill="1"/>
    <xf numFmtId="2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/>
    <xf numFmtId="9" fontId="0" fillId="0" borderId="0" xfId="3" applyFont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7" fillId="0" borderId="0" xfId="0" applyFont="1" applyFill="1"/>
    <xf numFmtId="0" fontId="1" fillId="0" borderId="0" xfId="0" applyFont="1" applyFill="1" applyBorder="1"/>
    <xf numFmtId="0" fontId="10" fillId="0" borderId="0" xfId="0" applyFont="1" applyFill="1"/>
    <xf numFmtId="9" fontId="0" fillId="0" borderId="0" xfId="3" applyFont="1" applyAlignment="1">
      <alignment horizontal="left"/>
    </xf>
    <xf numFmtId="0" fontId="10" fillId="0" borderId="0" xfId="0" applyFont="1" applyFill="1" applyBorder="1"/>
    <xf numFmtId="0" fontId="0" fillId="0" borderId="0" xfId="0" applyFont="1"/>
    <xf numFmtId="165" fontId="0" fillId="0" borderId="0" xfId="0" applyNumberFormat="1"/>
    <xf numFmtId="6" fontId="0" fillId="0" borderId="3" xfId="0" applyNumberFormat="1" applyFont="1" applyBorder="1"/>
    <xf numFmtId="0" fontId="11" fillId="0" borderId="0" xfId="0" applyFont="1" applyFill="1" applyBorder="1"/>
    <xf numFmtId="9" fontId="0" fillId="0" borderId="0" xfId="3" applyFont="1" applyBorder="1" applyAlignment="1">
      <alignment horizontal="left"/>
    </xf>
    <xf numFmtId="9" fontId="0" fillId="0" borderId="0" xfId="3" applyFont="1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11" fillId="0" borderId="0" xfId="0" applyFont="1"/>
    <xf numFmtId="0" fontId="1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left" wrapText="1"/>
    </xf>
    <xf numFmtId="6" fontId="3" fillId="4" borderId="20" xfId="0" applyNumberFormat="1" applyFont="1" applyFill="1" applyBorder="1" applyAlignment="1">
      <alignment horizontal="right" wrapText="1"/>
    </xf>
    <xf numFmtId="6" fontId="3" fillId="2" borderId="20" xfId="0" applyNumberFormat="1" applyFont="1" applyFill="1" applyBorder="1" applyAlignment="1">
      <alignment horizontal="right" wrapText="1"/>
    </xf>
    <xf numFmtId="0" fontId="3" fillId="4" borderId="20" xfId="0" applyFont="1" applyFill="1" applyBorder="1" applyAlignment="1">
      <alignment horizontal="right" wrapText="1"/>
    </xf>
    <xf numFmtId="3" fontId="3" fillId="4" borderId="20" xfId="0" applyNumberFormat="1" applyFont="1" applyFill="1" applyBorder="1" applyAlignment="1">
      <alignment horizontal="right" wrapText="1"/>
    </xf>
    <xf numFmtId="3" fontId="3" fillId="2" borderId="20" xfId="0" applyNumberFormat="1" applyFont="1" applyFill="1" applyBorder="1" applyAlignment="1">
      <alignment horizontal="right" wrapText="1"/>
    </xf>
    <xf numFmtId="6" fontId="13" fillId="4" borderId="20" xfId="0" applyNumberFormat="1" applyFont="1" applyFill="1" applyBorder="1" applyAlignment="1">
      <alignment horizontal="right" wrapText="1"/>
    </xf>
    <xf numFmtId="0" fontId="3" fillId="2" borderId="21" xfId="0" applyFont="1" applyFill="1" applyBorder="1" applyAlignment="1">
      <alignment horizontal="left" wrapText="1"/>
    </xf>
    <xf numFmtId="6" fontId="13" fillId="2" borderId="22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4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quotePrefix="1" applyFont="1" applyFill="1" applyBorder="1" applyAlignment="1">
      <alignment horizontal="left" wrapText="1"/>
    </xf>
    <xf numFmtId="0" fontId="0" fillId="0" borderId="23" xfId="0" applyBorder="1"/>
    <xf numFmtId="0" fontId="0" fillId="0" borderId="24" xfId="0" applyBorder="1"/>
    <xf numFmtId="166" fontId="0" fillId="0" borderId="24" xfId="0" applyNumberFormat="1" applyBorder="1"/>
    <xf numFmtId="0" fontId="0" fillId="0" borderId="19" xfId="0" applyBorder="1"/>
    <xf numFmtId="0" fontId="3" fillId="4" borderId="17" xfId="0" applyFont="1" applyFill="1" applyBorder="1" applyAlignment="1">
      <alignment horizontal="left" wrapText="1"/>
    </xf>
    <xf numFmtId="166" fontId="0" fillId="0" borderId="0" xfId="0" applyNumberFormat="1"/>
    <xf numFmtId="14" fontId="0" fillId="0" borderId="0" xfId="0" applyNumberFormat="1"/>
    <xf numFmtId="0" fontId="12" fillId="6" borderId="17" xfId="0" applyFont="1" applyFill="1" applyBorder="1" applyAlignment="1">
      <alignment wrapText="1"/>
    </xf>
    <xf numFmtId="0" fontId="12" fillId="6" borderId="0" xfId="0" applyFont="1" applyFill="1" applyBorder="1" applyAlignment="1">
      <alignment wrapText="1"/>
    </xf>
    <xf numFmtId="3" fontId="3" fillId="4" borderId="0" xfId="0" applyNumberFormat="1" applyFont="1" applyFill="1" applyBorder="1" applyAlignment="1">
      <alignment horizontal="right" wrapText="1"/>
    </xf>
    <xf numFmtId="3" fontId="3" fillId="2" borderId="0" xfId="0" applyNumberFormat="1" applyFont="1" applyFill="1" applyBorder="1" applyAlignment="1">
      <alignment horizontal="right" wrapText="1"/>
    </xf>
    <xf numFmtId="0" fontId="3" fillId="4" borderId="0" xfId="0" applyFont="1" applyFill="1" applyBorder="1" applyAlignment="1">
      <alignment horizontal="right" wrapText="1"/>
    </xf>
    <xf numFmtId="6" fontId="3" fillId="2" borderId="0" xfId="0" applyNumberFormat="1" applyFont="1" applyFill="1" applyBorder="1" applyAlignment="1">
      <alignment horizontal="right" wrapText="1"/>
    </xf>
    <xf numFmtId="6" fontId="3" fillId="4" borderId="0" xfId="0" applyNumberFormat="1" applyFont="1" applyFill="1" applyBorder="1" applyAlignment="1">
      <alignment horizontal="right" wrapText="1"/>
    </xf>
    <xf numFmtId="6" fontId="13" fillId="4" borderId="0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6" fontId="13" fillId="2" borderId="27" xfId="0" applyNumberFormat="1" applyFont="1" applyFill="1" applyBorder="1" applyAlignment="1">
      <alignment horizontal="right" wrapText="1"/>
    </xf>
    <xf numFmtId="167" fontId="3" fillId="4" borderId="20" xfId="3" applyNumberFormat="1" applyFont="1" applyFill="1" applyBorder="1" applyAlignment="1">
      <alignment horizontal="right" wrapText="1"/>
    </xf>
    <xf numFmtId="167" fontId="3" fillId="2" borderId="20" xfId="3" applyNumberFormat="1" applyFont="1" applyFill="1" applyBorder="1" applyAlignment="1">
      <alignment horizontal="right" wrapText="1"/>
    </xf>
    <xf numFmtId="167" fontId="13" fillId="4" borderId="20" xfId="3" applyNumberFormat="1" applyFont="1" applyFill="1" applyBorder="1" applyAlignment="1">
      <alignment horizontal="right" wrapText="1"/>
    </xf>
    <xf numFmtId="167" fontId="13" fillId="2" borderId="22" xfId="3" applyNumberFormat="1" applyFont="1" applyFill="1" applyBorder="1" applyAlignment="1">
      <alignment horizontal="right" wrapText="1"/>
    </xf>
    <xf numFmtId="0" fontId="12" fillId="6" borderId="26" xfId="0" applyFont="1" applyFill="1" applyBorder="1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8" fontId="0" fillId="0" borderId="0" xfId="4" applyNumberFormat="1" applyFont="1"/>
    <xf numFmtId="0" fontId="0" fillId="0" borderId="17" xfId="0" applyBorder="1"/>
    <xf numFmtId="0" fontId="0" fillId="0" borderId="21" xfId="0" applyBorder="1"/>
    <xf numFmtId="0" fontId="3" fillId="4" borderId="26" xfId="0" applyFont="1" applyFill="1" applyBorder="1" applyAlignment="1">
      <alignment horizontal="left" wrapText="1"/>
    </xf>
    <xf numFmtId="44" fontId="0" fillId="0" borderId="18" xfId="2" applyFont="1" applyBorder="1"/>
    <xf numFmtId="0" fontId="0" fillId="0" borderId="20" xfId="0" applyBorder="1"/>
    <xf numFmtId="168" fontId="0" fillId="0" borderId="20" xfId="4" applyNumberFormat="1" applyFont="1" applyBorder="1"/>
    <xf numFmtId="165" fontId="0" fillId="0" borderId="20" xfId="2" applyNumberFormat="1" applyFont="1" applyBorder="1"/>
    <xf numFmtId="44" fontId="0" fillId="0" borderId="20" xfId="2" applyFont="1" applyBorder="1"/>
    <xf numFmtId="0" fontId="3" fillId="2" borderId="19" xfId="0" quotePrefix="1" applyFont="1" applyFill="1" applyBorder="1" applyAlignment="1">
      <alignment horizontal="left" wrapText="1"/>
    </xf>
    <xf numFmtId="165" fontId="0" fillId="0" borderId="22" xfId="2" applyNumberFormat="1" applyFont="1" applyBorder="1"/>
    <xf numFmtId="0" fontId="0" fillId="0" borderId="28" xfId="0" applyBorder="1"/>
    <xf numFmtId="0" fontId="0" fillId="0" borderId="29" xfId="0" applyBorder="1"/>
    <xf numFmtId="0" fontId="3" fillId="2" borderId="27" xfId="0" applyFont="1" applyFill="1" applyBorder="1" applyAlignment="1">
      <alignment horizontal="left" wrapText="1"/>
    </xf>
    <xf numFmtId="168" fontId="3" fillId="4" borderId="0" xfId="0" applyNumberFormat="1" applyFont="1" applyFill="1" applyBorder="1" applyAlignment="1">
      <alignment horizontal="right" wrapText="1"/>
    </xf>
    <xf numFmtId="8" fontId="3" fillId="4" borderId="0" xfId="0" applyNumberFormat="1" applyFont="1" applyFill="1" applyBorder="1" applyAlignment="1">
      <alignment horizontal="right" wrapText="1"/>
    </xf>
    <xf numFmtId="6" fontId="3" fillId="2" borderId="27" xfId="0" applyNumberFormat="1" applyFont="1" applyFill="1" applyBorder="1" applyAlignment="1">
      <alignment horizontal="right" wrapText="1"/>
    </xf>
    <xf numFmtId="167" fontId="3" fillId="2" borderId="22" xfId="3" applyNumberFormat="1" applyFont="1" applyFill="1" applyBorder="1" applyAlignment="1">
      <alignment horizontal="right" wrapText="1"/>
    </xf>
    <xf numFmtId="0" fontId="0" fillId="0" borderId="16" xfId="0" applyBorder="1"/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Fill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25" xfId="3" applyNumberFormat="1" applyFont="1" applyBorder="1"/>
    <xf numFmtId="0" fontId="0" fillId="0" borderId="1" xfId="0" applyBorder="1"/>
    <xf numFmtId="0" fontId="1" fillId="0" borderId="3" xfId="0" applyFont="1" applyBorder="1"/>
    <xf numFmtId="0" fontId="0" fillId="0" borderId="1" xfId="0" applyBorder="1"/>
    <xf numFmtId="0" fontId="4" fillId="0" borderId="0" xfId="0" applyFont="1" applyBorder="1" applyAlignment="1">
      <alignment horizontal="left" wrapText="1"/>
    </xf>
    <xf numFmtId="6" fontId="4" fillId="0" borderId="0" xfId="0" applyNumberFormat="1" applyFont="1" applyBorder="1" applyAlignment="1">
      <alignment horizontal="right" wrapText="1"/>
    </xf>
    <xf numFmtId="0" fontId="0" fillId="8" borderId="0" xfId="0" applyFill="1"/>
    <xf numFmtId="165" fontId="0" fillId="8" borderId="0" xfId="2" applyNumberFormat="1" applyFont="1" applyFill="1"/>
    <xf numFmtId="6" fontId="0" fillId="8" borderId="0" xfId="0" applyNumberFormat="1" applyFill="1"/>
    <xf numFmtId="0" fontId="0" fillId="7" borderId="0" xfId="0" applyFill="1"/>
    <xf numFmtId="6" fontId="0" fillId="7" borderId="0" xfId="0" applyNumberFormat="1" applyFill="1"/>
    <xf numFmtId="165" fontId="0" fillId="7" borderId="0" xfId="2" applyNumberFormat="1" applyFont="1" applyFill="1"/>
    <xf numFmtId="0" fontId="4" fillId="0" borderId="10" xfId="0" applyFont="1" applyBorder="1" applyAlignment="1">
      <alignment horizontal="left" wrapText="1"/>
    </xf>
    <xf numFmtId="6" fontId="4" fillId="0" borderId="10" xfId="0" applyNumberFormat="1" applyFont="1" applyBorder="1" applyAlignment="1">
      <alignment horizontal="right" wrapText="1"/>
    </xf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10" fillId="5" borderId="0" xfId="0" applyFont="1" applyFill="1" applyBorder="1"/>
    <xf numFmtId="0" fontId="10" fillId="5" borderId="0" xfId="0" applyFont="1" applyFill="1"/>
    <xf numFmtId="0" fontId="0" fillId="5" borderId="0" xfId="0" applyFill="1"/>
    <xf numFmtId="0" fontId="0" fillId="5" borderId="1" xfId="0" applyFill="1" applyBorder="1"/>
    <xf numFmtId="165" fontId="0" fillId="5" borderId="0" xfId="2" applyNumberFormat="1" applyFont="1" applyFill="1"/>
    <xf numFmtId="2" fontId="0" fillId="5" borderId="0" xfId="0" applyNumberFormat="1" applyFill="1"/>
    <xf numFmtId="2" fontId="0" fillId="5" borderId="0" xfId="0" applyNumberFormat="1" applyFill="1" applyBorder="1"/>
    <xf numFmtId="0" fontId="0" fillId="5" borderId="8" xfId="0" applyFill="1" applyBorder="1"/>
    <xf numFmtId="0" fontId="0" fillId="5" borderId="0" xfId="0" applyFill="1" applyBorder="1"/>
    <xf numFmtId="1" fontId="0" fillId="5" borderId="0" xfId="0" applyNumberFormat="1" applyFill="1"/>
    <xf numFmtId="9" fontId="0" fillId="0" borderId="0" xfId="3" applyFont="1" applyBorder="1" applyAlignment="1"/>
    <xf numFmtId="0" fontId="11" fillId="0" borderId="4" xfId="0" applyFont="1" applyFill="1" applyBorder="1" applyAlignment="1">
      <alignment textRotation="90"/>
    </xf>
    <xf numFmtId="2" fontId="0" fillId="0" borderId="16" xfId="0" applyNumberFormat="1" applyBorder="1"/>
    <xf numFmtId="0" fontId="1" fillId="0" borderId="0" xfId="0" applyFont="1" applyAlignment="1">
      <alignment horizontal="right"/>
    </xf>
    <xf numFmtId="2" fontId="0" fillId="0" borderId="0" xfId="0" applyNumberFormat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Fill="1" applyBorder="1" applyAlignment="1"/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0" fillId="0" borderId="0" xfId="0" applyBorder="1"/>
    <xf numFmtId="0" fontId="0" fillId="0" borderId="0" xfId="0" applyBorder="1"/>
    <xf numFmtId="0" fontId="0" fillId="0" borderId="10" xfId="0" applyBorder="1"/>
    <xf numFmtId="0" fontId="1" fillId="0" borderId="6" xfId="0" applyFont="1" applyBorder="1"/>
    <xf numFmtId="6" fontId="0" fillId="0" borderId="6" xfId="0" applyNumberFormat="1" applyBorder="1"/>
    <xf numFmtId="6" fontId="0" fillId="0" borderId="0" xfId="0" applyNumberFormat="1" applyBorder="1"/>
    <xf numFmtId="0" fontId="1" fillId="0" borderId="10" xfId="0" applyFont="1" applyBorder="1"/>
    <xf numFmtId="6" fontId="0" fillId="0" borderId="10" xfId="0" applyNumberFormat="1" applyBorder="1"/>
    <xf numFmtId="0" fontId="0" fillId="0" borderId="8" xfId="0" applyBorder="1"/>
    <xf numFmtId="0" fontId="0" fillId="0" borderId="0" xfId="0" applyBorder="1"/>
    <xf numFmtId="0" fontId="0" fillId="0" borderId="1" xfId="0" applyBorder="1"/>
    <xf numFmtId="0" fontId="0" fillId="0" borderId="8" xfId="0" applyFill="1" applyBorder="1"/>
    <xf numFmtId="0" fontId="0" fillId="0" borderId="0" xfId="0" applyFill="1" applyBorder="1"/>
    <xf numFmtId="0" fontId="0" fillId="0" borderId="1" xfId="0" applyFill="1" applyBorder="1"/>
    <xf numFmtId="0" fontId="10" fillId="8" borderId="0" xfId="0" applyFont="1" applyFill="1"/>
    <xf numFmtId="0" fontId="0" fillId="0" borderId="8" xfId="0" applyBorder="1"/>
    <xf numFmtId="0" fontId="0" fillId="0" borderId="0" xfId="0" applyBorder="1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0" xfId="0" applyBorder="1"/>
    <xf numFmtId="0" fontId="0" fillId="0" borderId="10" xfId="0" applyFill="1" applyBorder="1"/>
    <xf numFmtId="0" fontId="0" fillId="0" borderId="0" xfId="0" applyFill="1" applyAlignment="1"/>
    <xf numFmtId="0" fontId="1" fillId="0" borderId="3" xfId="0" applyFont="1" applyFill="1" applyBorder="1" applyAlignment="1"/>
    <xf numFmtId="0" fontId="0" fillId="0" borderId="10" xfId="0" applyFill="1" applyBorder="1" applyAlignment="1"/>
    <xf numFmtId="0" fontId="0" fillId="0" borderId="0" xfId="0" applyBorder="1"/>
    <xf numFmtId="0" fontId="4" fillId="4" borderId="0" xfId="0" applyFont="1" applyFill="1" applyAlignment="1">
      <alignment horizontal="right" wrapText="1"/>
    </xf>
    <xf numFmtId="166" fontId="0" fillId="0" borderId="19" xfId="0" applyNumberFormat="1" applyBorder="1"/>
    <xf numFmtId="167" fontId="0" fillId="0" borderId="21" xfId="3" applyNumberFormat="1" applyFont="1" applyBorder="1"/>
    <xf numFmtId="44" fontId="0" fillId="0" borderId="26" xfId="2" applyFont="1" applyBorder="1"/>
    <xf numFmtId="168" fontId="0" fillId="0" borderId="0" xfId="4" applyNumberFormat="1" applyFont="1" applyBorder="1"/>
    <xf numFmtId="165" fontId="0" fillId="0" borderId="0" xfId="2" applyNumberFormat="1" applyFont="1" applyBorder="1"/>
    <xf numFmtId="44" fontId="0" fillId="0" borderId="0" xfId="2" applyFont="1" applyBorder="1"/>
    <xf numFmtId="165" fontId="0" fillId="0" borderId="27" xfId="2" applyNumberFormat="1" applyFont="1" applyBorder="1"/>
    <xf numFmtId="0" fontId="0" fillId="0" borderId="0" xfId="0" applyBorder="1"/>
    <xf numFmtId="0" fontId="0" fillId="0" borderId="1" xfId="0" applyBorder="1"/>
    <xf numFmtId="0" fontId="0" fillId="0" borderId="8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8" xfId="0" applyBorder="1"/>
    <xf numFmtId="0" fontId="10" fillId="5" borderId="1" xfId="0" applyFont="1" applyFill="1" applyBorder="1"/>
    <xf numFmtId="9" fontId="10" fillId="5" borderId="1" xfId="0" applyNumberFormat="1" applyFont="1" applyFill="1" applyBorder="1"/>
    <xf numFmtId="165" fontId="10" fillId="5" borderId="0" xfId="2" applyNumberFormat="1" applyFont="1" applyFill="1"/>
    <xf numFmtId="2" fontId="10" fillId="5" borderId="0" xfId="0" applyNumberFormat="1" applyFont="1" applyFill="1"/>
    <xf numFmtId="2" fontId="10" fillId="5" borderId="0" xfId="0" applyNumberFormat="1" applyFont="1" applyFill="1" applyBorder="1"/>
    <xf numFmtId="1" fontId="10" fillId="5" borderId="0" xfId="0" applyNumberFormat="1" applyFont="1" applyFill="1" applyBorder="1"/>
    <xf numFmtId="164" fontId="10" fillId="5" borderId="0" xfId="0" applyNumberFormat="1" applyFont="1" applyFill="1" applyBorder="1"/>
    <xf numFmtId="0" fontId="0" fillId="0" borderId="0" xfId="0"/>
    <xf numFmtId="0" fontId="0" fillId="0" borderId="0" xfId="0" applyFill="1"/>
    <xf numFmtId="0" fontId="16" fillId="4" borderId="35" xfId="0" applyFont="1" applyFill="1" applyBorder="1" applyAlignment="1">
      <alignment horizontal="left" vertical="top"/>
    </xf>
    <xf numFmtId="0" fontId="16" fillId="4" borderId="35" xfId="0" applyFont="1" applyFill="1" applyBorder="1" applyAlignment="1">
      <alignment horizontal="right" vertical="top"/>
    </xf>
    <xf numFmtId="6" fontId="16" fillId="4" borderId="35" xfId="0" applyNumberFormat="1" applyFont="1" applyFill="1" applyBorder="1" applyAlignment="1">
      <alignment horizontal="right" vertical="top"/>
    </xf>
    <xf numFmtId="6" fontId="18" fillId="4" borderId="35" xfId="0" applyNumberFormat="1" applyFont="1" applyFill="1" applyBorder="1" applyAlignment="1">
      <alignment horizontal="right" vertical="top"/>
    </xf>
    <xf numFmtId="0" fontId="5" fillId="4" borderId="35" xfId="1" applyFill="1" applyBorder="1" applyAlignment="1" applyProtection="1">
      <alignment horizontal="left" vertical="top"/>
    </xf>
    <xf numFmtId="3" fontId="16" fillId="4" borderId="35" xfId="0" applyNumberFormat="1" applyFont="1" applyFill="1" applyBorder="1" applyAlignment="1">
      <alignment horizontal="right" vertical="top"/>
    </xf>
    <xf numFmtId="6" fontId="19" fillId="4" borderId="35" xfId="0" applyNumberFormat="1" applyFont="1" applyFill="1" applyBorder="1" applyAlignment="1">
      <alignment horizontal="right" vertical="top"/>
    </xf>
    <xf numFmtId="0" fontId="5" fillId="2" borderId="0" xfId="1" applyFill="1" applyAlignment="1" applyProtection="1">
      <alignment horizontal="left" wrapText="1"/>
    </xf>
    <xf numFmtId="0" fontId="3" fillId="2" borderId="0" xfId="0" applyFont="1" applyFill="1" applyAlignment="1">
      <alignment horizontal="right" wrapText="1"/>
    </xf>
    <xf numFmtId="6" fontId="3" fillId="2" borderId="0" xfId="0" applyNumberFormat="1" applyFont="1" applyFill="1" applyAlignment="1">
      <alignment horizontal="right" wrapText="1"/>
    </xf>
    <xf numFmtId="0" fontId="5" fillId="3" borderId="0" xfId="1" applyFill="1" applyAlignment="1" applyProtection="1">
      <alignment horizontal="left" wrapText="1"/>
    </xf>
    <xf numFmtId="0" fontId="3" fillId="3" borderId="0" xfId="0" applyFont="1" applyFill="1" applyAlignment="1">
      <alignment horizontal="right" wrapText="1"/>
    </xf>
    <xf numFmtId="6" fontId="3" fillId="3" borderId="0" xfId="0" applyNumberFormat="1" applyFont="1" applyFill="1" applyAlignment="1">
      <alignment horizontal="right" wrapText="1"/>
    </xf>
    <xf numFmtId="6" fontId="4" fillId="4" borderId="0" xfId="0" applyNumberFormat="1" applyFont="1" applyFill="1" applyAlignment="1">
      <alignment horizontal="right" wrapText="1"/>
    </xf>
    <xf numFmtId="0" fontId="0" fillId="0" borderId="0" xfId="0" applyFill="1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4" fillId="4" borderId="0" xfId="0" applyFont="1" applyFill="1" applyAlignment="1">
      <alignment horizontal="left" wrapText="1"/>
    </xf>
    <xf numFmtId="0" fontId="0" fillId="0" borderId="8" xfId="0" applyBorder="1"/>
    <xf numFmtId="0" fontId="0" fillId="0" borderId="0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0" xfId="0" applyFill="1" applyBorder="1"/>
    <xf numFmtId="0" fontId="0" fillId="0" borderId="0" xfId="0" applyFill="1" applyBorder="1"/>
    <xf numFmtId="0" fontId="5" fillId="2" borderId="0" xfId="1" applyFill="1" applyAlignment="1" applyProtection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6" fontId="3" fillId="2" borderId="0" xfId="0" applyNumberFormat="1" applyFont="1" applyFill="1" applyAlignment="1">
      <alignment horizontal="right" vertical="center" wrapText="1"/>
    </xf>
    <xf numFmtId="0" fontId="5" fillId="3" borderId="0" xfId="1" applyFill="1" applyAlignment="1" applyProtection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6" fontId="3" fillId="3" borderId="0" xfId="0" applyNumberFormat="1" applyFont="1" applyFill="1" applyAlignment="1">
      <alignment horizontal="right" vertical="center" wrapText="1"/>
    </xf>
    <xf numFmtId="6" fontId="4" fillId="4" borderId="0" xfId="0" applyNumberFormat="1" applyFont="1" applyFill="1" applyAlignment="1">
      <alignment horizontal="right" vertical="center" wrapText="1"/>
    </xf>
    <xf numFmtId="0" fontId="0" fillId="0" borderId="8" xfId="0" applyBorder="1"/>
    <xf numFmtId="0" fontId="0" fillId="0" borderId="0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0" xfId="0" applyBorder="1"/>
    <xf numFmtId="0" fontId="0" fillId="0" borderId="11" xfId="0" applyBorder="1"/>
    <xf numFmtId="0" fontId="0" fillId="0" borderId="8" xfId="0" applyFont="1" applyFill="1" applyBorder="1"/>
    <xf numFmtId="0" fontId="0" fillId="0" borderId="0" xfId="0" applyFont="1" applyFill="1" applyBorder="1"/>
    <xf numFmtId="0" fontId="0" fillId="0" borderId="1" xfId="0" applyFont="1" applyFill="1" applyBorder="1"/>
    <xf numFmtId="0" fontId="0" fillId="0" borderId="8" xfId="0" applyFont="1" applyBorder="1"/>
    <xf numFmtId="0" fontId="0" fillId="0" borderId="0" xfId="0" applyFont="1" applyBorder="1"/>
    <xf numFmtId="0" fontId="0" fillId="0" borderId="1" xfId="0" applyFont="1" applyBorder="1"/>
    <xf numFmtId="0" fontId="0" fillId="0" borderId="14" xfId="0" applyFont="1" applyFill="1" applyBorder="1"/>
    <xf numFmtId="0" fontId="0" fillId="0" borderId="0" xfId="0" applyBorder="1"/>
    <xf numFmtId="0" fontId="0" fillId="0" borderId="1" xfId="0" applyBorder="1"/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0" fillId="0" borderId="8" xfId="0" applyFill="1" applyBorder="1"/>
    <xf numFmtId="0" fontId="0" fillId="0" borderId="0" xfId="0" applyFill="1" applyBorder="1"/>
    <xf numFmtId="0" fontId="0" fillId="0" borderId="1" xfId="0" applyFill="1" applyBorder="1"/>
    <xf numFmtId="0" fontId="14" fillId="0" borderId="0" xfId="0" applyFont="1" applyBorder="1"/>
    <xf numFmtId="0" fontId="14" fillId="0" borderId="1" xfId="0" applyFont="1" applyBorder="1"/>
    <xf numFmtId="0" fontId="0" fillId="0" borderId="8" xfId="0" applyBorder="1"/>
    <xf numFmtId="0" fontId="0" fillId="0" borderId="14" xfId="0" applyFill="1" applyBorder="1"/>
    <xf numFmtId="0" fontId="4" fillId="4" borderId="0" xfId="0" applyFont="1" applyFill="1" applyAlignment="1">
      <alignment horizontal="left" vertical="center" wrapText="1"/>
    </xf>
    <xf numFmtId="0" fontId="12" fillId="6" borderId="17" xfId="0" applyFont="1" applyFill="1" applyBorder="1" applyAlignment="1">
      <alignment wrapText="1"/>
    </xf>
    <xf numFmtId="0" fontId="12" fillId="6" borderId="18" xfId="0" applyFont="1" applyFill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7" fillId="9" borderId="34" xfId="0" applyFont="1" applyFill="1" applyBorder="1" applyAlignment="1">
      <alignment horizontal="left" vertical="top"/>
    </xf>
    <xf numFmtId="0" fontId="17" fillId="9" borderId="34" xfId="0" applyFont="1" applyFill="1" applyBorder="1" applyAlignment="1">
      <alignment horizontal="left" vertical="top"/>
    </xf>
    <xf numFmtId="0" fontId="0" fillId="4" borderId="0" xfId="0" applyFill="1"/>
    <xf numFmtId="6" fontId="20" fillId="4" borderId="35" xfId="0" applyNumberFormat="1" applyFont="1" applyFill="1" applyBorder="1" applyAlignment="1">
      <alignment horizontal="right" vertical="top"/>
    </xf>
  </cellXfs>
  <cellStyles count="5">
    <cellStyle name="Comma" xfId="4" builtinId="3"/>
    <cellStyle name="Currency" xfId="2" builtinId="4"/>
    <cellStyle name="Hyperlink" xfId="1" builtinId="8"/>
    <cellStyle name="Normal" xfId="0" builtinId="0"/>
    <cellStyle name="Percent" xfId="3" builtinId="5"/>
  </cellStyles>
  <dxfs count="20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</dxf>
    <dxf>
      <font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</dxf>
    <dxf>
      <font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</dxf>
    <dxf>
      <font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</dxf>
    <dxf>
      <font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ont>
        <color theme="9"/>
      </font>
    </dxf>
    <dxf>
      <font>
        <color rgb="FFFF0000"/>
      </font>
    </dxf>
    <dxf>
      <font>
        <color rgb="FFFFFF00"/>
      </font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ont>
        <color theme="9"/>
      </font>
    </dxf>
    <dxf>
      <font>
        <color rgb="FFFF0000"/>
      </font>
    </dxf>
    <dxf>
      <font>
        <color rgb="FFFFFF00"/>
      </font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ill>
        <patternFill>
          <bgColor theme="4" tint="0.59996337778862885"/>
        </patternFill>
      </fill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</dxfs>
  <tableStyles count="0" defaultTableStyle="TableStyleMedium9"/>
  <colors>
    <mruColors>
      <color rgb="FFEDE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pebabaseball.com/statslab/payroll.php?player=6594" TargetMode="External"/><Relationship Id="rId13" Type="http://schemas.openxmlformats.org/officeDocument/2006/relationships/hyperlink" Target="http://pebabaseball.com/statslab/payroll.php?player=10950" TargetMode="External"/><Relationship Id="rId18" Type="http://schemas.openxmlformats.org/officeDocument/2006/relationships/hyperlink" Target="http://pebabaseball.com/statslab/payroll.php?player=12200" TargetMode="External"/><Relationship Id="rId26" Type="http://schemas.openxmlformats.org/officeDocument/2006/relationships/hyperlink" Target="http://pebabaseball.com/statslab/payroll.php?player=1914" TargetMode="External"/><Relationship Id="rId3" Type="http://schemas.openxmlformats.org/officeDocument/2006/relationships/hyperlink" Target="http://pebabaseball.com/statslab/payroll.php?player=9745" TargetMode="External"/><Relationship Id="rId21" Type="http://schemas.openxmlformats.org/officeDocument/2006/relationships/hyperlink" Target="http://pebabaseball.com/statslab/payroll.php?player=10824" TargetMode="External"/><Relationship Id="rId34" Type="http://schemas.openxmlformats.org/officeDocument/2006/relationships/hyperlink" Target="http://pebabaseball.com/statslab/payroll.php?player=9018" TargetMode="External"/><Relationship Id="rId7" Type="http://schemas.openxmlformats.org/officeDocument/2006/relationships/hyperlink" Target="http://pebabaseball.com/statslab/payroll.php?player=8086" TargetMode="External"/><Relationship Id="rId12" Type="http://schemas.openxmlformats.org/officeDocument/2006/relationships/hyperlink" Target="http://pebabaseball.com/statslab/payroll.php?player=15249" TargetMode="External"/><Relationship Id="rId17" Type="http://schemas.openxmlformats.org/officeDocument/2006/relationships/hyperlink" Target="http://pebabaseball.com/statslab/payroll.php?player=14062" TargetMode="External"/><Relationship Id="rId25" Type="http://schemas.openxmlformats.org/officeDocument/2006/relationships/hyperlink" Target="http://pebabaseball.com/statslab/payroll.php?player=2482" TargetMode="External"/><Relationship Id="rId33" Type="http://schemas.openxmlformats.org/officeDocument/2006/relationships/hyperlink" Target="http://pebabaseball.com/statslab/payroll.php?player=6577" TargetMode="External"/><Relationship Id="rId2" Type="http://schemas.openxmlformats.org/officeDocument/2006/relationships/hyperlink" Target="http://pebabaseball.com/statslab/payroll.php?player=11143" TargetMode="External"/><Relationship Id="rId16" Type="http://schemas.openxmlformats.org/officeDocument/2006/relationships/hyperlink" Target="http://pebabaseball.com/statslab/payroll.php?player=15366" TargetMode="External"/><Relationship Id="rId20" Type="http://schemas.openxmlformats.org/officeDocument/2006/relationships/hyperlink" Target="http://pebabaseball.com/statslab/payroll.php?player=12344" TargetMode="External"/><Relationship Id="rId29" Type="http://schemas.openxmlformats.org/officeDocument/2006/relationships/hyperlink" Target="http://pebabaseball.com/statslab/payroll.php?player=6455" TargetMode="External"/><Relationship Id="rId1" Type="http://schemas.openxmlformats.org/officeDocument/2006/relationships/hyperlink" Target="http://pebabaseball.com/statslab/payroll.php?player=6601" TargetMode="External"/><Relationship Id="rId6" Type="http://schemas.openxmlformats.org/officeDocument/2006/relationships/hyperlink" Target="http://pebabaseball.com/statslab/payroll.php?player=334" TargetMode="External"/><Relationship Id="rId11" Type="http://schemas.openxmlformats.org/officeDocument/2006/relationships/hyperlink" Target="http://pebabaseball.com/statslab/payroll.php?player=11663" TargetMode="External"/><Relationship Id="rId24" Type="http://schemas.openxmlformats.org/officeDocument/2006/relationships/hyperlink" Target="http://pebabaseball.com/statslab/payroll.php?player=4374" TargetMode="External"/><Relationship Id="rId32" Type="http://schemas.openxmlformats.org/officeDocument/2006/relationships/hyperlink" Target="http://pebabaseball.com/statslab/payroll.php?player=7743" TargetMode="External"/><Relationship Id="rId5" Type="http://schemas.openxmlformats.org/officeDocument/2006/relationships/hyperlink" Target="http://pebabaseball.com/statslab/payroll.php?player=2252" TargetMode="External"/><Relationship Id="rId15" Type="http://schemas.openxmlformats.org/officeDocument/2006/relationships/hyperlink" Target="http://pebabaseball.com/statslab/payroll.php?player=14099" TargetMode="External"/><Relationship Id="rId23" Type="http://schemas.openxmlformats.org/officeDocument/2006/relationships/hyperlink" Target="http://pebabaseball.com/statslab/payroll.php?player=3303" TargetMode="External"/><Relationship Id="rId28" Type="http://schemas.openxmlformats.org/officeDocument/2006/relationships/hyperlink" Target="http://pebabaseball.com/statslab/payroll.php?player=4729" TargetMode="External"/><Relationship Id="rId10" Type="http://schemas.openxmlformats.org/officeDocument/2006/relationships/hyperlink" Target="http://pebabaseball.com/statslab/payroll.php?player=4312" TargetMode="External"/><Relationship Id="rId19" Type="http://schemas.openxmlformats.org/officeDocument/2006/relationships/hyperlink" Target="http://pebabaseball.com/statslab/payroll.php?player=13122" TargetMode="External"/><Relationship Id="rId31" Type="http://schemas.openxmlformats.org/officeDocument/2006/relationships/hyperlink" Target="http://pebabaseball.com/statslab/payroll.php?player=7843" TargetMode="External"/><Relationship Id="rId4" Type="http://schemas.openxmlformats.org/officeDocument/2006/relationships/hyperlink" Target="http://pebabaseball.com/statslab/payroll.php?player=11199" TargetMode="External"/><Relationship Id="rId9" Type="http://schemas.openxmlformats.org/officeDocument/2006/relationships/hyperlink" Target="http://pebabaseball.com/statslab/payroll.php?player=5961" TargetMode="External"/><Relationship Id="rId14" Type="http://schemas.openxmlformats.org/officeDocument/2006/relationships/hyperlink" Target="http://pebabaseball.com/statslab/payroll.php?player=10843" TargetMode="External"/><Relationship Id="rId22" Type="http://schemas.openxmlformats.org/officeDocument/2006/relationships/hyperlink" Target="http://pebabaseball.com/statslab/payroll.php?player=8440" TargetMode="External"/><Relationship Id="rId27" Type="http://schemas.openxmlformats.org/officeDocument/2006/relationships/hyperlink" Target="http://pebabaseball.com/statslab/payroll.php?player=1436" TargetMode="External"/><Relationship Id="rId30" Type="http://schemas.openxmlformats.org/officeDocument/2006/relationships/hyperlink" Target="http://pebabaseball.com/statslab/payroll.php?player=8690" TargetMode="External"/><Relationship Id="rId35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babaseball.com/reports/news/html/players/player_334.html" TargetMode="External"/><Relationship Id="rId2" Type="http://schemas.openxmlformats.org/officeDocument/2006/relationships/hyperlink" Target="http://www.pebabaseball.com/reports/news/html/players/player_9745.html" TargetMode="External"/><Relationship Id="rId1" Type="http://schemas.openxmlformats.org/officeDocument/2006/relationships/hyperlink" Target="http://www.pebabaseball.com/reports/news/html/players/player_11143.html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pebabaseball.com/reports/news/html/players/player_4374.html" TargetMode="External"/><Relationship Id="rId4" Type="http://schemas.openxmlformats.org/officeDocument/2006/relationships/hyperlink" Target="http://www.pebabaseball.com/reports/news/html/players/player_2252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">
    <tabColor theme="2" tint="-0.499984740745262"/>
  </sheetPr>
  <dimension ref="A1:AZ74"/>
  <sheetViews>
    <sheetView zoomScale="85" zoomScaleNormal="85" workbookViewId="0">
      <pane ySplit="1" topLeftCell="A2" activePane="bottomLeft" state="frozen"/>
      <selection pane="bottomLeft" activeCell="D1" sqref="D1:AZ1"/>
    </sheetView>
  </sheetViews>
  <sheetFormatPr defaultRowHeight="15" x14ac:dyDescent="0.25"/>
  <cols>
    <col min="1" max="1" width="3.140625" bestFit="1" customWidth="1"/>
    <col min="2" max="2" width="10.7109375" style="1" bestFit="1" customWidth="1"/>
    <col min="3" max="3" width="20" style="19" bestFit="1" customWidth="1"/>
    <col min="4" max="4" width="4.7109375" style="19" bestFit="1" customWidth="1"/>
    <col min="5" max="5" width="4.42578125" style="19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0.42578125" bestFit="1" customWidth="1"/>
    <col min="27" max="27" width="4.28515625" bestFit="1" customWidth="1"/>
    <col min="28" max="29" width="4.7109375" bestFit="1" customWidth="1"/>
    <col min="30" max="32" width="3.7109375" bestFit="1" customWidth="1"/>
    <col min="33" max="33" width="4.7109375" bestFit="1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 x14ac:dyDescent="0.25">
      <c r="D1" s="19">
        <v>12</v>
      </c>
      <c r="E1" s="19">
        <v>13</v>
      </c>
      <c r="J1">
        <v>31</v>
      </c>
      <c r="K1">
        <v>29</v>
      </c>
      <c r="L1">
        <v>30</v>
      </c>
      <c r="M1">
        <v>32</v>
      </c>
      <c r="N1">
        <v>33</v>
      </c>
      <c r="O1">
        <v>34</v>
      </c>
      <c r="P1">
        <v>35</v>
      </c>
      <c r="Q1">
        <v>36</v>
      </c>
      <c r="R1">
        <v>37</v>
      </c>
      <c r="S1">
        <v>38</v>
      </c>
      <c r="T1">
        <v>39</v>
      </c>
      <c r="AD1">
        <v>19</v>
      </c>
      <c r="AE1">
        <v>20</v>
      </c>
      <c r="AF1">
        <v>21</v>
      </c>
      <c r="AG1">
        <v>22</v>
      </c>
      <c r="AH1">
        <v>23</v>
      </c>
      <c r="AI1">
        <v>40</v>
      </c>
      <c r="AJ1">
        <v>41</v>
      </c>
      <c r="AU1">
        <v>24</v>
      </c>
      <c r="AV1">
        <v>25</v>
      </c>
      <c r="AW1">
        <v>26</v>
      </c>
      <c r="AX1">
        <v>27</v>
      </c>
      <c r="AY1">
        <v>28</v>
      </c>
    </row>
    <row r="2" spans="1:52" s="17" customFormat="1" ht="215.25" x14ac:dyDescent="0.25">
      <c r="A2" s="18" t="s">
        <v>183</v>
      </c>
      <c r="B2" s="36" t="s">
        <v>114</v>
      </c>
      <c r="C2" s="37" t="str">
        <f>"Player ("&amp;COUNTA(C3:C11)&amp;")"</f>
        <v>Player (5)</v>
      </c>
      <c r="D2" s="37" t="s">
        <v>81</v>
      </c>
      <c r="E2" s="37" t="s">
        <v>91</v>
      </c>
      <c r="F2" s="44" t="str">
        <f>"Only 1 guy who plays only 1B ("&amp;SUM(F3:F11)&amp;")"</f>
        <v>Only 1 guy who plays only 1B (0)</v>
      </c>
      <c r="G2" s="38" t="str">
        <f>"Only 1 guy who can only play 1B or LF ("&amp;SUM(G3:G11)&amp;")"</f>
        <v>Only 1 guy who can only play 1B or LF (0)</v>
      </c>
      <c r="H2" s="39" t="str">
        <f>"2 guys with RF arms ("&amp;SUM(H3:H11)&amp;")"</f>
        <v>2 guys with RF arms (0)</v>
      </c>
      <c r="I2" s="39" t="str">
        <f>"2 guys with CF range ("&amp;SUM(I3:I11)&amp;")"</f>
        <v>2 guys with CF range (0)</v>
      </c>
      <c r="J2" s="48" t="s">
        <v>126</v>
      </c>
      <c r="K2" s="40" t="s">
        <v>124</v>
      </c>
      <c r="L2" s="49" t="s">
        <v>125</v>
      </c>
      <c r="M2" s="41" t="s">
        <v>82</v>
      </c>
      <c r="N2" s="41" t="s">
        <v>84</v>
      </c>
      <c r="O2" s="41" t="s">
        <v>85</v>
      </c>
      <c r="P2" s="41" t="s">
        <v>86</v>
      </c>
      <c r="Q2" s="41" t="s">
        <v>87</v>
      </c>
      <c r="R2" s="41" t="s">
        <v>88</v>
      </c>
      <c r="S2" s="41" t="s">
        <v>89</v>
      </c>
      <c r="T2" s="42" t="s">
        <v>90</v>
      </c>
      <c r="U2" s="44" t="s">
        <v>127</v>
      </c>
      <c r="V2" s="38" t="s">
        <v>171</v>
      </c>
      <c r="W2" s="38" t="s">
        <v>128</v>
      </c>
      <c r="X2" s="38" t="s">
        <v>144</v>
      </c>
      <c r="Y2" s="38" t="s">
        <v>143</v>
      </c>
      <c r="Z2" s="38" t="s">
        <v>131</v>
      </c>
      <c r="AA2" s="38" t="s">
        <v>132</v>
      </c>
      <c r="AB2" s="38" t="s">
        <v>149</v>
      </c>
      <c r="AC2" s="53" t="s">
        <v>133</v>
      </c>
      <c r="AD2" s="41" t="s">
        <v>137</v>
      </c>
      <c r="AE2" s="41" t="s">
        <v>138</v>
      </c>
      <c r="AF2" s="41" t="s">
        <v>139</v>
      </c>
      <c r="AG2" s="41" t="s">
        <v>140</v>
      </c>
      <c r="AH2" s="41" t="s">
        <v>23</v>
      </c>
      <c r="AI2" s="56" t="s">
        <v>141</v>
      </c>
      <c r="AJ2" s="42" t="s">
        <v>142</v>
      </c>
      <c r="AK2" s="59" t="s">
        <v>147</v>
      </c>
      <c r="AL2" s="44" t="s">
        <v>127</v>
      </c>
      <c r="AM2" s="38" t="s">
        <v>171</v>
      </c>
      <c r="AN2" s="38" t="s">
        <v>128</v>
      </c>
      <c r="AO2" s="38" t="s">
        <v>144</v>
      </c>
      <c r="AP2" s="38" t="s">
        <v>143</v>
      </c>
      <c r="AQ2" s="38" t="s">
        <v>131</v>
      </c>
      <c r="AR2" s="38" t="s">
        <v>132</v>
      </c>
      <c r="AS2" s="38" t="s">
        <v>149</v>
      </c>
      <c r="AT2" s="53" t="s">
        <v>133</v>
      </c>
      <c r="AU2" s="56" t="s">
        <v>137</v>
      </c>
      <c r="AV2" s="41" t="s">
        <v>138</v>
      </c>
      <c r="AW2" s="41" t="s">
        <v>139</v>
      </c>
      <c r="AX2" s="41" t="s">
        <v>140</v>
      </c>
      <c r="AY2" s="42" t="s">
        <v>23</v>
      </c>
      <c r="AZ2" s="59" t="s">
        <v>187</v>
      </c>
    </row>
    <row r="3" spans="1:52" x14ac:dyDescent="0.25">
      <c r="A3">
        <v>1</v>
      </c>
      <c r="B3" s="25" t="s">
        <v>84</v>
      </c>
      <c r="C3" s="30" t="s">
        <v>919</v>
      </c>
      <c r="D3" s="26">
        <f>IF($C3="","",VLOOKUP($C3,KALBat!$A$10:$BT$193,D$1,FALSE))</f>
        <v>24</v>
      </c>
      <c r="E3" s="26" t="str">
        <f>IF($C3="","",VLOOKUP($C3,KALBat!$A$10:$BT$193,E$1,FALSE))</f>
        <v>L</v>
      </c>
      <c r="F3" s="45">
        <f t="shared" ref="F3:F11" si="0">IF($C3="","",IF(AND(O3&gt;0,O3=SUM(M3:T3)),1,0))</f>
        <v>0</v>
      </c>
      <c r="G3" s="27">
        <f t="shared" ref="G3:G11" si="1">IF($C3="","",IF(Q3&lt;&gt;"-",1,0))</f>
        <v>0</v>
      </c>
      <c r="H3" s="27">
        <f t="shared" ref="H3:H11" si="2">IF($C3="","",IF(AND(K3&gt;5,P3&lt;&gt;"-"),1,0))</f>
        <v>0</v>
      </c>
      <c r="I3" s="27" t="str">
        <f t="shared" ref="I3:I11" si="3">IF($C3="","","-")</f>
        <v>-</v>
      </c>
      <c r="J3" s="50">
        <f>IF($C3="","",VLOOKUP($C3,KALBat!$A$10:$BT$193,J$1,FALSE))</f>
        <v>1</v>
      </c>
      <c r="K3" s="26">
        <f>IF($C3="","",VLOOKUP($C3,KALBat!$A$10:$BT$193,K$1,FALSE))</f>
        <v>4</v>
      </c>
      <c r="L3" s="28">
        <f>IF($C3="","",VLOOKUP($C3,KALBat!$A$10:$BT$193,L$1,FALSE))</f>
        <v>1</v>
      </c>
      <c r="M3" s="26" t="str">
        <f>IF($C3="","",VLOOKUP($C3,KALBat!$A$10:$BT$193,M$1,FALSE))</f>
        <v>-</v>
      </c>
      <c r="N3" s="26">
        <f>IF($C3="","",VLOOKUP($C3,KALBat!$A$10:$BT$193,N$1,FALSE))</f>
        <v>6</v>
      </c>
      <c r="O3" s="26" t="str">
        <f>IF($C3="","",VLOOKUP($C3,KALBat!$A$10:$BT$193,O$1,FALSE))</f>
        <v>-</v>
      </c>
      <c r="P3" s="26" t="str">
        <f>IF($C3="","",VLOOKUP($C3,KALBat!$A$10:$BT$193,P$1,FALSE))</f>
        <v>-</v>
      </c>
      <c r="Q3" s="26" t="str">
        <f>IF($C3="","",VLOOKUP($C3,KALBat!$A$10:$BT$193,Q$1,FALSE))</f>
        <v>-</v>
      </c>
      <c r="R3" s="26" t="str">
        <f>IF($C3="","",VLOOKUP($C3,KALBat!$A$10:$BT$193,R$1,FALSE))</f>
        <v>-</v>
      </c>
      <c r="S3" s="26" t="str">
        <f>IF($C3="","",VLOOKUP($C3,KALBat!$A$10:$BT$193,S$1,FALSE))</f>
        <v>-</v>
      </c>
      <c r="T3" s="28" t="str">
        <f>IF($C3="","",VLOOKUP($C3,KALBat!$A$10:$BT$193,T$1,FALSE))</f>
        <v>-</v>
      </c>
      <c r="U3" s="46">
        <f t="shared" ref="U3:U11" si="4">IF($C3="","",IF(OR(AD3+AG3&gt;14,AND(OR(AD3+AG3&gt;12,AND(AD3&gt;6,AG3&gt;6)),AI3&gt;6,OR(AJ3&gt;=AI3,AJ3&gt;6))),1,0))</f>
        <v>0</v>
      </c>
      <c r="V3" s="5">
        <f t="shared" ref="V3:V11" si="5">IF($C3="","",IF(OR(AND(AD3&gt;6,AH3&gt;6),AD3+AG3&gt;12),1,0))</f>
        <v>1</v>
      </c>
      <c r="W3" s="27">
        <f t="shared" ref="W3:W11" si="6">IF($C3="","",IF(AND(AD3&gt;6,AF3&gt;6,AG3&gt;6),1,0))</f>
        <v>0</v>
      </c>
      <c r="X3" s="27">
        <f t="shared" ref="X3:X11" si="7">IF($C3="","",IF(AND(AF3&gt;7,OR(AD3&gt;6,AG3&gt;6)),1,0))</f>
        <v>0</v>
      </c>
      <c r="Y3" s="27">
        <f t="shared" ref="Y3:Y11" si="8">IF($C3="","",IF(AND(AF3&gt;6,OR(AD3&gt;6,AG3&gt;6)),1,0))</f>
        <v>0</v>
      </c>
      <c r="Z3" s="27">
        <f t="shared" ref="Z3:Z11" si="9">IF($C3="","",IF(AND(OR(AD3&gt;6,AF3&gt;6),OR(AD3&gt;6,AG3&gt;6)),1,0))</f>
        <v>0</v>
      </c>
      <c r="AA3" s="27">
        <f t="shared" ref="AA3:AA11" si="10">IF($C3="","",IF(AND(AD3&gt;4,OR(AD3&gt;6,AF3&gt;6,AG3&gt;6)),1,0))</f>
        <v>1</v>
      </c>
      <c r="AB3" s="27">
        <f t="shared" ref="AB3:AB11" si="11">IF($C3="","",IF(AND(AD3&gt;4,OR(AD3&gt;6,AE3&gt;6,AF3&gt;6,AG3&gt;6)),1,0))</f>
        <v>1</v>
      </c>
      <c r="AC3" s="54">
        <f t="shared" ref="AC3:AC11" si="12">IF($C3="","",IF(AND(AD3&gt;4,MAX(AD3:AH3)&gt;6),1,0))</f>
        <v>1</v>
      </c>
      <c r="AD3" s="26">
        <f>IF($C3="","",VLOOKUP($C3,KALBat!$A$10:$BT$193,AD$1,FALSE))</f>
        <v>6</v>
      </c>
      <c r="AE3" s="26">
        <f>IF($C3="","",VLOOKUP($C3,KALBat!$A$10:$BT$193,AE$1,FALSE))</f>
        <v>6</v>
      </c>
      <c r="AF3" s="26">
        <f>IF($C3="","",VLOOKUP($C3,KALBat!$A$10:$BT$193,AF$1,FALSE))</f>
        <v>6</v>
      </c>
      <c r="AG3" s="26">
        <f>IF($C3="","",VLOOKUP($C3,KALBat!$A$10:$BT$193,AG$1,FALSE))</f>
        <v>7</v>
      </c>
      <c r="AH3" s="26">
        <f>IF($C3="","",VLOOKUP($C3,KALBat!$A$10:$BT$193,AH$1,FALSE))</f>
        <v>6</v>
      </c>
      <c r="AI3" s="50">
        <f>IF($C3="","",VLOOKUP($C3,KALBat!$A$10:$BT$193,AI$1,FALSE))</f>
        <v>1</v>
      </c>
      <c r="AJ3" s="28">
        <f>IF($C3="","",VLOOKUP($C3,KALBat!$A$10:$BT$193,AJ$1,FALSE))</f>
        <v>1</v>
      </c>
      <c r="AK3" s="60">
        <f t="shared" ref="AK3:AK11" si="13">IF($C3="","",(5*AD3+4*AF3+3*AG3+2*AE3+1*AH3+0.5*(AVERAGE(AD3:AE3))+0.5*AVERAGE(AD3,AH3)+1*(AVERAGE(AD3,AF3))+1*AVERAGE(AD3,AG3))/(5+4+3+2+1+0.5+0.5+1+1))</f>
        <v>6.1944444444444446</v>
      </c>
      <c r="AL3" s="45">
        <f t="shared" ref="AL3:AL11" si="14">IF($C3="","",IF(AND(OR(AU3+AX3&gt;12,AND(AU3&gt;6,AX3&gt;6)),AI3&gt;6,OR(AJ3&gt;=AI3,AJ3&gt;6)),1,0))</f>
        <v>0</v>
      </c>
      <c r="AM3" s="27">
        <f t="shared" ref="AM3:AM11" si="15">IF($C3="","",IF(OR(AND(AU3&gt;6,AY3&gt;6),AU3+AX3&gt;12),1,0))</f>
        <v>1</v>
      </c>
      <c r="AN3" s="27">
        <f t="shared" ref="AN3:AN11" si="16">IF($C3="","",IF(AND(AU3&gt;6,AW3&gt;6,AX3&gt;6),1,0))</f>
        <v>0</v>
      </c>
      <c r="AO3" s="27">
        <f t="shared" ref="AO3:AO11" si="17">IF($C3="","",IF(AND(AW3&gt;7,OR(AU3&gt;6,AX3&gt;6)),1,0))</f>
        <v>0</v>
      </c>
      <c r="AP3" s="27">
        <f t="shared" ref="AP3:AP11" si="18">IF($C3="","",IF(AND(AW3&gt;6,OR(AU3&gt;6,AX3&gt;6)),1,0))</f>
        <v>0</v>
      </c>
      <c r="AQ3" s="27">
        <f t="shared" ref="AQ3:AQ11" si="19">IF($C3="","",IF(AND(OR(AU3&gt;6,AW3&gt;6),OR(AU3&gt;6,AX3&gt;6)),1,0))</f>
        <v>0</v>
      </c>
      <c r="AR3" s="27">
        <f t="shared" ref="AR3:AR11" si="20">IF($C3="","",IF(AND(AU3&gt;4,OR(AU3&gt;6,AW3&gt;6,AX3&gt;6)),1,0))</f>
        <v>1</v>
      </c>
      <c r="AS3" s="27">
        <f t="shared" ref="AS3:AS11" si="21">IF($C3="","",IF(AND(AU3&gt;4,OR(AU3&gt;6,AV3&gt;6,AW3&gt;6,AX3&gt;6)),1,0))</f>
        <v>1</v>
      </c>
      <c r="AT3" s="54">
        <f t="shared" ref="AT3:AT11" si="22">IF($C3="","",IF(AND(AU3&gt;4,MAX(AU3:AY3)&gt;6),1,0))</f>
        <v>1</v>
      </c>
      <c r="AU3" s="50">
        <f>IF($C3="","",VLOOKUP($C3,KALBat!$A$10:$BT$193,AU$1,FALSE))</f>
        <v>6</v>
      </c>
      <c r="AV3" s="26">
        <f>IF($C3="","",VLOOKUP($C3,KALBat!$A$10:$BT$193,AV$1,FALSE))</f>
        <v>6</v>
      </c>
      <c r="AW3" s="26">
        <f>IF($C3="","",VLOOKUP($C3,KALBat!$A$10:$BT$193,AW$1,FALSE))</f>
        <v>6</v>
      </c>
      <c r="AX3" s="26">
        <f>IF($C3="","",VLOOKUP($C3,KALBat!$A$10:$BT$193,AX$1,FALSE))</f>
        <v>7</v>
      </c>
      <c r="AY3" s="28">
        <f>IF($C3="","",VLOOKUP($C3,KALBat!$A$10:$BT$193,AY$1,FALSE))</f>
        <v>6</v>
      </c>
      <c r="AZ3" s="60">
        <f t="shared" ref="AZ3:AZ11" si="23">IF($C3="","",(5*AU3+4*AW3+3*AX3+2*AV3+1*AY3+0.5*(AVERAGE(AU3:AV3))+0.5*AVERAGE(AU3,AY3)+1*(AVERAGE(AU3,AW3))+1*AVERAGE(AU3,AX3))/(5+4+3+2+1+0.5+0.5+1+1))</f>
        <v>6.1944444444444446</v>
      </c>
    </row>
    <row r="4" spans="1:52" x14ac:dyDescent="0.25">
      <c r="A4">
        <v>2</v>
      </c>
      <c r="B4" s="29" t="s">
        <v>88</v>
      </c>
      <c r="C4" s="30" t="s">
        <v>827</v>
      </c>
      <c r="D4" s="30">
        <f>IF($C4="","",VLOOKUP($C4,KALBat!$A$10:$BT$193,D$1,FALSE))</f>
        <v>31</v>
      </c>
      <c r="E4" s="30" t="str">
        <f>IF($C4="","",VLOOKUP($C4,KALBat!$A$10:$BT$193,E$1,FALSE))</f>
        <v>L</v>
      </c>
      <c r="F4" s="46">
        <f t="shared" si="0"/>
        <v>0</v>
      </c>
      <c r="G4" s="5">
        <f t="shared" si="1"/>
        <v>0</v>
      </c>
      <c r="H4" s="5">
        <f t="shared" si="2"/>
        <v>0</v>
      </c>
      <c r="I4" s="5" t="str">
        <f t="shared" si="3"/>
        <v>-</v>
      </c>
      <c r="J4" s="51">
        <f>IF($C4="","",VLOOKUP($C4,KALBat!$A$10:$BT$193,J$1,FALSE))</f>
        <v>1</v>
      </c>
      <c r="K4" s="30">
        <f>IF($C4="","",VLOOKUP($C4,KALBat!$A$10:$BT$193,K$1,FALSE))</f>
        <v>1</v>
      </c>
      <c r="L4" s="31">
        <f>IF($C4="","",VLOOKUP($C4,KALBat!$A$10:$BT$193,L$1,FALSE))</f>
        <v>8</v>
      </c>
      <c r="M4" s="30" t="str">
        <f>IF($C4="","",VLOOKUP($C4,KALBat!$A$10:$BT$193,M$1,FALSE))</f>
        <v>-</v>
      </c>
      <c r="N4" s="30" t="str">
        <f>IF($C4="","",VLOOKUP($C4,KALBat!$A$10:$BT$193,N$1,FALSE))</f>
        <v>-</v>
      </c>
      <c r="O4" s="30" t="str">
        <f>IF($C4="","",VLOOKUP($C4,KALBat!$A$10:$BT$193,O$1,FALSE))</f>
        <v>-</v>
      </c>
      <c r="P4" s="30" t="str">
        <f>IF($C4="","",VLOOKUP($C4,KALBat!$A$10:$BT$193,P$1,FALSE))</f>
        <v>-</v>
      </c>
      <c r="Q4" s="30" t="str">
        <f>IF($C4="","",VLOOKUP($C4,KALBat!$A$10:$BT$193,Q$1,FALSE))</f>
        <v>-</v>
      </c>
      <c r="R4" s="30">
        <f>IF($C4="","",VLOOKUP($C4,KALBat!$A$10:$BT$193,R$1,FALSE))</f>
        <v>7</v>
      </c>
      <c r="S4" s="30" t="str">
        <f>IF($C4="","",VLOOKUP($C4,KALBat!$A$10:$BT$193,S$1,FALSE))</f>
        <v>-</v>
      </c>
      <c r="T4" s="31">
        <f>IF($C4="","",VLOOKUP($C4,KALBat!$A$10:$BT$193,T$1,FALSE))</f>
        <v>6</v>
      </c>
      <c r="U4" s="46">
        <f t="shared" si="4"/>
        <v>0</v>
      </c>
      <c r="V4" s="5">
        <f t="shared" si="5"/>
        <v>0</v>
      </c>
      <c r="W4" s="5">
        <f t="shared" si="6"/>
        <v>0</v>
      </c>
      <c r="X4" s="5">
        <f t="shared" si="7"/>
        <v>0</v>
      </c>
      <c r="Y4" s="5">
        <f t="shared" si="8"/>
        <v>0</v>
      </c>
      <c r="Z4" s="5">
        <f t="shared" si="9"/>
        <v>0</v>
      </c>
      <c r="AA4" s="5">
        <f t="shared" si="10"/>
        <v>0</v>
      </c>
      <c r="AB4" s="5">
        <f t="shared" si="11"/>
        <v>1</v>
      </c>
      <c r="AC4" s="3">
        <f t="shared" si="12"/>
        <v>1</v>
      </c>
      <c r="AD4" s="30">
        <f>IF($C4="","",VLOOKUP($C4,KALBat!$A$10:$BT$193,AD$1,FALSE))</f>
        <v>6</v>
      </c>
      <c r="AE4" s="30">
        <f>IF($C4="","",VLOOKUP($C4,KALBat!$A$10:$BT$193,AE$1,FALSE))</f>
        <v>8</v>
      </c>
      <c r="AF4" s="30">
        <f>IF($C4="","",VLOOKUP($C4,KALBat!$A$10:$BT$193,AF$1,FALSE))</f>
        <v>6</v>
      </c>
      <c r="AG4" s="30">
        <f>IF($C4="","",VLOOKUP($C4,KALBat!$A$10:$BT$193,AG$1,FALSE))</f>
        <v>4</v>
      </c>
      <c r="AH4" s="30">
        <f>IF($C4="","",VLOOKUP($C4,KALBat!$A$10:$BT$193,AH$1,FALSE))</f>
        <v>6</v>
      </c>
      <c r="AI4" s="51">
        <f>IF($C4="","",VLOOKUP($C4,KALBat!$A$10:$BT$193,AI$1,FALSE))</f>
        <v>6</v>
      </c>
      <c r="AJ4" s="31">
        <f>IF($C4="","",VLOOKUP($C4,KALBat!$A$10:$BT$193,AJ$1,FALSE))</f>
        <v>10</v>
      </c>
      <c r="AK4" s="60">
        <f t="shared" si="13"/>
        <v>5.8611111111111107</v>
      </c>
      <c r="AL4" s="46">
        <f t="shared" si="14"/>
        <v>0</v>
      </c>
      <c r="AM4" s="5">
        <f t="shared" si="15"/>
        <v>0</v>
      </c>
      <c r="AN4" s="5">
        <f t="shared" si="16"/>
        <v>0</v>
      </c>
      <c r="AO4" s="5">
        <f t="shared" si="17"/>
        <v>0</v>
      </c>
      <c r="AP4" s="5">
        <f t="shared" si="18"/>
        <v>0</v>
      </c>
      <c r="AQ4" s="5">
        <f t="shared" si="19"/>
        <v>0</v>
      </c>
      <c r="AR4" s="5">
        <f t="shared" si="20"/>
        <v>0</v>
      </c>
      <c r="AS4" s="5">
        <f t="shared" si="21"/>
        <v>1</v>
      </c>
      <c r="AT4" s="3">
        <f t="shared" si="22"/>
        <v>1</v>
      </c>
      <c r="AU4" s="51">
        <f>IF($C4="","",VLOOKUP($C4,KALBat!$A$10:$BT$193,AU$1,FALSE))</f>
        <v>6</v>
      </c>
      <c r="AV4" s="30">
        <f>IF($C4="","",VLOOKUP($C4,KALBat!$A$10:$BT$193,AV$1,FALSE))</f>
        <v>8</v>
      </c>
      <c r="AW4" s="30">
        <f>IF($C4="","",VLOOKUP($C4,KALBat!$A$10:$BT$193,AW$1,FALSE))</f>
        <v>6</v>
      </c>
      <c r="AX4" s="30">
        <f>IF($C4="","",VLOOKUP($C4,KALBat!$A$10:$BT$193,AX$1,FALSE))</f>
        <v>5</v>
      </c>
      <c r="AY4" s="31">
        <f>IF($C4="","",VLOOKUP($C4,KALBat!$A$10:$BT$193,AY$1,FALSE))</f>
        <v>6</v>
      </c>
      <c r="AZ4" s="60">
        <f t="shared" si="23"/>
        <v>6.0555555555555554</v>
      </c>
    </row>
    <row r="5" spans="1:52" x14ac:dyDescent="0.25">
      <c r="A5">
        <v>3</v>
      </c>
      <c r="B5" s="29" t="s">
        <v>89</v>
      </c>
      <c r="C5" s="58" t="s">
        <v>824</v>
      </c>
      <c r="D5" s="30">
        <f>IF($C5="","",VLOOKUP($C5,KALBat!$A$10:$BT$193,D$1,FALSE))</f>
        <v>28</v>
      </c>
      <c r="E5" s="30" t="str">
        <f>IF($C5="","",VLOOKUP($C5,KALBat!$A$10:$BT$193,E$1,FALSE))</f>
        <v>R</v>
      </c>
      <c r="F5" s="46">
        <f t="shared" si="0"/>
        <v>0</v>
      </c>
      <c r="G5" s="5">
        <f t="shared" si="1"/>
        <v>0</v>
      </c>
      <c r="H5" s="5">
        <f t="shared" si="2"/>
        <v>0</v>
      </c>
      <c r="I5" s="5" t="str">
        <f t="shared" si="3"/>
        <v>-</v>
      </c>
      <c r="J5" s="51">
        <f>IF($C5="","",VLOOKUP($C5,KALBat!$A$10:$BT$193,J$1,FALSE))</f>
        <v>1</v>
      </c>
      <c r="K5" s="30">
        <f>IF($C5="","",VLOOKUP($C5,KALBat!$A$10:$BT$193,K$1,FALSE))</f>
        <v>1</v>
      </c>
      <c r="L5" s="31">
        <f>IF($C5="","",VLOOKUP($C5,KALBat!$A$10:$BT$193,L$1,FALSE))</f>
        <v>7</v>
      </c>
      <c r="M5" s="30" t="str">
        <f>IF($C5="","",VLOOKUP($C5,KALBat!$A$10:$BT$193,M$1,FALSE))</f>
        <v>-</v>
      </c>
      <c r="N5" s="30" t="str">
        <f>IF($C5="","",VLOOKUP($C5,KALBat!$A$10:$BT$193,N$1,FALSE))</f>
        <v>-</v>
      </c>
      <c r="O5" s="30" t="str">
        <f>IF($C5="","",VLOOKUP($C5,KALBat!$A$10:$BT$193,O$1,FALSE))</f>
        <v>-</v>
      </c>
      <c r="P5" s="30" t="str">
        <f>IF($C5="","",VLOOKUP($C5,KALBat!$A$10:$BT$193,P$1,FALSE))</f>
        <v>-</v>
      </c>
      <c r="Q5" s="30" t="str">
        <f>IF($C5="","",VLOOKUP($C5,KALBat!$A$10:$BT$193,Q$1,FALSE))</f>
        <v>-</v>
      </c>
      <c r="R5" s="30" t="str">
        <f>IF($C5="","",VLOOKUP($C5,KALBat!$A$10:$BT$193,R$1,FALSE))</f>
        <v>-</v>
      </c>
      <c r="S5" s="30">
        <f>IF($C5="","",VLOOKUP($C5,KALBat!$A$10:$BT$193,S$1,FALSE))</f>
        <v>6</v>
      </c>
      <c r="T5" s="31">
        <f>IF($C5="","",VLOOKUP($C5,KALBat!$A$10:$BT$193,T$1,FALSE))</f>
        <v>2</v>
      </c>
      <c r="U5" s="46">
        <f t="shared" si="4"/>
        <v>1</v>
      </c>
      <c r="V5" s="5">
        <f t="shared" si="5"/>
        <v>1</v>
      </c>
      <c r="W5" s="5">
        <f t="shared" si="6"/>
        <v>0</v>
      </c>
      <c r="X5" s="5">
        <f t="shared" si="7"/>
        <v>0</v>
      </c>
      <c r="Y5" s="5">
        <f t="shared" si="8"/>
        <v>0</v>
      </c>
      <c r="Z5" s="5">
        <f t="shared" si="9"/>
        <v>1</v>
      </c>
      <c r="AA5" s="5">
        <f t="shared" si="10"/>
        <v>1</v>
      </c>
      <c r="AB5" s="5">
        <f t="shared" si="11"/>
        <v>1</v>
      </c>
      <c r="AC5" s="3">
        <f t="shared" si="12"/>
        <v>1</v>
      </c>
      <c r="AD5" s="30">
        <f>IF($C5="","",VLOOKUP($C5,KALBat!$A$10:$BT$193,AD$1,FALSE))</f>
        <v>9</v>
      </c>
      <c r="AE5" s="30">
        <f>IF($C5="","",VLOOKUP($C5,KALBat!$A$10:$BT$193,AE$1,FALSE))</f>
        <v>7</v>
      </c>
      <c r="AF5" s="30">
        <f>IF($C5="","",VLOOKUP($C5,KALBat!$A$10:$BT$193,AF$1,FALSE))</f>
        <v>3</v>
      </c>
      <c r="AG5" s="30">
        <f>IF($C5="","",VLOOKUP($C5,KALBat!$A$10:$BT$193,AG$1,FALSE))</f>
        <v>9</v>
      </c>
      <c r="AH5" s="30">
        <f>IF($C5="","",VLOOKUP($C5,KALBat!$A$10:$BT$193,AH$1,FALSE))</f>
        <v>7</v>
      </c>
      <c r="AI5" s="51">
        <f>IF($C5="","",VLOOKUP($C5,KALBat!$A$10:$BT$193,AI$1,FALSE))</f>
        <v>7</v>
      </c>
      <c r="AJ5" s="31">
        <f>IF($C5="","",VLOOKUP($C5,KALBat!$A$10:$BT$193,AJ$1,FALSE))</f>
        <v>8</v>
      </c>
      <c r="AK5" s="60">
        <f t="shared" si="13"/>
        <v>7.1111111111111107</v>
      </c>
      <c r="AL5" s="46">
        <f t="shared" si="14"/>
        <v>1</v>
      </c>
      <c r="AM5" s="5">
        <f t="shared" si="15"/>
        <v>1</v>
      </c>
      <c r="AN5" s="5">
        <f t="shared" si="16"/>
        <v>0</v>
      </c>
      <c r="AO5" s="5">
        <f t="shared" si="17"/>
        <v>0</v>
      </c>
      <c r="AP5" s="5">
        <f t="shared" si="18"/>
        <v>0</v>
      </c>
      <c r="AQ5" s="5">
        <f t="shared" si="19"/>
        <v>1</v>
      </c>
      <c r="AR5" s="5">
        <f t="shared" si="20"/>
        <v>1</v>
      </c>
      <c r="AS5" s="5">
        <f t="shared" si="21"/>
        <v>1</v>
      </c>
      <c r="AT5" s="3">
        <f t="shared" si="22"/>
        <v>1</v>
      </c>
      <c r="AU5" s="51">
        <f>IF($C5="","",VLOOKUP($C5,KALBat!$A$10:$BT$193,AU$1,FALSE))</f>
        <v>9</v>
      </c>
      <c r="AV5" s="30">
        <f>IF($C5="","",VLOOKUP($C5,KALBat!$A$10:$BT$193,AV$1,FALSE))</f>
        <v>7</v>
      </c>
      <c r="AW5" s="30">
        <f>IF($C5="","",VLOOKUP($C5,KALBat!$A$10:$BT$193,AW$1,FALSE))</f>
        <v>3</v>
      </c>
      <c r="AX5" s="30">
        <f>IF($C5="","",VLOOKUP($C5,KALBat!$A$10:$BT$193,AX$1,FALSE))</f>
        <v>9</v>
      </c>
      <c r="AY5" s="31">
        <f>IF($C5="","",VLOOKUP($C5,KALBat!$A$10:$BT$193,AY$1,FALSE))</f>
        <v>7</v>
      </c>
      <c r="AZ5" s="60">
        <f t="shared" si="23"/>
        <v>7.1111111111111107</v>
      </c>
    </row>
    <row r="6" spans="1:52" x14ac:dyDescent="0.25">
      <c r="A6">
        <v>4</v>
      </c>
      <c r="B6" s="29" t="s">
        <v>90</v>
      </c>
      <c r="C6" s="58" t="s">
        <v>917</v>
      </c>
      <c r="D6" s="30">
        <f>IF($C6="","",VLOOKUP($C6,KALBat!$A$10:$BT$193,D$1,FALSE))</f>
        <v>21</v>
      </c>
      <c r="E6" s="30" t="str">
        <f>IF($C6="","",VLOOKUP($C6,KALBat!$A$10:$BT$193,E$1,FALSE))</f>
        <v>L</v>
      </c>
      <c r="F6" s="46">
        <f t="shared" si="0"/>
        <v>0</v>
      </c>
      <c r="G6" s="5">
        <f t="shared" si="1"/>
        <v>0</v>
      </c>
      <c r="H6" s="5">
        <f t="shared" si="2"/>
        <v>0</v>
      </c>
      <c r="I6" s="5" t="str">
        <f t="shared" si="3"/>
        <v>-</v>
      </c>
      <c r="J6" s="51">
        <f>IF($C6="","",VLOOKUP($C6,KALBat!$A$10:$BT$193,J$1,FALSE))</f>
        <v>1</v>
      </c>
      <c r="K6" s="30">
        <f>IF($C6="","",VLOOKUP($C6,KALBat!$A$10:$BT$193,K$1,FALSE))</f>
        <v>6</v>
      </c>
      <c r="L6" s="31">
        <f>IF($C6="","",VLOOKUP($C6,KALBat!$A$10:$BT$193,L$1,FALSE))</f>
        <v>9</v>
      </c>
      <c r="M6" s="30" t="str">
        <f>IF($C6="","",VLOOKUP($C6,KALBat!$A$10:$BT$193,M$1,FALSE))</f>
        <v>-</v>
      </c>
      <c r="N6" s="30" t="str">
        <f>IF($C6="","",VLOOKUP($C6,KALBat!$A$10:$BT$193,N$1,FALSE))</f>
        <v>-</v>
      </c>
      <c r="O6" s="30" t="str">
        <f>IF($C6="","",VLOOKUP($C6,KALBat!$A$10:$BT$193,O$1,FALSE))</f>
        <v>-</v>
      </c>
      <c r="P6" s="30" t="str">
        <f>IF($C6="","",VLOOKUP($C6,KALBat!$A$10:$BT$193,P$1,FALSE))</f>
        <v>-</v>
      </c>
      <c r="Q6" s="30" t="str">
        <f>IF($C6="","",VLOOKUP($C6,KALBat!$A$10:$BT$193,Q$1,FALSE))</f>
        <v>-</v>
      </c>
      <c r="R6" s="30">
        <f>IF($C6="","",VLOOKUP($C6,KALBat!$A$10:$BT$193,R$1,FALSE))</f>
        <v>5</v>
      </c>
      <c r="S6" s="30">
        <f>IF($C6="","",VLOOKUP($C6,KALBat!$A$10:$BT$193,S$1,FALSE))</f>
        <v>4</v>
      </c>
      <c r="T6" s="31">
        <f>IF($C6="","",VLOOKUP($C6,KALBat!$A$10:$BT$193,T$1,FALSE))</f>
        <v>7</v>
      </c>
      <c r="U6" s="46">
        <f t="shared" si="4"/>
        <v>0</v>
      </c>
      <c r="V6" s="5">
        <f t="shared" si="5"/>
        <v>0</v>
      </c>
      <c r="W6" s="5">
        <f t="shared" si="6"/>
        <v>0</v>
      </c>
      <c r="X6" s="5">
        <f t="shared" si="7"/>
        <v>0</v>
      </c>
      <c r="Y6" s="5">
        <f t="shared" si="8"/>
        <v>0</v>
      </c>
      <c r="Z6" s="5">
        <f t="shared" si="9"/>
        <v>0</v>
      </c>
      <c r="AA6" s="5">
        <f t="shared" si="10"/>
        <v>0</v>
      </c>
      <c r="AB6" s="5">
        <f t="shared" si="11"/>
        <v>0</v>
      </c>
      <c r="AC6" s="3">
        <f t="shared" si="12"/>
        <v>1</v>
      </c>
      <c r="AD6" s="30">
        <f>IF($C6="","",VLOOKUP($C6,KALBat!$A$10:$BT$193,AD$1,FALSE))</f>
        <v>6</v>
      </c>
      <c r="AE6" s="30">
        <f>IF($C6="","",VLOOKUP($C6,KALBat!$A$10:$BT$193,AE$1,FALSE))</f>
        <v>6</v>
      </c>
      <c r="AF6" s="30">
        <f>IF($C6="","",VLOOKUP($C6,KALBat!$A$10:$BT$193,AF$1,FALSE))</f>
        <v>6</v>
      </c>
      <c r="AG6" s="30">
        <f>IF($C6="","",VLOOKUP($C6,KALBat!$A$10:$BT$193,AG$1,FALSE))</f>
        <v>4</v>
      </c>
      <c r="AH6" s="30">
        <f>IF($C6="","",VLOOKUP($C6,KALBat!$A$10:$BT$193,AH$1,FALSE))</f>
        <v>7</v>
      </c>
      <c r="AI6" s="51">
        <f>IF($C6="","",VLOOKUP($C6,KALBat!$A$10:$BT$193,AI$1,FALSE))</f>
        <v>10</v>
      </c>
      <c r="AJ6" s="31">
        <f>IF($C6="","",VLOOKUP($C6,KALBat!$A$10:$BT$193,AJ$1,FALSE))</f>
        <v>10</v>
      </c>
      <c r="AK6" s="60">
        <f t="shared" si="13"/>
        <v>5.6805555555555554</v>
      </c>
      <c r="AL6" s="46">
        <f t="shared" si="14"/>
        <v>0</v>
      </c>
      <c r="AM6" s="5">
        <f t="shared" si="15"/>
        <v>1</v>
      </c>
      <c r="AN6" s="5">
        <f t="shared" si="16"/>
        <v>0</v>
      </c>
      <c r="AO6" s="5">
        <f t="shared" si="17"/>
        <v>1</v>
      </c>
      <c r="AP6" s="5">
        <f t="shared" si="18"/>
        <v>1</v>
      </c>
      <c r="AQ6" s="5">
        <f t="shared" si="19"/>
        <v>1</v>
      </c>
      <c r="AR6" s="5">
        <f t="shared" si="20"/>
        <v>1</v>
      </c>
      <c r="AS6" s="5">
        <f t="shared" si="21"/>
        <v>1</v>
      </c>
      <c r="AT6" s="3">
        <f t="shared" si="22"/>
        <v>1</v>
      </c>
      <c r="AU6" s="51">
        <f>IF($C6="","",VLOOKUP($C6,KALBat!$A$10:$BT$193,AU$1,FALSE))</f>
        <v>7</v>
      </c>
      <c r="AV6" s="30">
        <f>IF($C6="","",VLOOKUP($C6,KALBat!$A$10:$BT$193,AV$1,FALSE))</f>
        <v>6</v>
      </c>
      <c r="AW6" s="30">
        <f>IF($C6="","",VLOOKUP($C6,KALBat!$A$10:$BT$193,AW$1,FALSE))</f>
        <v>8</v>
      </c>
      <c r="AX6" s="30">
        <f>IF($C6="","",VLOOKUP($C6,KALBat!$A$10:$BT$193,AX$1,FALSE))</f>
        <v>5</v>
      </c>
      <c r="AY6" s="31">
        <f>IF($C6="","",VLOOKUP($C6,KALBat!$A$10:$BT$193,AY$1,FALSE))</f>
        <v>7</v>
      </c>
      <c r="AZ6" s="60">
        <f t="shared" si="23"/>
        <v>6.7361111111111107</v>
      </c>
    </row>
    <row r="7" spans="1:52" x14ac:dyDescent="0.25">
      <c r="A7">
        <v>5</v>
      </c>
      <c r="B7" s="29" t="s">
        <v>12</v>
      </c>
      <c r="C7" s="58"/>
      <c r="D7" s="30" t="str">
        <f>IF($C7="","",VLOOKUP($C7,KALBat!$A$10:$BT$193,D$1,FALSE))</f>
        <v/>
      </c>
      <c r="E7" s="30" t="str">
        <f>IF($C7="","",VLOOKUP($C7,KALBat!$A$10:$BT$193,E$1,FALSE))</f>
        <v/>
      </c>
      <c r="F7" s="46" t="str">
        <f t="shared" si="0"/>
        <v/>
      </c>
      <c r="G7" s="5" t="str">
        <f t="shared" si="1"/>
        <v/>
      </c>
      <c r="H7" s="5" t="str">
        <f t="shared" si="2"/>
        <v/>
      </c>
      <c r="I7" s="5" t="str">
        <f t="shared" si="3"/>
        <v/>
      </c>
      <c r="J7" s="51" t="str">
        <f>IF($C7="","",VLOOKUP($C7,KALBat!$A$10:$BT$193,J$1,FALSE))</f>
        <v/>
      </c>
      <c r="K7" s="30" t="str">
        <f>IF($C7="","",VLOOKUP($C7,KALBat!$A$10:$BT$193,K$1,FALSE))</f>
        <v/>
      </c>
      <c r="L7" s="31" t="str">
        <f>IF($C7="","",VLOOKUP($C7,KALBat!$A$10:$BT$193,L$1,FALSE))</f>
        <v/>
      </c>
      <c r="M7" s="30" t="str">
        <f>IF($C7="","",VLOOKUP($C7,KALBat!$A$10:$BT$193,M$1,FALSE))</f>
        <v/>
      </c>
      <c r="N7" s="30" t="str">
        <f>IF($C7="","",VLOOKUP($C7,KALBat!$A$10:$BT$193,N$1,FALSE))</f>
        <v/>
      </c>
      <c r="O7" s="30" t="str">
        <f>IF($C7="","",VLOOKUP($C7,KALBat!$A$10:$BT$193,O$1,FALSE))</f>
        <v/>
      </c>
      <c r="P7" s="30" t="str">
        <f>IF($C7="","",VLOOKUP($C7,KALBat!$A$10:$BT$193,P$1,FALSE))</f>
        <v/>
      </c>
      <c r="Q7" s="30" t="str">
        <f>IF($C7="","",VLOOKUP($C7,KALBat!$A$10:$BT$193,Q$1,FALSE))</f>
        <v/>
      </c>
      <c r="R7" s="30" t="str">
        <f>IF($C7="","",VLOOKUP($C7,KALBat!$A$10:$BT$193,R$1,FALSE))</f>
        <v/>
      </c>
      <c r="S7" s="30" t="str">
        <f>IF($C7="","",VLOOKUP($C7,KALBat!$A$10:$BT$193,S$1,FALSE))</f>
        <v/>
      </c>
      <c r="T7" s="31" t="str">
        <f>IF($C7="","",VLOOKUP($C7,KALBat!$A$10:$BT$193,T$1,FALSE))</f>
        <v/>
      </c>
      <c r="U7" s="46" t="str">
        <f t="shared" si="4"/>
        <v/>
      </c>
      <c r="V7" s="5" t="str">
        <f t="shared" si="5"/>
        <v/>
      </c>
      <c r="W7" s="5" t="str">
        <f t="shared" si="6"/>
        <v/>
      </c>
      <c r="X7" s="5" t="str">
        <f t="shared" si="7"/>
        <v/>
      </c>
      <c r="Y7" s="5" t="str">
        <f t="shared" si="8"/>
        <v/>
      </c>
      <c r="Z7" s="5" t="str">
        <f t="shared" si="9"/>
        <v/>
      </c>
      <c r="AA7" s="5" t="str">
        <f t="shared" si="10"/>
        <v/>
      </c>
      <c r="AB7" s="5" t="str">
        <f t="shared" si="11"/>
        <v/>
      </c>
      <c r="AC7" s="3" t="str">
        <f t="shared" si="12"/>
        <v/>
      </c>
      <c r="AD7" s="30" t="str">
        <f>IF($C7="","",VLOOKUP($C7,KALBat!$A$10:$BT$193,AD$1,FALSE))</f>
        <v/>
      </c>
      <c r="AE7" s="30" t="str">
        <f>IF($C7="","",VLOOKUP($C7,KALBat!$A$10:$BT$193,AE$1,FALSE))</f>
        <v/>
      </c>
      <c r="AF7" s="30" t="str">
        <f>IF($C7="","",VLOOKUP($C7,KALBat!$A$10:$BT$193,AF$1,FALSE))</f>
        <v/>
      </c>
      <c r="AG7" s="30" t="str">
        <f>IF($C7="","",VLOOKUP($C7,KALBat!$A$10:$BT$193,AG$1,FALSE))</f>
        <v/>
      </c>
      <c r="AH7" s="30" t="str">
        <f>IF($C7="","",VLOOKUP($C7,KALBat!$A$10:$BT$193,AH$1,FALSE))</f>
        <v/>
      </c>
      <c r="AI7" s="51" t="str">
        <f>IF($C7="","",VLOOKUP($C7,KALBat!$A$10:$BT$193,AI$1,FALSE))</f>
        <v/>
      </c>
      <c r="AJ7" s="31" t="str">
        <f>IF($C7="","",VLOOKUP($C7,KALBat!$A$10:$BT$193,AJ$1,FALSE))</f>
        <v/>
      </c>
      <c r="AK7" s="60" t="str">
        <f t="shared" si="13"/>
        <v/>
      </c>
      <c r="AL7" s="46" t="str">
        <f t="shared" si="14"/>
        <v/>
      </c>
      <c r="AM7" s="5" t="str">
        <f t="shared" si="15"/>
        <v/>
      </c>
      <c r="AN7" s="5" t="str">
        <f t="shared" si="16"/>
        <v/>
      </c>
      <c r="AO7" s="5" t="str">
        <f t="shared" si="17"/>
        <v/>
      </c>
      <c r="AP7" s="5" t="str">
        <f t="shared" si="18"/>
        <v/>
      </c>
      <c r="AQ7" s="5" t="str">
        <f t="shared" si="19"/>
        <v/>
      </c>
      <c r="AR7" s="5" t="str">
        <f t="shared" si="20"/>
        <v/>
      </c>
      <c r="AS7" s="5" t="str">
        <f t="shared" si="21"/>
        <v/>
      </c>
      <c r="AT7" s="3" t="str">
        <f t="shared" si="22"/>
        <v/>
      </c>
      <c r="AU7" s="51" t="str">
        <f>IF($C7="","",VLOOKUP($C7,KALBat!$A$10:$BT$193,AU$1,FALSE))</f>
        <v/>
      </c>
      <c r="AV7" s="30" t="str">
        <f>IF($C7="","",VLOOKUP($C7,KALBat!$A$10:$BT$193,AV$1,FALSE))</f>
        <v/>
      </c>
      <c r="AW7" s="30" t="str">
        <f>IF($C7="","",VLOOKUP($C7,KALBat!$A$10:$BT$193,AW$1,FALSE))</f>
        <v/>
      </c>
      <c r="AX7" s="30" t="str">
        <f>IF($C7="","",VLOOKUP($C7,KALBat!$A$10:$BT$193,AX$1,FALSE))</f>
        <v/>
      </c>
      <c r="AY7" s="31" t="str">
        <f>IF($C7="","",VLOOKUP($C7,KALBat!$A$10:$BT$193,AY$1,FALSE))</f>
        <v/>
      </c>
      <c r="AZ7" s="60" t="str">
        <f t="shared" si="23"/>
        <v/>
      </c>
    </row>
    <row r="8" spans="1:52" x14ac:dyDescent="0.25">
      <c r="A8">
        <v>6</v>
      </c>
      <c r="B8" s="29" t="s">
        <v>91</v>
      </c>
      <c r="C8" s="58" t="s">
        <v>872</v>
      </c>
      <c r="D8" s="30">
        <f>IF($C8="","",VLOOKUP($C8,KALBat!$A$10:$BT$193,D$1,FALSE))</f>
        <v>30</v>
      </c>
      <c r="E8" s="30" t="str">
        <f>IF($C8="","",VLOOKUP($C8,KALBat!$A$10:$BT$193,E$1,FALSE))</f>
        <v>S</v>
      </c>
      <c r="F8" s="46">
        <f t="shared" si="0"/>
        <v>0</v>
      </c>
      <c r="G8" s="5">
        <f t="shared" si="1"/>
        <v>0</v>
      </c>
      <c r="H8" s="5">
        <f t="shared" si="2"/>
        <v>0</v>
      </c>
      <c r="I8" s="5" t="str">
        <f t="shared" si="3"/>
        <v>-</v>
      </c>
      <c r="J8" s="51">
        <f>IF($C8="","",VLOOKUP($C8,KALBat!$A$10:$BT$193,J$1,FALSE))</f>
        <v>1</v>
      </c>
      <c r="K8" s="30">
        <f>IF($C8="","",VLOOKUP($C8,KALBat!$A$10:$BT$193,K$1,FALSE))</f>
        <v>5</v>
      </c>
      <c r="L8" s="31">
        <f>IF($C8="","",VLOOKUP($C8,KALBat!$A$10:$BT$193,L$1,FALSE))</f>
        <v>7</v>
      </c>
      <c r="M8" s="30" t="str">
        <f>IF($C8="","",VLOOKUP($C8,KALBat!$A$10:$BT$193,M$1,FALSE))</f>
        <v>-</v>
      </c>
      <c r="N8" s="30" t="str">
        <f>IF($C8="","",VLOOKUP($C8,KALBat!$A$10:$BT$193,N$1,FALSE))</f>
        <v>-</v>
      </c>
      <c r="O8" s="30" t="str">
        <f>IF($C8="","",VLOOKUP($C8,KALBat!$A$10:$BT$193,O$1,FALSE))</f>
        <v>-</v>
      </c>
      <c r="P8" s="30" t="str">
        <f>IF($C8="","",VLOOKUP($C8,KALBat!$A$10:$BT$193,P$1,FALSE))</f>
        <v>-</v>
      </c>
      <c r="Q8" s="30" t="str">
        <f>IF($C8="","",VLOOKUP($C8,KALBat!$A$10:$BT$193,Q$1,FALSE))</f>
        <v>-</v>
      </c>
      <c r="R8" s="30">
        <f>IF($C8="","",VLOOKUP($C8,KALBat!$A$10:$BT$193,R$1,FALSE))</f>
        <v>10</v>
      </c>
      <c r="S8" s="30">
        <f>IF($C8="","",VLOOKUP($C8,KALBat!$A$10:$BT$193,S$1,FALSE))</f>
        <v>9</v>
      </c>
      <c r="T8" s="31">
        <f>IF($C8="","",VLOOKUP($C8,KALBat!$A$10:$BT$193,T$1,FALSE))</f>
        <v>6</v>
      </c>
      <c r="U8" s="46">
        <f t="shared" si="4"/>
        <v>0</v>
      </c>
      <c r="V8" s="5">
        <f t="shared" si="5"/>
        <v>0</v>
      </c>
      <c r="W8" s="5">
        <f t="shared" si="6"/>
        <v>0</v>
      </c>
      <c r="X8" s="5">
        <f t="shared" si="7"/>
        <v>0</v>
      </c>
      <c r="Y8" s="5">
        <f t="shared" si="8"/>
        <v>0</v>
      </c>
      <c r="Z8" s="5">
        <f t="shared" si="9"/>
        <v>0</v>
      </c>
      <c r="AA8" s="5">
        <f t="shared" si="10"/>
        <v>0</v>
      </c>
      <c r="AB8" s="5">
        <f t="shared" si="11"/>
        <v>0</v>
      </c>
      <c r="AC8" s="3">
        <f t="shared" si="12"/>
        <v>0</v>
      </c>
      <c r="AD8" s="30">
        <f>IF($C8="","",VLOOKUP($C8,KALBat!$A$10:$BT$193,AD$1,FALSE))</f>
        <v>4</v>
      </c>
      <c r="AE8" s="30">
        <f>IF($C8="","",VLOOKUP($C8,KALBat!$A$10:$BT$193,AE$1,FALSE))</f>
        <v>7</v>
      </c>
      <c r="AF8" s="30">
        <f>IF($C8="","",VLOOKUP($C8,KALBat!$A$10:$BT$193,AF$1,FALSE))</f>
        <v>8</v>
      </c>
      <c r="AG8" s="30">
        <f>IF($C8="","",VLOOKUP($C8,KALBat!$A$10:$BT$193,AG$1,FALSE))</f>
        <v>3</v>
      </c>
      <c r="AH8" s="30">
        <f>IF($C8="","",VLOOKUP($C8,KALBat!$A$10:$BT$193,AH$1,FALSE))</f>
        <v>5</v>
      </c>
      <c r="AI8" s="51">
        <f>IF($C8="","",VLOOKUP($C8,KALBat!$A$10:$BT$193,AI$1,FALSE))</f>
        <v>6</v>
      </c>
      <c r="AJ8" s="31">
        <f>IF($C8="","",VLOOKUP($C8,KALBat!$A$10:$BT$193,AJ$1,FALSE))</f>
        <v>7</v>
      </c>
      <c r="AK8" s="60">
        <f t="shared" si="13"/>
        <v>5.25</v>
      </c>
      <c r="AL8" s="46">
        <f t="shared" si="14"/>
        <v>0</v>
      </c>
      <c r="AM8" s="5">
        <f t="shared" si="15"/>
        <v>0</v>
      </c>
      <c r="AN8" s="5">
        <f t="shared" si="16"/>
        <v>0</v>
      </c>
      <c r="AO8" s="5">
        <f t="shared" si="17"/>
        <v>0</v>
      </c>
      <c r="AP8" s="5">
        <f t="shared" si="18"/>
        <v>0</v>
      </c>
      <c r="AQ8" s="5">
        <f t="shared" si="19"/>
        <v>0</v>
      </c>
      <c r="AR8" s="5">
        <f t="shared" si="20"/>
        <v>0</v>
      </c>
      <c r="AS8" s="5">
        <f t="shared" si="21"/>
        <v>0</v>
      </c>
      <c r="AT8" s="3">
        <f t="shared" si="22"/>
        <v>0</v>
      </c>
      <c r="AU8" s="51">
        <f>IF($C8="","",VLOOKUP($C8,KALBat!$A$10:$BT$193,AU$1,FALSE))</f>
        <v>4</v>
      </c>
      <c r="AV8" s="30">
        <f>IF($C8="","",VLOOKUP($C8,KALBat!$A$10:$BT$193,AV$1,FALSE))</f>
        <v>7</v>
      </c>
      <c r="AW8" s="30">
        <f>IF($C8="","",VLOOKUP($C8,KALBat!$A$10:$BT$193,AW$1,FALSE))</f>
        <v>8</v>
      </c>
      <c r="AX8" s="30">
        <f>IF($C8="","",VLOOKUP($C8,KALBat!$A$10:$BT$193,AX$1,FALSE))</f>
        <v>3</v>
      </c>
      <c r="AY8" s="31">
        <f>IF($C8="","",VLOOKUP($C8,KALBat!$A$10:$BT$193,AY$1,FALSE))</f>
        <v>5</v>
      </c>
      <c r="AZ8" s="60">
        <f t="shared" si="23"/>
        <v>5.25</v>
      </c>
    </row>
    <row r="9" spans="1:52" x14ac:dyDescent="0.25">
      <c r="A9">
        <v>7</v>
      </c>
      <c r="B9" s="29" t="s">
        <v>91</v>
      </c>
      <c r="C9" s="58"/>
      <c r="D9" s="30" t="str">
        <f>IF($C9="","",VLOOKUP($C9,KALBat!$A$10:$BT$193,D$1,FALSE))</f>
        <v/>
      </c>
      <c r="E9" s="30" t="str">
        <f>IF($C9="","",VLOOKUP($C9,KALBat!$A$10:$BT$193,E$1,FALSE))</f>
        <v/>
      </c>
      <c r="F9" s="46" t="str">
        <f t="shared" si="0"/>
        <v/>
      </c>
      <c r="G9" s="5" t="str">
        <f t="shared" si="1"/>
        <v/>
      </c>
      <c r="H9" s="5" t="str">
        <f t="shared" si="2"/>
        <v/>
      </c>
      <c r="I9" s="5" t="str">
        <f t="shared" si="3"/>
        <v/>
      </c>
      <c r="J9" s="51" t="str">
        <f>IF($C9="","",VLOOKUP($C9,KALBat!$A$10:$BT$193,J$1,FALSE))</f>
        <v/>
      </c>
      <c r="K9" s="30" t="str">
        <f>IF($C9="","",VLOOKUP($C9,KALBat!$A$10:$BT$193,K$1,FALSE))</f>
        <v/>
      </c>
      <c r="L9" s="31" t="str">
        <f>IF($C9="","",VLOOKUP($C9,KALBat!$A$10:$BT$193,L$1,FALSE))</f>
        <v/>
      </c>
      <c r="M9" s="30" t="str">
        <f>IF($C9="","",VLOOKUP($C9,KALBat!$A$10:$BT$193,M$1,FALSE))</f>
        <v/>
      </c>
      <c r="N9" s="30" t="str">
        <f>IF($C9="","",VLOOKUP($C9,KALBat!$A$10:$BT$193,N$1,FALSE))</f>
        <v/>
      </c>
      <c r="O9" s="30" t="str">
        <f>IF($C9="","",VLOOKUP($C9,KALBat!$A$10:$BT$193,O$1,FALSE))</f>
        <v/>
      </c>
      <c r="P9" s="30" t="str">
        <f>IF($C9="","",VLOOKUP($C9,KALBat!$A$10:$BT$193,P$1,FALSE))</f>
        <v/>
      </c>
      <c r="Q9" s="30" t="str">
        <f>IF($C9="","",VLOOKUP($C9,KALBat!$A$10:$BT$193,Q$1,FALSE))</f>
        <v/>
      </c>
      <c r="R9" s="30" t="str">
        <f>IF($C9="","",VLOOKUP($C9,KALBat!$A$10:$BT$193,R$1,FALSE))</f>
        <v/>
      </c>
      <c r="S9" s="30" t="str">
        <f>IF($C9="","",VLOOKUP($C9,KALBat!$A$10:$BT$193,S$1,FALSE))</f>
        <v/>
      </c>
      <c r="T9" s="31" t="str">
        <f>IF($C9="","",VLOOKUP($C9,KALBat!$A$10:$BT$193,T$1,FALSE))</f>
        <v/>
      </c>
      <c r="U9" s="46" t="str">
        <f t="shared" si="4"/>
        <v/>
      </c>
      <c r="V9" s="5" t="str">
        <f t="shared" si="5"/>
        <v/>
      </c>
      <c r="W9" s="5" t="str">
        <f t="shared" si="6"/>
        <v/>
      </c>
      <c r="X9" s="5" t="str">
        <f t="shared" si="7"/>
        <v/>
      </c>
      <c r="Y9" s="5" t="str">
        <f t="shared" si="8"/>
        <v/>
      </c>
      <c r="Z9" s="5" t="str">
        <f t="shared" si="9"/>
        <v/>
      </c>
      <c r="AA9" s="5" t="str">
        <f t="shared" si="10"/>
        <v/>
      </c>
      <c r="AB9" s="5" t="str">
        <f t="shared" si="11"/>
        <v/>
      </c>
      <c r="AC9" s="3" t="str">
        <f t="shared" si="12"/>
        <v/>
      </c>
      <c r="AD9" s="30" t="str">
        <f>IF($C9="","",VLOOKUP($C9,KALBat!$A$10:$BT$193,AD$1,FALSE))</f>
        <v/>
      </c>
      <c r="AE9" s="30" t="str">
        <f>IF($C9="","",VLOOKUP($C9,KALBat!$A$10:$BT$193,AE$1,FALSE))</f>
        <v/>
      </c>
      <c r="AF9" s="30" t="str">
        <f>IF($C9="","",VLOOKUP($C9,KALBat!$A$10:$BT$193,AF$1,FALSE))</f>
        <v/>
      </c>
      <c r="AG9" s="30" t="str">
        <f>IF($C9="","",VLOOKUP($C9,KALBat!$A$10:$BT$193,AG$1,FALSE))</f>
        <v/>
      </c>
      <c r="AH9" s="30" t="str">
        <f>IF($C9="","",VLOOKUP($C9,KALBat!$A$10:$BT$193,AH$1,FALSE))</f>
        <v/>
      </c>
      <c r="AI9" s="51" t="str">
        <f>IF($C9="","",VLOOKUP($C9,KALBat!$A$10:$BT$193,AI$1,FALSE))</f>
        <v/>
      </c>
      <c r="AJ9" s="31" t="str">
        <f>IF($C9="","",VLOOKUP($C9,KALBat!$A$10:$BT$193,AJ$1,FALSE))</f>
        <v/>
      </c>
      <c r="AK9" s="60" t="str">
        <f t="shared" si="13"/>
        <v/>
      </c>
      <c r="AL9" s="46" t="str">
        <f t="shared" si="14"/>
        <v/>
      </c>
      <c r="AM9" s="5" t="str">
        <f t="shared" si="15"/>
        <v/>
      </c>
      <c r="AN9" s="5" t="str">
        <f t="shared" si="16"/>
        <v/>
      </c>
      <c r="AO9" s="5" t="str">
        <f t="shared" si="17"/>
        <v/>
      </c>
      <c r="AP9" s="5" t="str">
        <f t="shared" si="18"/>
        <v/>
      </c>
      <c r="AQ9" s="5" t="str">
        <f t="shared" si="19"/>
        <v/>
      </c>
      <c r="AR9" s="5" t="str">
        <f t="shared" si="20"/>
        <v/>
      </c>
      <c r="AS9" s="5" t="str">
        <f t="shared" si="21"/>
        <v/>
      </c>
      <c r="AT9" s="3" t="str">
        <f t="shared" si="22"/>
        <v/>
      </c>
      <c r="AU9" s="51" t="str">
        <f>IF($C9="","",VLOOKUP($C9,KALBat!$A$10:$BT$193,AU$1,FALSE))</f>
        <v/>
      </c>
      <c r="AV9" s="30" t="str">
        <f>IF($C9="","",VLOOKUP($C9,KALBat!$A$10:$BT$193,AV$1,FALSE))</f>
        <v/>
      </c>
      <c r="AW9" s="30" t="str">
        <f>IF($C9="","",VLOOKUP($C9,KALBat!$A$10:$BT$193,AW$1,FALSE))</f>
        <v/>
      </c>
      <c r="AX9" s="30" t="str">
        <f>IF($C9="","",VLOOKUP($C9,KALBat!$A$10:$BT$193,AX$1,FALSE))</f>
        <v/>
      </c>
      <c r="AY9" s="31" t="str">
        <f>IF($C9="","",VLOOKUP($C9,KALBat!$A$10:$BT$193,AY$1,FALSE))</f>
        <v/>
      </c>
      <c r="AZ9" s="60" t="str">
        <f t="shared" si="23"/>
        <v/>
      </c>
    </row>
    <row r="10" spans="1:52" x14ac:dyDescent="0.25">
      <c r="A10">
        <v>8</v>
      </c>
      <c r="B10" s="29" t="s">
        <v>91</v>
      </c>
      <c r="C10" s="58"/>
      <c r="D10" s="30" t="str">
        <f>IF($C10="","",VLOOKUP($C10,KALBat!$A$10:$BT$193,D$1,FALSE))</f>
        <v/>
      </c>
      <c r="E10" s="30" t="str">
        <f>IF($C10="","",VLOOKUP($C10,KALBat!$A$10:$BT$193,E$1,FALSE))</f>
        <v/>
      </c>
      <c r="F10" s="46" t="str">
        <f t="shared" si="0"/>
        <v/>
      </c>
      <c r="G10" s="5" t="str">
        <f t="shared" si="1"/>
        <v/>
      </c>
      <c r="H10" s="5" t="str">
        <f t="shared" si="2"/>
        <v/>
      </c>
      <c r="I10" s="5" t="str">
        <f t="shared" si="3"/>
        <v/>
      </c>
      <c r="J10" s="51" t="str">
        <f>IF($C10="","",VLOOKUP($C10,KALBat!$A$10:$BT$193,J$1,FALSE))</f>
        <v/>
      </c>
      <c r="K10" s="30" t="str">
        <f>IF($C10="","",VLOOKUP($C10,KALBat!$A$10:$BT$193,K$1,FALSE))</f>
        <v/>
      </c>
      <c r="L10" s="31" t="str">
        <f>IF($C10="","",VLOOKUP($C10,KALBat!$A$10:$BT$193,L$1,FALSE))</f>
        <v/>
      </c>
      <c r="M10" s="30" t="str">
        <f>IF($C10="","",VLOOKUP($C10,KALBat!$A$10:$BT$193,M$1,FALSE))</f>
        <v/>
      </c>
      <c r="N10" s="30" t="str">
        <f>IF($C10="","",VLOOKUP($C10,KALBat!$A$10:$BT$193,N$1,FALSE))</f>
        <v/>
      </c>
      <c r="O10" s="30" t="str">
        <f>IF($C10="","",VLOOKUP($C10,KALBat!$A$10:$BT$193,O$1,FALSE))</f>
        <v/>
      </c>
      <c r="P10" s="30" t="str">
        <f>IF($C10="","",VLOOKUP($C10,KALBat!$A$10:$BT$193,P$1,FALSE))</f>
        <v/>
      </c>
      <c r="Q10" s="30" t="str">
        <f>IF($C10="","",VLOOKUP($C10,KALBat!$A$10:$BT$193,Q$1,FALSE))</f>
        <v/>
      </c>
      <c r="R10" s="30" t="str">
        <f>IF($C10="","",VLOOKUP($C10,KALBat!$A$10:$BT$193,R$1,FALSE))</f>
        <v/>
      </c>
      <c r="S10" s="30" t="str">
        <f>IF($C10="","",VLOOKUP($C10,KALBat!$A$10:$BT$193,S$1,FALSE))</f>
        <v/>
      </c>
      <c r="T10" s="31" t="str">
        <f>IF($C10="","",VLOOKUP($C10,KALBat!$A$10:$BT$193,T$1,FALSE))</f>
        <v/>
      </c>
      <c r="U10" s="46" t="str">
        <f t="shared" si="4"/>
        <v/>
      </c>
      <c r="V10" s="5" t="str">
        <f t="shared" si="5"/>
        <v/>
      </c>
      <c r="W10" s="5" t="str">
        <f t="shared" si="6"/>
        <v/>
      </c>
      <c r="X10" s="5" t="str">
        <f t="shared" si="7"/>
        <v/>
      </c>
      <c r="Y10" s="5" t="str">
        <f t="shared" si="8"/>
        <v/>
      </c>
      <c r="Z10" s="5" t="str">
        <f t="shared" si="9"/>
        <v/>
      </c>
      <c r="AA10" s="5" t="str">
        <f t="shared" si="10"/>
        <v/>
      </c>
      <c r="AB10" s="5" t="str">
        <f t="shared" si="11"/>
        <v/>
      </c>
      <c r="AC10" s="3" t="str">
        <f t="shared" si="12"/>
        <v/>
      </c>
      <c r="AD10" s="30" t="str">
        <f>IF($C10="","",VLOOKUP($C10,KALBat!$A$10:$BT$193,AD$1,FALSE))</f>
        <v/>
      </c>
      <c r="AE10" s="30" t="str">
        <f>IF($C10="","",VLOOKUP($C10,KALBat!$A$10:$BT$193,AE$1,FALSE))</f>
        <v/>
      </c>
      <c r="AF10" s="30" t="str">
        <f>IF($C10="","",VLOOKUP($C10,KALBat!$A$10:$BT$193,AF$1,FALSE))</f>
        <v/>
      </c>
      <c r="AG10" s="30" t="str">
        <f>IF($C10="","",VLOOKUP($C10,KALBat!$A$10:$BT$193,AG$1,FALSE))</f>
        <v/>
      </c>
      <c r="AH10" s="30" t="str">
        <f>IF($C10="","",VLOOKUP($C10,KALBat!$A$10:$BT$193,AH$1,FALSE))</f>
        <v/>
      </c>
      <c r="AI10" s="51" t="str">
        <f>IF($C10="","",VLOOKUP($C10,KALBat!$A$10:$BT$193,AI$1,FALSE))</f>
        <v/>
      </c>
      <c r="AJ10" s="31" t="str">
        <f>IF($C10="","",VLOOKUP($C10,KALBat!$A$10:$BT$193,AJ$1,FALSE))</f>
        <v/>
      </c>
      <c r="AK10" s="60" t="str">
        <f t="shared" si="13"/>
        <v/>
      </c>
      <c r="AL10" s="46" t="str">
        <f t="shared" si="14"/>
        <v/>
      </c>
      <c r="AM10" s="5" t="str">
        <f t="shared" si="15"/>
        <v/>
      </c>
      <c r="AN10" s="5" t="str">
        <f t="shared" si="16"/>
        <v/>
      </c>
      <c r="AO10" s="5" t="str">
        <f t="shared" si="17"/>
        <v/>
      </c>
      <c r="AP10" s="5" t="str">
        <f t="shared" si="18"/>
        <v/>
      </c>
      <c r="AQ10" s="5" t="str">
        <f t="shared" si="19"/>
        <v/>
      </c>
      <c r="AR10" s="5" t="str">
        <f t="shared" si="20"/>
        <v/>
      </c>
      <c r="AS10" s="5" t="str">
        <f t="shared" si="21"/>
        <v/>
      </c>
      <c r="AT10" s="3" t="str">
        <f t="shared" si="22"/>
        <v/>
      </c>
      <c r="AU10" s="51" t="str">
        <f>IF($C10="","",VLOOKUP($C10,KALBat!$A$10:$BT$193,AU$1,FALSE))</f>
        <v/>
      </c>
      <c r="AV10" s="30" t="str">
        <f>IF($C10="","",VLOOKUP($C10,KALBat!$A$10:$BT$193,AV$1,FALSE))</f>
        <v/>
      </c>
      <c r="AW10" s="30" t="str">
        <f>IF($C10="","",VLOOKUP($C10,KALBat!$A$10:$BT$193,AW$1,FALSE))</f>
        <v/>
      </c>
      <c r="AX10" s="30" t="str">
        <f>IF($C10="","",VLOOKUP($C10,KALBat!$A$10:$BT$193,AX$1,FALSE))</f>
        <v/>
      </c>
      <c r="AY10" s="31" t="str">
        <f>IF($C10="","",VLOOKUP($C10,KALBat!$A$10:$BT$193,AY$1,FALSE))</f>
        <v/>
      </c>
      <c r="AZ10" s="60" t="str">
        <f t="shared" si="23"/>
        <v/>
      </c>
    </row>
    <row r="11" spans="1:52" x14ac:dyDescent="0.25">
      <c r="A11">
        <v>9</v>
      </c>
      <c r="B11" s="32" t="s">
        <v>91</v>
      </c>
      <c r="C11" s="33"/>
      <c r="D11" s="33" t="str">
        <f>IF($C11="","",VLOOKUP($C11,KALBat!$A$10:$BT$193,D$1,FALSE))</f>
        <v/>
      </c>
      <c r="E11" s="33" t="str">
        <f>IF($C11="","",VLOOKUP($C11,KALBat!$A$10:$BT$193,E$1,FALSE))</f>
        <v/>
      </c>
      <c r="F11" s="47" t="str">
        <f t="shared" si="0"/>
        <v/>
      </c>
      <c r="G11" s="34" t="str">
        <f t="shared" si="1"/>
        <v/>
      </c>
      <c r="H11" s="34" t="str">
        <f t="shared" si="2"/>
        <v/>
      </c>
      <c r="I11" s="34" t="str">
        <f t="shared" si="3"/>
        <v/>
      </c>
      <c r="J11" s="52" t="str">
        <f>IF($C11="","",VLOOKUP($C11,KALBat!$A$10:$BT$193,J$1,FALSE))</f>
        <v/>
      </c>
      <c r="K11" s="33" t="str">
        <f>IF($C11="","",VLOOKUP($C11,KALBat!$A$10:$BT$193,K$1,FALSE))</f>
        <v/>
      </c>
      <c r="L11" s="35" t="str">
        <f>IF($C11="","",VLOOKUP($C11,KALBat!$A$10:$BT$193,L$1,FALSE))</f>
        <v/>
      </c>
      <c r="M11" s="33" t="str">
        <f>IF($C11="","",VLOOKUP($C11,KALBat!$A$10:$BT$193,M$1,FALSE))</f>
        <v/>
      </c>
      <c r="N11" s="33" t="str">
        <f>IF($C11="","",VLOOKUP($C11,KALBat!$A$10:$BT$193,N$1,FALSE))</f>
        <v/>
      </c>
      <c r="O11" s="33" t="str">
        <f>IF($C11="","",VLOOKUP($C11,KALBat!$A$10:$BT$193,O$1,FALSE))</f>
        <v/>
      </c>
      <c r="P11" s="33" t="str">
        <f>IF($C11="","",VLOOKUP($C11,KALBat!$A$10:$BT$193,P$1,FALSE))</f>
        <v/>
      </c>
      <c r="Q11" s="33" t="str">
        <f>IF($C11="","",VLOOKUP($C11,KALBat!$A$10:$BT$193,Q$1,FALSE))</f>
        <v/>
      </c>
      <c r="R11" s="33" t="str">
        <f>IF($C11="","",VLOOKUP($C11,KALBat!$A$10:$BT$193,R$1,FALSE))</f>
        <v/>
      </c>
      <c r="S11" s="33" t="str">
        <f>IF($C11="","",VLOOKUP($C11,KALBat!$A$10:$BT$193,S$1,FALSE))</f>
        <v/>
      </c>
      <c r="T11" s="35" t="str">
        <f>IF($C11="","",VLOOKUP($C11,KALBat!$A$10:$BT$193,T$1,FALSE))</f>
        <v/>
      </c>
      <c r="U11" s="47" t="str">
        <f t="shared" si="4"/>
        <v/>
      </c>
      <c r="V11" s="34" t="str">
        <f t="shared" si="5"/>
        <v/>
      </c>
      <c r="W11" s="34" t="str">
        <f t="shared" si="6"/>
        <v/>
      </c>
      <c r="X11" s="34" t="str">
        <f t="shared" si="7"/>
        <v/>
      </c>
      <c r="Y11" s="34" t="str">
        <f t="shared" si="8"/>
        <v/>
      </c>
      <c r="Z11" s="34" t="str">
        <f t="shared" si="9"/>
        <v/>
      </c>
      <c r="AA11" s="34" t="str">
        <f t="shared" si="10"/>
        <v/>
      </c>
      <c r="AB11" s="34" t="str">
        <f t="shared" si="11"/>
        <v/>
      </c>
      <c r="AC11" s="55" t="str">
        <f t="shared" si="12"/>
        <v/>
      </c>
      <c r="AD11" s="33" t="str">
        <f>IF($C11="","",VLOOKUP($C11,KALBat!$A$10:$BT$193,AD$1,FALSE))</f>
        <v/>
      </c>
      <c r="AE11" s="33" t="str">
        <f>IF($C11="","",VLOOKUP($C11,KALBat!$A$10:$BT$193,AE$1,FALSE))</f>
        <v/>
      </c>
      <c r="AF11" s="33" t="str">
        <f>IF($C11="","",VLOOKUP($C11,KALBat!$A$10:$BT$193,AF$1,FALSE))</f>
        <v/>
      </c>
      <c r="AG11" s="33" t="str">
        <f>IF($C11="","",VLOOKUP($C11,KALBat!$A$10:$BT$193,AG$1,FALSE))</f>
        <v/>
      </c>
      <c r="AH11" s="33" t="str">
        <f>IF($C11="","",VLOOKUP($C11,KALBat!$A$10:$BT$193,AH$1,FALSE))</f>
        <v/>
      </c>
      <c r="AI11" s="52" t="str">
        <f>IF($C11="","",VLOOKUP($C11,KALBat!$A$10:$BT$193,AI$1,FALSE))</f>
        <v/>
      </c>
      <c r="AJ11" s="35" t="str">
        <f>IF($C11="","",VLOOKUP($C11,KALBat!$A$10:$BT$193,AJ$1,FALSE))</f>
        <v/>
      </c>
      <c r="AK11" s="61" t="str">
        <f t="shared" si="13"/>
        <v/>
      </c>
      <c r="AL11" s="47" t="str">
        <f t="shared" si="14"/>
        <v/>
      </c>
      <c r="AM11" s="34" t="str">
        <f t="shared" si="15"/>
        <v/>
      </c>
      <c r="AN11" s="34" t="str">
        <f t="shared" si="16"/>
        <v/>
      </c>
      <c r="AO11" s="34" t="str">
        <f t="shared" si="17"/>
        <v/>
      </c>
      <c r="AP11" s="34" t="str">
        <f t="shared" si="18"/>
        <v/>
      </c>
      <c r="AQ11" s="34" t="str">
        <f t="shared" si="19"/>
        <v/>
      </c>
      <c r="AR11" s="34" t="str">
        <f t="shared" si="20"/>
        <v/>
      </c>
      <c r="AS11" s="34" t="str">
        <f t="shared" si="21"/>
        <v/>
      </c>
      <c r="AT11" s="55" t="str">
        <f t="shared" si="22"/>
        <v/>
      </c>
      <c r="AU11" s="52" t="str">
        <f>IF($C11="","",VLOOKUP($C11,KALBat!$A$10:$BT$193,AU$1,FALSE))</f>
        <v/>
      </c>
      <c r="AV11" s="33" t="str">
        <f>IF($C11="","",VLOOKUP($C11,KALBat!$A$10:$BT$193,AV$1,FALSE))</f>
        <v/>
      </c>
      <c r="AW11" s="33" t="str">
        <f>IF($C11="","",VLOOKUP($C11,KALBat!$A$10:$BT$193,AW$1,FALSE))</f>
        <v/>
      </c>
      <c r="AX11" s="33" t="str">
        <f>IF($C11="","",VLOOKUP($C11,KALBat!$A$10:$BT$193,AX$1,FALSE))</f>
        <v/>
      </c>
      <c r="AY11" s="35" t="str">
        <f>IF($C11="","",VLOOKUP($C11,KALBat!$A$10:$BT$193,AY$1,FALSE))</f>
        <v/>
      </c>
      <c r="AZ11" s="61" t="str">
        <f t="shared" si="23"/>
        <v/>
      </c>
    </row>
    <row r="12" spans="1:52" x14ac:dyDescent="0.25"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AD12" s="339"/>
      <c r="AE12" s="339"/>
      <c r="AF12" s="339"/>
      <c r="AG12" s="339"/>
      <c r="AH12" s="339"/>
      <c r="AI12" s="339"/>
      <c r="AJ12" s="339"/>
      <c r="AU12" s="339"/>
      <c r="AV12" s="339"/>
      <c r="AW12" s="339"/>
      <c r="AX12" s="339"/>
      <c r="AY12" s="339"/>
    </row>
    <row r="13" spans="1:52" s="17" customFormat="1" ht="196.5" x14ac:dyDescent="0.25">
      <c r="A13" s="18" t="s">
        <v>183</v>
      </c>
      <c r="B13" s="36" t="s">
        <v>115</v>
      </c>
      <c r="C13" s="37" t="str">
        <f>"Player ("&amp;COUNTA(C14:C19)&amp;")"</f>
        <v>Player (2)</v>
      </c>
      <c r="D13" s="37" t="s">
        <v>81</v>
      </c>
      <c r="E13" s="37" t="s">
        <v>91</v>
      </c>
      <c r="F13" s="44" t="str">
        <f>"Only 1 guy who only plays 2B ("&amp;SUM(F14:F19)&amp;")"</f>
        <v>Only 1 guy who only plays 2B (0)</v>
      </c>
      <c r="G13" s="39" t="str">
        <f>"2 Guys Who Play SS ("&amp;SUM(G14:G19)&amp;")"</f>
        <v>2 Guys Who Play SS (2)</v>
      </c>
      <c r="H13" s="39" t="str">
        <f>"2 guys with 3B arm ("&amp;SUM(H14:H19)&amp;")"</f>
        <v>2 guys with 3B arm (2)</v>
      </c>
      <c r="I13" s="42" t="s">
        <v>35</v>
      </c>
      <c r="J13" s="40" t="s">
        <v>126</v>
      </c>
      <c r="K13" s="40" t="s">
        <v>124</v>
      </c>
      <c r="L13" s="40" t="s">
        <v>125</v>
      </c>
      <c r="M13" s="56" t="s">
        <v>82</v>
      </c>
      <c r="N13" s="41" t="s">
        <v>84</v>
      </c>
      <c r="O13" s="41" t="s">
        <v>85</v>
      </c>
      <c r="P13" s="41" t="s">
        <v>86</v>
      </c>
      <c r="Q13" s="41" t="s">
        <v>87</v>
      </c>
      <c r="R13" s="41" t="s">
        <v>88</v>
      </c>
      <c r="S13" s="41" t="s">
        <v>89</v>
      </c>
      <c r="T13" s="42" t="s">
        <v>90</v>
      </c>
      <c r="U13" s="38" t="s">
        <v>127</v>
      </c>
      <c r="V13" s="38" t="s">
        <v>171</v>
      </c>
      <c r="W13" s="38" t="s">
        <v>128</v>
      </c>
      <c r="X13" s="38" t="s">
        <v>129</v>
      </c>
      <c r="Y13" s="38" t="s">
        <v>130</v>
      </c>
      <c r="Z13" s="38" t="s">
        <v>131</v>
      </c>
      <c r="AA13" s="38" t="s">
        <v>132</v>
      </c>
      <c r="AB13" s="38" t="s">
        <v>134</v>
      </c>
      <c r="AC13" s="38" t="s">
        <v>133</v>
      </c>
      <c r="AD13" s="56" t="s">
        <v>137</v>
      </c>
      <c r="AE13" s="41" t="s">
        <v>138</v>
      </c>
      <c r="AF13" s="41" t="s">
        <v>139</v>
      </c>
      <c r="AG13" s="41" t="s">
        <v>140</v>
      </c>
      <c r="AH13" s="41" t="s">
        <v>23</v>
      </c>
      <c r="AI13" s="41" t="s">
        <v>141</v>
      </c>
      <c r="AJ13" s="42" t="s">
        <v>142</v>
      </c>
      <c r="AK13" s="59" t="s">
        <v>147</v>
      </c>
      <c r="AL13" s="38" t="s">
        <v>127</v>
      </c>
      <c r="AM13" s="38" t="s">
        <v>171</v>
      </c>
      <c r="AN13" s="38" t="s">
        <v>128</v>
      </c>
      <c r="AO13" s="38" t="s">
        <v>129</v>
      </c>
      <c r="AP13" s="38" t="s">
        <v>130</v>
      </c>
      <c r="AQ13" s="38" t="s">
        <v>131</v>
      </c>
      <c r="AR13" s="38" t="s">
        <v>132</v>
      </c>
      <c r="AS13" s="38" t="s">
        <v>134</v>
      </c>
      <c r="AT13" s="38" t="s">
        <v>133</v>
      </c>
      <c r="AU13" s="56" t="s">
        <v>137</v>
      </c>
      <c r="AV13" s="41" t="s">
        <v>138</v>
      </c>
      <c r="AW13" s="41" t="s">
        <v>139</v>
      </c>
      <c r="AX13" s="41" t="s">
        <v>140</v>
      </c>
      <c r="AY13" s="42" t="s">
        <v>23</v>
      </c>
      <c r="AZ13" s="59" t="s">
        <v>187</v>
      </c>
    </row>
    <row r="14" spans="1:52" x14ac:dyDescent="0.25">
      <c r="A14">
        <v>1</v>
      </c>
      <c r="B14" s="29" t="s">
        <v>85</v>
      </c>
      <c r="C14" s="30"/>
      <c r="D14" s="30" t="str">
        <f>IF($C14="","",VLOOKUP($C14,KALBat!$A$10:$BT$193,D$1,FALSE))</f>
        <v/>
      </c>
      <c r="E14" s="26" t="str">
        <f>IF($C14="","",VLOOKUP($C14,KALBat!$A$10:$BT$193,E$1,FALSE))</f>
        <v/>
      </c>
      <c r="F14" s="46" t="str">
        <f t="shared" ref="F14:F15" si="24">IF($C14="","",IF(AND(O14&gt;0,O14=SUM(M14:T14)),1,0))</f>
        <v/>
      </c>
      <c r="G14" s="5" t="str">
        <f t="shared" ref="G14:G15" si="25">IF($C14="","",IF(Q14&lt;&gt;"-",1,0))</f>
        <v/>
      </c>
      <c r="H14" s="5" t="str">
        <f t="shared" ref="H14:H15" si="26">IF($C14="","",IF(AND(K14&gt;5,P14&lt;&gt;"-"),1,0))</f>
        <v/>
      </c>
      <c r="I14" s="3" t="str">
        <f t="shared" ref="I14:I19" si="27">IF($C14="","","-")</f>
        <v/>
      </c>
      <c r="J14" s="30" t="str">
        <f>IF($C14="","",VLOOKUP($C14,KALBat!$A$10:$BT$193,J$1,FALSE))</f>
        <v/>
      </c>
      <c r="K14" s="30" t="str">
        <f>IF($C14="","",VLOOKUP($C14,KALBat!$A$10:$BT$193,K$1,FALSE))</f>
        <v/>
      </c>
      <c r="L14" s="30" t="str">
        <f>IF($C14="","",VLOOKUP($C14,KALBat!$A$10:$BT$193,L$1,FALSE))</f>
        <v/>
      </c>
      <c r="M14" s="51" t="str">
        <f>IF($C14="","",VLOOKUP($C14,KALBat!$A$10:$BT$193,M$1,FALSE))</f>
        <v/>
      </c>
      <c r="N14" s="30" t="str">
        <f>IF($C14="","",VLOOKUP($C14,KALBat!$A$10:$BT$193,N$1,FALSE))</f>
        <v/>
      </c>
      <c r="O14" s="30" t="str">
        <f>IF($C14="","",VLOOKUP($C14,KALBat!$A$10:$BT$193,O$1,FALSE))</f>
        <v/>
      </c>
      <c r="P14" s="30" t="str">
        <f>IF($C14="","",VLOOKUP($C14,KALBat!$A$10:$BT$193,P$1,FALSE))</f>
        <v/>
      </c>
      <c r="Q14" s="30" t="str">
        <f>IF($C14="","",VLOOKUP($C14,KALBat!$A$10:$BT$193,Q$1,FALSE))</f>
        <v/>
      </c>
      <c r="R14" s="30" t="str">
        <f>IF($C14="","",VLOOKUP($C14,KALBat!$A$10:$BT$193,R$1,FALSE))</f>
        <v/>
      </c>
      <c r="S14" s="30" t="str">
        <f>IF($C14="","",VLOOKUP($C14,KALBat!$A$10:$BT$193,S$1,FALSE))</f>
        <v/>
      </c>
      <c r="T14" s="31" t="str">
        <f>IF($C14="","",VLOOKUP($C14,KALBat!$A$10:$BT$193,T$1,FALSE))</f>
        <v/>
      </c>
      <c r="U14" s="5" t="str">
        <f t="shared" ref="U14:U15" si="28">IF($C14="","",IF(OR(AD14+AG14&gt;14,AND(OR(AD14+AG14&gt;12,AND(AD14&gt;6,AG14&gt;6)),AI14&gt;6,OR(AJ14&gt;=AI14,AJ14&gt;6))),1,0))</f>
        <v/>
      </c>
      <c r="V14" s="5" t="str">
        <f t="shared" ref="V14:V15" si="29">IF($C14="","",IF(OR(AND(AD14&gt;6,AH14&gt;6),AD14+AG14&gt;12),1,0))</f>
        <v/>
      </c>
      <c r="W14" s="5" t="str">
        <f t="shared" ref="W14:W15" si="30">IF($C14="","",IF(AND(AD14&gt;6,AF14&gt;6,AG14&gt;6),1,0))</f>
        <v/>
      </c>
      <c r="X14" s="5" t="str">
        <f t="shared" ref="X14:X15" si="31">IF($C14="","",IF(AND(AF14&gt;7,OR(AD14&gt;6,AG14&gt;6)),1,0))</f>
        <v/>
      </c>
      <c r="Y14" s="5" t="str">
        <f t="shared" ref="Y14:Y15" si="32">IF($C14="","",IF(AND(AF14&gt;6,OR(AD14&gt;6,AG14&gt;6)),1,0))</f>
        <v/>
      </c>
      <c r="Z14" s="5" t="str">
        <f t="shared" ref="Z14:Z15" si="33">IF($C14="","",IF(AND(OR(AD14&gt;6,AF14&gt;6),OR(AD14&gt;6,AG14&gt;6)),1,0))</f>
        <v/>
      </c>
      <c r="AA14" s="5" t="str">
        <f t="shared" ref="AA14:AA15" si="34">IF($C14="","",IF(AND(AD14&gt;4,OR(AD14&gt;6,AF14&gt;6,AG14&gt;6)),1,0))</f>
        <v/>
      </c>
      <c r="AB14" s="5" t="str">
        <f t="shared" ref="AB14:AB15" si="35">IF($C14="","",IF(AND(AD14&gt;4,OR(AD14&gt;6,AE14&gt;6,AF14&gt;6,AG14&gt;6)),1,0))</f>
        <v/>
      </c>
      <c r="AC14" s="5" t="str">
        <f t="shared" ref="AC14:AC15" si="36">IF($C14="","",IF(AND(AD14&gt;4,MAX(AD14:AH14)&gt;6),1,0))</f>
        <v/>
      </c>
      <c r="AD14" s="51" t="str">
        <f>IF($C14="","",VLOOKUP($C14,KALBat!$A$10:$BT$193,AD$1,FALSE))</f>
        <v/>
      </c>
      <c r="AE14" s="30" t="str">
        <f>IF($C14="","",VLOOKUP($C14,KALBat!$A$10:$BT$193,AE$1,FALSE))</f>
        <v/>
      </c>
      <c r="AF14" s="30" t="str">
        <f>IF($C14="","",VLOOKUP($C14,KALBat!$A$10:$BT$193,AF$1,FALSE))</f>
        <v/>
      </c>
      <c r="AG14" s="30" t="str">
        <f>IF($C14="","",VLOOKUP($C14,KALBat!$A$10:$BT$193,AG$1,FALSE))</f>
        <v/>
      </c>
      <c r="AH14" s="30" t="str">
        <f>IF($C14="","",VLOOKUP($C14,KALBat!$A$10:$BT$193,AH$1,FALSE))</f>
        <v/>
      </c>
      <c r="AI14" s="30" t="str">
        <f>IF($C14="","",VLOOKUP($C14,KALBat!$A$10:$BT$193,AI$1,FALSE))</f>
        <v/>
      </c>
      <c r="AJ14" s="31" t="str">
        <f>IF($C14="","",VLOOKUP($C14,KALBat!$A$10:$BT$193,AJ$1,FALSE))</f>
        <v/>
      </c>
      <c r="AK14" s="60" t="str">
        <f t="shared" ref="AK14:AK15" si="37">IF($C14="","",(5*AD14+4*AF14+3*AG14+2*AE14+1*AH14+0.5*(AVERAGE(AD14:AE14))+0.5*AVERAGE(AD14,AH14)+1*(AVERAGE(AD14,AF14))+1*AVERAGE(AD14,AG14))/(5+4+3+2+1+0.5+0.5+1+1))</f>
        <v/>
      </c>
      <c r="AL14" s="5" t="str">
        <f t="shared" ref="AL14:AL15" si="38">IF($C14="","",IF(AND(OR(AU14+AX14&gt;12,AND(AU14&gt;6,AX14&gt;6)),AI14&gt;6,OR(AJ14&gt;=AI14,AJ14&gt;6)),1,0))</f>
        <v/>
      </c>
      <c r="AM14" s="5" t="str">
        <f t="shared" ref="AM14:AM15" si="39">IF($C14="","",IF(OR(AND(AU14&gt;6,AY14&gt;6),AU14+AX14&gt;12),1,0))</f>
        <v/>
      </c>
      <c r="AN14" s="5" t="str">
        <f t="shared" ref="AN14:AN15" si="40">IF($C14="","",IF(AND(AU14&gt;6,AW14&gt;6,AX14&gt;6),1,0))</f>
        <v/>
      </c>
      <c r="AO14" s="5" t="str">
        <f t="shared" ref="AO14:AO15" si="41">IF($C14="","",IF(AND(AW14&gt;7,OR(AU14&gt;6,AX14&gt;6)),1,0))</f>
        <v/>
      </c>
      <c r="AP14" s="5" t="str">
        <f t="shared" ref="AP14:AP15" si="42">IF($C14="","",IF(AND(AW14&gt;6,OR(AU14&gt;6,AX14&gt;6)),1,0))</f>
        <v/>
      </c>
      <c r="AQ14" s="5" t="str">
        <f t="shared" ref="AQ14:AQ15" si="43">IF($C14="","",IF(AND(OR(AU14&gt;6,AW14&gt;6),OR(AU14&gt;6,AX14&gt;6)),1,0))</f>
        <v/>
      </c>
      <c r="AR14" s="5" t="str">
        <f t="shared" ref="AR14:AR15" si="44">IF($C14="","",IF(AND(AU14&gt;4,OR(AU14&gt;6,AW14&gt;6,AX14&gt;6)),1,0))</f>
        <v/>
      </c>
      <c r="AS14" s="5" t="str">
        <f t="shared" ref="AS14:AS15" si="45">IF($C14="","",IF(AND(AU14&gt;4,OR(AU14&gt;6,AV14&gt;6,AW14&gt;6,AX14&gt;6)),1,0))</f>
        <v/>
      </c>
      <c r="AT14" s="5" t="str">
        <f t="shared" ref="AT14:AT15" si="46">IF($C14="","",IF(AND(AU14&gt;4,MAX(AU14:AY14)&gt;6),1,0))</f>
        <v/>
      </c>
      <c r="AU14" s="51" t="str">
        <f>IF($C14="","",VLOOKUP($C14,KALBat!$A$10:$BT$193,AU$1,FALSE))</f>
        <v/>
      </c>
      <c r="AV14" s="30" t="str">
        <f>IF($C14="","",VLOOKUP($C14,KALBat!$A$10:$BT$193,AV$1,FALSE))</f>
        <v/>
      </c>
      <c r="AW14" s="30" t="str">
        <f>IF($C14="","",VLOOKUP($C14,KALBat!$A$10:$BT$193,AW$1,FALSE))</f>
        <v/>
      </c>
      <c r="AX14" s="30" t="str">
        <f>IF($C14="","",VLOOKUP($C14,KALBat!$A$10:$BT$193,AX$1,FALSE))</f>
        <v/>
      </c>
      <c r="AY14" s="31" t="str">
        <f>IF($C14="","",VLOOKUP($C14,KALBat!$A$10:$BT$193,AY$1,FALSE))</f>
        <v/>
      </c>
      <c r="AZ14" s="60" t="str">
        <f t="shared" ref="AZ14:AZ15" si="47">IF($C14="","",(5*AU14+4*AW14+3*AX14+2*AV14+1*AY14+0.5*(AVERAGE(AU14:AV14))+0.5*AVERAGE(AU14,AY14)+1*(AVERAGE(AU14,AW14))+1*AVERAGE(AU14,AX14))/(5+4+3+2+1+0.5+0.5+1+1))</f>
        <v/>
      </c>
    </row>
    <row r="15" spans="1:52" x14ac:dyDescent="0.25">
      <c r="A15">
        <v>2</v>
      </c>
      <c r="B15" s="29" t="s">
        <v>86</v>
      </c>
      <c r="C15" s="58" t="s">
        <v>826</v>
      </c>
      <c r="D15" s="30">
        <f>IF($C15="","",VLOOKUP($C15,KALBat!$A$10:$BT$193,D$1,FALSE))</f>
        <v>28</v>
      </c>
      <c r="E15" s="30" t="str">
        <f>IF($C15="","",VLOOKUP($C15,KALBat!$A$10:$BT$193,E$1,FALSE))</f>
        <v>R</v>
      </c>
      <c r="F15" s="46">
        <f t="shared" si="24"/>
        <v>0</v>
      </c>
      <c r="G15" s="5">
        <f t="shared" si="25"/>
        <v>1</v>
      </c>
      <c r="H15" s="5">
        <f t="shared" si="26"/>
        <v>1</v>
      </c>
      <c r="I15" s="3" t="str">
        <f t="shared" si="27"/>
        <v>-</v>
      </c>
      <c r="J15" s="30">
        <f>IF($C15="","",VLOOKUP($C15,KALBat!$A$10:$BT$193,J$1,FALSE))</f>
        <v>1</v>
      </c>
      <c r="K15" s="30">
        <f>IF($C15="","",VLOOKUP($C15,KALBat!$A$10:$BT$193,K$1,FALSE))</f>
        <v>10</v>
      </c>
      <c r="L15" s="30">
        <f>IF($C15="","",VLOOKUP($C15,KALBat!$A$10:$BT$193,L$1,FALSE))</f>
        <v>7</v>
      </c>
      <c r="M15" s="51" t="str">
        <f>IF($C15="","",VLOOKUP($C15,KALBat!$A$10:$BT$193,M$1,FALSE))</f>
        <v>-</v>
      </c>
      <c r="N15" s="30" t="str">
        <f>IF($C15="","",VLOOKUP($C15,KALBat!$A$10:$BT$193,N$1,FALSE))</f>
        <v>-</v>
      </c>
      <c r="O15" s="30">
        <f>IF($C15="","",VLOOKUP($C15,KALBat!$A$10:$BT$193,O$1,FALSE))</f>
        <v>6</v>
      </c>
      <c r="P15" s="30">
        <f>IF($C15="","",VLOOKUP($C15,KALBat!$A$10:$BT$193,P$1,FALSE))</f>
        <v>9</v>
      </c>
      <c r="Q15" s="30">
        <f>IF($C15="","",VLOOKUP($C15,KALBat!$A$10:$BT$193,Q$1,FALSE))</f>
        <v>3</v>
      </c>
      <c r="R15" s="30" t="str">
        <f>IF($C15="","",VLOOKUP($C15,KALBat!$A$10:$BT$193,R$1,FALSE))</f>
        <v>-</v>
      </c>
      <c r="S15" s="30" t="str">
        <f>IF($C15="","",VLOOKUP($C15,KALBat!$A$10:$BT$193,S$1,FALSE))</f>
        <v>-</v>
      </c>
      <c r="T15" s="31" t="str">
        <f>IF($C15="","",VLOOKUP($C15,KALBat!$A$10:$BT$193,T$1,FALSE))</f>
        <v>-</v>
      </c>
      <c r="U15" s="5">
        <f t="shared" si="28"/>
        <v>0</v>
      </c>
      <c r="V15" s="5">
        <f t="shared" si="29"/>
        <v>0</v>
      </c>
      <c r="W15" s="5">
        <f t="shared" si="30"/>
        <v>0</v>
      </c>
      <c r="X15" s="5">
        <f t="shared" si="31"/>
        <v>0</v>
      </c>
      <c r="Y15" s="5">
        <f t="shared" si="32"/>
        <v>1</v>
      </c>
      <c r="Z15" s="5">
        <f t="shared" si="33"/>
        <v>1</v>
      </c>
      <c r="AA15" s="5">
        <f t="shared" si="34"/>
        <v>1</v>
      </c>
      <c r="AB15" s="5">
        <f t="shared" si="35"/>
        <v>1</v>
      </c>
      <c r="AC15" s="5">
        <f t="shared" si="36"/>
        <v>1</v>
      </c>
      <c r="AD15" s="51">
        <f>IF($C15="","",VLOOKUP($C15,KALBat!$A$10:$BT$193,AD$1,FALSE))</f>
        <v>7</v>
      </c>
      <c r="AE15" s="30">
        <f>IF($C15="","",VLOOKUP($C15,KALBat!$A$10:$BT$193,AE$1,FALSE))</f>
        <v>5</v>
      </c>
      <c r="AF15" s="30">
        <f>IF($C15="","",VLOOKUP($C15,KALBat!$A$10:$BT$193,AF$1,FALSE))</f>
        <v>7</v>
      </c>
      <c r="AG15" s="30">
        <f>IF($C15="","",VLOOKUP($C15,KALBat!$A$10:$BT$193,AG$1,FALSE))</f>
        <v>4</v>
      </c>
      <c r="AH15" s="30">
        <f>IF($C15="","",VLOOKUP($C15,KALBat!$A$10:$BT$193,AH$1,FALSE))</f>
        <v>6</v>
      </c>
      <c r="AI15" s="30">
        <f>IF($C15="","",VLOOKUP($C15,KALBat!$A$10:$BT$193,AI$1,FALSE))</f>
        <v>3</v>
      </c>
      <c r="AJ15" s="31">
        <f>IF($C15="","",VLOOKUP($C15,KALBat!$A$10:$BT$193,AJ$1,FALSE))</f>
        <v>3</v>
      </c>
      <c r="AK15" s="60">
        <f t="shared" si="37"/>
        <v>6.0972222222222223</v>
      </c>
      <c r="AL15" s="5">
        <f t="shared" si="38"/>
        <v>0</v>
      </c>
      <c r="AM15" s="5">
        <f t="shared" si="39"/>
        <v>0</v>
      </c>
      <c r="AN15" s="5">
        <f t="shared" si="40"/>
        <v>0</v>
      </c>
      <c r="AO15" s="5">
        <f t="shared" si="41"/>
        <v>0</v>
      </c>
      <c r="AP15" s="5">
        <f t="shared" si="42"/>
        <v>1</v>
      </c>
      <c r="AQ15" s="5">
        <f t="shared" si="43"/>
        <v>1</v>
      </c>
      <c r="AR15" s="5">
        <f t="shared" si="44"/>
        <v>1</v>
      </c>
      <c r="AS15" s="5">
        <f t="shared" si="45"/>
        <v>1</v>
      </c>
      <c r="AT15" s="5">
        <f t="shared" si="46"/>
        <v>1</v>
      </c>
      <c r="AU15" s="51">
        <f>IF($C15="","",VLOOKUP($C15,KALBat!$A$10:$BT$193,AU$1,FALSE))</f>
        <v>7</v>
      </c>
      <c r="AV15" s="30">
        <f>IF($C15="","",VLOOKUP($C15,KALBat!$A$10:$BT$193,AV$1,FALSE))</f>
        <v>5</v>
      </c>
      <c r="AW15" s="30">
        <f>IF($C15="","",VLOOKUP($C15,KALBat!$A$10:$BT$193,AW$1,FALSE))</f>
        <v>7</v>
      </c>
      <c r="AX15" s="30">
        <f>IF($C15="","",VLOOKUP($C15,KALBat!$A$10:$BT$193,AX$1,FALSE))</f>
        <v>4</v>
      </c>
      <c r="AY15" s="31">
        <f>IF($C15="","",VLOOKUP($C15,KALBat!$A$10:$BT$193,AY$1,FALSE))</f>
        <v>6</v>
      </c>
      <c r="AZ15" s="60">
        <f t="shared" si="47"/>
        <v>6.0972222222222223</v>
      </c>
    </row>
    <row r="16" spans="1:52" x14ac:dyDescent="0.25">
      <c r="A16">
        <v>3</v>
      </c>
      <c r="B16" s="29" t="s">
        <v>87</v>
      </c>
      <c r="C16" s="30" t="s">
        <v>823</v>
      </c>
      <c r="D16" s="30">
        <f>IF($C16="","",VLOOKUP($C16,KALBat!$A$10:$BT$193,D$1,FALSE))</f>
        <v>32</v>
      </c>
      <c r="E16" s="30" t="str">
        <f>IF($C16="","",VLOOKUP($C16,KALBat!$A$10:$BT$193,E$1,FALSE))</f>
        <v>S</v>
      </c>
      <c r="F16" s="46">
        <f t="shared" ref="F16" si="48">IF($C16="","",IF(AND(O16&gt;0,O16=SUM(M16:T16)),1,0))</f>
        <v>0</v>
      </c>
      <c r="G16" s="5">
        <f t="shared" ref="G16" si="49">IF($C16="","",IF(Q16&lt;&gt;"-",1,0))</f>
        <v>1</v>
      </c>
      <c r="H16" s="5">
        <f t="shared" ref="H16" si="50">IF($C16="","",IF(AND(K16&gt;5,P16&lt;&gt;"-"),1,0))</f>
        <v>1</v>
      </c>
      <c r="I16" s="3" t="str">
        <f t="shared" si="27"/>
        <v>-</v>
      </c>
      <c r="J16" s="30">
        <f>IF($C16="","",VLOOKUP($C16,KALBat!$A$10:$BT$193,J$1,FALSE))</f>
        <v>1</v>
      </c>
      <c r="K16" s="30">
        <f>IF($C16="","",VLOOKUP($C16,KALBat!$A$10:$BT$193,K$1,FALSE))</f>
        <v>7</v>
      </c>
      <c r="L16" s="30">
        <f>IF($C16="","",VLOOKUP($C16,KALBat!$A$10:$BT$193,L$1,FALSE))</f>
        <v>1</v>
      </c>
      <c r="M16" s="30" t="str">
        <f>IF($C16="","",VLOOKUP($C16,KALBat!$A$10:$BT$193,M$1,FALSE))</f>
        <v>-</v>
      </c>
      <c r="N16" s="30" t="str">
        <f>IF($C16="","",VLOOKUP($C16,KALBat!$A$10:$BT$193,N$1,FALSE))</f>
        <v>-</v>
      </c>
      <c r="O16" s="30">
        <f>IF($C16="","",VLOOKUP($C16,KALBat!$A$10:$BT$193,O$1,FALSE))</f>
        <v>3</v>
      </c>
      <c r="P16" s="30">
        <f>IF($C16="","",VLOOKUP($C16,KALBat!$A$10:$BT$193,P$1,FALSE))</f>
        <v>4</v>
      </c>
      <c r="Q16" s="30">
        <f>IF($C16="","",VLOOKUP($C16,KALBat!$A$10:$BT$193,Q$1,FALSE))</f>
        <v>10</v>
      </c>
      <c r="R16" s="30" t="str">
        <f>IF($C16="","",VLOOKUP($C16,KALBat!$A$10:$BT$193,R$1,FALSE))</f>
        <v>-</v>
      </c>
      <c r="S16" s="30" t="str">
        <f>IF($C16="","",VLOOKUP($C16,KALBat!$A$10:$BT$193,S$1,FALSE))</f>
        <v>-</v>
      </c>
      <c r="T16" s="30" t="str">
        <f>IF($C16="","",VLOOKUP($C16,KALBat!$A$10:$BT$193,T$1,FALSE))</f>
        <v>-</v>
      </c>
      <c r="U16" s="5">
        <f>IF($C16="","",IF(OR(AD16+AG16&gt;14,AND(OR(AD16+AG16&gt;12,AND(AD16&gt;6,AG16&gt;6)),AI16&gt;6,OR(AJ16&gt;=AI16,AJ16&gt;6))),1,0))</f>
        <v>0</v>
      </c>
      <c r="V16" s="5">
        <f t="shared" ref="V16" si="51">IF($C16="","",IF(OR(AND(AD16&gt;6,AH16&gt;6),AD16+AG16&gt;12),1,0))</f>
        <v>1</v>
      </c>
      <c r="W16" s="5">
        <f t="shared" ref="W16" si="52">IF($C16="","",IF(AND(AD16&gt;6,AF16&gt;6,AG16&gt;6),1,0))</f>
        <v>0</v>
      </c>
      <c r="X16" s="5">
        <f t="shared" ref="X16" si="53">IF($C16="","",IF(AND(AF16&gt;7,OR(AD16&gt;6,AG16&gt;6)),1,0))</f>
        <v>0</v>
      </c>
      <c r="Y16" s="5">
        <f t="shared" ref="Y16" si="54">IF($C16="","",IF(AND(AF16&gt;6,OR(AD16&gt;6,AG16&gt;6)),1,0))</f>
        <v>0</v>
      </c>
      <c r="Z16" s="5">
        <f t="shared" ref="Z16" si="55">IF($C16="","",IF(AND(OR(AD16&gt;6,AF16&gt;6),OR(AD16&gt;6,AG16&gt;6)),1,0))</f>
        <v>0</v>
      </c>
      <c r="AA16" s="5">
        <f t="shared" ref="AA16" si="56">IF($C16="","",IF(AND(AD16&gt;4,OR(AD16&gt;6,AF16&gt;6,AG16&gt;6)),1,0))</f>
        <v>1</v>
      </c>
      <c r="AB16" s="5">
        <f t="shared" ref="AB16" si="57">IF($C16="","",IF(AND(AD16&gt;4,OR(AD16&gt;6,AE16&gt;6,AF16&gt;6,AG16&gt;6)),1,0))</f>
        <v>1</v>
      </c>
      <c r="AC16" s="5">
        <f t="shared" ref="AC16" si="58">IF($C16="","",IF(AND(AD16&gt;4,MAX(AD16:AH16)&gt;6),1,0))</f>
        <v>1</v>
      </c>
      <c r="AD16" s="30">
        <f>IF($C16="","",VLOOKUP($C16,KALBat!$A$10:$BT$193,AD$1,FALSE))</f>
        <v>6</v>
      </c>
      <c r="AE16" s="30">
        <f>IF($C16="","",VLOOKUP($C16,KALBat!$A$10:$BT$193,AE$1,FALSE))</f>
        <v>7</v>
      </c>
      <c r="AF16" s="30">
        <f>IF($C16="","",VLOOKUP($C16,KALBat!$A$10:$BT$193,AF$1,FALSE))</f>
        <v>3</v>
      </c>
      <c r="AG16" s="30">
        <f>IF($C16="","",VLOOKUP($C16,KALBat!$A$10:$BT$193,AG$1,FALSE))</f>
        <v>8</v>
      </c>
      <c r="AH16" s="30">
        <f>IF($C16="","",VLOOKUP($C16,KALBat!$A$10:$BT$193,AH$1,FALSE))</f>
        <v>7</v>
      </c>
      <c r="AI16" s="30">
        <f>IF($C16="","",VLOOKUP($C16,KALBat!$A$10:$BT$193,AI$1,FALSE))</f>
        <v>4</v>
      </c>
      <c r="AJ16" s="30">
        <f>IF($C16="","",VLOOKUP($C16,KALBat!$A$10:$BT$193,AJ$1,FALSE))</f>
        <v>5</v>
      </c>
      <c r="AK16" s="60">
        <f t="shared" ref="AK16" si="59">IF($C16="","",(5*AD16+4*AF16+3*AG16+2*AE16+1*AH16+0.5*(AVERAGE(AD16:AE16))+0.5*AVERAGE(AD16,AH16)+1*(AVERAGE(AD16,AF16))+1*AVERAGE(AD16,AG16))/(5+4+3+2+1+0.5+0.5+1+1))</f>
        <v>5.833333333333333</v>
      </c>
      <c r="AL16" s="5">
        <f t="shared" ref="AL16" si="60">IF($C16="","",IF(AND(OR(AU16+AX16&gt;12,AND(AU16&gt;6,AX16&gt;6)),AI16&gt;6,OR(AJ16&gt;=AI16,AJ16&gt;6)),1,0))</f>
        <v>0</v>
      </c>
      <c r="AM16" s="5">
        <f t="shared" ref="AM16" si="61">IF($C16="","",IF(OR(AND(AU16&gt;6,AY16&gt;6),AU16+AX16&gt;12),1,0))</f>
        <v>1</v>
      </c>
      <c r="AN16" s="5">
        <f t="shared" ref="AN16" si="62">IF($C16="","",IF(AND(AU16&gt;6,AW16&gt;6,AX16&gt;6),1,0))</f>
        <v>0</v>
      </c>
      <c r="AO16" s="5">
        <f t="shared" ref="AO16" si="63">IF($C16="","",IF(AND(AW16&gt;7,OR(AU16&gt;6,AX16&gt;6)),1,0))</f>
        <v>0</v>
      </c>
      <c r="AP16" s="5">
        <f t="shared" ref="AP16" si="64">IF($C16="","",IF(AND(AW16&gt;6,OR(AU16&gt;6,AX16&gt;6)),1,0))</f>
        <v>0</v>
      </c>
      <c r="AQ16" s="5">
        <f t="shared" ref="AQ16" si="65">IF($C16="","",IF(AND(OR(AU16&gt;6,AW16&gt;6),OR(AU16&gt;6,AX16&gt;6)),1,0))</f>
        <v>0</v>
      </c>
      <c r="AR16" s="5">
        <f t="shared" ref="AR16" si="66">IF($C16="","",IF(AND(AU16&gt;4,OR(AU16&gt;6,AW16&gt;6,AX16&gt;6)),1,0))</f>
        <v>1</v>
      </c>
      <c r="AS16" s="5">
        <f t="shared" ref="AS16" si="67">IF($C16="","",IF(AND(AU16&gt;4,OR(AU16&gt;6,AV16&gt;6,AW16&gt;6,AX16&gt;6)),1,0))</f>
        <v>1</v>
      </c>
      <c r="AT16" s="5">
        <f t="shared" ref="AT16" si="68">IF($C16="","",IF(AND(AU16&gt;4,MAX(AU16:AY16)&gt;6),1,0))</f>
        <v>1</v>
      </c>
      <c r="AU16" s="30">
        <f>IF($C16="","",VLOOKUP($C16,KALBat!$A$10:$BT$193,AU$1,FALSE))</f>
        <v>6</v>
      </c>
      <c r="AV16" s="30">
        <f>IF($C16="","",VLOOKUP($C16,KALBat!$A$10:$BT$193,AV$1,FALSE))</f>
        <v>7</v>
      </c>
      <c r="AW16" s="30">
        <f>IF($C16="","",VLOOKUP($C16,KALBat!$A$10:$BT$193,AW$1,FALSE))</f>
        <v>3</v>
      </c>
      <c r="AX16" s="30">
        <f>IF($C16="","",VLOOKUP($C16,KALBat!$A$10:$BT$193,AX$1,FALSE))</f>
        <v>9</v>
      </c>
      <c r="AY16" s="30">
        <f>IF($C16="","",VLOOKUP($C16,KALBat!$A$10:$BT$193,AY$1,FALSE))</f>
        <v>7</v>
      </c>
      <c r="AZ16" s="60">
        <f t="shared" ref="AZ16" si="69">IF($C16="","",(5*AU16+4*AW16+3*AX16+2*AV16+1*AY16+0.5*(AVERAGE(AU16:AV16))+0.5*AVERAGE(AU16,AY16)+1*(AVERAGE(AU16,AW16))+1*AVERAGE(AU16,AX16))/(5+4+3+2+1+0.5+0.5+1+1))</f>
        <v>6.0277777777777777</v>
      </c>
    </row>
    <row r="17" spans="1:52" x14ac:dyDescent="0.25">
      <c r="A17">
        <v>4</v>
      </c>
      <c r="B17" s="29" t="s">
        <v>91</v>
      </c>
      <c r="C17" s="58"/>
      <c r="D17" s="30" t="str">
        <f>IF($C17="","",VLOOKUP($C17,KALBat!$A$10:$BT$193,D$1,FALSE))</f>
        <v/>
      </c>
      <c r="E17" s="30" t="str">
        <f>IF($C17="","",VLOOKUP($C17,KALBat!$A$10:$BT$193,E$1,FALSE))</f>
        <v/>
      </c>
      <c r="F17" s="46" t="str">
        <f t="shared" ref="F17:F19" si="70">IF($C17="","",IF(AND(O17&gt;0,O17=SUM(M17:T17)),1,0))</f>
        <v/>
      </c>
      <c r="G17" s="5" t="str">
        <f t="shared" ref="G17:G19" si="71">IF($C17="","",IF(Q17&lt;&gt;"-",1,0))</f>
        <v/>
      </c>
      <c r="H17" s="5" t="str">
        <f t="shared" ref="H17:H19" si="72">IF($C17="","",IF(AND(K17&gt;5,P17&lt;&gt;"-"),1,0))</f>
        <v/>
      </c>
      <c r="I17" s="3" t="str">
        <f t="shared" si="27"/>
        <v/>
      </c>
      <c r="J17" s="30" t="str">
        <f>IF($C17="","",VLOOKUP($C17,KALBat!$A$10:$BT$193,J$1,FALSE))</f>
        <v/>
      </c>
      <c r="K17" s="30" t="str">
        <f>IF($C17="","",VLOOKUP($C17,KALBat!$A$10:$BT$193,K$1,FALSE))</f>
        <v/>
      </c>
      <c r="L17" s="30" t="str">
        <f>IF($C17="","",VLOOKUP($C17,KALBat!$A$10:$BT$193,L$1,FALSE))</f>
        <v/>
      </c>
      <c r="M17" s="51" t="str">
        <f>IF($C17="","",VLOOKUP($C17,KALBat!$A$10:$BT$193,M$1,FALSE))</f>
        <v/>
      </c>
      <c r="N17" s="30" t="str">
        <f>IF($C17="","",VLOOKUP($C17,KALBat!$A$10:$BT$193,N$1,FALSE))</f>
        <v/>
      </c>
      <c r="O17" s="30" t="str">
        <f>IF($C17="","",VLOOKUP($C17,KALBat!$A$10:$BT$193,O$1,FALSE))</f>
        <v/>
      </c>
      <c r="P17" s="30" t="str">
        <f>IF($C17="","",VLOOKUP($C17,KALBat!$A$10:$BT$193,P$1,FALSE))</f>
        <v/>
      </c>
      <c r="Q17" s="30" t="str">
        <f>IF($C17="","",VLOOKUP($C17,KALBat!$A$10:$BT$193,Q$1,FALSE))</f>
        <v/>
      </c>
      <c r="R17" s="30" t="str">
        <f>IF($C17="","",VLOOKUP($C17,KALBat!$A$10:$BT$193,R$1,FALSE))</f>
        <v/>
      </c>
      <c r="S17" s="30" t="str">
        <f>IF($C17="","",VLOOKUP($C17,KALBat!$A$10:$BT$193,S$1,FALSE))</f>
        <v/>
      </c>
      <c r="T17" s="31" t="str">
        <f>IF($C17="","",VLOOKUP($C17,KALBat!$A$10:$BT$193,T$1,FALSE))</f>
        <v/>
      </c>
      <c r="U17" s="5" t="str">
        <f t="shared" ref="U17:U19" si="73">IF($C17="","",IF(OR(AD17+AG17&gt;14,AND(OR(AD17+AG17&gt;12,AND(AD17&gt;6,AG17&gt;6)),AI17&gt;6,OR(AJ17&gt;=AI17,AJ17&gt;6))),1,0))</f>
        <v/>
      </c>
      <c r="V17" s="5" t="str">
        <f t="shared" ref="V17:V19" si="74">IF($C17="","",IF(OR(AND(AD17&gt;6,AH17&gt;6),AD17+AG17&gt;12),1,0))</f>
        <v/>
      </c>
      <c r="W17" s="5" t="str">
        <f t="shared" ref="W17:W19" si="75">IF($C17="","",IF(AND(AD17&gt;6,AF17&gt;6,AG17&gt;6),1,0))</f>
        <v/>
      </c>
      <c r="X17" s="5" t="str">
        <f t="shared" ref="X17:X19" si="76">IF($C17="","",IF(AND(AF17&gt;7,OR(AD17&gt;6,AG17&gt;6)),1,0))</f>
        <v/>
      </c>
      <c r="Y17" s="5" t="str">
        <f t="shared" ref="Y17:Y19" si="77">IF($C17="","",IF(AND(AF17&gt;6,OR(AD17&gt;6,AG17&gt;6)),1,0))</f>
        <v/>
      </c>
      <c r="Z17" s="5" t="str">
        <f t="shared" ref="Z17:Z19" si="78">IF($C17="","",IF(AND(OR(AD17&gt;6,AF17&gt;6),OR(AD17&gt;6,AG17&gt;6)),1,0))</f>
        <v/>
      </c>
      <c r="AA17" s="5" t="str">
        <f t="shared" ref="AA17:AA19" si="79">IF($C17="","",IF(AND(AD17&gt;4,OR(AD17&gt;6,AF17&gt;6,AG17&gt;6)),1,0))</f>
        <v/>
      </c>
      <c r="AB17" s="5" t="str">
        <f t="shared" ref="AB17:AB19" si="80">IF($C17="","",IF(AND(AD17&gt;4,OR(AD17&gt;6,AE17&gt;6,AF17&gt;6,AG17&gt;6)),1,0))</f>
        <v/>
      </c>
      <c r="AC17" s="5" t="str">
        <f t="shared" ref="AC17:AC19" si="81">IF($C17="","",IF(AND(AD17&gt;4,MAX(AD17:AH17)&gt;6),1,0))</f>
        <v/>
      </c>
      <c r="AD17" s="51" t="str">
        <f>IF($C17="","",VLOOKUP($C17,KALBat!$A$10:$BT$193,AD$1,FALSE))</f>
        <v/>
      </c>
      <c r="AE17" s="30" t="str">
        <f>IF($C17="","",VLOOKUP($C17,KALBat!$A$10:$BT$193,AE$1,FALSE))</f>
        <v/>
      </c>
      <c r="AF17" s="30" t="str">
        <f>IF($C17="","",VLOOKUP($C17,KALBat!$A$10:$BT$193,AF$1,FALSE))</f>
        <v/>
      </c>
      <c r="AG17" s="30" t="str">
        <f>IF($C17="","",VLOOKUP($C17,KALBat!$A$10:$BT$193,AG$1,FALSE))</f>
        <v/>
      </c>
      <c r="AH17" s="30" t="str">
        <f>IF($C17="","",VLOOKUP($C17,KALBat!$A$10:$BT$193,AH$1,FALSE))</f>
        <v/>
      </c>
      <c r="AI17" s="30" t="str">
        <f>IF($C17="","",VLOOKUP($C17,KALBat!$A$10:$BT$193,AI$1,FALSE))</f>
        <v/>
      </c>
      <c r="AJ17" s="31" t="str">
        <f>IF($C17="","",VLOOKUP($C17,KALBat!$A$10:$BT$193,AJ$1,FALSE))</f>
        <v/>
      </c>
      <c r="AK17" s="60" t="str">
        <f t="shared" ref="AK17:AK19" si="82">IF($C17="","",(5*AD17+4*AF17+3*AG17+2*AE17+1*AH17+0.5*(AVERAGE(AD17:AE17))+0.5*AVERAGE(AD17,AH17)+1*(AVERAGE(AD17,AF17))+1*AVERAGE(AD17,AG17))/(5+4+3+2+1+0.5+0.5+1+1))</f>
        <v/>
      </c>
      <c r="AL17" s="5" t="str">
        <f t="shared" ref="AL17:AL19" si="83">IF($C17="","",IF(AND(OR(AU17+AX17&gt;12,AND(AU17&gt;6,AX17&gt;6)),AI17&gt;6,OR(AJ17&gt;=AI17,AJ17&gt;6)),1,0))</f>
        <v/>
      </c>
      <c r="AM17" s="5" t="str">
        <f t="shared" ref="AM17:AM19" si="84">IF($C17="","",IF(OR(AND(AU17&gt;6,AY17&gt;6),AU17+AX17&gt;12),1,0))</f>
        <v/>
      </c>
      <c r="AN17" s="5" t="str">
        <f t="shared" ref="AN17:AN19" si="85">IF($C17="","",IF(AND(AU17&gt;6,AW17&gt;6,AX17&gt;6),1,0))</f>
        <v/>
      </c>
      <c r="AO17" s="5" t="str">
        <f t="shared" ref="AO17:AO19" si="86">IF($C17="","",IF(AND(AW17&gt;7,OR(AU17&gt;6,AX17&gt;6)),1,0))</f>
        <v/>
      </c>
      <c r="AP17" s="5" t="str">
        <f t="shared" ref="AP17:AP19" si="87">IF($C17="","",IF(AND(AW17&gt;6,OR(AU17&gt;6,AX17&gt;6)),1,0))</f>
        <v/>
      </c>
      <c r="AQ17" s="5" t="str">
        <f t="shared" ref="AQ17:AQ19" si="88">IF($C17="","",IF(AND(OR(AU17&gt;6,AW17&gt;6),OR(AU17&gt;6,AX17&gt;6)),1,0))</f>
        <v/>
      </c>
      <c r="AR17" s="5" t="str">
        <f t="shared" ref="AR17:AR19" si="89">IF($C17="","",IF(AND(AU17&gt;4,OR(AU17&gt;6,AW17&gt;6,AX17&gt;6)),1,0))</f>
        <v/>
      </c>
      <c r="AS17" s="5" t="str">
        <f t="shared" ref="AS17:AS19" si="90">IF($C17="","",IF(AND(AU17&gt;4,OR(AU17&gt;6,AV17&gt;6,AW17&gt;6,AX17&gt;6)),1,0))</f>
        <v/>
      </c>
      <c r="AT17" s="5" t="str">
        <f t="shared" ref="AT17:AT19" si="91">IF($C17="","",IF(AND(AU17&gt;4,MAX(AU17:AY17)&gt;6),1,0))</f>
        <v/>
      </c>
      <c r="AU17" s="51" t="str">
        <f>IF($C17="","",VLOOKUP($C17,KALBat!$A$10:$BT$193,AU$1,FALSE))</f>
        <v/>
      </c>
      <c r="AV17" s="30" t="str">
        <f>IF($C17="","",VLOOKUP($C17,KALBat!$A$10:$BT$193,AV$1,FALSE))</f>
        <v/>
      </c>
      <c r="AW17" s="30" t="str">
        <f>IF($C17="","",VLOOKUP($C17,KALBat!$A$10:$BT$193,AW$1,FALSE))</f>
        <v/>
      </c>
      <c r="AX17" s="30" t="str">
        <f>IF($C17="","",VLOOKUP($C17,KALBat!$A$10:$BT$193,AX$1,FALSE))</f>
        <v/>
      </c>
      <c r="AY17" s="31" t="str">
        <f>IF($C17="","",VLOOKUP($C17,KALBat!$A$10:$BT$193,AY$1,FALSE))</f>
        <v/>
      </c>
      <c r="AZ17" s="60" t="str">
        <f t="shared" ref="AZ17:AZ19" si="92">IF($C17="","",(5*AU17+4*AW17+3*AX17+2*AV17+1*AY17+0.5*(AVERAGE(AU17:AV17))+0.5*AVERAGE(AU17,AY17)+1*(AVERAGE(AU17,AW17))+1*AVERAGE(AU17,AX17))/(5+4+3+2+1+0.5+0.5+1+1))</f>
        <v/>
      </c>
    </row>
    <row r="18" spans="1:52" x14ac:dyDescent="0.25">
      <c r="A18">
        <v>5</v>
      </c>
      <c r="B18" s="29" t="s">
        <v>91</v>
      </c>
      <c r="C18" s="58"/>
      <c r="D18" s="30" t="str">
        <f>IF($C18="","",VLOOKUP($C18,KALBat!$A$10:$BT$193,D$1,FALSE))</f>
        <v/>
      </c>
      <c r="E18" s="30" t="str">
        <f>IF($C18="","",VLOOKUP($C18,KALBat!$A$10:$BT$193,E$1,FALSE))</f>
        <v/>
      </c>
      <c r="F18" s="46" t="str">
        <f t="shared" si="70"/>
        <v/>
      </c>
      <c r="G18" s="5" t="str">
        <f t="shared" si="71"/>
        <v/>
      </c>
      <c r="H18" s="5" t="str">
        <f t="shared" si="72"/>
        <v/>
      </c>
      <c r="I18" s="3" t="str">
        <f t="shared" si="27"/>
        <v/>
      </c>
      <c r="J18" s="30" t="str">
        <f>IF($C18="","",VLOOKUP($C18,KALBat!$A$10:$BT$193,J$1,FALSE))</f>
        <v/>
      </c>
      <c r="K18" s="30" t="str">
        <f>IF($C18="","",VLOOKUP($C18,KALBat!$A$10:$BT$193,K$1,FALSE))</f>
        <v/>
      </c>
      <c r="L18" s="30" t="str">
        <f>IF($C18="","",VLOOKUP($C18,KALBat!$A$10:$BT$193,L$1,FALSE))</f>
        <v/>
      </c>
      <c r="M18" s="51" t="str">
        <f>IF($C18="","",VLOOKUP($C18,KALBat!$A$10:$BT$193,M$1,FALSE))</f>
        <v/>
      </c>
      <c r="N18" s="30" t="str">
        <f>IF($C18="","",VLOOKUP($C18,KALBat!$A$10:$BT$193,N$1,FALSE))</f>
        <v/>
      </c>
      <c r="O18" s="30" t="str">
        <f>IF($C18="","",VLOOKUP($C18,KALBat!$A$10:$BT$193,O$1,FALSE))</f>
        <v/>
      </c>
      <c r="P18" s="30" t="str">
        <f>IF($C18="","",VLOOKUP($C18,KALBat!$A$10:$BT$193,P$1,FALSE))</f>
        <v/>
      </c>
      <c r="Q18" s="30" t="str">
        <f>IF($C18="","",VLOOKUP($C18,KALBat!$A$10:$BT$193,Q$1,FALSE))</f>
        <v/>
      </c>
      <c r="R18" s="30" t="str">
        <f>IF($C18="","",VLOOKUP($C18,KALBat!$A$10:$BT$193,R$1,FALSE))</f>
        <v/>
      </c>
      <c r="S18" s="30" t="str">
        <f>IF($C18="","",VLOOKUP($C18,KALBat!$A$10:$BT$193,S$1,FALSE))</f>
        <v/>
      </c>
      <c r="T18" s="31" t="str">
        <f>IF($C18="","",VLOOKUP($C18,KALBat!$A$10:$BT$193,T$1,FALSE))</f>
        <v/>
      </c>
      <c r="U18" s="5" t="str">
        <f t="shared" si="73"/>
        <v/>
      </c>
      <c r="V18" s="5" t="str">
        <f t="shared" si="74"/>
        <v/>
      </c>
      <c r="W18" s="5" t="str">
        <f t="shared" si="75"/>
        <v/>
      </c>
      <c r="X18" s="5" t="str">
        <f t="shared" si="76"/>
        <v/>
      </c>
      <c r="Y18" s="5" t="str">
        <f t="shared" si="77"/>
        <v/>
      </c>
      <c r="Z18" s="5" t="str">
        <f t="shared" si="78"/>
        <v/>
      </c>
      <c r="AA18" s="5" t="str">
        <f t="shared" si="79"/>
        <v/>
      </c>
      <c r="AB18" s="5" t="str">
        <f t="shared" si="80"/>
        <v/>
      </c>
      <c r="AC18" s="5" t="str">
        <f t="shared" si="81"/>
        <v/>
      </c>
      <c r="AD18" s="51" t="str">
        <f>IF($C18="","",VLOOKUP($C18,KALBat!$A$10:$BT$193,AD$1,FALSE))</f>
        <v/>
      </c>
      <c r="AE18" s="30" t="str">
        <f>IF($C18="","",VLOOKUP($C18,KALBat!$A$10:$BT$193,AE$1,FALSE))</f>
        <v/>
      </c>
      <c r="AF18" s="30" t="str">
        <f>IF($C18="","",VLOOKUP($C18,KALBat!$A$10:$BT$193,AF$1,FALSE))</f>
        <v/>
      </c>
      <c r="AG18" s="30" t="str">
        <f>IF($C18="","",VLOOKUP($C18,KALBat!$A$10:$BT$193,AG$1,FALSE))</f>
        <v/>
      </c>
      <c r="AH18" s="30" t="str">
        <f>IF($C18="","",VLOOKUP($C18,KALBat!$A$10:$BT$193,AH$1,FALSE))</f>
        <v/>
      </c>
      <c r="AI18" s="30" t="str">
        <f>IF($C18="","",VLOOKUP($C18,KALBat!$A$10:$BT$193,AI$1,FALSE))</f>
        <v/>
      </c>
      <c r="AJ18" s="31" t="str">
        <f>IF($C18="","",VLOOKUP($C18,KALBat!$A$10:$BT$193,AJ$1,FALSE))</f>
        <v/>
      </c>
      <c r="AK18" s="60" t="str">
        <f t="shared" si="82"/>
        <v/>
      </c>
      <c r="AL18" s="5" t="str">
        <f t="shared" si="83"/>
        <v/>
      </c>
      <c r="AM18" s="5" t="str">
        <f t="shared" si="84"/>
        <v/>
      </c>
      <c r="AN18" s="5" t="str">
        <f t="shared" si="85"/>
        <v/>
      </c>
      <c r="AO18" s="5" t="str">
        <f t="shared" si="86"/>
        <v/>
      </c>
      <c r="AP18" s="5" t="str">
        <f t="shared" si="87"/>
        <v/>
      </c>
      <c r="AQ18" s="5" t="str">
        <f t="shared" si="88"/>
        <v/>
      </c>
      <c r="AR18" s="5" t="str">
        <f t="shared" si="89"/>
        <v/>
      </c>
      <c r="AS18" s="5" t="str">
        <f t="shared" si="90"/>
        <v/>
      </c>
      <c r="AT18" s="5" t="str">
        <f t="shared" si="91"/>
        <v/>
      </c>
      <c r="AU18" s="51" t="str">
        <f>IF($C18="","",VLOOKUP($C18,KALBat!$A$10:$BT$193,AU$1,FALSE))</f>
        <v/>
      </c>
      <c r="AV18" s="30" t="str">
        <f>IF($C18="","",VLOOKUP($C18,KALBat!$A$10:$BT$193,AV$1,FALSE))</f>
        <v/>
      </c>
      <c r="AW18" s="30" t="str">
        <f>IF($C18="","",VLOOKUP($C18,KALBat!$A$10:$BT$193,AW$1,FALSE))</f>
        <v/>
      </c>
      <c r="AX18" s="30" t="str">
        <f>IF($C18="","",VLOOKUP($C18,KALBat!$A$10:$BT$193,AX$1,FALSE))</f>
        <v/>
      </c>
      <c r="AY18" s="31" t="str">
        <f>IF($C18="","",VLOOKUP($C18,KALBat!$A$10:$BT$193,AY$1,FALSE))</f>
        <v/>
      </c>
      <c r="AZ18" s="60" t="str">
        <f t="shared" si="92"/>
        <v/>
      </c>
    </row>
    <row r="19" spans="1:52" x14ac:dyDescent="0.25">
      <c r="A19">
        <v>6</v>
      </c>
      <c r="B19" s="32" t="s">
        <v>91</v>
      </c>
      <c r="C19" s="33"/>
      <c r="D19" s="33" t="str">
        <f>IF($C19="","",VLOOKUP($C19,KALBat!$A$10:$BT$193,D$1,FALSE))</f>
        <v/>
      </c>
      <c r="E19" s="33" t="str">
        <f>IF($C19="","",VLOOKUP($C19,KALBat!$A$10:$BT$193,E$1,FALSE))</f>
        <v/>
      </c>
      <c r="F19" s="47" t="str">
        <f t="shared" si="70"/>
        <v/>
      </c>
      <c r="G19" s="34" t="str">
        <f t="shared" si="71"/>
        <v/>
      </c>
      <c r="H19" s="34" t="str">
        <f t="shared" si="72"/>
        <v/>
      </c>
      <c r="I19" s="55" t="str">
        <f t="shared" si="27"/>
        <v/>
      </c>
      <c r="J19" s="33" t="str">
        <f>IF($C19="","",VLOOKUP($C19,KALBat!$A$10:$BT$193,J$1,FALSE))</f>
        <v/>
      </c>
      <c r="K19" s="33" t="str">
        <f>IF($C19="","",VLOOKUP($C19,KALBat!$A$10:$BT$193,K$1,FALSE))</f>
        <v/>
      </c>
      <c r="L19" s="33" t="str">
        <f>IF($C19="","",VLOOKUP($C19,KALBat!$A$10:$BT$193,L$1,FALSE))</f>
        <v/>
      </c>
      <c r="M19" s="52" t="str">
        <f>IF($C19="","",VLOOKUP($C19,KALBat!$A$10:$BT$193,M$1,FALSE))</f>
        <v/>
      </c>
      <c r="N19" s="33" t="str">
        <f>IF($C19="","",VLOOKUP($C19,KALBat!$A$10:$BT$193,N$1,FALSE))</f>
        <v/>
      </c>
      <c r="O19" s="33" t="str">
        <f>IF($C19="","",VLOOKUP($C19,KALBat!$A$10:$BT$193,O$1,FALSE))</f>
        <v/>
      </c>
      <c r="P19" s="33" t="str">
        <f>IF($C19="","",VLOOKUP($C19,KALBat!$A$10:$BT$193,P$1,FALSE))</f>
        <v/>
      </c>
      <c r="Q19" s="33" t="str">
        <f>IF($C19="","",VLOOKUP($C19,KALBat!$A$10:$BT$193,Q$1,FALSE))</f>
        <v/>
      </c>
      <c r="R19" s="33" t="str">
        <f>IF($C19="","",VLOOKUP($C19,KALBat!$A$10:$BT$193,R$1,FALSE))</f>
        <v/>
      </c>
      <c r="S19" s="33" t="str">
        <f>IF($C19="","",VLOOKUP($C19,KALBat!$A$10:$BT$193,S$1,FALSE))</f>
        <v/>
      </c>
      <c r="T19" s="35" t="str">
        <f>IF($C19="","",VLOOKUP($C19,KALBat!$A$10:$BT$193,T$1,FALSE))</f>
        <v/>
      </c>
      <c r="U19" s="34" t="str">
        <f t="shared" si="73"/>
        <v/>
      </c>
      <c r="V19" s="34" t="str">
        <f t="shared" si="74"/>
        <v/>
      </c>
      <c r="W19" s="34" t="str">
        <f t="shared" si="75"/>
        <v/>
      </c>
      <c r="X19" s="34" t="str">
        <f t="shared" si="76"/>
        <v/>
      </c>
      <c r="Y19" s="34" t="str">
        <f t="shared" si="77"/>
        <v/>
      </c>
      <c r="Z19" s="34" t="str">
        <f t="shared" si="78"/>
        <v/>
      </c>
      <c r="AA19" s="34" t="str">
        <f t="shared" si="79"/>
        <v/>
      </c>
      <c r="AB19" s="34" t="str">
        <f t="shared" si="80"/>
        <v/>
      </c>
      <c r="AC19" s="34" t="str">
        <f t="shared" si="81"/>
        <v/>
      </c>
      <c r="AD19" s="52" t="str">
        <f>IF($C19="","",VLOOKUP($C19,KALBat!$A$10:$BT$193,AD$1,FALSE))</f>
        <v/>
      </c>
      <c r="AE19" s="33" t="str">
        <f>IF($C19="","",VLOOKUP($C19,KALBat!$A$10:$BT$193,AE$1,FALSE))</f>
        <v/>
      </c>
      <c r="AF19" s="33" t="str">
        <f>IF($C19="","",VLOOKUP($C19,KALBat!$A$10:$BT$193,AF$1,FALSE))</f>
        <v/>
      </c>
      <c r="AG19" s="33" t="str">
        <f>IF($C19="","",VLOOKUP($C19,KALBat!$A$10:$BT$193,AG$1,FALSE))</f>
        <v/>
      </c>
      <c r="AH19" s="33" t="str">
        <f>IF($C19="","",VLOOKUP($C19,KALBat!$A$10:$BT$193,AH$1,FALSE))</f>
        <v/>
      </c>
      <c r="AI19" s="33" t="str">
        <f>IF($C19="","",VLOOKUP($C19,KALBat!$A$10:$BT$193,AI$1,FALSE))</f>
        <v/>
      </c>
      <c r="AJ19" s="35" t="str">
        <f>IF($C19="","",VLOOKUP($C19,KALBat!$A$10:$BT$193,AJ$1,FALSE))</f>
        <v/>
      </c>
      <c r="AK19" s="61" t="str">
        <f t="shared" si="82"/>
        <v/>
      </c>
      <c r="AL19" s="34" t="str">
        <f t="shared" si="83"/>
        <v/>
      </c>
      <c r="AM19" s="34" t="str">
        <f t="shared" si="84"/>
        <v/>
      </c>
      <c r="AN19" s="34" t="str">
        <f t="shared" si="85"/>
        <v/>
      </c>
      <c r="AO19" s="34" t="str">
        <f t="shared" si="86"/>
        <v/>
      </c>
      <c r="AP19" s="34" t="str">
        <f t="shared" si="87"/>
        <v/>
      </c>
      <c r="AQ19" s="34" t="str">
        <f t="shared" si="88"/>
        <v/>
      </c>
      <c r="AR19" s="34" t="str">
        <f t="shared" si="89"/>
        <v/>
      </c>
      <c r="AS19" s="34" t="str">
        <f t="shared" si="90"/>
        <v/>
      </c>
      <c r="AT19" s="34" t="str">
        <f t="shared" si="91"/>
        <v/>
      </c>
      <c r="AU19" s="52" t="str">
        <f>IF($C19="","",VLOOKUP($C19,KALBat!$A$10:$BT$193,AU$1,FALSE))</f>
        <v/>
      </c>
      <c r="AV19" s="33" t="str">
        <f>IF($C19="","",VLOOKUP($C19,KALBat!$A$10:$BT$193,AV$1,FALSE))</f>
        <v/>
      </c>
      <c r="AW19" s="33" t="str">
        <f>IF($C19="","",VLOOKUP($C19,KALBat!$A$10:$BT$193,AW$1,FALSE))</f>
        <v/>
      </c>
      <c r="AX19" s="33" t="str">
        <f>IF($C19="","",VLOOKUP($C19,KALBat!$A$10:$BT$193,AX$1,FALSE))</f>
        <v/>
      </c>
      <c r="AY19" s="35" t="str">
        <f>IF($C19="","",VLOOKUP($C19,KALBat!$A$10:$BT$193,AY$1,FALSE))</f>
        <v/>
      </c>
      <c r="AZ19" s="61" t="str">
        <f t="shared" si="92"/>
        <v/>
      </c>
    </row>
    <row r="21" spans="1:52" ht="196.5" x14ac:dyDescent="0.25">
      <c r="A21" s="18" t="s">
        <v>183</v>
      </c>
      <c r="B21" s="36" t="s">
        <v>123</v>
      </c>
      <c r="C21" s="37" t="str">
        <f>"Player ("&amp;COUNTA(C22:C24)&amp;")"</f>
        <v>Player (2)</v>
      </c>
      <c r="D21" s="37" t="s">
        <v>81</v>
      </c>
      <c r="E21" s="37" t="s">
        <v>91</v>
      </c>
      <c r="F21" s="57" t="str">
        <f>"Strong C Arm ("&amp;SUM(F22:F24)&amp;")"</f>
        <v>Strong C Arm (0)</v>
      </c>
      <c r="G21" s="41" t="s">
        <v>35</v>
      </c>
      <c r="H21" s="41" t="s">
        <v>35</v>
      </c>
      <c r="I21" s="41" t="s">
        <v>35</v>
      </c>
      <c r="J21" s="48" t="s">
        <v>126</v>
      </c>
      <c r="K21" s="40" t="s">
        <v>124</v>
      </c>
      <c r="L21" s="49" t="s">
        <v>125</v>
      </c>
      <c r="M21" s="41" t="s">
        <v>82</v>
      </c>
      <c r="N21" s="41" t="s">
        <v>84</v>
      </c>
      <c r="O21" s="41" t="s">
        <v>85</v>
      </c>
      <c r="P21" s="41" t="s">
        <v>86</v>
      </c>
      <c r="Q21" s="41" t="s">
        <v>87</v>
      </c>
      <c r="R21" s="41" t="s">
        <v>88</v>
      </c>
      <c r="S21" s="41" t="s">
        <v>89</v>
      </c>
      <c r="T21" s="42" t="s">
        <v>90</v>
      </c>
      <c r="U21" s="38" t="s">
        <v>127</v>
      </c>
      <c r="V21" s="38" t="s">
        <v>171</v>
      </c>
      <c r="W21" s="38" t="s">
        <v>128</v>
      </c>
      <c r="X21" s="38" t="s">
        <v>129</v>
      </c>
      <c r="Y21" s="38" t="s">
        <v>130</v>
      </c>
      <c r="Z21" s="38" t="s">
        <v>131</v>
      </c>
      <c r="AA21" s="38" t="s">
        <v>132</v>
      </c>
      <c r="AB21" s="38" t="s">
        <v>134</v>
      </c>
      <c r="AC21" s="53" t="s">
        <v>133</v>
      </c>
      <c r="AD21" s="41" t="s">
        <v>137</v>
      </c>
      <c r="AE21" s="41" t="s">
        <v>138</v>
      </c>
      <c r="AF21" s="41" t="s">
        <v>139</v>
      </c>
      <c r="AG21" s="41" t="s">
        <v>140</v>
      </c>
      <c r="AH21" s="41" t="s">
        <v>23</v>
      </c>
      <c r="AI21" s="41" t="s">
        <v>141</v>
      </c>
      <c r="AJ21" s="42" t="s">
        <v>142</v>
      </c>
      <c r="AK21" s="59" t="s">
        <v>147</v>
      </c>
      <c r="AL21" s="38" t="s">
        <v>127</v>
      </c>
      <c r="AM21" s="38" t="s">
        <v>171</v>
      </c>
      <c r="AN21" s="38" t="s">
        <v>128</v>
      </c>
      <c r="AO21" s="38" t="s">
        <v>129</v>
      </c>
      <c r="AP21" s="38" t="s">
        <v>130</v>
      </c>
      <c r="AQ21" s="38" t="s">
        <v>131</v>
      </c>
      <c r="AR21" s="38" t="s">
        <v>132</v>
      </c>
      <c r="AS21" s="38" t="s">
        <v>134</v>
      </c>
      <c r="AT21" s="53" t="s">
        <v>133</v>
      </c>
      <c r="AU21" s="56" t="s">
        <v>137</v>
      </c>
      <c r="AV21" s="41" t="s">
        <v>138</v>
      </c>
      <c r="AW21" s="41" t="s">
        <v>139</v>
      </c>
      <c r="AX21" s="41" t="s">
        <v>140</v>
      </c>
      <c r="AY21" s="42" t="s">
        <v>23</v>
      </c>
      <c r="AZ21" s="59" t="s">
        <v>187</v>
      </c>
    </row>
    <row r="22" spans="1:52" x14ac:dyDescent="0.25">
      <c r="A22">
        <v>1</v>
      </c>
      <c r="B22" s="29" t="s">
        <v>82</v>
      </c>
      <c r="C22" s="30" t="s">
        <v>825</v>
      </c>
      <c r="D22" s="30">
        <f>IF($C22="","",VLOOKUP($C22,KALBat!$A$10:$BT$193,D$1,FALSE))</f>
        <v>37</v>
      </c>
      <c r="E22" s="30" t="str">
        <f>IF($C22="","",VLOOKUP($C22,KALBat!$A$10:$BT$193,E$1,FALSE))</f>
        <v>R</v>
      </c>
      <c r="F22" s="46">
        <f t="shared" ref="F22:F24" si="93">IF($C22="","",IF(AND(O22&gt;0,O22=SUM(M22:T22)),1,0))</f>
        <v>0</v>
      </c>
      <c r="G22" s="5">
        <f t="shared" ref="G22:G24" si="94">IF($C22="","",IF(Q22&lt;&gt;"-",1,0))</f>
        <v>0</v>
      </c>
      <c r="H22" s="5">
        <f t="shared" ref="H22:H24" si="95">IF($C22="","",IF(AND(K22&gt;5,P22&lt;&gt;"-"),1,0))</f>
        <v>0</v>
      </c>
      <c r="I22" s="5" t="str">
        <f t="shared" ref="I22:I24" si="96">IF($C22="","","-")</f>
        <v>-</v>
      </c>
      <c r="J22" s="51">
        <f>IF($C22="","",VLOOKUP($C22,KALBat!$A$10:$BT$193,J$1,FALSE))</f>
        <v>6</v>
      </c>
      <c r="K22" s="30">
        <f>IF($C22="","",VLOOKUP($C22,KALBat!$A$10:$BT$193,K$1,FALSE))</f>
        <v>1</v>
      </c>
      <c r="L22" s="31">
        <f>IF($C22="","",VLOOKUP($C22,KALBat!$A$10:$BT$193,L$1,FALSE))</f>
        <v>1</v>
      </c>
      <c r="M22" s="30">
        <f>IF($C22="","",VLOOKUP($C22,KALBat!$A$10:$BT$193,M$1,FALSE))</f>
        <v>4</v>
      </c>
      <c r="N22" s="30" t="str">
        <f>IF($C22="","",VLOOKUP($C22,KALBat!$A$10:$BT$193,N$1,FALSE))</f>
        <v>-</v>
      </c>
      <c r="O22" s="30" t="str">
        <f>IF($C22="","",VLOOKUP($C22,KALBat!$A$10:$BT$193,O$1,FALSE))</f>
        <v>-</v>
      </c>
      <c r="P22" s="30" t="str">
        <f>IF($C22="","",VLOOKUP($C22,KALBat!$A$10:$BT$193,P$1,FALSE))</f>
        <v>-</v>
      </c>
      <c r="Q22" s="30" t="str">
        <f>IF($C22="","",VLOOKUP($C22,KALBat!$A$10:$BT$193,Q$1,FALSE))</f>
        <v>-</v>
      </c>
      <c r="R22" s="30" t="str">
        <f>IF($C22="","",VLOOKUP($C22,KALBat!$A$10:$BT$193,R$1,FALSE))</f>
        <v>-</v>
      </c>
      <c r="S22" s="30" t="str">
        <f>IF($C22="","",VLOOKUP($C22,KALBat!$A$10:$BT$193,S$1,FALSE))</f>
        <v>-</v>
      </c>
      <c r="T22" s="31" t="str">
        <f>IF($C22="","",VLOOKUP($C22,KALBat!$A$10:$BT$193,T$1,FALSE))</f>
        <v>-</v>
      </c>
      <c r="U22" s="5">
        <f t="shared" ref="U22:U24" si="97">IF($C22="","",IF(OR(AD22+AG22&gt;14,AND(OR(AD22+AG22&gt;12,AND(AD22&gt;6,AG22&gt;6)),AI22&gt;6,OR(AJ22&gt;=AI22,AJ22&gt;6))),1,0))</f>
        <v>0</v>
      </c>
      <c r="V22" s="5">
        <f t="shared" ref="V22:V24" si="98">IF($C22="","",IF(OR(AND(AD22&gt;6,AH22&gt;6),AD22+AG22&gt;12),1,0))</f>
        <v>1</v>
      </c>
      <c r="W22" s="5">
        <f t="shared" ref="W22:W24" si="99">IF($C22="","",IF(AND(AD22&gt;6,AF22&gt;6,AG22&gt;6),1,0))</f>
        <v>0</v>
      </c>
      <c r="X22" s="5">
        <f t="shared" ref="X22:X24" si="100">IF($C22="","",IF(AND(AF22&gt;7,OR(AD22&gt;6,AG22&gt;6)),1,0))</f>
        <v>0</v>
      </c>
      <c r="Y22" s="5">
        <f t="shared" ref="Y22:Y24" si="101">IF($C22="","",IF(AND(AF22&gt;6,OR(AD22&gt;6,AG22&gt;6)),1,0))</f>
        <v>1</v>
      </c>
      <c r="Z22" s="5">
        <f t="shared" ref="Z22:Z24" si="102">IF($C22="","",IF(AND(OR(AD22&gt;6,AF22&gt;6),OR(AD22&gt;6,AG22&gt;6)),1,0))</f>
        <v>1</v>
      </c>
      <c r="AA22" s="5">
        <f t="shared" ref="AA22:AA24" si="103">IF($C22="","",IF(AND(AD22&gt;4,OR(AD22&gt;6,AF22&gt;6,AG22&gt;6)),1,0))</f>
        <v>1</v>
      </c>
      <c r="AB22" s="5">
        <f t="shared" ref="AB22:AB24" si="104">IF($C22="","",IF(AND(AD22&gt;4,OR(AD22&gt;6,AE22&gt;6,AF22&gt;6,AG22&gt;6)),1,0))</f>
        <v>1</v>
      </c>
      <c r="AC22" s="3">
        <f t="shared" ref="AC22:AC24" si="105">IF($C22="","",IF(AND(AD22&gt;4,MAX(AD22:AH22)&gt;6),1,0))</f>
        <v>1</v>
      </c>
      <c r="AD22" s="30">
        <f>IF($C22="","",VLOOKUP($C22,KALBat!$A$10:$BT$193,AD$1,FALSE))</f>
        <v>5</v>
      </c>
      <c r="AE22" s="30">
        <f>IF($C22="","",VLOOKUP($C22,KALBat!$A$10:$BT$193,AE$1,FALSE))</f>
        <v>6</v>
      </c>
      <c r="AF22" s="30">
        <f>IF($C22="","",VLOOKUP($C22,KALBat!$A$10:$BT$193,AF$1,FALSE))</f>
        <v>7</v>
      </c>
      <c r="AG22" s="30">
        <f>IF($C22="","",VLOOKUP($C22,KALBat!$A$10:$BT$193,AG$1,FALSE))</f>
        <v>8</v>
      </c>
      <c r="AH22" s="30">
        <f>IF($C22="","",VLOOKUP($C22,KALBat!$A$10:$BT$193,AH$1,FALSE))</f>
        <v>4</v>
      </c>
      <c r="AI22" s="30">
        <f>IF($C22="","",VLOOKUP($C22,KALBat!$A$10:$BT$193,AI$1,FALSE))</f>
        <v>1</v>
      </c>
      <c r="AJ22" s="31">
        <f>IF($C22="","",VLOOKUP($C22,KALBat!$A$10:$BT$193,AJ$1,FALSE))</f>
        <v>1</v>
      </c>
      <c r="AK22" s="60">
        <f t="shared" ref="AK22:AK24" si="106">IF($C22="","",(5*AD22+4*AF22+3*AG22+2*AE22+1*AH22+0.5*(AVERAGE(AD22:AE22))+0.5*AVERAGE(AD22,AH22)+1*(AVERAGE(AD22,AF22))+1*AVERAGE(AD22,AG22))/(5+4+3+2+1+0.5+0.5+1+1))</f>
        <v>6.1388888888888893</v>
      </c>
      <c r="AL22" s="5">
        <f t="shared" ref="AL22:AL24" si="107">IF($C22="","",IF(AND(OR(AU22+AX22&gt;12,AND(AU22&gt;6,AX22&gt;6)),AI22&gt;6,OR(AJ22&gt;=AI22,AJ22&gt;6)),1,0))</f>
        <v>0</v>
      </c>
      <c r="AM22" s="5">
        <f t="shared" ref="AM22:AM24" si="108">IF($C22="","",IF(OR(AND(AU22&gt;6,AY22&gt;6),AU22+AX22&gt;12),1,0))</f>
        <v>1</v>
      </c>
      <c r="AN22" s="5">
        <f t="shared" ref="AN22:AN24" si="109">IF($C22="","",IF(AND(AU22&gt;6,AW22&gt;6,AX22&gt;6),1,0))</f>
        <v>0</v>
      </c>
      <c r="AO22" s="5">
        <f t="shared" ref="AO22:AO24" si="110">IF($C22="","",IF(AND(AW22&gt;7,OR(AU22&gt;6,AX22&gt;6)),1,0))</f>
        <v>1</v>
      </c>
      <c r="AP22" s="5">
        <f t="shared" ref="AP22:AP24" si="111">IF($C22="","",IF(AND(AW22&gt;6,OR(AU22&gt;6,AX22&gt;6)),1,0))</f>
        <v>1</v>
      </c>
      <c r="AQ22" s="5">
        <f t="shared" ref="AQ22:AQ24" si="112">IF($C22="","",IF(AND(OR(AU22&gt;6,AW22&gt;6),OR(AU22&gt;6,AX22&gt;6)),1,0))</f>
        <v>1</v>
      </c>
      <c r="AR22" s="5">
        <f t="shared" ref="AR22:AR24" si="113">IF($C22="","",IF(AND(AU22&gt;4,OR(AU22&gt;6,AW22&gt;6,AX22&gt;6)),1,0))</f>
        <v>1</v>
      </c>
      <c r="AS22" s="5">
        <f t="shared" ref="AS22:AS24" si="114">IF($C22="","",IF(AND(AU22&gt;4,OR(AU22&gt;6,AV22&gt;6,AW22&gt;6,AX22&gt;6)),1,0))</f>
        <v>1</v>
      </c>
      <c r="AT22" s="3">
        <f t="shared" ref="AT22:AT24" si="115">IF($C22="","",IF(AND(AU22&gt;4,MAX(AU22:AY22)&gt;6),1,0))</f>
        <v>1</v>
      </c>
      <c r="AU22" s="51">
        <f>IF($C22="","",VLOOKUP($C22,KALBat!$A$10:$BT$193,AU$1,FALSE))</f>
        <v>5</v>
      </c>
      <c r="AV22" s="30">
        <f>IF($C22="","",VLOOKUP($C22,KALBat!$A$10:$BT$193,AV$1,FALSE))</f>
        <v>7</v>
      </c>
      <c r="AW22" s="30">
        <f>IF($C22="","",VLOOKUP($C22,KALBat!$A$10:$BT$193,AW$1,FALSE))</f>
        <v>8</v>
      </c>
      <c r="AX22" s="30">
        <f>IF($C22="","",VLOOKUP($C22,KALBat!$A$10:$BT$193,AX$1,FALSE))</f>
        <v>9</v>
      </c>
      <c r="AY22" s="31">
        <f>IF($C22="","",VLOOKUP($C22,KALBat!$A$10:$BT$193,AY$1,FALSE))</f>
        <v>5</v>
      </c>
      <c r="AZ22" s="60">
        <f t="shared" ref="AZ22:AZ24" si="116">IF($C22="","",(5*AU22+4*AW22+3*AX22+2*AV22+1*AY22+0.5*(AVERAGE(AU22:AV22))+0.5*AVERAGE(AU22,AY22)+1*(AVERAGE(AU22,AW22))+1*AVERAGE(AU22,AX22))/(5+4+3+2+1+0.5+0.5+1+1))</f>
        <v>6.7777777777777777</v>
      </c>
    </row>
    <row r="23" spans="1:52" x14ac:dyDescent="0.25">
      <c r="A23">
        <v>2</v>
      </c>
      <c r="B23" s="29" t="s">
        <v>91</v>
      </c>
      <c r="C23" s="30" t="s">
        <v>838</v>
      </c>
      <c r="D23" s="30">
        <f>IF($C23="","",VLOOKUP($C23,KALBat!$A$10:$BT$193,D$1,FALSE))</f>
        <v>27</v>
      </c>
      <c r="E23" s="30" t="str">
        <f>IF($C23="","",VLOOKUP($C23,KALBat!$A$10:$BT$193,E$1,FALSE))</f>
        <v>L</v>
      </c>
      <c r="F23" s="46">
        <f t="shared" si="93"/>
        <v>0</v>
      </c>
      <c r="G23" s="5">
        <f t="shared" si="94"/>
        <v>0</v>
      </c>
      <c r="H23" s="5">
        <f t="shared" si="95"/>
        <v>0</v>
      </c>
      <c r="I23" s="5" t="str">
        <f t="shared" si="96"/>
        <v>-</v>
      </c>
      <c r="J23" s="51">
        <f>IF($C23="","",VLOOKUP($C23,KALBat!$A$10:$BT$193,J$1,FALSE))</f>
        <v>6</v>
      </c>
      <c r="K23" s="30">
        <f>IF($C23="","",VLOOKUP($C23,KALBat!$A$10:$BT$193,K$1,FALSE))</f>
        <v>6</v>
      </c>
      <c r="L23" s="31">
        <f>IF($C23="","",VLOOKUP($C23,KALBat!$A$10:$BT$193,L$1,FALSE))</f>
        <v>4</v>
      </c>
      <c r="M23" s="30">
        <f>IF($C23="","",VLOOKUP($C23,KALBat!$A$10:$BT$193,M$1,FALSE))</f>
        <v>5</v>
      </c>
      <c r="N23" s="30" t="str">
        <f>IF($C23="","",VLOOKUP($C23,KALBat!$A$10:$BT$193,N$1,FALSE))</f>
        <v>-</v>
      </c>
      <c r="O23" s="30" t="str">
        <f>IF($C23="","",VLOOKUP($C23,KALBat!$A$10:$BT$193,O$1,FALSE))</f>
        <v>-</v>
      </c>
      <c r="P23" s="30" t="str">
        <f>IF($C23="","",VLOOKUP($C23,KALBat!$A$10:$BT$193,P$1,FALSE))</f>
        <v>-</v>
      </c>
      <c r="Q23" s="30" t="str">
        <f>IF($C23="","",VLOOKUP($C23,KALBat!$A$10:$BT$193,Q$1,FALSE))</f>
        <v>-</v>
      </c>
      <c r="R23" s="30" t="str">
        <f>IF($C23="","",VLOOKUP($C23,KALBat!$A$10:$BT$193,R$1,FALSE))</f>
        <v>-</v>
      </c>
      <c r="S23" s="30" t="str">
        <f>IF($C23="","",VLOOKUP($C23,KALBat!$A$10:$BT$193,S$1,FALSE))</f>
        <v>-</v>
      </c>
      <c r="T23" s="31" t="str">
        <f>IF($C23="","",VLOOKUP($C23,KALBat!$A$10:$BT$193,T$1,FALSE))</f>
        <v>-</v>
      </c>
      <c r="U23" s="5">
        <f t="shared" si="97"/>
        <v>0</v>
      </c>
      <c r="V23" s="5">
        <f t="shared" si="98"/>
        <v>0</v>
      </c>
      <c r="W23" s="5">
        <f t="shared" si="99"/>
        <v>0</v>
      </c>
      <c r="X23" s="5">
        <f t="shared" si="100"/>
        <v>0</v>
      </c>
      <c r="Y23" s="5">
        <f t="shared" si="101"/>
        <v>0</v>
      </c>
      <c r="Z23" s="5">
        <f t="shared" si="102"/>
        <v>0</v>
      </c>
      <c r="AA23" s="5">
        <f t="shared" si="103"/>
        <v>0</v>
      </c>
      <c r="AB23" s="5">
        <f t="shared" si="104"/>
        <v>0</v>
      </c>
      <c r="AC23" s="3">
        <f t="shared" si="105"/>
        <v>0</v>
      </c>
      <c r="AD23" s="30">
        <f>IF($C23="","",VLOOKUP($C23,KALBat!$A$10:$BT$193,AD$1,FALSE))</f>
        <v>3</v>
      </c>
      <c r="AE23" s="30">
        <f>IF($C23="","",VLOOKUP($C23,KALBat!$A$10:$BT$193,AE$1,FALSE))</f>
        <v>3</v>
      </c>
      <c r="AF23" s="30">
        <f>IF($C23="","",VLOOKUP($C23,KALBat!$A$10:$BT$193,AF$1,FALSE))</f>
        <v>5</v>
      </c>
      <c r="AG23" s="30">
        <f>IF($C23="","",VLOOKUP($C23,KALBat!$A$10:$BT$193,AG$1,FALSE))</f>
        <v>9</v>
      </c>
      <c r="AH23" s="30">
        <f>IF($C23="","",VLOOKUP($C23,KALBat!$A$10:$BT$193,AH$1,FALSE))</f>
        <v>6</v>
      </c>
      <c r="AI23" s="30">
        <f>IF($C23="","",VLOOKUP($C23,KALBat!$A$10:$BT$193,AI$1,FALSE))</f>
        <v>1</v>
      </c>
      <c r="AJ23" s="31">
        <f>IF($C23="","",VLOOKUP($C23,KALBat!$A$10:$BT$193,AJ$1,FALSE))</f>
        <v>2</v>
      </c>
      <c r="AK23" s="60">
        <f t="shared" si="106"/>
        <v>4.875</v>
      </c>
      <c r="AL23" s="5">
        <f t="shared" si="107"/>
        <v>0</v>
      </c>
      <c r="AM23" s="5">
        <f t="shared" si="108"/>
        <v>0</v>
      </c>
      <c r="AN23" s="5">
        <f t="shared" si="109"/>
        <v>0</v>
      </c>
      <c r="AO23" s="5">
        <f t="shared" si="110"/>
        <v>0</v>
      </c>
      <c r="AP23" s="5">
        <f t="shared" si="111"/>
        <v>0</v>
      </c>
      <c r="AQ23" s="5">
        <f t="shared" si="112"/>
        <v>0</v>
      </c>
      <c r="AR23" s="5">
        <f t="shared" si="113"/>
        <v>0</v>
      </c>
      <c r="AS23" s="5">
        <f t="shared" si="114"/>
        <v>0</v>
      </c>
      <c r="AT23" s="3">
        <f t="shared" si="115"/>
        <v>0</v>
      </c>
      <c r="AU23" s="51">
        <f>IF($C23="","",VLOOKUP($C23,KALBat!$A$10:$BT$193,AU$1,FALSE))</f>
        <v>3</v>
      </c>
      <c r="AV23" s="30">
        <f>IF($C23="","",VLOOKUP($C23,KALBat!$A$10:$BT$193,AV$1,FALSE))</f>
        <v>3</v>
      </c>
      <c r="AW23" s="30">
        <f>IF($C23="","",VLOOKUP($C23,KALBat!$A$10:$BT$193,AW$1,FALSE))</f>
        <v>5</v>
      </c>
      <c r="AX23" s="30">
        <f>IF($C23="","",VLOOKUP($C23,KALBat!$A$10:$BT$193,AX$1,FALSE))</f>
        <v>9</v>
      </c>
      <c r="AY23" s="31">
        <f>IF($C23="","",VLOOKUP($C23,KALBat!$A$10:$BT$193,AY$1,FALSE))</f>
        <v>6</v>
      </c>
      <c r="AZ23" s="60">
        <f t="shared" si="116"/>
        <v>4.875</v>
      </c>
    </row>
    <row r="24" spans="1:52" x14ac:dyDescent="0.25">
      <c r="A24">
        <v>3</v>
      </c>
      <c r="B24" s="32" t="s">
        <v>91</v>
      </c>
      <c r="C24" s="33"/>
      <c r="D24" s="33" t="str">
        <f>IF($C24="","",VLOOKUP($C24,KALBat!$A$10:$BT$193,D$1,FALSE))</f>
        <v/>
      </c>
      <c r="E24" s="33" t="str">
        <f>IF($C24="","",VLOOKUP($C24,KALBat!$A$10:$BT$193,E$1,FALSE))</f>
        <v/>
      </c>
      <c r="F24" s="47" t="str">
        <f t="shared" si="93"/>
        <v/>
      </c>
      <c r="G24" s="34" t="str">
        <f t="shared" si="94"/>
        <v/>
      </c>
      <c r="H24" s="34" t="str">
        <f t="shared" si="95"/>
        <v/>
      </c>
      <c r="I24" s="34" t="str">
        <f t="shared" si="96"/>
        <v/>
      </c>
      <c r="J24" s="52" t="str">
        <f>IF($C24="","",VLOOKUP($C24,KALBat!$A$10:$BT$193,J$1,FALSE))</f>
        <v/>
      </c>
      <c r="K24" s="33" t="str">
        <f>IF($C24="","",VLOOKUP($C24,KALBat!$A$10:$BT$193,K$1,FALSE))</f>
        <v/>
      </c>
      <c r="L24" s="35" t="str">
        <f>IF($C24="","",VLOOKUP($C24,KALBat!$A$10:$BT$193,L$1,FALSE))</f>
        <v/>
      </c>
      <c r="M24" s="33" t="str">
        <f>IF($C24="","",VLOOKUP($C24,KALBat!$A$10:$BT$193,M$1,FALSE))</f>
        <v/>
      </c>
      <c r="N24" s="33" t="str">
        <f>IF($C24="","",VLOOKUP($C24,KALBat!$A$10:$BT$193,N$1,FALSE))</f>
        <v/>
      </c>
      <c r="O24" s="33" t="str">
        <f>IF($C24="","",VLOOKUP($C24,KALBat!$A$10:$BT$193,O$1,FALSE))</f>
        <v/>
      </c>
      <c r="P24" s="33" t="str">
        <f>IF($C24="","",VLOOKUP($C24,KALBat!$A$10:$BT$193,P$1,FALSE))</f>
        <v/>
      </c>
      <c r="Q24" s="33" t="str">
        <f>IF($C24="","",VLOOKUP($C24,KALBat!$A$10:$BT$193,Q$1,FALSE))</f>
        <v/>
      </c>
      <c r="R24" s="33" t="str">
        <f>IF($C24="","",VLOOKUP($C24,KALBat!$A$10:$BT$193,R$1,FALSE))</f>
        <v/>
      </c>
      <c r="S24" s="33" t="str">
        <f>IF($C24="","",VLOOKUP($C24,KALBat!$A$10:$BT$193,S$1,FALSE))</f>
        <v/>
      </c>
      <c r="T24" s="35" t="str">
        <f>IF($C24="","",VLOOKUP($C24,KALBat!$A$10:$BT$193,T$1,FALSE))</f>
        <v/>
      </c>
      <c r="U24" s="34" t="str">
        <f t="shared" si="97"/>
        <v/>
      </c>
      <c r="V24" s="34" t="str">
        <f t="shared" si="98"/>
        <v/>
      </c>
      <c r="W24" s="34" t="str">
        <f t="shared" si="99"/>
        <v/>
      </c>
      <c r="X24" s="34" t="str">
        <f t="shared" si="100"/>
        <v/>
      </c>
      <c r="Y24" s="34" t="str">
        <f t="shared" si="101"/>
        <v/>
      </c>
      <c r="Z24" s="34" t="str">
        <f t="shared" si="102"/>
        <v/>
      </c>
      <c r="AA24" s="34" t="str">
        <f t="shared" si="103"/>
        <v/>
      </c>
      <c r="AB24" s="34" t="str">
        <f t="shared" si="104"/>
        <v/>
      </c>
      <c r="AC24" s="55" t="str">
        <f t="shared" si="105"/>
        <v/>
      </c>
      <c r="AD24" s="33" t="str">
        <f>IF($C24="","",VLOOKUP($C24,KALBat!$A$10:$BT$193,AD$1,FALSE))</f>
        <v/>
      </c>
      <c r="AE24" s="33" t="str">
        <f>IF($C24="","",VLOOKUP($C24,KALBat!$A$10:$BT$193,AE$1,FALSE))</f>
        <v/>
      </c>
      <c r="AF24" s="33" t="str">
        <f>IF($C24="","",VLOOKUP($C24,KALBat!$A$10:$BT$193,AF$1,FALSE))</f>
        <v/>
      </c>
      <c r="AG24" s="33" t="str">
        <f>IF($C24="","",VLOOKUP($C24,KALBat!$A$10:$BT$193,AG$1,FALSE))</f>
        <v/>
      </c>
      <c r="AH24" s="33" t="str">
        <f>IF($C24="","",VLOOKUP($C24,KALBat!$A$10:$BT$193,AH$1,FALSE))</f>
        <v/>
      </c>
      <c r="AI24" s="33" t="str">
        <f>IF($C24="","",VLOOKUP($C24,KALBat!$A$10:$BT$193,AI$1,FALSE))</f>
        <v/>
      </c>
      <c r="AJ24" s="35" t="str">
        <f>IF($C24="","",VLOOKUP($C24,KALBat!$A$10:$BT$193,AJ$1,FALSE))</f>
        <v/>
      </c>
      <c r="AK24" s="61" t="str">
        <f t="shared" si="106"/>
        <v/>
      </c>
      <c r="AL24" s="34" t="str">
        <f t="shared" si="107"/>
        <v/>
      </c>
      <c r="AM24" s="34" t="str">
        <f t="shared" si="108"/>
        <v/>
      </c>
      <c r="AN24" s="34" t="str">
        <f t="shared" si="109"/>
        <v/>
      </c>
      <c r="AO24" s="34" t="str">
        <f t="shared" si="110"/>
        <v/>
      </c>
      <c r="AP24" s="34" t="str">
        <f t="shared" si="111"/>
        <v/>
      </c>
      <c r="AQ24" s="34" t="str">
        <f t="shared" si="112"/>
        <v/>
      </c>
      <c r="AR24" s="34" t="str">
        <f t="shared" si="113"/>
        <v/>
      </c>
      <c r="AS24" s="34" t="str">
        <f t="shared" si="114"/>
        <v/>
      </c>
      <c r="AT24" s="55" t="str">
        <f t="shared" si="115"/>
        <v/>
      </c>
      <c r="AU24" s="52" t="str">
        <f>IF($C24="","",VLOOKUP($C24,KALBat!$A$10:$BT$193,AU$1,FALSE))</f>
        <v/>
      </c>
      <c r="AV24" s="33" t="str">
        <f>IF($C24="","",VLOOKUP($C24,KALBat!$A$10:$BT$193,AV$1,FALSE))</f>
        <v/>
      </c>
      <c r="AW24" s="33" t="str">
        <f>IF($C24="","",VLOOKUP($C24,KALBat!$A$10:$BT$193,AW$1,FALSE))</f>
        <v/>
      </c>
      <c r="AX24" s="33" t="str">
        <f>IF($C24="","",VLOOKUP($C24,KALBat!$A$10:$BT$193,AX$1,FALSE))</f>
        <v/>
      </c>
      <c r="AY24" s="35" t="str">
        <f>IF($C24="","",VLOOKUP($C24,KALBat!$A$10:$BT$193,AY$1,FALSE))</f>
        <v/>
      </c>
      <c r="AZ24" s="61" t="str">
        <f t="shared" si="116"/>
        <v/>
      </c>
    </row>
    <row r="26" spans="1:52" s="1" customFormat="1" x14ac:dyDescent="0.25">
      <c r="B26" s="237" t="s">
        <v>389</v>
      </c>
      <c r="C26" s="37" t="s">
        <v>108</v>
      </c>
      <c r="D26" s="37" t="s">
        <v>109</v>
      </c>
      <c r="E26" s="43" t="s">
        <v>91</v>
      </c>
      <c r="F26" s="14" t="s">
        <v>146</v>
      </c>
      <c r="G26" s="14" t="s">
        <v>150</v>
      </c>
      <c r="H26" s="63" t="s">
        <v>148</v>
      </c>
      <c r="I26" s="81" t="s">
        <v>172</v>
      </c>
      <c r="J26" s="36" t="s">
        <v>82</v>
      </c>
      <c r="K26" s="14" t="s">
        <v>135</v>
      </c>
      <c r="L26" s="14" t="s">
        <v>136</v>
      </c>
      <c r="M26" s="14" t="s">
        <v>193</v>
      </c>
      <c r="N26" s="14" t="s">
        <v>83</v>
      </c>
      <c r="O26" s="36" t="s">
        <v>194</v>
      </c>
      <c r="P26" s="63" t="s">
        <v>195</v>
      </c>
      <c r="Q26" s="36" t="s">
        <v>203</v>
      </c>
      <c r="R26" s="80" t="s">
        <v>219</v>
      </c>
      <c r="T26" s="36" t="s">
        <v>109</v>
      </c>
      <c r="U26" s="36" t="s">
        <v>204</v>
      </c>
      <c r="V26" s="63" t="s">
        <v>220</v>
      </c>
      <c r="W26" s="14" t="s">
        <v>203</v>
      </c>
      <c r="X26" s="63" t="s">
        <v>219</v>
      </c>
      <c r="Z26" s="1" t="s">
        <v>370</v>
      </c>
      <c r="AG26" s="393" t="s">
        <v>386</v>
      </c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5"/>
    </row>
    <row r="27" spans="1:52" x14ac:dyDescent="0.25">
      <c r="B27" s="29">
        <v>1</v>
      </c>
      <c r="C27" s="50"/>
      <c r="D27" s="26" t="s">
        <v>89</v>
      </c>
      <c r="E27" s="31" t="str">
        <f>IF($C27="","",VLOOKUP($C27,$C$3:$AK$24,3,FALSE))</f>
        <v/>
      </c>
      <c r="F27" s="5" t="str">
        <f t="shared" ref="F27:F35" si="117">IF($C27="","",VLOOKUP($C27,$C$3:$AK$24,18+$B27,FALSE))</f>
        <v/>
      </c>
      <c r="G27" s="5" t="str">
        <f>IF($C27="","",IF(VLOOKUP($C27,$C$3:$AK$24,18+3,FALSE)=1,3,IF(VLOOKUP($C27,$C$3:$AK$24,18+4,FALSE)=1,4,IF(VLOOKUP($C27,$C$3:$AK$24,18+1,FALSE)=1,1,IF(VLOOKUP($C27,$C$3:$AK$24,18+5,FALSE)=1,5,IF(VLOOKUP($C27,$C$3:$AK$24,18+2,FALSE)=1,2,IF(VLOOKUP($C27,$C$3:$AK$24,18+6,FALSE)=1,6,IF(VLOOKUP($C27,$C$3:$AK$24,18+7,FALSE)=1,7,IF(VLOOKUP($C27,$C$3:$AK$24,18+8,FALSE)=1,8,9)))))))))</f>
        <v/>
      </c>
      <c r="H27" s="8" t="str">
        <f>IF($C27="","",VLOOKUP($C27,$C$3:$AK$24,35,FALSE))</f>
        <v/>
      </c>
      <c r="I27" s="82">
        <v>3</v>
      </c>
      <c r="J27" s="46" t="str">
        <f>IF($C27="","",VLOOKUP($C27,KALBat!$A$10:$BT$193,AD$1,FALSE))</f>
        <v/>
      </c>
      <c r="K27" s="5" t="str">
        <f>IF($C27="","",VLOOKUP($C27,KALBat!$A$10:$BT$193,AE$1,FALSE))</f>
        <v/>
      </c>
      <c r="L27" s="5" t="str">
        <f>IF($C27="","",VLOOKUP($C27,KALBat!$A$10:$BT$193,AF$1,FALSE))</f>
        <v/>
      </c>
      <c r="M27" s="5" t="str">
        <f>IF($C27="","",VLOOKUP($C27,KALBat!$A$10:$BT$193,AG$1,FALSE))</f>
        <v/>
      </c>
      <c r="N27" s="5" t="str">
        <f>IF($C27="","",VLOOKUP($C27,KALBat!$A$10:$BT$193,AH$1,FALSE))</f>
        <v/>
      </c>
      <c r="O27" s="46" t="str">
        <f>IF($C27="","",VLOOKUP($C27,KALBat!$A$10:$BT$193,AI$1,FALSE))</f>
        <v/>
      </c>
      <c r="P27" s="3" t="str">
        <f>IF($C27="","",VLOOKUP($C27,KALBat!$A$10:$BT$193,AJ$1,FALSE))</f>
        <v/>
      </c>
      <c r="Q27" s="107" t="str">
        <f t="shared" ref="Q27:Q35" si="118">IF($C27="","",IF($D27="DH","-",VLOOKUP($C27,$C$2:$AZ$24,9+VLOOKUP($D27,$T$26:$U$34,2,FALSE),FALSE)))</f>
        <v/>
      </c>
      <c r="R27" s="94" t="str">
        <f t="shared" ref="R27:R35" si="119">IF($C27="","",IF($D27="DH","-",VLOOKUP($C27,$C$2:$AZ$24,VLOOKUP($D27,$T$26:$V$34,3,FALSE),FALSE)))</f>
        <v/>
      </c>
      <c r="T27" s="46" t="s">
        <v>82</v>
      </c>
      <c r="U27" s="46">
        <v>2</v>
      </c>
      <c r="V27" s="3">
        <v>8</v>
      </c>
      <c r="W27" s="5" t="str">
        <f>VLOOKUP($T27,$D$26:$R$35,14,FALSE)</f>
        <v/>
      </c>
      <c r="X27" s="3" t="str">
        <f>VLOOKUP($T27,$D$26:$R$35,15,FALSE)</f>
        <v/>
      </c>
      <c r="Z27" t="s">
        <v>371</v>
      </c>
      <c r="AA27">
        <v>1</v>
      </c>
      <c r="AG27" s="192">
        <v>1</v>
      </c>
      <c r="AH27" s="399" t="s">
        <v>411</v>
      </c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400"/>
      <c r="AU27" t="s">
        <v>415</v>
      </c>
    </row>
    <row r="28" spans="1:52" x14ac:dyDescent="0.25">
      <c r="B28" s="29">
        <v>2</v>
      </c>
      <c r="C28" s="51"/>
      <c r="D28" s="30" t="s">
        <v>87</v>
      </c>
      <c r="E28" s="31" t="str">
        <f t="shared" ref="E28:E35" si="120">IF($C28="","",VLOOKUP($C28,$C$3:$AK$24,3,FALSE))</f>
        <v/>
      </c>
      <c r="F28" s="5" t="str">
        <f t="shared" si="117"/>
        <v/>
      </c>
      <c r="G28" s="5" t="str">
        <f t="shared" ref="G28:G35" si="121">IF($C28="","",IF(VLOOKUP($C28,$C$3:$AK$24,18+3,FALSE)=1,3,IF(VLOOKUP($C28,$C$3:$AK$24,18+4,FALSE)=1,4,IF(VLOOKUP($C28,$C$3:$AK$24,18+1,FALSE)=1,1,IF(VLOOKUP($C28,$C$3:$AK$24,18+5,FALSE)=1,5,IF(VLOOKUP($C28,$C$3:$AK$24,18+2,FALSE)=1,2,IF(VLOOKUP($C28,$C$3:$AK$24,18+6,FALSE)=1,6,IF(VLOOKUP($C28,$C$3:$AK$24,18+7,FALSE)=1,7,IF(VLOOKUP($C28,$C$3:$AK$24,18+8,FALSE)=1,8,9)))))))))</f>
        <v/>
      </c>
      <c r="H28" s="8" t="str">
        <f t="shared" ref="H28:H35" si="122">IF($C28="","",VLOOKUP($C28,$C$3:$AK$24,35,FALSE))</f>
        <v/>
      </c>
      <c r="I28" s="82">
        <v>5</v>
      </c>
      <c r="J28" s="46" t="str">
        <f>IF($C28="","",VLOOKUP($C28,KALBat!$A$10:$BT$193,AD$1,FALSE))</f>
        <v/>
      </c>
      <c r="K28" s="5" t="str">
        <f>IF($C28="","",VLOOKUP($C28,KALBat!$A$10:$BT$193,AE$1,FALSE))</f>
        <v/>
      </c>
      <c r="L28" s="5" t="str">
        <f>IF($C28="","",VLOOKUP($C28,KALBat!$A$10:$BT$193,AF$1,FALSE))</f>
        <v/>
      </c>
      <c r="M28" s="5" t="str">
        <f>IF($C28="","",VLOOKUP($C28,KALBat!$A$10:$BT$193,AG$1,FALSE))</f>
        <v/>
      </c>
      <c r="N28" s="5" t="str">
        <f>IF($C28="","",VLOOKUP($C28,KALBat!$A$10:$BT$193,AH$1,FALSE))</f>
        <v/>
      </c>
      <c r="O28" s="46" t="str">
        <f>IF($C28="","",VLOOKUP($C28,KALBat!$A$10:$BT$193,AI$1,FALSE))</f>
        <v/>
      </c>
      <c r="P28" s="3" t="str">
        <f>IF($C28="","",VLOOKUP($C28,KALBat!$A$10:$BT$193,AJ$1,FALSE))</f>
        <v/>
      </c>
      <c r="Q28" s="108" t="str">
        <f t="shared" si="118"/>
        <v/>
      </c>
      <c r="R28" s="94" t="str">
        <f t="shared" si="119"/>
        <v/>
      </c>
      <c r="T28" s="46" t="s">
        <v>84</v>
      </c>
      <c r="U28" s="46">
        <v>3</v>
      </c>
      <c r="V28" s="3">
        <v>9</v>
      </c>
      <c r="W28" s="5" t="e">
        <f t="shared" ref="W28:W34" si="123">VLOOKUP($T28,$D$26:$R$35,14,FALSE)</f>
        <v>#N/A</v>
      </c>
      <c r="X28" s="3" t="e">
        <f t="shared" ref="X28:X34" si="124">VLOOKUP($T28,$D$26:$R$35,15,FALSE)</f>
        <v>#N/A</v>
      </c>
      <c r="Z28" t="s">
        <v>372</v>
      </c>
      <c r="AA28">
        <v>3</v>
      </c>
      <c r="AG28" s="70">
        <v>2</v>
      </c>
      <c r="AH28" s="391" t="s">
        <v>412</v>
      </c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2"/>
      <c r="AU28" t="s">
        <v>419</v>
      </c>
    </row>
    <row r="29" spans="1:52" x14ac:dyDescent="0.25">
      <c r="B29" s="29">
        <v>3</v>
      </c>
      <c r="C29" s="51"/>
      <c r="D29" s="58" t="s">
        <v>82</v>
      </c>
      <c r="E29" s="31" t="str">
        <f t="shared" si="120"/>
        <v/>
      </c>
      <c r="F29" s="5" t="str">
        <f t="shared" si="117"/>
        <v/>
      </c>
      <c r="G29" s="5" t="str">
        <f t="shared" si="121"/>
        <v/>
      </c>
      <c r="H29" s="8" t="str">
        <f t="shared" si="122"/>
        <v/>
      </c>
      <c r="I29" s="82">
        <v>1</v>
      </c>
      <c r="J29" s="46" t="str">
        <f>IF($C29="","",VLOOKUP($C29,KALBat!$A$10:$BT$193,AD$1,FALSE))</f>
        <v/>
      </c>
      <c r="K29" s="5" t="str">
        <f>IF($C29="","",VLOOKUP($C29,KALBat!$A$10:$BT$193,AE$1,FALSE))</f>
        <v/>
      </c>
      <c r="L29" s="5" t="str">
        <f>IF($C29="","",VLOOKUP($C29,KALBat!$A$10:$BT$193,AF$1,FALSE))</f>
        <v/>
      </c>
      <c r="M29" s="5" t="str">
        <f>IF($C29="","",VLOOKUP($C29,KALBat!$A$10:$BT$193,AG$1,FALSE))</f>
        <v/>
      </c>
      <c r="N29" s="5" t="str">
        <f>IF($C29="","",VLOOKUP($C29,KALBat!$A$10:$BT$193,AH$1,FALSE))</f>
        <v/>
      </c>
      <c r="O29" s="46" t="str">
        <f>IF($C29="","",VLOOKUP($C29,KALBat!$A$10:$BT$193,AI$1,FALSE))</f>
        <v/>
      </c>
      <c r="P29" s="3" t="str">
        <f>IF($C29="","",VLOOKUP($C29,KALBat!$A$10:$BT$193,AJ$1,FALSE))</f>
        <v/>
      </c>
      <c r="Q29" s="108" t="str">
        <f t="shared" si="118"/>
        <v/>
      </c>
      <c r="R29" s="94" t="str">
        <f t="shared" si="119"/>
        <v/>
      </c>
      <c r="T29" s="46" t="s">
        <v>85</v>
      </c>
      <c r="U29" s="46">
        <v>4</v>
      </c>
      <c r="V29" s="3">
        <v>9</v>
      </c>
      <c r="W29" s="5" t="e">
        <f t="shared" si="123"/>
        <v>#N/A</v>
      </c>
      <c r="X29" s="3" t="e">
        <f t="shared" si="124"/>
        <v>#N/A</v>
      </c>
      <c r="Z29" t="s">
        <v>375</v>
      </c>
      <c r="AA29">
        <v>5</v>
      </c>
      <c r="AG29" s="70">
        <v>3</v>
      </c>
      <c r="AH29" s="399" t="s">
        <v>418</v>
      </c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400"/>
      <c r="AU29" t="s">
        <v>434</v>
      </c>
    </row>
    <row r="30" spans="1:52" x14ac:dyDescent="0.25">
      <c r="B30" s="29">
        <v>4</v>
      </c>
      <c r="C30" s="51"/>
      <c r="D30" s="58" t="s">
        <v>86</v>
      </c>
      <c r="E30" s="31" t="str">
        <f t="shared" si="120"/>
        <v/>
      </c>
      <c r="F30" s="5" t="str">
        <f t="shared" si="117"/>
        <v/>
      </c>
      <c r="G30" s="5" t="str">
        <f t="shared" si="121"/>
        <v/>
      </c>
      <c r="H30" s="8" t="str">
        <f t="shared" si="122"/>
        <v/>
      </c>
      <c r="I30" s="82">
        <v>2</v>
      </c>
      <c r="J30" s="46" t="str">
        <f>IF($C30="","",VLOOKUP($C30,KALBat!$A$10:$BT$193,AD$1,FALSE))</f>
        <v/>
      </c>
      <c r="K30" s="5" t="str">
        <f>IF($C30="","",VLOOKUP($C30,KALBat!$A$10:$BT$193,AE$1,FALSE))</f>
        <v/>
      </c>
      <c r="L30" s="5" t="str">
        <f>IF($C30="","",VLOOKUP($C30,KALBat!$A$10:$BT$193,AF$1,FALSE))</f>
        <v/>
      </c>
      <c r="M30" s="5" t="str">
        <f>IF($C30="","",VLOOKUP($C30,KALBat!$A$10:$BT$193,AG$1,FALSE))</f>
        <v/>
      </c>
      <c r="N30" s="5" t="str">
        <f>IF($C30="","",VLOOKUP($C30,KALBat!$A$10:$BT$193,AH$1,FALSE))</f>
        <v/>
      </c>
      <c r="O30" s="46" t="str">
        <f>IF($C30="","",VLOOKUP($C30,KALBat!$A$10:$BT$193,AI$1,FALSE))</f>
        <v/>
      </c>
      <c r="P30" s="3" t="str">
        <f>IF($C30="","",VLOOKUP($C30,KALBat!$A$10:$BT$193,AJ$1,FALSE))</f>
        <v/>
      </c>
      <c r="Q30" s="108" t="str">
        <f t="shared" si="118"/>
        <v/>
      </c>
      <c r="R30" s="94" t="str">
        <f t="shared" si="119"/>
        <v/>
      </c>
      <c r="T30" s="46" t="s">
        <v>86</v>
      </c>
      <c r="U30" s="46">
        <v>5</v>
      </c>
      <c r="V30" s="3">
        <v>9</v>
      </c>
      <c r="W30" s="5" t="str">
        <f t="shared" si="123"/>
        <v/>
      </c>
      <c r="X30" s="3" t="str">
        <f t="shared" si="124"/>
        <v/>
      </c>
      <c r="Z30" t="s">
        <v>374</v>
      </c>
      <c r="AA30">
        <v>2</v>
      </c>
      <c r="AG30" s="70">
        <v>4</v>
      </c>
      <c r="AH30" s="399" t="s">
        <v>417</v>
      </c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400"/>
      <c r="AU30" t="s">
        <v>424</v>
      </c>
    </row>
    <row r="31" spans="1:52" x14ac:dyDescent="0.25">
      <c r="B31" s="29">
        <v>5</v>
      </c>
      <c r="C31" s="51"/>
      <c r="D31" s="58"/>
      <c r="E31" s="31" t="str">
        <f t="shared" si="120"/>
        <v/>
      </c>
      <c r="F31" s="5" t="str">
        <f t="shared" si="117"/>
        <v/>
      </c>
      <c r="G31" s="5" t="str">
        <f t="shared" si="121"/>
        <v/>
      </c>
      <c r="H31" s="8" t="str">
        <f t="shared" si="122"/>
        <v/>
      </c>
      <c r="I31" s="82">
        <v>4</v>
      </c>
      <c r="J31" s="46" t="str">
        <f>IF($C31="","",VLOOKUP($C31,KALBat!$A$10:$BT$193,AD$1,FALSE))</f>
        <v/>
      </c>
      <c r="K31" s="5" t="str">
        <f>IF($C31="","",VLOOKUP($C31,KALBat!$A$10:$BT$193,AE$1,FALSE))</f>
        <v/>
      </c>
      <c r="L31" s="5" t="str">
        <f>IF($C31="","",VLOOKUP($C31,KALBat!$A$10:$BT$193,AF$1,FALSE))</f>
        <v/>
      </c>
      <c r="M31" s="5" t="str">
        <f>IF($C31="","",VLOOKUP($C31,KALBat!$A$10:$BT$193,AG$1,FALSE))</f>
        <v/>
      </c>
      <c r="N31" s="5" t="str">
        <f>IF($C31="","",VLOOKUP($C31,KALBat!$A$10:$BT$193,AH$1,FALSE))</f>
        <v/>
      </c>
      <c r="O31" s="46" t="str">
        <f>IF($C31="","",VLOOKUP($C31,KALBat!$A$10:$BT$193,AI$1,FALSE))</f>
        <v/>
      </c>
      <c r="P31" s="3" t="str">
        <f>IF($C31="","",VLOOKUP($C31,KALBat!$A$10:$BT$193,AJ$1,FALSE))</f>
        <v/>
      </c>
      <c r="Q31" s="108" t="str">
        <f t="shared" si="118"/>
        <v/>
      </c>
      <c r="R31" s="94" t="str">
        <f t="shared" si="119"/>
        <v/>
      </c>
      <c r="T31" s="46" t="s">
        <v>87</v>
      </c>
      <c r="U31" s="46">
        <v>6</v>
      </c>
      <c r="V31" s="3">
        <v>9</v>
      </c>
      <c r="W31" s="5" t="str">
        <f t="shared" si="123"/>
        <v/>
      </c>
      <c r="X31" s="3" t="str">
        <f t="shared" si="124"/>
        <v/>
      </c>
      <c r="Z31" t="s">
        <v>373</v>
      </c>
      <c r="AA31">
        <v>4</v>
      </c>
      <c r="AG31" s="70">
        <v>5</v>
      </c>
      <c r="AH31" s="396" t="s">
        <v>410</v>
      </c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8"/>
    </row>
    <row r="32" spans="1:52" x14ac:dyDescent="0.25">
      <c r="B32" s="29">
        <v>6</v>
      </c>
      <c r="C32" s="51"/>
      <c r="D32" s="58"/>
      <c r="E32" s="31" t="str">
        <f t="shared" si="120"/>
        <v/>
      </c>
      <c r="F32" s="5" t="str">
        <f t="shared" si="117"/>
        <v/>
      </c>
      <c r="G32" s="5" t="str">
        <f t="shared" si="121"/>
        <v/>
      </c>
      <c r="H32" s="8" t="str">
        <f t="shared" si="122"/>
        <v/>
      </c>
      <c r="I32" s="82">
        <v>6</v>
      </c>
      <c r="J32" s="46" t="str">
        <f>IF($C32="","",VLOOKUP($C32,KALBat!$A$10:$BT$193,AD$1,FALSE))</f>
        <v/>
      </c>
      <c r="K32" s="5" t="str">
        <f>IF($C32="","",VLOOKUP($C32,KALBat!$A$10:$BT$193,AE$1,FALSE))</f>
        <v/>
      </c>
      <c r="L32" s="5" t="str">
        <f>IF($C32="","",VLOOKUP($C32,KALBat!$A$10:$BT$193,AF$1,FALSE))</f>
        <v/>
      </c>
      <c r="M32" s="5" t="str">
        <f>IF($C32="","",VLOOKUP($C32,KALBat!$A$10:$BT$193,AG$1,FALSE))</f>
        <v/>
      </c>
      <c r="N32" s="5" t="str">
        <f>IF($C32="","",VLOOKUP($C32,KALBat!$A$10:$BT$193,AH$1,FALSE))</f>
        <v/>
      </c>
      <c r="O32" s="46" t="str">
        <f>IF($C32="","",VLOOKUP($C32,KALBat!$A$10:$BT$193,AI$1,FALSE))</f>
        <v/>
      </c>
      <c r="P32" s="3" t="str">
        <f>IF($C32="","",VLOOKUP($C32,KALBat!$A$10:$BT$193,AJ$1,FALSE))</f>
        <v/>
      </c>
      <c r="Q32" s="108" t="str">
        <f t="shared" si="118"/>
        <v/>
      </c>
      <c r="R32" s="94" t="str">
        <f t="shared" si="119"/>
        <v/>
      </c>
      <c r="T32" s="46" t="s">
        <v>88</v>
      </c>
      <c r="U32" s="46">
        <v>7</v>
      </c>
      <c r="V32" s="3">
        <v>10</v>
      </c>
      <c r="W32" s="5" t="e">
        <f t="shared" si="123"/>
        <v>#N/A</v>
      </c>
      <c r="X32" s="3" t="e">
        <f t="shared" si="124"/>
        <v>#N/A</v>
      </c>
      <c r="Z32" t="s">
        <v>377</v>
      </c>
      <c r="AA32">
        <v>6</v>
      </c>
      <c r="AG32" s="70">
        <v>6</v>
      </c>
      <c r="AH32" s="401" t="s">
        <v>413</v>
      </c>
      <c r="AI32" s="391"/>
      <c r="AJ32" s="391"/>
      <c r="AK32" s="391"/>
      <c r="AL32" s="391"/>
      <c r="AM32" s="391"/>
      <c r="AN32" s="391"/>
      <c r="AO32" s="391"/>
      <c r="AP32" s="391"/>
      <c r="AQ32" s="391"/>
      <c r="AR32" s="391"/>
      <c r="AS32" s="391"/>
      <c r="AT32" s="392"/>
      <c r="AU32" t="s">
        <v>427</v>
      </c>
    </row>
    <row r="33" spans="2:47" x14ac:dyDescent="0.25">
      <c r="B33" s="29">
        <v>7</v>
      </c>
      <c r="C33" s="51"/>
      <c r="D33" s="58"/>
      <c r="E33" s="31" t="str">
        <f t="shared" si="120"/>
        <v/>
      </c>
      <c r="F33" s="5" t="str">
        <f t="shared" si="117"/>
        <v/>
      </c>
      <c r="G33" s="5" t="str">
        <f t="shared" si="121"/>
        <v/>
      </c>
      <c r="H33" s="8" t="str">
        <f t="shared" si="122"/>
        <v/>
      </c>
      <c r="I33" s="82">
        <v>7</v>
      </c>
      <c r="J33" s="46" t="str">
        <f>IF($C33="","",VLOOKUP($C33,KALBat!$A$10:$BT$193,AD$1,FALSE))</f>
        <v/>
      </c>
      <c r="K33" s="5" t="str">
        <f>IF($C33="","",VLOOKUP($C33,KALBat!$A$10:$BT$193,AE$1,FALSE))</f>
        <v/>
      </c>
      <c r="L33" s="5" t="str">
        <f>IF($C33="","",VLOOKUP($C33,KALBat!$A$10:$BT$193,AF$1,FALSE))</f>
        <v/>
      </c>
      <c r="M33" s="5" t="str">
        <f>IF($C33="","",VLOOKUP($C33,KALBat!$A$10:$BT$193,AG$1,FALSE))</f>
        <v/>
      </c>
      <c r="N33" s="5" t="str">
        <f>IF($C33="","",VLOOKUP($C33,KALBat!$A$10:$BT$193,AH$1,FALSE))</f>
        <v/>
      </c>
      <c r="O33" s="46" t="str">
        <f>IF($C33="","",VLOOKUP($C33,KALBat!$A$10:$BT$193,AI$1,FALSE))</f>
        <v/>
      </c>
      <c r="P33" s="3" t="str">
        <f>IF($C33="","",VLOOKUP($C33,KALBat!$A$10:$BT$193,AJ$1,FALSE))</f>
        <v/>
      </c>
      <c r="Q33" s="108" t="str">
        <f t="shared" si="118"/>
        <v/>
      </c>
      <c r="R33" s="94" t="str">
        <f t="shared" si="119"/>
        <v/>
      </c>
      <c r="T33" s="46" t="s">
        <v>89</v>
      </c>
      <c r="U33" s="46">
        <v>8</v>
      </c>
      <c r="V33" s="3">
        <v>10</v>
      </c>
      <c r="W33" s="5" t="str">
        <f t="shared" si="123"/>
        <v/>
      </c>
      <c r="X33" s="3" t="str">
        <f t="shared" si="124"/>
        <v/>
      </c>
      <c r="Z33" t="s">
        <v>378</v>
      </c>
      <c r="AA33">
        <v>7</v>
      </c>
      <c r="AG33" s="70">
        <v>7</v>
      </c>
      <c r="AH33" s="401" t="s">
        <v>414</v>
      </c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2"/>
      <c r="AU33" t="s">
        <v>416</v>
      </c>
    </row>
    <row r="34" spans="2:47" x14ac:dyDescent="0.25">
      <c r="B34" s="29">
        <v>8</v>
      </c>
      <c r="C34" s="51"/>
      <c r="D34" s="58"/>
      <c r="E34" s="31" t="str">
        <f t="shared" si="120"/>
        <v/>
      </c>
      <c r="F34" s="5" t="str">
        <f t="shared" si="117"/>
        <v/>
      </c>
      <c r="G34" s="5" t="str">
        <f t="shared" si="121"/>
        <v/>
      </c>
      <c r="H34" s="8" t="str">
        <f t="shared" si="122"/>
        <v/>
      </c>
      <c r="I34" s="82">
        <v>8</v>
      </c>
      <c r="J34" s="46" t="str">
        <f>IF($C34="","",VLOOKUP($C34,KALBat!$A$10:$BT$193,AD$1,FALSE))</f>
        <v/>
      </c>
      <c r="K34" s="5" t="str">
        <f>IF($C34="","",VLOOKUP($C34,KALBat!$A$10:$BT$193,AE$1,FALSE))</f>
        <v/>
      </c>
      <c r="L34" s="5" t="str">
        <f>IF($C34="","",VLOOKUP($C34,KALBat!$A$10:$BT$193,AF$1,FALSE))</f>
        <v/>
      </c>
      <c r="M34" s="5" t="str">
        <f>IF($C34="","",VLOOKUP($C34,KALBat!$A$10:$BT$193,AG$1,FALSE))</f>
        <v/>
      </c>
      <c r="N34" s="5" t="str">
        <f>IF($C34="","",VLOOKUP($C34,KALBat!$A$10:$BT$193,AH$1,FALSE))</f>
        <v/>
      </c>
      <c r="O34" s="46" t="str">
        <f>IF($C34="","",VLOOKUP($C34,KALBat!$A$10:$BT$193,AI$1,FALSE))</f>
        <v/>
      </c>
      <c r="P34" s="3" t="str">
        <f>IF($C34="","",VLOOKUP($C34,KALBat!$A$10:$BT$193,AJ$1,FALSE))</f>
        <v/>
      </c>
      <c r="Q34" s="108" t="str">
        <f t="shared" si="118"/>
        <v/>
      </c>
      <c r="R34" s="94" t="str">
        <f t="shared" si="119"/>
        <v/>
      </c>
      <c r="T34" s="47" t="s">
        <v>90</v>
      </c>
      <c r="U34" s="47">
        <v>9</v>
      </c>
      <c r="V34" s="55">
        <v>10</v>
      </c>
      <c r="W34" s="34" t="e">
        <f t="shared" si="123"/>
        <v>#N/A</v>
      </c>
      <c r="X34" s="55" t="e">
        <f t="shared" si="124"/>
        <v>#N/A</v>
      </c>
      <c r="Z34" t="s">
        <v>379</v>
      </c>
      <c r="AA34">
        <v>8</v>
      </c>
      <c r="AG34" s="70">
        <v>8</v>
      </c>
      <c r="AH34" s="402" t="s">
        <v>425</v>
      </c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402"/>
      <c r="AT34" s="402"/>
      <c r="AU34" t="s">
        <v>426</v>
      </c>
    </row>
    <row r="35" spans="2:47" x14ac:dyDescent="0.25">
      <c r="B35" s="32">
        <v>9</v>
      </c>
      <c r="C35" s="52"/>
      <c r="D35" s="33"/>
      <c r="E35" s="35" t="str">
        <f t="shared" si="120"/>
        <v/>
      </c>
      <c r="F35" s="34" t="str">
        <f t="shared" si="117"/>
        <v/>
      </c>
      <c r="G35" s="34" t="str">
        <f t="shared" si="121"/>
        <v/>
      </c>
      <c r="H35" s="62" t="str">
        <f t="shared" si="122"/>
        <v/>
      </c>
      <c r="I35" s="83">
        <v>9</v>
      </c>
      <c r="J35" s="47" t="str">
        <f>IF($C35="","",VLOOKUP($C35,KALBat!$A$10:$BT$193,AD$1,FALSE))</f>
        <v/>
      </c>
      <c r="K35" s="34" t="str">
        <f>IF($C35="","",VLOOKUP($C35,KALBat!$A$10:$BT$193,AE$1,FALSE))</f>
        <v/>
      </c>
      <c r="L35" s="34" t="str">
        <f>IF($C35="","",VLOOKUP($C35,KALBat!$A$10:$BT$193,AF$1,FALSE))</f>
        <v/>
      </c>
      <c r="M35" s="34" t="str">
        <f>IF($C35="","",VLOOKUP($C35,KALBat!$A$10:$BT$193,AG$1,FALSE))</f>
        <v/>
      </c>
      <c r="N35" s="34" t="str">
        <f>IF($C35="","",VLOOKUP($C35,KALBat!$A$10:$BT$193,AH$1,FALSE))</f>
        <v/>
      </c>
      <c r="O35" s="47" t="str">
        <f>IF($C35="","",VLOOKUP($C35,KALBat!$A$10:$BT$193,AI$1,FALSE))</f>
        <v/>
      </c>
      <c r="P35" s="55" t="str">
        <f>IF($C35="","",VLOOKUP($C35,KALBat!$A$10:$BT$193,AJ$1,FALSE))</f>
        <v/>
      </c>
      <c r="Q35" s="109" t="str">
        <f t="shared" si="118"/>
        <v/>
      </c>
      <c r="R35" s="95" t="str">
        <f t="shared" si="119"/>
        <v/>
      </c>
      <c r="Z35" t="s">
        <v>376</v>
      </c>
      <c r="AA35">
        <v>9</v>
      </c>
      <c r="AG35" s="70">
        <v>9</v>
      </c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2"/>
    </row>
    <row r="36" spans="2:47" x14ac:dyDescent="0.25">
      <c r="B36" s="4"/>
      <c r="C36" s="30"/>
      <c r="D36" s="30"/>
      <c r="E36" s="30"/>
      <c r="F36" s="5"/>
      <c r="G36" s="5"/>
      <c r="H36" s="9"/>
      <c r="AG36" s="71">
        <v>10</v>
      </c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3"/>
    </row>
    <row r="37" spans="2:47" s="1" customFormat="1" x14ac:dyDescent="0.25">
      <c r="B37" s="237" t="s">
        <v>390</v>
      </c>
      <c r="C37" s="37" t="s">
        <v>108</v>
      </c>
      <c r="D37" s="37" t="s">
        <v>109</v>
      </c>
      <c r="E37" s="43" t="s">
        <v>91</v>
      </c>
      <c r="F37" s="238" t="s">
        <v>146</v>
      </c>
      <c r="G37" s="238" t="s">
        <v>150</v>
      </c>
      <c r="H37" s="239" t="s">
        <v>148</v>
      </c>
      <c r="I37" s="81" t="s">
        <v>172</v>
      </c>
      <c r="J37" s="237" t="s">
        <v>82</v>
      </c>
      <c r="K37" s="238" t="s">
        <v>135</v>
      </c>
      <c r="L37" s="238" t="s">
        <v>136</v>
      </c>
      <c r="M37" s="238" t="s">
        <v>193</v>
      </c>
      <c r="N37" s="238" t="s">
        <v>83</v>
      </c>
      <c r="O37" s="237" t="s">
        <v>194</v>
      </c>
      <c r="P37" s="239" t="s">
        <v>195</v>
      </c>
      <c r="Q37" s="237" t="s">
        <v>203</v>
      </c>
      <c r="R37" s="80" t="s">
        <v>219</v>
      </c>
      <c r="T37" s="237" t="s">
        <v>109</v>
      </c>
      <c r="U37" s="237" t="s">
        <v>204</v>
      </c>
      <c r="V37" s="239" t="s">
        <v>220</v>
      </c>
      <c r="W37" s="238" t="s">
        <v>203</v>
      </c>
      <c r="X37" s="239" t="s">
        <v>219</v>
      </c>
      <c r="Z37" s="1" t="s">
        <v>370</v>
      </c>
    </row>
    <row r="38" spans="2:47" x14ac:dyDescent="0.25">
      <c r="B38" s="29">
        <v>1</v>
      </c>
      <c r="C38" s="50"/>
      <c r="D38" s="26" t="s">
        <v>90</v>
      </c>
      <c r="E38" s="31" t="str">
        <f t="shared" ref="E38" si="125">IF($C38="","",VLOOKUP($C38,$C$3:$AK$24,$E$1-2,FALSE))</f>
        <v/>
      </c>
      <c r="F38" s="242" t="str">
        <f t="shared" ref="F38:F46" si="126">IF($C38="","",VLOOKUP($C38,$C$3:$AK$24,18+$B38,FALSE))</f>
        <v/>
      </c>
      <c r="G38" s="242" t="str">
        <f>IF($C38="","",IF(VLOOKUP($C38,$C$3:$AK$24,18+3,FALSE)=1,3,IF(VLOOKUP($C38,$C$3:$AK$24,18+4,FALSE)=1,4,IF(VLOOKUP($C38,$C$3:$AK$24,18+1,FALSE)=1,1,IF(VLOOKUP($C38,$C$3:$AK$24,18+5,FALSE)=1,5,IF(VLOOKUP($C38,$C$3:$AK$24,18+2,FALSE)=1,2,IF(VLOOKUP($C38,$C$3:$AK$24,18+6,FALSE)=1,6,IF(VLOOKUP($C38,$C$3:$AK$24,18+7,FALSE)=1,7,IF(VLOOKUP($C38,$C$3:$AK$24,18+8,FALSE)=1,8,9)))))))))</f>
        <v/>
      </c>
      <c r="H38" s="8" t="str">
        <f>IF($C38="","",VLOOKUP($C38,$C$3:$AK$24,35,FALSE))</f>
        <v/>
      </c>
      <c r="I38" s="82">
        <v>3</v>
      </c>
      <c r="J38" s="46" t="str">
        <f>IF($C38="","",VLOOKUP($C38,$C$3:$AZ$24,17+AD$1,FALSE))</f>
        <v/>
      </c>
      <c r="K38" s="242" t="str">
        <f t="shared" ref="K38:K46" si="127">IF($C38="","",VLOOKUP($C38,$C$3:$AZ$24,17+AE$1,FALSE))</f>
        <v/>
      </c>
      <c r="L38" s="242" t="str">
        <f t="shared" ref="L38:L46" si="128">IF($C38="","",VLOOKUP($C38,$C$3:$AZ$24,17+AF$1,FALSE))</f>
        <v/>
      </c>
      <c r="M38" s="242" t="str">
        <f t="shared" ref="M38:M46" si="129">IF($C38="","",VLOOKUP($C38,$C$3:$AZ$24,17+AG$1,FALSE))</f>
        <v/>
      </c>
      <c r="N38" s="242" t="str">
        <f t="shared" ref="N38:N46" si="130">IF($C38="","",VLOOKUP($C38,$C$3:$AZ$24,17+AH$1,FALSE))</f>
        <v/>
      </c>
      <c r="O38" s="46" t="str">
        <f t="shared" ref="O38:O46" si="131">IF($C38="","",VLOOKUP($C38,$C$3:$AZ$24,1+AI$1,FALSE))</f>
        <v/>
      </c>
      <c r="P38" s="243" t="str">
        <f t="shared" ref="P38:P46" si="132">IF($C38="","",VLOOKUP($C38,$C$3:$AZ$24,1+AJ$1,FALSE))</f>
        <v/>
      </c>
      <c r="Q38" s="107" t="str">
        <f t="shared" ref="Q38:Q46" si="133">IF($C38="","",IF($D38="DH","-",VLOOKUP($C38,$C$2:$AZ$24,9+VLOOKUP($D38,$T$26:$U$34,2,FALSE),FALSE)))</f>
        <v/>
      </c>
      <c r="R38" s="94" t="str">
        <f t="shared" ref="R38:R46" si="134">IF($C38="","",IF($D38="DH","-",VLOOKUP($C38,$C$2:$AZ$24,VLOOKUP($D38,$T$26:$V$34,3,FALSE),FALSE)))</f>
        <v/>
      </c>
      <c r="T38" s="46" t="s">
        <v>82</v>
      </c>
      <c r="U38" s="46">
        <v>2</v>
      </c>
      <c r="V38" s="243">
        <v>8</v>
      </c>
      <c r="W38" s="242" t="str">
        <f>VLOOKUP($T38,$D$37:$R$46,14,FALSE)</f>
        <v/>
      </c>
      <c r="X38" s="243" t="str">
        <f>VLOOKUP($T38,$D$37:$R$46,15,FALSE)</f>
        <v/>
      </c>
      <c r="Z38" t="s">
        <v>371</v>
      </c>
      <c r="AA38">
        <v>1</v>
      </c>
      <c r="AG38" s="393" t="s">
        <v>435</v>
      </c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 s="395"/>
    </row>
    <row r="39" spans="2:47" x14ac:dyDescent="0.25">
      <c r="B39" s="29">
        <v>2</v>
      </c>
      <c r="C39" s="51"/>
      <c r="D39" s="30" t="s">
        <v>89</v>
      </c>
      <c r="E39" s="31" t="str">
        <f>IF($C39="","",VLOOKUP($C39,$C$3:$AK$24,$E$1-2,FALSE))</f>
        <v/>
      </c>
      <c r="F39" s="242" t="str">
        <f t="shared" si="126"/>
        <v/>
      </c>
      <c r="G39" s="242" t="str">
        <f t="shared" ref="G39:G46" si="135">IF($C39="","",IF(VLOOKUP($C39,$C$3:$AK$24,18+3,FALSE)=1,3,IF(VLOOKUP($C39,$C$3:$AK$24,18+4,FALSE)=1,4,IF(VLOOKUP($C39,$C$3:$AK$24,18+1,FALSE)=1,1,IF(VLOOKUP($C39,$C$3:$AK$24,18+5,FALSE)=1,5,IF(VLOOKUP($C39,$C$3:$AK$24,18+2,FALSE)=1,2,IF(VLOOKUP($C39,$C$3:$AK$24,18+6,FALSE)=1,6,IF(VLOOKUP($C39,$C$3:$AK$24,18+7,FALSE)=1,7,IF(VLOOKUP($C39,$C$3:$AK$24,18+8,FALSE)=1,8,9)))))))))</f>
        <v/>
      </c>
      <c r="H39" s="8" t="str">
        <f t="shared" ref="H39:H46" si="136">IF($C39="","",VLOOKUP($C39,$C$3:$AK$24,35,FALSE))</f>
        <v/>
      </c>
      <c r="I39" s="82">
        <v>5</v>
      </c>
      <c r="J39" s="46" t="str">
        <f t="shared" ref="J39:J46" si="137">IF($C39="","",VLOOKUP($C39,$C$3:$AZ$24,17+AD$1,FALSE))</f>
        <v/>
      </c>
      <c r="K39" s="242" t="str">
        <f t="shared" si="127"/>
        <v/>
      </c>
      <c r="L39" s="242" t="str">
        <f t="shared" si="128"/>
        <v/>
      </c>
      <c r="M39" s="242" t="str">
        <f t="shared" si="129"/>
        <v/>
      </c>
      <c r="N39" s="242" t="str">
        <f t="shared" si="130"/>
        <v/>
      </c>
      <c r="O39" s="46" t="str">
        <f t="shared" si="131"/>
        <v/>
      </c>
      <c r="P39" s="243" t="str">
        <f t="shared" si="132"/>
        <v/>
      </c>
      <c r="Q39" s="108" t="str">
        <f t="shared" si="133"/>
        <v/>
      </c>
      <c r="R39" s="94" t="str">
        <f t="shared" si="134"/>
        <v/>
      </c>
      <c r="T39" s="46" t="s">
        <v>84</v>
      </c>
      <c r="U39" s="46">
        <v>3</v>
      </c>
      <c r="V39" s="243">
        <v>9</v>
      </c>
      <c r="W39" s="242" t="str">
        <f t="shared" ref="W39:W45" si="138">VLOOKUP($T39,$D$37:$R$46,14,FALSE)</f>
        <v/>
      </c>
      <c r="X39" s="243" t="str">
        <f t="shared" ref="X39:X45" si="139">VLOOKUP($T39,$D$37:$R$46,15,FALSE)</f>
        <v/>
      </c>
      <c r="Z39" t="s">
        <v>372</v>
      </c>
      <c r="AA39">
        <v>3</v>
      </c>
      <c r="AG39" s="192">
        <v>1</v>
      </c>
      <c r="AH39" s="391" t="s">
        <v>417</v>
      </c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  <c r="AS39" s="388"/>
      <c r="AT39" s="389"/>
    </row>
    <row r="40" spans="2:47" x14ac:dyDescent="0.25">
      <c r="B40" s="29">
        <v>3</v>
      </c>
      <c r="C40" s="51"/>
      <c r="D40" s="58" t="s">
        <v>84</v>
      </c>
      <c r="E40" s="31" t="str">
        <f t="shared" ref="E40:E46" si="140">IF($C40="","",VLOOKUP($C40,$C$3:$AK$24,$E$1-2,FALSE))</f>
        <v/>
      </c>
      <c r="F40" s="242" t="str">
        <f t="shared" si="126"/>
        <v/>
      </c>
      <c r="G40" s="242" t="str">
        <f t="shared" si="135"/>
        <v/>
      </c>
      <c r="H40" s="8" t="str">
        <f t="shared" si="136"/>
        <v/>
      </c>
      <c r="I40" s="82">
        <v>1</v>
      </c>
      <c r="J40" s="46" t="str">
        <f t="shared" si="137"/>
        <v/>
      </c>
      <c r="K40" s="242" t="str">
        <f t="shared" si="127"/>
        <v/>
      </c>
      <c r="L40" s="242" t="str">
        <f t="shared" si="128"/>
        <v/>
      </c>
      <c r="M40" s="242" t="str">
        <f t="shared" si="129"/>
        <v/>
      </c>
      <c r="N40" s="242" t="str">
        <f t="shared" si="130"/>
        <v/>
      </c>
      <c r="O40" s="46" t="str">
        <f t="shared" si="131"/>
        <v/>
      </c>
      <c r="P40" s="243" t="str">
        <f t="shared" si="132"/>
        <v/>
      </c>
      <c r="Q40" s="108" t="str">
        <f t="shared" si="133"/>
        <v/>
      </c>
      <c r="R40" s="94" t="str">
        <f t="shared" si="134"/>
        <v/>
      </c>
      <c r="T40" s="46" t="s">
        <v>85</v>
      </c>
      <c r="U40" s="46">
        <v>4</v>
      </c>
      <c r="V40" s="243">
        <v>9</v>
      </c>
      <c r="W40" s="242" t="str">
        <f t="shared" si="138"/>
        <v/>
      </c>
      <c r="X40" s="243" t="str">
        <f t="shared" si="139"/>
        <v/>
      </c>
      <c r="Z40" t="s">
        <v>375</v>
      </c>
      <c r="AA40">
        <v>5</v>
      </c>
      <c r="AG40" s="70">
        <v>2</v>
      </c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9"/>
    </row>
    <row r="41" spans="2:47" x14ac:dyDescent="0.25">
      <c r="B41" s="29">
        <v>4</v>
      </c>
      <c r="C41" s="51"/>
      <c r="D41" s="58" t="s">
        <v>87</v>
      </c>
      <c r="E41" s="31" t="str">
        <f t="shared" si="140"/>
        <v/>
      </c>
      <c r="F41" s="242" t="str">
        <f t="shared" si="126"/>
        <v/>
      </c>
      <c r="G41" s="242" t="str">
        <f t="shared" si="135"/>
        <v/>
      </c>
      <c r="H41" s="8" t="str">
        <f t="shared" si="136"/>
        <v/>
      </c>
      <c r="I41" s="82">
        <v>2</v>
      </c>
      <c r="J41" s="46" t="str">
        <f t="shared" si="137"/>
        <v/>
      </c>
      <c r="K41" s="242" t="str">
        <f t="shared" si="127"/>
        <v/>
      </c>
      <c r="L41" s="242" t="str">
        <f t="shared" si="128"/>
        <v/>
      </c>
      <c r="M41" s="242" t="str">
        <f t="shared" si="129"/>
        <v/>
      </c>
      <c r="N41" s="242" t="str">
        <f t="shared" si="130"/>
        <v/>
      </c>
      <c r="O41" s="46" t="str">
        <f t="shared" si="131"/>
        <v/>
      </c>
      <c r="P41" s="243" t="str">
        <f t="shared" si="132"/>
        <v/>
      </c>
      <c r="Q41" s="108" t="str">
        <f t="shared" si="133"/>
        <v/>
      </c>
      <c r="R41" s="94" t="str">
        <f t="shared" si="134"/>
        <v/>
      </c>
      <c r="T41" s="46" t="s">
        <v>86</v>
      </c>
      <c r="U41" s="46">
        <v>5</v>
      </c>
      <c r="V41" s="243">
        <v>9</v>
      </c>
      <c r="W41" s="242" t="str">
        <f t="shared" si="138"/>
        <v/>
      </c>
      <c r="X41" s="243" t="str">
        <f t="shared" si="139"/>
        <v/>
      </c>
      <c r="Z41" t="s">
        <v>374</v>
      </c>
      <c r="AA41">
        <v>2</v>
      </c>
      <c r="AG41" s="70">
        <v>3</v>
      </c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9"/>
    </row>
    <row r="42" spans="2:47" x14ac:dyDescent="0.25">
      <c r="B42" s="29">
        <v>5</v>
      </c>
      <c r="C42" s="51"/>
      <c r="D42" s="58" t="s">
        <v>82</v>
      </c>
      <c r="E42" s="31" t="str">
        <f t="shared" si="140"/>
        <v/>
      </c>
      <c r="F42" s="242" t="str">
        <f t="shared" si="126"/>
        <v/>
      </c>
      <c r="G42" s="242" t="str">
        <f t="shared" si="135"/>
        <v/>
      </c>
      <c r="H42" s="8" t="str">
        <f t="shared" si="136"/>
        <v/>
      </c>
      <c r="I42" s="82">
        <v>4</v>
      </c>
      <c r="J42" s="46" t="str">
        <f t="shared" si="137"/>
        <v/>
      </c>
      <c r="K42" s="242" t="str">
        <f t="shared" si="127"/>
        <v/>
      </c>
      <c r="L42" s="242" t="str">
        <f t="shared" si="128"/>
        <v/>
      </c>
      <c r="M42" s="242" t="str">
        <f t="shared" si="129"/>
        <v/>
      </c>
      <c r="N42" s="242" t="str">
        <f t="shared" si="130"/>
        <v/>
      </c>
      <c r="O42" s="46" t="str">
        <f t="shared" si="131"/>
        <v/>
      </c>
      <c r="P42" s="243" t="str">
        <f t="shared" si="132"/>
        <v/>
      </c>
      <c r="Q42" s="108" t="str">
        <f t="shared" si="133"/>
        <v/>
      </c>
      <c r="R42" s="94" t="str">
        <f t="shared" si="134"/>
        <v/>
      </c>
      <c r="T42" s="46" t="s">
        <v>87</v>
      </c>
      <c r="U42" s="46">
        <v>6</v>
      </c>
      <c r="V42" s="243">
        <v>9</v>
      </c>
      <c r="W42" s="242" t="str">
        <f t="shared" si="138"/>
        <v/>
      </c>
      <c r="X42" s="243" t="str">
        <f t="shared" si="139"/>
        <v/>
      </c>
      <c r="Z42" t="s">
        <v>373</v>
      </c>
      <c r="AA42">
        <v>4</v>
      </c>
      <c r="AG42" s="70">
        <v>4</v>
      </c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9"/>
    </row>
    <row r="43" spans="2:47" x14ac:dyDescent="0.25">
      <c r="B43" s="29">
        <v>6</v>
      </c>
      <c r="C43" s="51"/>
      <c r="D43" s="58" t="s">
        <v>88</v>
      </c>
      <c r="E43" s="31" t="str">
        <f t="shared" si="140"/>
        <v/>
      </c>
      <c r="F43" s="242" t="str">
        <f t="shared" si="126"/>
        <v/>
      </c>
      <c r="G43" s="242" t="str">
        <f t="shared" si="135"/>
        <v/>
      </c>
      <c r="H43" s="8" t="str">
        <f t="shared" si="136"/>
        <v/>
      </c>
      <c r="I43" s="82">
        <v>6</v>
      </c>
      <c r="J43" s="46" t="str">
        <f t="shared" si="137"/>
        <v/>
      </c>
      <c r="K43" s="242" t="str">
        <f t="shared" si="127"/>
        <v/>
      </c>
      <c r="L43" s="242" t="str">
        <f t="shared" si="128"/>
        <v/>
      </c>
      <c r="M43" s="242" t="str">
        <f t="shared" si="129"/>
        <v/>
      </c>
      <c r="N43" s="242" t="str">
        <f t="shared" si="130"/>
        <v/>
      </c>
      <c r="O43" s="46" t="str">
        <f t="shared" si="131"/>
        <v/>
      </c>
      <c r="P43" s="243" t="str">
        <f t="shared" si="132"/>
        <v/>
      </c>
      <c r="Q43" s="108" t="str">
        <f t="shared" si="133"/>
        <v/>
      </c>
      <c r="R43" s="94" t="str">
        <f t="shared" si="134"/>
        <v/>
      </c>
      <c r="T43" s="46" t="s">
        <v>88</v>
      </c>
      <c r="U43" s="46">
        <v>7</v>
      </c>
      <c r="V43" s="243">
        <v>10</v>
      </c>
      <c r="W43" s="242" t="str">
        <f t="shared" si="138"/>
        <v/>
      </c>
      <c r="X43" s="243" t="str">
        <f t="shared" si="139"/>
        <v/>
      </c>
      <c r="Z43" t="s">
        <v>377</v>
      </c>
      <c r="AA43">
        <v>6</v>
      </c>
      <c r="AG43" s="70">
        <v>5</v>
      </c>
      <c r="AH43" s="384"/>
      <c r="AI43" s="385"/>
      <c r="AJ43" s="385"/>
      <c r="AK43" s="385"/>
      <c r="AL43" s="385"/>
      <c r="AM43" s="385"/>
      <c r="AN43" s="385"/>
      <c r="AO43" s="385"/>
      <c r="AP43" s="385"/>
      <c r="AQ43" s="385"/>
      <c r="AR43" s="385"/>
      <c r="AS43" s="385"/>
      <c r="AT43" s="386"/>
    </row>
    <row r="44" spans="2:47" x14ac:dyDescent="0.25">
      <c r="B44" s="29">
        <v>7</v>
      </c>
      <c r="C44" s="51"/>
      <c r="D44" s="58" t="s">
        <v>12</v>
      </c>
      <c r="E44" s="31" t="str">
        <f t="shared" si="140"/>
        <v/>
      </c>
      <c r="F44" s="242" t="str">
        <f t="shared" si="126"/>
        <v/>
      </c>
      <c r="G44" s="242" t="str">
        <f t="shared" si="135"/>
        <v/>
      </c>
      <c r="H44" s="8" t="str">
        <f t="shared" si="136"/>
        <v/>
      </c>
      <c r="I44" s="82">
        <v>7</v>
      </c>
      <c r="J44" s="46" t="str">
        <f t="shared" si="137"/>
        <v/>
      </c>
      <c r="K44" s="242" t="str">
        <f t="shared" si="127"/>
        <v/>
      </c>
      <c r="L44" s="242" t="str">
        <f t="shared" si="128"/>
        <v/>
      </c>
      <c r="M44" s="242" t="str">
        <f t="shared" si="129"/>
        <v/>
      </c>
      <c r="N44" s="242" t="str">
        <f t="shared" si="130"/>
        <v/>
      </c>
      <c r="O44" s="46" t="str">
        <f t="shared" si="131"/>
        <v/>
      </c>
      <c r="P44" s="243" t="str">
        <f t="shared" si="132"/>
        <v/>
      </c>
      <c r="Q44" s="108" t="str">
        <f t="shared" si="133"/>
        <v/>
      </c>
      <c r="R44" s="94" t="str">
        <f t="shared" si="134"/>
        <v/>
      </c>
      <c r="T44" s="46" t="s">
        <v>89</v>
      </c>
      <c r="U44" s="46">
        <v>8</v>
      </c>
      <c r="V44" s="243">
        <v>10</v>
      </c>
      <c r="W44" s="242" t="str">
        <f t="shared" si="138"/>
        <v/>
      </c>
      <c r="X44" s="243" t="str">
        <f t="shared" si="139"/>
        <v/>
      </c>
      <c r="Z44" t="s">
        <v>378</v>
      </c>
      <c r="AA44">
        <v>7</v>
      </c>
      <c r="AG44" s="70">
        <v>6</v>
      </c>
      <c r="AH44" s="387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9"/>
    </row>
    <row r="45" spans="2:47" x14ac:dyDescent="0.25">
      <c r="B45" s="29">
        <v>8</v>
      </c>
      <c r="C45" s="51"/>
      <c r="D45" s="58" t="s">
        <v>85</v>
      </c>
      <c r="E45" s="31" t="str">
        <f t="shared" si="140"/>
        <v/>
      </c>
      <c r="F45" s="242" t="str">
        <f t="shared" si="126"/>
        <v/>
      </c>
      <c r="G45" s="242" t="str">
        <f t="shared" si="135"/>
        <v/>
      </c>
      <c r="H45" s="8" t="str">
        <f t="shared" si="136"/>
        <v/>
      </c>
      <c r="I45" s="82">
        <v>8</v>
      </c>
      <c r="J45" s="46" t="str">
        <f t="shared" si="137"/>
        <v/>
      </c>
      <c r="K45" s="242" t="str">
        <f t="shared" si="127"/>
        <v/>
      </c>
      <c r="L45" s="242" t="str">
        <f t="shared" si="128"/>
        <v/>
      </c>
      <c r="M45" s="242" t="str">
        <f t="shared" si="129"/>
        <v/>
      </c>
      <c r="N45" s="242" t="str">
        <f t="shared" si="130"/>
        <v/>
      </c>
      <c r="O45" s="46" t="str">
        <f t="shared" si="131"/>
        <v/>
      </c>
      <c r="P45" s="243" t="str">
        <f t="shared" si="132"/>
        <v/>
      </c>
      <c r="Q45" s="108" t="str">
        <f t="shared" si="133"/>
        <v/>
      </c>
      <c r="R45" s="94" t="str">
        <f t="shared" si="134"/>
        <v/>
      </c>
      <c r="T45" s="47" t="s">
        <v>90</v>
      </c>
      <c r="U45" s="47">
        <v>9</v>
      </c>
      <c r="V45" s="241">
        <v>10</v>
      </c>
      <c r="W45" s="240" t="str">
        <f t="shared" si="138"/>
        <v/>
      </c>
      <c r="X45" s="241" t="str">
        <f t="shared" si="139"/>
        <v/>
      </c>
      <c r="Z45" t="s">
        <v>379</v>
      </c>
      <c r="AA45">
        <v>8</v>
      </c>
      <c r="AG45" s="70">
        <v>7</v>
      </c>
      <c r="AH45" s="387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  <c r="AS45" s="388"/>
      <c r="AT45" s="389"/>
    </row>
    <row r="46" spans="2:47" x14ac:dyDescent="0.25">
      <c r="B46" s="32">
        <v>9</v>
      </c>
      <c r="C46" s="52"/>
      <c r="D46" s="33" t="s">
        <v>86</v>
      </c>
      <c r="E46" s="35" t="str">
        <f t="shared" si="140"/>
        <v/>
      </c>
      <c r="F46" s="240" t="str">
        <f t="shared" si="126"/>
        <v/>
      </c>
      <c r="G46" s="240" t="str">
        <f t="shared" si="135"/>
        <v/>
      </c>
      <c r="H46" s="62" t="str">
        <f t="shared" si="136"/>
        <v/>
      </c>
      <c r="I46" s="83">
        <v>9</v>
      </c>
      <c r="J46" s="47" t="str">
        <f t="shared" si="137"/>
        <v/>
      </c>
      <c r="K46" s="240" t="str">
        <f t="shared" si="127"/>
        <v/>
      </c>
      <c r="L46" s="240" t="str">
        <f t="shared" si="128"/>
        <v/>
      </c>
      <c r="M46" s="240" t="str">
        <f t="shared" si="129"/>
        <v/>
      </c>
      <c r="N46" s="240" t="str">
        <f t="shared" si="130"/>
        <v/>
      </c>
      <c r="O46" s="47" t="str">
        <f t="shared" si="131"/>
        <v/>
      </c>
      <c r="P46" s="241" t="str">
        <f t="shared" si="132"/>
        <v/>
      </c>
      <c r="Q46" s="109" t="str">
        <f t="shared" si="133"/>
        <v/>
      </c>
      <c r="R46" s="95" t="str">
        <f t="shared" si="134"/>
        <v/>
      </c>
      <c r="Z46" t="s">
        <v>376</v>
      </c>
      <c r="AA46">
        <v>9</v>
      </c>
      <c r="AG46" s="70">
        <v>8</v>
      </c>
      <c r="AH46" s="390"/>
      <c r="AI46" s="390"/>
      <c r="AJ46" s="390"/>
      <c r="AK46" s="390"/>
      <c r="AL46" s="390"/>
      <c r="AM46" s="390"/>
      <c r="AN46" s="390"/>
      <c r="AO46" s="390"/>
      <c r="AP46" s="390"/>
      <c r="AQ46" s="390"/>
      <c r="AR46" s="390"/>
      <c r="AS46" s="390"/>
      <c r="AT46" s="390"/>
    </row>
    <row r="47" spans="2:47" x14ac:dyDescent="0.25">
      <c r="B47" s="4"/>
      <c r="C47" s="30"/>
      <c r="D47" s="30"/>
      <c r="E47" s="30"/>
      <c r="F47" s="242"/>
      <c r="G47" s="242"/>
      <c r="H47" s="9"/>
      <c r="AG47" s="70">
        <v>9</v>
      </c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91"/>
      <c r="AS47" s="391"/>
      <c r="AT47" s="392"/>
    </row>
    <row r="48" spans="2:47" x14ac:dyDescent="0.25">
      <c r="B48" s="25" t="s">
        <v>184</v>
      </c>
      <c r="C48" s="28">
        <f>COUNTA(C3:C11,C14:C19,C22:C24)</f>
        <v>9</v>
      </c>
      <c r="D48" s="275">
        <f>C48/$C$50</f>
        <v>0.69230769230769229</v>
      </c>
      <c r="E48" s="30"/>
      <c r="F48" s="5"/>
      <c r="G48" s="5"/>
      <c r="H48" s="9"/>
      <c r="AG48" s="71">
        <v>10</v>
      </c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382"/>
      <c r="AS48" s="382"/>
      <c r="AT48" s="383"/>
    </row>
    <row r="49" spans="1:33" x14ac:dyDescent="0.25">
      <c r="B49" s="29" t="s">
        <v>185</v>
      </c>
      <c r="C49" s="31">
        <f>COUNTA(C53:C58,C61:C62,C65:C74)</f>
        <v>4</v>
      </c>
      <c r="D49" s="275">
        <f>C49/$C$50</f>
        <v>0.30769230769230771</v>
      </c>
      <c r="E49" s="30"/>
      <c r="F49" s="5"/>
      <c r="G49" s="5"/>
      <c r="H49" s="9"/>
    </row>
    <row r="50" spans="1:33" x14ac:dyDescent="0.25">
      <c r="B50" s="32" t="s">
        <v>186</v>
      </c>
      <c r="C50" s="35">
        <f>C48+C49</f>
        <v>13</v>
      </c>
      <c r="D50" s="30"/>
      <c r="E50" s="30"/>
      <c r="F50" s="5"/>
      <c r="G50" s="5"/>
      <c r="H50" s="9"/>
    </row>
    <row r="51" spans="1:33" x14ac:dyDescent="0.25">
      <c r="I51">
        <v>12</v>
      </c>
      <c r="K51">
        <v>17</v>
      </c>
      <c r="L51">
        <v>18</v>
      </c>
      <c r="M51">
        <v>19</v>
      </c>
      <c r="N51">
        <v>23</v>
      </c>
      <c r="O51">
        <v>25</v>
      </c>
      <c r="P51">
        <v>27</v>
      </c>
      <c r="Q51">
        <v>29</v>
      </c>
      <c r="R51">
        <v>31</v>
      </c>
      <c r="S51">
        <v>33</v>
      </c>
      <c r="T51">
        <v>35</v>
      </c>
      <c r="U51">
        <v>37</v>
      </c>
      <c r="V51">
        <v>39</v>
      </c>
      <c r="W51">
        <v>41</v>
      </c>
      <c r="X51">
        <v>43</v>
      </c>
      <c r="Y51">
        <v>45</v>
      </c>
      <c r="Z51">
        <v>47</v>
      </c>
      <c r="AA51">
        <v>48</v>
      </c>
      <c r="AB51">
        <v>49</v>
      </c>
      <c r="AC51">
        <v>52</v>
      </c>
      <c r="AD51">
        <v>20</v>
      </c>
      <c r="AE51">
        <v>21</v>
      </c>
      <c r="AF51">
        <v>22</v>
      </c>
      <c r="AG51">
        <v>54</v>
      </c>
    </row>
    <row r="52" spans="1:33" s="5" customFormat="1" ht="74.25" x14ac:dyDescent="0.25">
      <c r="A52" s="66" t="s">
        <v>183</v>
      </c>
      <c r="B52" s="36" t="s">
        <v>116</v>
      </c>
      <c r="C52" s="37" t="s">
        <v>108</v>
      </c>
      <c r="D52" s="37" t="s">
        <v>81</v>
      </c>
      <c r="E52" s="43" t="s">
        <v>92</v>
      </c>
      <c r="F52" s="39" t="s">
        <v>173</v>
      </c>
      <c r="G52" s="39" t="s">
        <v>174</v>
      </c>
      <c r="H52" s="39" t="s">
        <v>175</v>
      </c>
      <c r="I52" s="69" t="s">
        <v>202</v>
      </c>
      <c r="J52" s="69" t="s">
        <v>179</v>
      </c>
      <c r="K52" s="67" t="s">
        <v>176</v>
      </c>
      <c r="L52" s="67" t="s">
        <v>177</v>
      </c>
      <c r="M52" s="68" t="s">
        <v>178</v>
      </c>
      <c r="N52" s="67" t="s">
        <v>50</v>
      </c>
      <c r="O52" s="67" t="s">
        <v>52</v>
      </c>
      <c r="P52" s="67" t="s">
        <v>54</v>
      </c>
      <c r="Q52" s="67" t="s">
        <v>56</v>
      </c>
      <c r="R52" s="67" t="s">
        <v>58</v>
      </c>
      <c r="S52" s="67" t="s">
        <v>98</v>
      </c>
      <c r="T52" s="67" t="s">
        <v>61</v>
      </c>
      <c r="U52" s="67" t="s">
        <v>63</v>
      </c>
      <c r="V52" s="67" t="s">
        <v>65</v>
      </c>
      <c r="W52" s="67" t="s">
        <v>67</v>
      </c>
      <c r="X52" s="67" t="s">
        <v>69</v>
      </c>
      <c r="Y52" s="68" t="s">
        <v>71</v>
      </c>
      <c r="Z52" s="72" t="s">
        <v>189</v>
      </c>
      <c r="AA52" s="67" t="s">
        <v>188</v>
      </c>
      <c r="AB52" s="68" t="s">
        <v>190</v>
      </c>
      <c r="AC52" s="276" t="s">
        <v>403</v>
      </c>
      <c r="AD52" s="67" t="s">
        <v>176</v>
      </c>
      <c r="AE52" s="67" t="s">
        <v>177</v>
      </c>
      <c r="AF52" s="68" t="s">
        <v>178</v>
      </c>
      <c r="AG52" s="276" t="s">
        <v>187</v>
      </c>
    </row>
    <row r="53" spans="1:33" x14ac:dyDescent="0.25">
      <c r="A53" s="5">
        <v>1</v>
      </c>
      <c r="B53" s="29" t="s">
        <v>98</v>
      </c>
      <c r="C53" s="329" t="s">
        <v>835</v>
      </c>
      <c r="D53" s="30">
        <f>IF($C53="","",VLOOKUP($C53,KALPit!$A$10:$BI$212,D$1-2,FALSE))</f>
        <v>24</v>
      </c>
      <c r="E53" s="31" t="str">
        <f>IF($C53="","",VLOOKUP($C53,KALPit!$A$10:$BI$212,E$1-1,FALSE))</f>
        <v>R</v>
      </c>
      <c r="F53" s="5">
        <f t="shared" ref="F53:F58" si="141">IF($C53="","",IF(AVERAGE(K53:M53)&gt;7,1,0))</f>
        <v>0</v>
      </c>
      <c r="G53" s="5">
        <f t="shared" ref="G53:G58" si="142">IF($C53="","",IF(AVERAGE(K53:M53)&gt;6.5,1,0))</f>
        <v>1</v>
      </c>
      <c r="H53" s="5">
        <f t="shared" ref="H53:H58" si="143">IF($C53="","",IF(AVERAGE(K53:M53)&gt;6,1,0))</f>
        <v>1</v>
      </c>
      <c r="I53" s="91" t="str">
        <f>IF($C53="","",VLOOKUP($C53,KALPit!$A$10:$BI$212,I$51,FALSE))</f>
        <v>R</v>
      </c>
      <c r="J53" s="70">
        <f t="shared" ref="J53:J58" si="144">IF($C53="","",COUNT(N53:Y53))</f>
        <v>4</v>
      </c>
      <c r="K53" s="5">
        <f>IF($C53="","",VLOOKUP($C53,KALPit!$A$10:$BI$212,K$51,FALSE))</f>
        <v>6</v>
      </c>
      <c r="L53" s="5">
        <f>IF($C53="","",VLOOKUP($C53,KALPit!$A$10:$BI$212,L$51,FALSE))</f>
        <v>7</v>
      </c>
      <c r="M53" s="3">
        <f>IF($C53="","",VLOOKUP($C53,KALPit!$A$10:$BI$212,M$51,FALSE))</f>
        <v>7</v>
      </c>
      <c r="N53" s="5">
        <f>IF($C53="","",VLOOKUP($C53,KALPit!$A$10:$BI$212,N$51,FALSE))</f>
        <v>6</v>
      </c>
      <c r="O53" s="5" t="str">
        <f>IF($C53="","",VLOOKUP($C53,KALPit!$A$10:$BI$212,O$51,FALSE))</f>
        <v>-</v>
      </c>
      <c r="P53" s="5">
        <f>IF($C53="","",VLOOKUP($C53,KALPit!$A$10:$BI$212,P$51,FALSE))</f>
        <v>6</v>
      </c>
      <c r="Q53" s="5" t="str">
        <f>IF($C53="","",VLOOKUP($C53,KALPit!$A$10:$BI$212,Q$51,FALSE))</f>
        <v>-</v>
      </c>
      <c r="R53" s="5" t="str">
        <f>IF($C53="","",VLOOKUP($C53,KALPit!$A$10:$BI$212,R$51,FALSE))</f>
        <v>-</v>
      </c>
      <c r="S53" s="5">
        <f>IF($C53="","",VLOOKUP($C53,KALPit!$A$10:$BI$212,S$51,FALSE))</f>
        <v>6</v>
      </c>
      <c r="T53" s="5" t="str">
        <f>IF($C53="","",VLOOKUP($C53,KALPit!$A$10:$BI$212,T$51,FALSE))</f>
        <v>-</v>
      </c>
      <c r="U53" s="5" t="str">
        <f>IF($C53="","",VLOOKUP($C53,KALPit!$A$10:$BI$212,U$51,FALSE))</f>
        <v>-</v>
      </c>
      <c r="V53" s="5" t="str">
        <f>IF($C53="","",VLOOKUP($C53,KALPit!$A$10:$BI$212,V$51,FALSE))</f>
        <v>-</v>
      </c>
      <c r="W53" s="5" t="str">
        <f>IF($C53="","",VLOOKUP($C53,KALPit!$A$10:$BI$212,W$51,FALSE))</f>
        <v>-</v>
      </c>
      <c r="X53" s="5">
        <f>IF($C53="","",VLOOKUP($C53,KALPit!$A$10:$BI$212,X$51,FALSE))</f>
        <v>9</v>
      </c>
      <c r="Y53" s="3" t="str">
        <f>IF($C53="","",VLOOKUP($C53,KALPit!$A$10:$BI$212,Y$51,FALSE))</f>
        <v>-</v>
      </c>
      <c r="Z53" s="46" t="str">
        <f>IF($C53="","",VLOOKUP($C53,KALPit!$A$10:$BI$212,Z$51,FALSE))</f>
        <v>95-97 Mph</v>
      </c>
      <c r="AA53" s="5">
        <f>IF($C53="","",VLOOKUP($C53,KALPit!$A$10:$BI$212,AA$51,FALSE))</f>
        <v>4</v>
      </c>
      <c r="AB53" s="73" t="str">
        <f>IF($C53="","",VLOOKUP($C53,KALPit!$A$10:$BI$212,AB$51,FALSE))</f>
        <v>GB</v>
      </c>
      <c r="AC53" s="277">
        <f>IF($C53="","",VLOOKUP($C53,KALPit!$A$10:$BI$212,AC$51,FALSE))</f>
        <v>7.416666666666667</v>
      </c>
      <c r="AD53" s="263">
        <f>IF($C53="","",VLOOKUP($C53,KALPit!$A$10:$BI$212,AD$51,FALSE))</f>
        <v>6</v>
      </c>
      <c r="AE53" s="263">
        <f>IF($C53="","",VLOOKUP($C53,KALPit!$A$10:$BI$212,AE$51,FALSE))</f>
        <v>7</v>
      </c>
      <c r="AF53" s="264">
        <f>IF($C53="","",VLOOKUP($C53,KALPit!$A$10:$BI$212,AF$51,FALSE))</f>
        <v>8</v>
      </c>
      <c r="AG53" s="277">
        <f>IF($C53="","",VLOOKUP($C53,KALPit!$A$10:$BI$212,AG$51,FALSE))</f>
        <v>7.75</v>
      </c>
    </row>
    <row r="54" spans="1:33" x14ac:dyDescent="0.25">
      <c r="A54" s="5">
        <v>2</v>
      </c>
      <c r="B54" s="29" t="s">
        <v>98</v>
      </c>
      <c r="C54" s="369" t="s">
        <v>836</v>
      </c>
      <c r="D54" s="30">
        <f>IF($C54="","",VLOOKUP($C54,KALPit!$A$10:$BI$212,D$1-2,FALSE))</f>
        <v>26</v>
      </c>
      <c r="E54" s="31" t="str">
        <f>IF($C54="","",VLOOKUP($C54,KALPit!$A$10:$BI$212,E$1-1,FALSE))</f>
        <v>L</v>
      </c>
      <c r="F54" s="5">
        <f t="shared" si="141"/>
        <v>0</v>
      </c>
      <c r="G54" s="5">
        <f t="shared" si="142"/>
        <v>0</v>
      </c>
      <c r="H54" s="5">
        <f t="shared" si="143"/>
        <v>0</v>
      </c>
      <c r="I54" s="92" t="str">
        <f>IF($C54="","",VLOOKUP($C54,KALPit!$A$10:$BI$212,I$51,FALSE))</f>
        <v>L</v>
      </c>
      <c r="J54" s="70">
        <f t="shared" si="144"/>
        <v>4</v>
      </c>
      <c r="K54" s="5">
        <f>IF($C54="","",VLOOKUP($C54,KALPit!$A$10:$BI$212,K$51,FALSE))</f>
        <v>7</v>
      </c>
      <c r="L54" s="5">
        <f>IF($C54="","",VLOOKUP($C54,KALPit!$A$10:$BI$212,L$51,FALSE))</f>
        <v>4</v>
      </c>
      <c r="M54" s="3">
        <f>IF($C54="","",VLOOKUP($C54,KALPit!$A$10:$BI$212,M$51,FALSE))</f>
        <v>5</v>
      </c>
      <c r="N54" s="5">
        <f>IF($C54="","",VLOOKUP($C54,KALPit!$A$10:$BI$212,N$51,FALSE))</f>
        <v>8</v>
      </c>
      <c r="O54" s="5">
        <f>IF($C54="","",VLOOKUP($C54,KALPit!$A$10:$BI$212,O$51,FALSE))</f>
        <v>1</v>
      </c>
      <c r="P54" s="5">
        <f>IF($C54="","",VLOOKUP($C54,KALPit!$A$10:$BI$212,P$51,FALSE))</f>
        <v>7</v>
      </c>
      <c r="Q54" s="5" t="str">
        <f>IF($C54="","",VLOOKUP($C54,KALPit!$A$10:$BI$212,Q$51,FALSE))</f>
        <v>-</v>
      </c>
      <c r="R54" s="5" t="str">
        <f>IF($C54="","",VLOOKUP($C54,KALPit!$A$10:$BI$212,R$51,FALSE))</f>
        <v>-</v>
      </c>
      <c r="S54" s="5">
        <f>IF($C54="","",VLOOKUP($C54,KALPit!$A$10:$BI$212,S$51,FALSE))</f>
        <v>7</v>
      </c>
      <c r="T54" s="5" t="str">
        <f>IF($C54="","",VLOOKUP($C54,KALPit!$A$10:$BI$212,T$51,FALSE))</f>
        <v>-</v>
      </c>
      <c r="U54" s="5" t="str">
        <f>IF($C54="","",VLOOKUP($C54,KALPit!$A$10:$BI$212,U$51,FALSE))</f>
        <v>-</v>
      </c>
      <c r="V54" s="5" t="str">
        <f>IF($C54="","",VLOOKUP($C54,KALPit!$A$10:$BI$212,V$51,FALSE))</f>
        <v>-</v>
      </c>
      <c r="W54" s="5" t="str">
        <f>IF($C54="","",VLOOKUP($C54,KALPit!$A$10:$BI$212,W$51,FALSE))</f>
        <v>-</v>
      </c>
      <c r="X54" s="5" t="str">
        <f>IF($C54="","",VLOOKUP($C54,KALPit!$A$10:$BI$212,X$51,FALSE))</f>
        <v>-</v>
      </c>
      <c r="Y54" s="3" t="str">
        <f>IF($C54="","",VLOOKUP($C54,KALPit!$A$10:$BI$212,Y$51,FALSE))</f>
        <v>-</v>
      </c>
      <c r="Z54" s="46" t="str">
        <f>IF($C54="","",VLOOKUP($C54,KALPit!$A$10:$BI$212,Z$51,FALSE))</f>
        <v>93-95 Mph</v>
      </c>
      <c r="AA54" s="5">
        <f>IF($C54="","",VLOOKUP($C54,KALPit!$A$10:$BI$212,AA$51,FALSE))</f>
        <v>8</v>
      </c>
      <c r="AB54" s="73" t="str">
        <f>IF($C54="","",VLOOKUP($C54,KALPit!$A$10:$BI$212,AB$51,FALSE))</f>
        <v>NEU</v>
      </c>
      <c r="AC54" s="60">
        <f>IF($C54="","",VLOOKUP($C54,KALPit!$A$10:$BI$212,AC$51,FALSE))</f>
        <v>6.083333333333333</v>
      </c>
      <c r="AD54" s="263">
        <f>IF($C54="","",VLOOKUP($C54,KALPit!$A$10:$BI$212,AD$51,FALSE))</f>
        <v>7</v>
      </c>
      <c r="AE54" s="263">
        <f>IF($C54="","",VLOOKUP($C54,KALPit!$A$10:$BI$212,AE$51,FALSE))</f>
        <v>4</v>
      </c>
      <c r="AF54" s="264">
        <f>IF($C54="","",VLOOKUP($C54,KALPit!$A$10:$BI$212,AF$51,FALSE))</f>
        <v>6</v>
      </c>
      <c r="AG54" s="60">
        <f>IF($C54="","",VLOOKUP($C54,KALPit!$A$10:$BI$212,AG$51,FALSE))</f>
        <v>6.416666666666667</v>
      </c>
    </row>
    <row r="55" spans="1:33" x14ac:dyDescent="0.25">
      <c r="A55" s="5">
        <v>3</v>
      </c>
      <c r="B55" s="29" t="s">
        <v>98</v>
      </c>
      <c r="C55" s="355" t="s">
        <v>918</v>
      </c>
      <c r="D55" s="30">
        <f>IF($C55="","",VLOOKUP($C55,KALPit!$A$10:$BI$212,D$1-2,FALSE))</f>
        <v>29</v>
      </c>
      <c r="E55" s="31" t="str">
        <f>IF($C55="","",VLOOKUP($C55,KALPit!$A$10:$BI$212,E$1-1,FALSE))</f>
        <v>R</v>
      </c>
      <c r="F55" s="5">
        <f t="shared" si="141"/>
        <v>0</v>
      </c>
      <c r="G55" s="5">
        <f t="shared" si="142"/>
        <v>0</v>
      </c>
      <c r="H55" s="5">
        <f t="shared" si="143"/>
        <v>0</v>
      </c>
      <c r="I55" s="92" t="str">
        <f>IF($C55="","",VLOOKUP($C55,KALPit!$A$10:$BI$212,I$51,FALSE))</f>
        <v>R</v>
      </c>
      <c r="J55" s="70">
        <f t="shared" si="144"/>
        <v>4</v>
      </c>
      <c r="K55" s="5">
        <f>IF($C55="","",VLOOKUP($C55,KALPit!$A$10:$BI$212,K$51,FALSE))</f>
        <v>7</v>
      </c>
      <c r="L55" s="5">
        <f>IF($C55="","",VLOOKUP($C55,KALPit!$A$10:$BI$212,L$51,FALSE))</f>
        <v>4</v>
      </c>
      <c r="M55" s="3">
        <f>IF($C55="","",VLOOKUP($C55,KALPit!$A$10:$BI$212,M$51,FALSE))</f>
        <v>5</v>
      </c>
      <c r="N55" s="5">
        <f>IF($C55="","",VLOOKUP($C55,KALPit!$A$10:$BI$212,N$51,FALSE))</f>
        <v>8</v>
      </c>
      <c r="O55" s="5">
        <f>IF($C55="","",VLOOKUP($C55,KALPit!$A$10:$BI$212,O$51,FALSE))</f>
        <v>5</v>
      </c>
      <c r="P55" s="5">
        <f>IF($C55="","",VLOOKUP($C55,KALPit!$A$10:$BI$212,P$51,FALSE))</f>
        <v>7</v>
      </c>
      <c r="Q55" s="5">
        <f>IF($C55="","",VLOOKUP($C55,KALPit!$A$10:$BI$212,Q$51,FALSE))</f>
        <v>4</v>
      </c>
      <c r="R55" s="5" t="str">
        <f>IF($C55="","",VLOOKUP($C55,KALPit!$A$10:$BI$212,R$51,FALSE))</f>
        <v>-</v>
      </c>
      <c r="S55" s="5" t="str">
        <f>IF($C55="","",VLOOKUP($C55,KALPit!$A$10:$BI$212,S$51,FALSE))</f>
        <v>-</v>
      </c>
      <c r="T55" s="5" t="str">
        <f>IF($C55="","",VLOOKUP($C55,KALPit!$A$10:$BI$212,T$51,FALSE))</f>
        <v>-</v>
      </c>
      <c r="U55" s="5" t="str">
        <f>IF($C55="","",VLOOKUP($C55,KALPit!$A$10:$BI$212,U$51,FALSE))</f>
        <v>-</v>
      </c>
      <c r="V55" s="5" t="str">
        <f>IF($C55="","",VLOOKUP($C55,KALPit!$A$10:$BI$212,V$51,FALSE))</f>
        <v>-</v>
      </c>
      <c r="W55" s="5" t="str">
        <f>IF($C55="","",VLOOKUP($C55,KALPit!$A$10:$BI$212,W$51,FALSE))</f>
        <v>-</v>
      </c>
      <c r="X55" s="5" t="str">
        <f>IF($C55="","",VLOOKUP($C55,KALPit!$A$10:$BI$212,X$51,FALSE))</f>
        <v>-</v>
      </c>
      <c r="Y55" s="3" t="str">
        <f>IF($C55="","",VLOOKUP($C55,KALPit!$A$10:$BI$212,Y$51,FALSE))</f>
        <v>-</v>
      </c>
      <c r="Z55" s="46" t="str">
        <f>IF($C55="","",VLOOKUP($C55,KALPit!$A$10:$BI$212,Z$51,FALSE))</f>
        <v>98-100 Mph</v>
      </c>
      <c r="AA55" s="5">
        <f>IF($C55="","",VLOOKUP($C55,KALPit!$A$10:$BI$212,AA$51,FALSE))</f>
        <v>9</v>
      </c>
      <c r="AB55" s="73" t="str">
        <f>IF($C55="","",VLOOKUP($C55,KALPit!$A$10:$BI$212,AB$51,FALSE))</f>
        <v>NEU</v>
      </c>
      <c r="AC55" s="60">
        <f>IF($C55="","",VLOOKUP($C55,KALPit!$A$10:$BI$212,AC$51,FALSE))</f>
        <v>6.083333333333333</v>
      </c>
      <c r="AD55" s="263">
        <f>IF($C55="","",VLOOKUP($C55,KALPit!$A$10:$BI$212,AD$51,FALSE))</f>
        <v>7</v>
      </c>
      <c r="AE55" s="263">
        <f>IF($C55="","",VLOOKUP($C55,KALPit!$A$10:$BI$212,AE$51,FALSE))</f>
        <v>4</v>
      </c>
      <c r="AF55" s="264">
        <f>IF($C55="","",VLOOKUP($C55,KALPit!$A$10:$BI$212,AF$51,FALSE))</f>
        <v>6</v>
      </c>
      <c r="AG55" s="60">
        <f>IF($C55="","",VLOOKUP($C55,KALPit!$A$10:$BI$212,AG$51,FALSE))</f>
        <v>6.416666666666667</v>
      </c>
    </row>
    <row r="56" spans="1:33" x14ac:dyDescent="0.25">
      <c r="A56" s="5">
        <v>4</v>
      </c>
      <c r="B56" s="29" t="s">
        <v>98</v>
      </c>
      <c r="C56" s="58"/>
      <c r="D56" s="30" t="str">
        <f>IF($C56="","",VLOOKUP($C56,KALPit!$A$10:$BI$212,D$1-2,FALSE))</f>
        <v/>
      </c>
      <c r="E56" s="31" t="str">
        <f>IF($C56="","",VLOOKUP($C56,KALPit!$A$10:$BI$212,E$1-1,FALSE))</f>
        <v/>
      </c>
      <c r="F56" s="5" t="str">
        <f t="shared" si="141"/>
        <v/>
      </c>
      <c r="G56" s="5" t="str">
        <f t="shared" si="142"/>
        <v/>
      </c>
      <c r="H56" s="5" t="str">
        <f t="shared" si="143"/>
        <v/>
      </c>
      <c r="I56" s="92" t="str">
        <f>IF($C56="","",VLOOKUP($C56,KALPit!$A$10:$BI$212,I$51,FALSE))</f>
        <v/>
      </c>
      <c r="J56" s="70" t="str">
        <f t="shared" si="144"/>
        <v/>
      </c>
      <c r="K56" s="5" t="str">
        <f>IF($C56="","",VLOOKUP($C56,KALPit!$A$10:$BI$212,K$51,FALSE))</f>
        <v/>
      </c>
      <c r="L56" s="5" t="str">
        <f>IF($C56="","",VLOOKUP($C56,KALPit!$A$10:$BI$212,L$51,FALSE))</f>
        <v/>
      </c>
      <c r="M56" s="3" t="str">
        <f>IF($C56="","",VLOOKUP($C56,KALPit!$A$10:$BI$212,M$51,FALSE))</f>
        <v/>
      </c>
      <c r="N56" s="5" t="str">
        <f>IF($C56="","",VLOOKUP($C56,KALPit!$A$10:$BI$212,N$51,FALSE))</f>
        <v/>
      </c>
      <c r="O56" s="5" t="str">
        <f>IF($C56="","",VLOOKUP($C56,KALPit!$A$10:$BI$212,O$51,FALSE))</f>
        <v/>
      </c>
      <c r="P56" s="5" t="str">
        <f>IF($C56="","",VLOOKUP($C56,KALPit!$A$10:$BI$212,P$51,FALSE))</f>
        <v/>
      </c>
      <c r="Q56" s="5" t="str">
        <f>IF($C56="","",VLOOKUP($C56,KALPit!$A$10:$BI$212,Q$51,FALSE))</f>
        <v/>
      </c>
      <c r="R56" s="5" t="str">
        <f>IF($C56="","",VLOOKUP($C56,KALPit!$A$10:$BI$212,R$51,FALSE))</f>
        <v/>
      </c>
      <c r="S56" s="5" t="str">
        <f>IF($C56="","",VLOOKUP($C56,KALPit!$A$10:$BI$212,S$51,FALSE))</f>
        <v/>
      </c>
      <c r="T56" s="5" t="str">
        <f>IF($C56="","",VLOOKUP($C56,KALPit!$A$10:$BI$212,T$51,FALSE))</f>
        <v/>
      </c>
      <c r="U56" s="5" t="str">
        <f>IF($C56="","",VLOOKUP($C56,KALPit!$A$10:$BI$212,U$51,FALSE))</f>
        <v/>
      </c>
      <c r="V56" s="5" t="str">
        <f>IF($C56="","",VLOOKUP($C56,KALPit!$A$10:$BI$212,V$51,FALSE))</f>
        <v/>
      </c>
      <c r="W56" s="5" t="str">
        <f>IF($C56="","",VLOOKUP($C56,KALPit!$A$10:$BI$212,W$51,FALSE))</f>
        <v/>
      </c>
      <c r="X56" s="5" t="str">
        <f>IF($C56="","",VLOOKUP($C56,KALPit!$A$10:$BI$212,X$51,FALSE))</f>
        <v/>
      </c>
      <c r="Y56" s="3" t="str">
        <f>IF($C56="","",VLOOKUP($C56,KALPit!$A$10:$BI$212,Y$51,FALSE))</f>
        <v/>
      </c>
      <c r="Z56" s="46" t="str">
        <f>IF($C56="","",VLOOKUP($C56,KALPit!$A$10:$BI$212,Z$51,FALSE))</f>
        <v/>
      </c>
      <c r="AA56" s="5" t="str">
        <f>IF($C56="","",VLOOKUP($C56,KALPit!$A$10:$BI$212,AA$51,FALSE))</f>
        <v/>
      </c>
      <c r="AB56" s="73" t="str">
        <f>IF($C56="","",VLOOKUP($C56,KALPit!$A$10:$BI$212,AB$51,FALSE))</f>
        <v/>
      </c>
      <c r="AC56" s="60" t="str">
        <f>IF($C56="","",VLOOKUP($C56,KALPit!$A$10:$BI$212,AC$51,FALSE))</f>
        <v/>
      </c>
      <c r="AD56" s="263" t="str">
        <f>IF($C56="","",VLOOKUP($C56,KALPit!$A$10:$BI$212,AD$51,FALSE))</f>
        <v/>
      </c>
      <c r="AE56" s="263" t="str">
        <f>IF($C56="","",VLOOKUP($C56,KALPit!$A$10:$BI$212,AE$51,FALSE))</f>
        <v/>
      </c>
      <c r="AF56" s="264" t="str">
        <f>IF($C56="","",VLOOKUP($C56,KALPit!$A$10:$BI$212,AF$51,FALSE))</f>
        <v/>
      </c>
      <c r="AG56" s="60" t="str">
        <f>IF($C56="","",VLOOKUP($C56,KALPit!$A$10:$BI$212,AG$51,FALSE))</f>
        <v/>
      </c>
    </row>
    <row r="57" spans="1:33" x14ac:dyDescent="0.25">
      <c r="A57" s="5">
        <v>5</v>
      </c>
      <c r="B57" s="29" t="s">
        <v>98</v>
      </c>
      <c r="C57" s="58" t="s">
        <v>873</v>
      </c>
      <c r="D57" s="30">
        <f>IF($C57="","",VLOOKUP($C57,KALPit!$A$10:$BI$212,D$1-2,FALSE))</f>
        <v>29</v>
      </c>
      <c r="E57" s="31" t="str">
        <f>IF($C57="","",VLOOKUP($C57,KALPit!$A$10:$BI$212,E$1-1,FALSE))</f>
        <v>R</v>
      </c>
      <c r="F57" s="5">
        <f t="shared" si="141"/>
        <v>0</v>
      </c>
      <c r="G57" s="5">
        <f t="shared" si="142"/>
        <v>0</v>
      </c>
      <c r="H57" s="5">
        <f t="shared" si="143"/>
        <v>0</v>
      </c>
      <c r="I57" s="92" t="str">
        <f>IF($C57="","",VLOOKUP($C57,KALPit!$A$10:$BI$212,I$51,FALSE))</f>
        <v>R</v>
      </c>
      <c r="J57" s="70">
        <f t="shared" si="144"/>
        <v>4</v>
      </c>
      <c r="K57" s="5">
        <f>IF($C57="","",VLOOKUP($C57,KALPit!$A$10:$BI$212,K$51,FALSE))</f>
        <v>5</v>
      </c>
      <c r="L57" s="5">
        <f>IF($C57="","",VLOOKUP($C57,KALPit!$A$10:$BI$212,L$51,FALSE))</f>
        <v>3</v>
      </c>
      <c r="M57" s="3">
        <f>IF($C57="","",VLOOKUP($C57,KALPit!$A$10:$BI$212,M$51,FALSE))</f>
        <v>7</v>
      </c>
      <c r="N57" s="5">
        <f>IF($C57="","",VLOOKUP($C57,KALPit!$A$10:$BI$212,N$51,FALSE))</f>
        <v>6</v>
      </c>
      <c r="O57" s="5">
        <f>IF($C57="","",VLOOKUP($C57,KALPit!$A$10:$BI$212,O$51,FALSE))</f>
        <v>3</v>
      </c>
      <c r="P57" s="5">
        <f>IF($C57="","",VLOOKUP($C57,KALPit!$A$10:$BI$212,P$51,FALSE))</f>
        <v>7</v>
      </c>
      <c r="Q57" s="5" t="str">
        <f>IF($C57="","",VLOOKUP($C57,KALPit!$A$10:$BI$212,Q$51,FALSE))</f>
        <v>-</v>
      </c>
      <c r="R57" s="5" t="str">
        <f>IF($C57="","",VLOOKUP($C57,KALPit!$A$10:$BI$212,R$51,FALSE))</f>
        <v>-</v>
      </c>
      <c r="S57" s="5" t="str">
        <f>IF($C57="","",VLOOKUP($C57,KALPit!$A$10:$BI$212,S$51,FALSE))</f>
        <v>-</v>
      </c>
      <c r="T57" s="5">
        <f>IF($C57="","",VLOOKUP($C57,KALPit!$A$10:$BI$212,T$51,FALSE))</f>
        <v>6</v>
      </c>
      <c r="U57" s="5" t="str">
        <f>IF($C57="","",VLOOKUP($C57,KALPit!$A$10:$BI$212,U$51,FALSE))</f>
        <v>-</v>
      </c>
      <c r="V57" s="5" t="str">
        <f>IF($C57="","",VLOOKUP($C57,KALPit!$A$10:$BI$212,V$51,FALSE))</f>
        <v>-</v>
      </c>
      <c r="W57" s="5" t="str">
        <f>IF($C57="","",VLOOKUP($C57,KALPit!$A$10:$BI$212,W$51,FALSE))</f>
        <v>-</v>
      </c>
      <c r="X57" s="5" t="str">
        <f>IF($C57="","",VLOOKUP($C57,KALPit!$A$10:$BI$212,X$51,FALSE))</f>
        <v>-</v>
      </c>
      <c r="Y57" s="3" t="str">
        <f>IF($C57="","",VLOOKUP($C57,KALPit!$A$10:$BI$212,Y$51,FALSE))</f>
        <v>-</v>
      </c>
      <c r="Z57" s="46" t="str">
        <f>IF($C57="","",VLOOKUP($C57,KALPit!$A$10:$BI$212,Z$51,FALSE))</f>
        <v>95-97 Mph</v>
      </c>
      <c r="AA57" s="5">
        <f>IF($C57="","",VLOOKUP($C57,KALPit!$A$10:$BI$212,AA$51,FALSE))</f>
        <v>8</v>
      </c>
      <c r="AB57" s="73" t="str">
        <f>IF($C57="","",VLOOKUP($C57,KALPit!$A$10:$BI$212,AB$51,FALSE))</f>
        <v>EX FB</v>
      </c>
      <c r="AC57" s="60">
        <f>IF($C57="","",VLOOKUP($C57,KALPit!$A$10:$BI$212,AC$51,FALSE))</f>
        <v>5.75</v>
      </c>
      <c r="AD57" s="263">
        <f>IF($C57="","",VLOOKUP($C57,KALPit!$A$10:$BI$212,AD$51,FALSE))</f>
        <v>5</v>
      </c>
      <c r="AE57" s="263">
        <f>IF($C57="","",VLOOKUP($C57,KALPit!$A$10:$BI$212,AE$51,FALSE))</f>
        <v>3</v>
      </c>
      <c r="AF57" s="264">
        <f>IF($C57="","",VLOOKUP($C57,KALPit!$A$10:$BI$212,AF$51,FALSE))</f>
        <v>7</v>
      </c>
      <c r="AG57" s="60">
        <f>IF($C57="","",VLOOKUP($C57,KALPit!$A$10:$BI$212,AG$51,FALSE))</f>
        <v>5.75</v>
      </c>
    </row>
    <row r="58" spans="1:33" x14ac:dyDescent="0.25">
      <c r="A58" s="5">
        <v>6</v>
      </c>
      <c r="B58" s="32" t="s">
        <v>117</v>
      </c>
      <c r="C58" s="313"/>
      <c r="D58" s="33" t="str">
        <f>IF($C58="","",VLOOKUP($C58,KALPit!$A$10:$BI$212,D$1-2,FALSE))</f>
        <v/>
      </c>
      <c r="E58" s="35" t="str">
        <f>IF($C58="","",VLOOKUP($C58,KALPit!$A$10:$BI$212,E$1-1,FALSE))</f>
        <v/>
      </c>
      <c r="F58" s="34" t="str">
        <f t="shared" si="141"/>
        <v/>
      </c>
      <c r="G58" s="34" t="str">
        <f t="shared" si="142"/>
        <v/>
      </c>
      <c r="H58" s="34" t="str">
        <f t="shared" si="143"/>
        <v/>
      </c>
      <c r="I58" s="93" t="str">
        <f>IF($C58="","",VLOOKUP($C58,KALPit!$A$10:$BI$212,I$51,FALSE))</f>
        <v/>
      </c>
      <c r="J58" s="71" t="str">
        <f t="shared" si="144"/>
        <v/>
      </c>
      <c r="K58" s="34" t="str">
        <f>IF($C58="","",VLOOKUP($C58,KALPit!$A$10:$BI$212,K$51,FALSE))</f>
        <v/>
      </c>
      <c r="L58" s="34" t="str">
        <f>IF($C58="","",VLOOKUP($C58,KALPit!$A$10:$BI$212,L$51,FALSE))</f>
        <v/>
      </c>
      <c r="M58" s="55" t="str">
        <f>IF($C58="","",VLOOKUP($C58,KALPit!$A$10:$BI$212,M$51,FALSE))</f>
        <v/>
      </c>
      <c r="N58" s="34" t="str">
        <f>IF($C58="","",VLOOKUP($C58,KALPit!$A$10:$BI$212,N$51,FALSE))</f>
        <v/>
      </c>
      <c r="O58" s="34" t="str">
        <f>IF($C58="","",VLOOKUP($C58,KALPit!$A$10:$BI$212,O$51,FALSE))</f>
        <v/>
      </c>
      <c r="P58" s="34" t="str">
        <f>IF($C58="","",VLOOKUP($C58,KALPit!$A$10:$BI$212,P$51,FALSE))</f>
        <v/>
      </c>
      <c r="Q58" s="34" t="str">
        <f>IF($C58="","",VLOOKUP($C58,KALPit!$A$10:$BI$212,Q$51,FALSE))</f>
        <v/>
      </c>
      <c r="R58" s="34" t="str">
        <f>IF($C58="","",VLOOKUP($C58,KALPit!$A$10:$BI$212,R$51,FALSE))</f>
        <v/>
      </c>
      <c r="S58" s="34" t="str">
        <f>IF($C58="","",VLOOKUP($C58,KALPit!$A$10:$BI$212,S$51,FALSE))</f>
        <v/>
      </c>
      <c r="T58" s="34" t="str">
        <f>IF($C58="","",VLOOKUP($C58,KALPit!$A$10:$BI$212,T$51,FALSE))</f>
        <v/>
      </c>
      <c r="U58" s="34" t="str">
        <f>IF($C58="","",VLOOKUP($C58,KALPit!$A$10:$BI$212,U$51,FALSE))</f>
        <v/>
      </c>
      <c r="V58" s="34" t="str">
        <f>IF($C58="","",VLOOKUP($C58,KALPit!$A$10:$BI$212,V$51,FALSE))</f>
        <v/>
      </c>
      <c r="W58" s="34" t="str">
        <f>IF($C58="","",VLOOKUP($C58,KALPit!$A$10:$BI$212,W$51,FALSE))</f>
        <v/>
      </c>
      <c r="X58" s="34" t="str">
        <f>IF($C58="","",VLOOKUP($C58,KALPit!$A$10:$BI$212,X$51,FALSE))</f>
        <v/>
      </c>
      <c r="Y58" s="55" t="str">
        <f>IF($C58="","",VLOOKUP($C58,KALPit!$A$10:$BI$212,Y$51,FALSE))</f>
        <v/>
      </c>
      <c r="Z58" s="47" t="str">
        <f>IF($C58="","",VLOOKUP($C58,KALPit!$A$10:$BI$212,Z$51,FALSE))</f>
        <v/>
      </c>
      <c r="AA58" s="34" t="str">
        <f>IF($C58="","",VLOOKUP($C58,KALPit!$A$10:$BI$212,AA$51,FALSE))</f>
        <v/>
      </c>
      <c r="AB58" s="74" t="str">
        <f>IF($C58="","",VLOOKUP($C58,KALPit!$A$10:$BI$212,AB$51,FALSE))</f>
        <v/>
      </c>
      <c r="AC58" s="61" t="str">
        <f>IF($C58="","",VLOOKUP($C58,KALPit!$A$10:$BI$212,AC$51,FALSE))</f>
        <v/>
      </c>
      <c r="AD58" s="261" t="str">
        <f>IF($C58="","",VLOOKUP($C58,KALPit!$A$10:$BI$212,AD$51,FALSE))</f>
        <v/>
      </c>
      <c r="AE58" s="261" t="str">
        <f>IF($C58="","",VLOOKUP($C58,KALPit!$A$10:$BI$212,AE$51,FALSE))</f>
        <v/>
      </c>
      <c r="AF58" s="262" t="str">
        <f>IF($C58="","",VLOOKUP($C58,KALPit!$A$10:$BI$212,AF$51,FALSE))</f>
        <v/>
      </c>
      <c r="AG58" s="61" t="str">
        <f>IF($C58="","",VLOOKUP($C58,KALPit!$A$10:$BI$212,AG$51,FALSE))</f>
        <v/>
      </c>
    </row>
    <row r="59" spans="1:33" x14ac:dyDescent="0.25">
      <c r="C59" s="314"/>
      <c r="Z59" s="5"/>
      <c r="AA59" s="5"/>
      <c r="AB59" s="5"/>
    </row>
    <row r="60" spans="1:33" ht="57" x14ac:dyDescent="0.25">
      <c r="A60" s="18" t="s">
        <v>183</v>
      </c>
      <c r="B60" s="36" t="s">
        <v>118</v>
      </c>
      <c r="C60" s="315" t="s">
        <v>108</v>
      </c>
      <c r="D60" s="37" t="s">
        <v>81</v>
      </c>
      <c r="E60" s="37" t="s">
        <v>92</v>
      </c>
      <c r="F60" s="48" t="s">
        <v>180</v>
      </c>
      <c r="G60" s="40" t="s">
        <v>181</v>
      </c>
      <c r="H60" s="49" t="s">
        <v>182</v>
      </c>
      <c r="I60" s="69" t="s">
        <v>202</v>
      </c>
      <c r="J60" s="40" t="s">
        <v>179</v>
      </c>
      <c r="K60" s="72" t="s">
        <v>176</v>
      </c>
      <c r="L60" s="67" t="s">
        <v>177</v>
      </c>
      <c r="M60" s="68" t="s">
        <v>178</v>
      </c>
      <c r="N60" s="67" t="s">
        <v>50</v>
      </c>
      <c r="O60" s="67" t="s">
        <v>52</v>
      </c>
      <c r="P60" s="67" t="s">
        <v>54</v>
      </c>
      <c r="Q60" s="67" t="s">
        <v>56</v>
      </c>
      <c r="R60" s="67" t="s">
        <v>58</v>
      </c>
      <c r="S60" s="67" t="s">
        <v>98</v>
      </c>
      <c r="T60" s="67" t="s">
        <v>61</v>
      </c>
      <c r="U60" s="67" t="s">
        <v>63</v>
      </c>
      <c r="V60" s="67" t="s">
        <v>65</v>
      </c>
      <c r="W60" s="67" t="s">
        <v>67</v>
      </c>
      <c r="X60" s="67" t="s">
        <v>69</v>
      </c>
      <c r="Y60" s="68" t="s">
        <v>71</v>
      </c>
      <c r="Z60" s="72" t="s">
        <v>189</v>
      </c>
      <c r="AA60" s="67" t="s">
        <v>188</v>
      </c>
      <c r="AB60" s="68" t="s">
        <v>190</v>
      </c>
      <c r="AC60" s="276" t="s">
        <v>403</v>
      </c>
      <c r="AD60" s="67" t="s">
        <v>176</v>
      </c>
      <c r="AE60" s="67" t="s">
        <v>177</v>
      </c>
      <c r="AF60" s="68" t="s">
        <v>178</v>
      </c>
      <c r="AG60" s="276" t="s">
        <v>187</v>
      </c>
    </row>
    <row r="61" spans="1:33" x14ac:dyDescent="0.25">
      <c r="A61">
        <v>1</v>
      </c>
      <c r="B61" s="29" t="s">
        <v>99</v>
      </c>
      <c r="C61" s="58"/>
      <c r="D61" s="30" t="str">
        <f>IF($C61="","",VLOOKUP($C61,KALPit!$A$10:$BI$212,D$1-2,FALSE))</f>
        <v/>
      </c>
      <c r="E61" s="30" t="str">
        <f>IF($C61="","",VLOOKUP($C61,KALPit!$A$10:$BI$212,E$1-1,FALSE))</f>
        <v/>
      </c>
      <c r="F61" s="46" t="str">
        <f>IF($C61="","",IF(AVERAGE(K61:M61)&gt;7,1,0))</f>
        <v/>
      </c>
      <c r="G61" s="5" t="str">
        <f>IF($C61="","",IF(AVERAGE(K61:M61)&gt;6.5,1,0))</f>
        <v/>
      </c>
      <c r="H61" s="3" t="str">
        <f>IF($C61="","",IF(AVERAGE(K61:M61)&gt;6,1,0))</f>
        <v/>
      </c>
      <c r="I61" s="91" t="str">
        <f>IF($C61="","",VLOOKUP($C61,KALPit!$A$10:$BI$212,I$51,FALSE))</f>
        <v/>
      </c>
      <c r="J61" s="5" t="str">
        <f>IF($C61="","",COUNT(N61:Y61))</f>
        <v/>
      </c>
      <c r="K61" s="46" t="str">
        <f>IF($C61="","",VLOOKUP($C61,KALPit!$A$10:$BI$212,K$51,FALSE))</f>
        <v/>
      </c>
      <c r="L61" s="5" t="str">
        <f>IF($C61="","",VLOOKUP($C61,KALPit!$A$10:$BI$212,L$51,FALSE))</f>
        <v/>
      </c>
      <c r="M61" s="3" t="str">
        <f>IF($C61="","",VLOOKUP($C61,KALPit!$A$10:$BI$212,M$51,FALSE))</f>
        <v/>
      </c>
      <c r="N61" s="5" t="str">
        <f>IF($C61="","",VLOOKUP($C61,KALPit!$A$10:$BI$212,N$51,FALSE))</f>
        <v/>
      </c>
      <c r="O61" s="5" t="str">
        <f>IF($C61="","",VLOOKUP($C61,KALPit!$A$10:$BI$212,O$51,FALSE))</f>
        <v/>
      </c>
      <c r="P61" s="5" t="str">
        <f>IF($C61="","",VLOOKUP($C61,KALPit!$A$10:$BI$212,P$51,FALSE))</f>
        <v/>
      </c>
      <c r="Q61" s="5" t="str">
        <f>IF($C61="","",VLOOKUP($C61,KALPit!$A$10:$BI$212,Q$51,FALSE))</f>
        <v/>
      </c>
      <c r="R61" s="5" t="str">
        <f>IF($C61="","",VLOOKUP($C61,KALPit!$A$10:$BI$212,R$51,FALSE))</f>
        <v/>
      </c>
      <c r="S61" s="5" t="str">
        <f>IF($C61="","",VLOOKUP($C61,KALPit!$A$10:$BI$212,S$51,FALSE))</f>
        <v/>
      </c>
      <c r="T61" s="5" t="str">
        <f>IF($C61="","",VLOOKUP($C61,KALPit!$A$10:$BI$212,T$51,FALSE))</f>
        <v/>
      </c>
      <c r="U61" s="5" t="str">
        <f>IF($C61="","",VLOOKUP($C61,KALPit!$A$10:$BI$212,U$51,FALSE))</f>
        <v/>
      </c>
      <c r="V61" s="5" t="str">
        <f>IF($C61="","",VLOOKUP($C61,KALPit!$A$10:$BI$212,V$51,FALSE))</f>
        <v/>
      </c>
      <c r="W61" s="5" t="str">
        <f>IF($C61="","",VLOOKUP($C61,KALPit!$A$10:$BI$212,W$51,FALSE))</f>
        <v/>
      </c>
      <c r="X61" s="5" t="str">
        <f>IF($C61="","",VLOOKUP($C61,KALPit!$A$10:$BI$212,X$51,FALSE))</f>
        <v/>
      </c>
      <c r="Y61" s="3" t="str">
        <f>IF($C61="","",VLOOKUP($C61,KALPit!$A$10:$BI$212,Y$51,FALSE))</f>
        <v/>
      </c>
      <c r="Z61" s="46" t="str">
        <f>IF($C61="","",VLOOKUP($C61,KALPit!$A$10:$BI$212,Z$51,FALSE))</f>
        <v/>
      </c>
      <c r="AA61" s="5" t="str">
        <f>IF($C61="","",VLOOKUP($C61,KALPit!$A$10:$BI$212,AA$51,FALSE))</f>
        <v/>
      </c>
      <c r="AB61" s="73" t="str">
        <f>IF($C61="","",VLOOKUP($C61,KALPit!$A$10:$BI$212,AB$51,FALSE))</f>
        <v/>
      </c>
      <c r="AC61" s="277" t="str">
        <f>IF($C61="","",VLOOKUP($C61,KALPit!$A$10:$BI$212,AC$51,FALSE))</f>
        <v/>
      </c>
      <c r="AD61" s="263" t="str">
        <f>IF($C61="","",VLOOKUP($C61,KALPit!$A$10:$BI$212,AD$51,FALSE))</f>
        <v/>
      </c>
      <c r="AE61" s="263" t="str">
        <f>IF($C61="","",VLOOKUP($C61,KALPit!$A$10:$BI$212,AE$51,FALSE))</f>
        <v/>
      </c>
      <c r="AF61" s="264" t="str">
        <f>IF($C61="","",VLOOKUP($C61,KALPit!$A$10:$BI$212,AF$51,FALSE))</f>
        <v/>
      </c>
      <c r="AG61" s="277" t="str">
        <f>IF($C61="","",VLOOKUP($C61,KALPit!$A$10:$BI$212,AG$51,FALSE))</f>
        <v/>
      </c>
    </row>
    <row r="62" spans="1:33" x14ac:dyDescent="0.25">
      <c r="A62">
        <v>2</v>
      </c>
      <c r="B62" s="32" t="s">
        <v>119</v>
      </c>
      <c r="C62" s="316"/>
      <c r="D62" s="33" t="str">
        <f>IF($C62="","",VLOOKUP($C62,KALPit!$A$10:$BI$212,D$1-2,FALSE))</f>
        <v/>
      </c>
      <c r="E62" s="33" t="str">
        <f>IF($C62="","",VLOOKUP($C62,KALPit!$A$10:$BI$212,E$1-1,FALSE))</f>
        <v/>
      </c>
      <c r="F62" s="47" t="str">
        <f>IF($C62="","",IF(AVERAGE(K62:M62)&gt;7,1,0))</f>
        <v/>
      </c>
      <c r="G62" s="34" t="str">
        <f>IF($C62="","",IF(AVERAGE(K62:M62)&gt;6.5,1,0))</f>
        <v/>
      </c>
      <c r="H62" s="55" t="str">
        <f>IF($C62="","",IF(AVERAGE(K62:M62)&gt;6,1,0))</f>
        <v/>
      </c>
      <c r="I62" s="93" t="str">
        <f>IF($C62="","",VLOOKUP($C62,KALPit!$A$10:$BI$212,I$51,FALSE))</f>
        <v/>
      </c>
      <c r="J62" s="34" t="str">
        <f>IF($C62="","",COUNT(N62:Y62))</f>
        <v/>
      </c>
      <c r="K62" s="47" t="str">
        <f>IF($C62="","",VLOOKUP($C62,KALPit!$A$10:$BI$212,K$51,FALSE))</f>
        <v/>
      </c>
      <c r="L62" s="34" t="str">
        <f>IF($C62="","",VLOOKUP($C62,KALPit!$A$10:$BI$212,L$51,FALSE))</f>
        <v/>
      </c>
      <c r="M62" s="55" t="str">
        <f>IF($C62="","",VLOOKUP($C62,KALPit!$A$10:$BI$212,M$51,FALSE))</f>
        <v/>
      </c>
      <c r="N62" s="34" t="str">
        <f>IF($C62="","",VLOOKUP($C62,KALPit!$A$10:$BI$212,N$51,FALSE))</f>
        <v/>
      </c>
      <c r="O62" s="34" t="str">
        <f>IF($C62="","",VLOOKUP($C62,KALPit!$A$10:$BI$212,O$51,FALSE))</f>
        <v/>
      </c>
      <c r="P62" s="34" t="str">
        <f>IF($C62="","",VLOOKUP($C62,KALPit!$A$10:$BI$212,P$51,FALSE))</f>
        <v/>
      </c>
      <c r="Q62" s="34" t="str">
        <f>IF($C62="","",VLOOKUP($C62,KALPit!$A$10:$BI$212,Q$51,FALSE))</f>
        <v/>
      </c>
      <c r="R62" s="34" t="str">
        <f>IF($C62="","",VLOOKUP($C62,KALPit!$A$10:$BI$212,R$51,FALSE))</f>
        <v/>
      </c>
      <c r="S62" s="34" t="str">
        <f>IF($C62="","",VLOOKUP($C62,KALPit!$A$10:$BI$212,S$51,FALSE))</f>
        <v/>
      </c>
      <c r="T62" s="34" t="str">
        <f>IF($C62="","",VLOOKUP($C62,KALPit!$A$10:$BI$212,T$51,FALSE))</f>
        <v/>
      </c>
      <c r="U62" s="34" t="str">
        <f>IF($C62="","",VLOOKUP($C62,KALPit!$A$10:$BI$212,U$51,FALSE))</f>
        <v/>
      </c>
      <c r="V62" s="34" t="str">
        <f>IF($C62="","",VLOOKUP($C62,KALPit!$A$10:$BI$212,V$51,FALSE))</f>
        <v/>
      </c>
      <c r="W62" s="34" t="str">
        <f>IF($C62="","",VLOOKUP($C62,KALPit!$A$10:$BI$212,W$51,FALSE))</f>
        <v/>
      </c>
      <c r="X62" s="34" t="str">
        <f>IF($C62="","",VLOOKUP($C62,KALPit!$A$10:$BI$212,X$51,FALSE))</f>
        <v/>
      </c>
      <c r="Y62" s="55" t="str">
        <f>IF($C62="","",VLOOKUP($C62,KALPit!$A$10:$BI$212,Y$51,FALSE))</f>
        <v/>
      </c>
      <c r="Z62" s="47" t="str">
        <f>IF($C62="","",VLOOKUP($C62,KALPit!$A$10:$BI$212,Z$51,FALSE))</f>
        <v/>
      </c>
      <c r="AA62" s="34" t="str">
        <f>IF($C62="","",VLOOKUP($C62,KALPit!$A$10:$BI$212,AA$51,FALSE))</f>
        <v/>
      </c>
      <c r="AB62" s="74" t="str">
        <f>IF($C62="","",VLOOKUP($C62,KALPit!$A$10:$BI$212,AB$51,FALSE))</f>
        <v/>
      </c>
      <c r="AC62" s="61" t="str">
        <f>IF($C62="","",VLOOKUP($C62,KALPit!$A$10:$BI$212,AC$51,FALSE))</f>
        <v/>
      </c>
      <c r="AD62" s="261" t="str">
        <f>IF($C62="","",VLOOKUP($C62,KALPit!$A$10:$BI$212,AD$51,FALSE))</f>
        <v/>
      </c>
      <c r="AE62" s="261" t="str">
        <f>IF($C62="","",VLOOKUP($C62,KALPit!$A$10:$BI$212,AE$51,FALSE))</f>
        <v/>
      </c>
      <c r="AF62" s="262" t="str">
        <f>IF($C62="","",VLOOKUP($C62,KALPit!$A$10:$BI$212,AF$51,FALSE))</f>
        <v/>
      </c>
      <c r="AG62" s="61" t="str">
        <f>IF($C62="","",VLOOKUP($C62,KALPit!$A$10:$BI$212,AG$51,FALSE))</f>
        <v/>
      </c>
    </row>
    <row r="63" spans="1:33" x14ac:dyDescent="0.25">
      <c r="C63" s="314"/>
      <c r="Z63" s="5"/>
      <c r="AA63" s="5"/>
      <c r="AB63" s="5"/>
    </row>
    <row r="64" spans="1:33" ht="57" x14ac:dyDescent="0.25">
      <c r="A64" s="18" t="s">
        <v>183</v>
      </c>
      <c r="B64" s="36" t="s">
        <v>120</v>
      </c>
      <c r="C64" s="315" t="s">
        <v>108</v>
      </c>
      <c r="D64" s="37" t="s">
        <v>81</v>
      </c>
      <c r="E64" s="37" t="s">
        <v>92</v>
      </c>
      <c r="F64" s="48" t="s">
        <v>180</v>
      </c>
      <c r="G64" s="40" t="s">
        <v>181</v>
      </c>
      <c r="H64" s="49" t="s">
        <v>182</v>
      </c>
      <c r="I64" s="69" t="s">
        <v>202</v>
      </c>
      <c r="J64" s="40" t="s">
        <v>179</v>
      </c>
      <c r="K64" s="72" t="s">
        <v>176</v>
      </c>
      <c r="L64" s="67" t="s">
        <v>177</v>
      </c>
      <c r="M64" s="68" t="s">
        <v>178</v>
      </c>
      <c r="N64" s="67" t="s">
        <v>50</v>
      </c>
      <c r="O64" s="67" t="s">
        <v>52</v>
      </c>
      <c r="P64" s="67" t="s">
        <v>54</v>
      </c>
      <c r="Q64" s="67" t="s">
        <v>56</v>
      </c>
      <c r="R64" s="67" t="s">
        <v>58</v>
      </c>
      <c r="S64" s="67" t="s">
        <v>98</v>
      </c>
      <c r="T64" s="67" t="s">
        <v>61</v>
      </c>
      <c r="U64" s="67" t="s">
        <v>63</v>
      </c>
      <c r="V64" s="67" t="s">
        <v>65</v>
      </c>
      <c r="W64" s="67" t="s">
        <v>67</v>
      </c>
      <c r="X64" s="67" t="s">
        <v>69</v>
      </c>
      <c r="Y64" s="68" t="s">
        <v>71</v>
      </c>
      <c r="Z64" s="72" t="s">
        <v>189</v>
      </c>
      <c r="AA64" s="67" t="s">
        <v>188</v>
      </c>
      <c r="AB64" s="68" t="s">
        <v>190</v>
      </c>
      <c r="AC64" s="276" t="s">
        <v>403</v>
      </c>
      <c r="AD64" s="67" t="s">
        <v>176</v>
      </c>
      <c r="AE64" s="67" t="s">
        <v>177</v>
      </c>
      <c r="AF64" s="68" t="s">
        <v>178</v>
      </c>
      <c r="AG64" s="276" t="s">
        <v>187</v>
      </c>
    </row>
    <row r="65" spans="1:33" x14ac:dyDescent="0.25">
      <c r="A65">
        <v>1</v>
      </c>
      <c r="B65" s="29" t="s">
        <v>121</v>
      </c>
      <c r="C65" s="58"/>
      <c r="D65" s="30" t="str">
        <f>IF($C65="","",VLOOKUP($C65,KALPit!$A$10:$BI$212,D$1-2,FALSE))</f>
        <v/>
      </c>
      <c r="E65" s="30" t="str">
        <f>IF($C65="","",VLOOKUP($C65,KALPit!$A$10:$BI$212,E$1-1,FALSE))</f>
        <v/>
      </c>
      <c r="F65" s="46" t="str">
        <f t="shared" ref="F65:F74" si="145">IF($C65="","",IF(AVERAGE(K65:M65)&gt;7,1,0))</f>
        <v/>
      </c>
      <c r="G65" s="5" t="str">
        <f t="shared" ref="G65:G74" si="146">IF($C65="","",IF(AVERAGE(K65:M65)&gt;6.5,1,0))</f>
        <v/>
      </c>
      <c r="H65" s="3" t="str">
        <f t="shared" ref="H65:H74" si="147">IF($C65="","",IF(AVERAGE(K65:M65)&gt;6,1,0))</f>
        <v/>
      </c>
      <c r="I65" s="92" t="str">
        <f>IF($C65="","",VLOOKUP($C65,KALPit!$A$10:$BI$212,I$51,FALSE))</f>
        <v/>
      </c>
      <c r="J65" s="5" t="str">
        <f t="shared" ref="J65:J74" si="148">IF($C65="","",COUNT(N65:Y65))</f>
        <v/>
      </c>
      <c r="K65" s="46" t="str">
        <f>IF($C65="","",VLOOKUP($C65,KALPit!$A$10:$BI$212,K$51,FALSE))</f>
        <v/>
      </c>
      <c r="L65" s="5" t="str">
        <f>IF($C65="","",VLOOKUP($C65,KALPit!$A$10:$BI$212,L$51,FALSE))</f>
        <v/>
      </c>
      <c r="M65" s="3" t="str">
        <f>IF($C65="","",VLOOKUP($C65,KALPit!$A$10:$BI$212,M$51,FALSE))</f>
        <v/>
      </c>
      <c r="N65" s="5" t="str">
        <f>IF($C65="","",VLOOKUP($C65,KALPit!$A$10:$BI$212,N$51,FALSE))</f>
        <v/>
      </c>
      <c r="O65" s="5" t="str">
        <f>IF($C65="","",VLOOKUP($C65,KALPit!$A$10:$BI$212,O$51,FALSE))</f>
        <v/>
      </c>
      <c r="P65" s="5" t="str">
        <f>IF($C65="","",VLOOKUP($C65,KALPit!$A$10:$BI$212,P$51,FALSE))</f>
        <v/>
      </c>
      <c r="Q65" s="5" t="str">
        <f>IF($C65="","",VLOOKUP($C65,KALPit!$A$10:$BI$212,Q$51,FALSE))</f>
        <v/>
      </c>
      <c r="R65" s="5" t="str">
        <f>IF($C65="","",VLOOKUP($C65,KALPit!$A$10:$BI$212,R$51,FALSE))</f>
        <v/>
      </c>
      <c r="S65" s="5" t="str">
        <f>IF($C65="","",VLOOKUP($C65,KALPit!$A$10:$BI$212,S$51,FALSE))</f>
        <v/>
      </c>
      <c r="T65" s="5" t="str">
        <f>IF($C65="","",VLOOKUP($C65,KALPit!$A$10:$BI$212,T$51,FALSE))</f>
        <v/>
      </c>
      <c r="U65" s="5" t="str">
        <f>IF($C65="","",VLOOKUP($C65,KALPit!$A$10:$BI$212,U$51,FALSE))</f>
        <v/>
      </c>
      <c r="V65" s="5" t="str">
        <f>IF($C65="","",VLOOKUP($C65,KALPit!$A$10:$BI$212,V$51,FALSE))</f>
        <v/>
      </c>
      <c r="W65" s="5" t="str">
        <f>IF($C65="","",VLOOKUP($C65,KALPit!$A$10:$BI$212,W$51,FALSE))</f>
        <v/>
      </c>
      <c r="X65" s="5" t="str">
        <f>IF($C65="","",VLOOKUP($C65,KALPit!$A$10:$BI$212,X$51,FALSE))</f>
        <v/>
      </c>
      <c r="Y65" s="3" t="str">
        <f>IF($C65="","",VLOOKUP($C65,KALPit!$A$10:$BI$212,Y$51,FALSE))</f>
        <v/>
      </c>
      <c r="Z65" s="46" t="str">
        <f>IF($C65="","",VLOOKUP($C65,KALPit!$A$10:$BI$212,Z$51,FALSE))</f>
        <v/>
      </c>
      <c r="AA65" s="5" t="str">
        <f>IF($C65="","",VLOOKUP($C65,KALPit!$A$10:$BI$212,AA$51,FALSE))</f>
        <v/>
      </c>
      <c r="AB65" s="73" t="str">
        <f>IF($C65="","",VLOOKUP($C65,KALPit!$A$10:$BI$212,AB$51,FALSE))</f>
        <v/>
      </c>
      <c r="AC65" s="277" t="str">
        <f>IF($C65="","",VLOOKUP($C65,KALPit!$A$10:$BI$212,AC$51,FALSE))</f>
        <v/>
      </c>
      <c r="AD65" s="263" t="str">
        <f>IF($C65="","",VLOOKUP($C65,KALPit!$A$10:$BI$212,AD$51,FALSE))</f>
        <v/>
      </c>
      <c r="AE65" s="263" t="str">
        <f>IF($C65="","",VLOOKUP($C65,KALPit!$A$10:$BI$212,AE$51,FALSE))</f>
        <v/>
      </c>
      <c r="AF65" s="264" t="str">
        <f>IF($C65="","",VLOOKUP($C65,KALPit!$A$10:$BI$212,AF$51,FALSE))</f>
        <v/>
      </c>
      <c r="AG65" s="277" t="str">
        <f>IF($C65="","",VLOOKUP($C65,KALPit!$A$10:$BI$212,AG$51,FALSE))</f>
        <v/>
      </c>
    </row>
    <row r="66" spans="1:33" x14ac:dyDescent="0.25">
      <c r="A66">
        <v>2</v>
      </c>
      <c r="B66" s="29" t="s">
        <v>122</v>
      </c>
      <c r="C66" s="58"/>
      <c r="D66" s="30" t="str">
        <f>IF($C66="","",VLOOKUP($C66,KALPit!$A$10:$BI$212,D$1-2,FALSE))</f>
        <v/>
      </c>
      <c r="E66" s="30" t="str">
        <f>IF($C66="","",VLOOKUP($C66,KALPit!$A$10:$BI$212,E$1-1,FALSE))</f>
        <v/>
      </c>
      <c r="F66" s="46" t="str">
        <f t="shared" si="145"/>
        <v/>
      </c>
      <c r="G66" s="5" t="str">
        <f t="shared" si="146"/>
        <v/>
      </c>
      <c r="H66" s="3" t="str">
        <f t="shared" si="147"/>
        <v/>
      </c>
      <c r="I66" s="92" t="str">
        <f>IF($C66="","",VLOOKUP($C66,KALPit!$A$10:$BI$212,I$51,FALSE))</f>
        <v/>
      </c>
      <c r="J66" s="5" t="str">
        <f t="shared" si="148"/>
        <v/>
      </c>
      <c r="K66" s="46" t="str">
        <f>IF($C66="","",VLOOKUP($C66,KALPit!$A$10:$BI$212,K$51,FALSE))</f>
        <v/>
      </c>
      <c r="L66" s="5" t="str">
        <f>IF($C66="","",VLOOKUP($C66,KALPit!$A$10:$BI$212,L$51,FALSE))</f>
        <v/>
      </c>
      <c r="M66" s="3" t="str">
        <f>IF($C66="","",VLOOKUP($C66,KALPit!$A$10:$BI$212,M$51,FALSE))</f>
        <v/>
      </c>
      <c r="N66" s="5" t="str">
        <f>IF($C66="","",VLOOKUP($C66,KALPit!$A$10:$BI$212,N$51,FALSE))</f>
        <v/>
      </c>
      <c r="O66" s="5" t="str">
        <f>IF($C66="","",VLOOKUP($C66,KALPit!$A$10:$BI$212,O$51,FALSE))</f>
        <v/>
      </c>
      <c r="P66" s="5" t="str">
        <f>IF($C66="","",VLOOKUP($C66,KALPit!$A$10:$BI$212,P$51,FALSE))</f>
        <v/>
      </c>
      <c r="Q66" s="5" t="str">
        <f>IF($C66="","",VLOOKUP($C66,KALPit!$A$10:$BI$212,Q$51,FALSE))</f>
        <v/>
      </c>
      <c r="R66" s="5" t="str">
        <f>IF($C66="","",VLOOKUP($C66,KALPit!$A$10:$BI$212,R$51,FALSE))</f>
        <v/>
      </c>
      <c r="S66" s="5" t="str">
        <f>IF($C66="","",VLOOKUP($C66,KALPit!$A$10:$BI$212,S$51,FALSE))</f>
        <v/>
      </c>
      <c r="T66" s="5" t="str">
        <f>IF($C66="","",VLOOKUP($C66,KALPit!$A$10:$BI$212,T$51,FALSE))</f>
        <v/>
      </c>
      <c r="U66" s="5" t="str">
        <f>IF($C66="","",VLOOKUP($C66,KALPit!$A$10:$BI$212,U$51,FALSE))</f>
        <v/>
      </c>
      <c r="V66" s="5" t="str">
        <f>IF($C66="","",VLOOKUP($C66,KALPit!$A$10:$BI$212,V$51,FALSE))</f>
        <v/>
      </c>
      <c r="W66" s="5" t="str">
        <f>IF($C66="","",VLOOKUP($C66,KALPit!$A$10:$BI$212,W$51,FALSE))</f>
        <v/>
      </c>
      <c r="X66" s="5" t="str">
        <f>IF($C66="","",VLOOKUP($C66,KALPit!$A$10:$BI$212,X$51,FALSE))</f>
        <v/>
      </c>
      <c r="Y66" s="3" t="str">
        <f>IF($C66="","",VLOOKUP($C66,KALPit!$A$10:$BI$212,Y$51,FALSE))</f>
        <v/>
      </c>
      <c r="Z66" s="46" t="str">
        <f>IF($C66="","",VLOOKUP($C66,KALPit!$A$10:$BI$212,Z$51,FALSE))</f>
        <v/>
      </c>
      <c r="AA66" s="5" t="str">
        <f>IF($C66="","",VLOOKUP($C66,KALPit!$A$10:$BI$212,AA$51,FALSE))</f>
        <v/>
      </c>
      <c r="AB66" s="73" t="str">
        <f>IF($C66="","",VLOOKUP($C66,KALPit!$A$10:$BI$212,AB$51,FALSE))</f>
        <v/>
      </c>
      <c r="AC66" s="60" t="str">
        <f>IF($C66="","",VLOOKUP($C66,KALPit!$A$10:$BI$212,AC$51,FALSE))</f>
        <v/>
      </c>
      <c r="AD66" s="263" t="str">
        <f>IF($C66="","",VLOOKUP($C66,KALPit!$A$10:$BI$212,AD$51,FALSE))</f>
        <v/>
      </c>
      <c r="AE66" s="263" t="str">
        <f>IF($C66="","",VLOOKUP($C66,KALPit!$A$10:$BI$212,AE$51,FALSE))</f>
        <v/>
      </c>
      <c r="AF66" s="264" t="str">
        <f>IF($C66="","",VLOOKUP($C66,KALPit!$A$10:$BI$212,AF$51,FALSE))</f>
        <v/>
      </c>
      <c r="AG66" s="60" t="str">
        <f>IF($C66="","",VLOOKUP($C66,KALPit!$A$10:$BI$212,AG$51,FALSE))</f>
        <v/>
      </c>
    </row>
    <row r="67" spans="1:33" x14ac:dyDescent="0.25">
      <c r="A67">
        <v>3</v>
      </c>
      <c r="B67" s="29" t="s">
        <v>13</v>
      </c>
      <c r="C67" s="58"/>
      <c r="D67" s="30" t="str">
        <f>IF($C67="","",VLOOKUP($C67,KALPit!$A$10:$BI$212,D$1-2,FALSE))</f>
        <v/>
      </c>
      <c r="E67" s="30" t="str">
        <f>IF($C67="","",VLOOKUP($C67,KALPit!$A$10:$BI$212,E$1-1,FALSE))</f>
        <v/>
      </c>
      <c r="F67" s="46" t="str">
        <f t="shared" si="145"/>
        <v/>
      </c>
      <c r="G67" s="5" t="str">
        <f t="shared" si="146"/>
        <v/>
      </c>
      <c r="H67" s="3" t="str">
        <f t="shared" si="147"/>
        <v/>
      </c>
      <c r="I67" s="92" t="str">
        <f>IF($C67="","",VLOOKUP($C67,KALPit!$A$10:$BI$212,I$51,FALSE))</f>
        <v/>
      </c>
      <c r="J67" s="5" t="str">
        <f t="shared" si="148"/>
        <v/>
      </c>
      <c r="K67" s="46" t="str">
        <f>IF($C67="","",VLOOKUP($C67,KALPit!$A$10:$BI$212,K$51,FALSE))</f>
        <v/>
      </c>
      <c r="L67" s="5" t="str">
        <f>IF($C67="","",VLOOKUP($C67,KALPit!$A$10:$BI$212,L$51,FALSE))</f>
        <v/>
      </c>
      <c r="M67" s="3" t="str">
        <f>IF($C67="","",VLOOKUP($C67,KALPit!$A$10:$BI$212,M$51,FALSE))</f>
        <v/>
      </c>
      <c r="N67" s="5" t="str">
        <f>IF($C67="","",VLOOKUP($C67,KALPit!$A$10:$BI$212,N$51,FALSE))</f>
        <v/>
      </c>
      <c r="O67" s="5" t="str">
        <f>IF($C67="","",VLOOKUP($C67,KALPit!$A$10:$BI$212,O$51,FALSE))</f>
        <v/>
      </c>
      <c r="P67" s="5" t="str">
        <f>IF($C67="","",VLOOKUP($C67,KALPit!$A$10:$BI$212,P$51,FALSE))</f>
        <v/>
      </c>
      <c r="Q67" s="5" t="str">
        <f>IF($C67="","",VLOOKUP($C67,KALPit!$A$10:$BI$212,Q$51,FALSE))</f>
        <v/>
      </c>
      <c r="R67" s="5" t="str">
        <f>IF($C67="","",VLOOKUP($C67,KALPit!$A$10:$BI$212,R$51,FALSE))</f>
        <v/>
      </c>
      <c r="S67" s="5" t="str">
        <f>IF($C67="","",VLOOKUP($C67,KALPit!$A$10:$BI$212,S$51,FALSE))</f>
        <v/>
      </c>
      <c r="T67" s="5" t="str">
        <f>IF($C67="","",VLOOKUP($C67,KALPit!$A$10:$BI$212,T$51,FALSE))</f>
        <v/>
      </c>
      <c r="U67" s="5" t="str">
        <f>IF($C67="","",VLOOKUP($C67,KALPit!$A$10:$BI$212,U$51,FALSE))</f>
        <v/>
      </c>
      <c r="V67" s="5" t="str">
        <f>IF($C67="","",VLOOKUP($C67,KALPit!$A$10:$BI$212,V$51,FALSE))</f>
        <v/>
      </c>
      <c r="W67" s="5" t="str">
        <f>IF($C67="","",VLOOKUP($C67,KALPit!$A$10:$BI$212,W$51,FALSE))</f>
        <v/>
      </c>
      <c r="X67" s="5" t="str">
        <f>IF($C67="","",VLOOKUP($C67,KALPit!$A$10:$BI$212,X$51,FALSE))</f>
        <v/>
      </c>
      <c r="Y67" s="3" t="str">
        <f>IF($C67="","",VLOOKUP($C67,KALPit!$A$10:$BI$212,Y$51,FALSE))</f>
        <v/>
      </c>
      <c r="Z67" s="46" t="str">
        <f>IF($C67="","",VLOOKUP($C67,KALPit!$A$10:$BI$212,Z$51,FALSE))</f>
        <v/>
      </c>
      <c r="AA67" s="5" t="str">
        <f>IF($C67="","",VLOOKUP($C67,KALPit!$A$10:$BI$212,AA$51,FALSE))</f>
        <v/>
      </c>
      <c r="AB67" s="73" t="str">
        <f>IF($C67="","",VLOOKUP($C67,KALPit!$A$10:$BI$212,AB$51,FALSE))</f>
        <v/>
      </c>
      <c r="AC67" s="60" t="str">
        <f>IF($C67="","",VLOOKUP($C67,KALPit!$A$10:$BI$212,AC$51,FALSE))</f>
        <v/>
      </c>
      <c r="AD67" s="263" t="str">
        <f>IF($C67="","",VLOOKUP($C67,KALPit!$A$10:$BI$212,AD$51,FALSE))</f>
        <v/>
      </c>
      <c r="AE67" s="263" t="str">
        <f>IF($C67="","",VLOOKUP($C67,KALPit!$A$10:$BI$212,AE$51,FALSE))</f>
        <v/>
      </c>
      <c r="AF67" s="264" t="str">
        <f>IF($C67="","",VLOOKUP($C67,KALPit!$A$10:$BI$212,AF$51,FALSE))</f>
        <v/>
      </c>
      <c r="AG67" s="60" t="str">
        <f>IF($C67="","",VLOOKUP($C67,KALPit!$A$10:$BI$212,AG$51,FALSE))</f>
        <v/>
      </c>
    </row>
    <row r="68" spans="1:33" x14ac:dyDescent="0.25">
      <c r="A68">
        <v>4</v>
      </c>
      <c r="B68" s="29" t="s">
        <v>13</v>
      </c>
      <c r="C68" s="58"/>
      <c r="D68" s="30" t="str">
        <f>IF($C68="","",VLOOKUP($C68,KALPit!$A$10:$BI$212,D$1-2,FALSE))</f>
        <v/>
      </c>
      <c r="E68" s="30" t="str">
        <f>IF($C68="","",VLOOKUP($C68,KALPit!$A$10:$BI$212,E$1-1,FALSE))</f>
        <v/>
      </c>
      <c r="F68" s="46" t="str">
        <f t="shared" si="145"/>
        <v/>
      </c>
      <c r="G68" s="5" t="str">
        <f t="shared" si="146"/>
        <v/>
      </c>
      <c r="H68" s="3" t="str">
        <f t="shared" si="147"/>
        <v/>
      </c>
      <c r="I68" s="92" t="str">
        <f>IF($C68="","",VLOOKUP($C68,KALPit!$A$10:$BI$212,I$51,FALSE))</f>
        <v/>
      </c>
      <c r="J68" s="5" t="str">
        <f t="shared" si="148"/>
        <v/>
      </c>
      <c r="K68" s="46" t="str">
        <f>IF($C68="","",VLOOKUP($C68,KALPit!$A$10:$BI$212,K$51,FALSE))</f>
        <v/>
      </c>
      <c r="L68" s="5" t="str">
        <f>IF($C68="","",VLOOKUP($C68,KALPit!$A$10:$BI$212,L$51,FALSE))</f>
        <v/>
      </c>
      <c r="M68" s="3" t="str">
        <f>IF($C68="","",VLOOKUP($C68,KALPit!$A$10:$BI$212,M$51,FALSE))</f>
        <v/>
      </c>
      <c r="N68" s="5" t="str">
        <f>IF($C68="","",VLOOKUP($C68,KALPit!$A$10:$BI$212,N$51,FALSE))</f>
        <v/>
      </c>
      <c r="O68" s="5" t="str">
        <f>IF($C68="","",VLOOKUP($C68,KALPit!$A$10:$BI$212,O$51,FALSE))</f>
        <v/>
      </c>
      <c r="P68" s="5" t="str">
        <f>IF($C68="","",VLOOKUP($C68,KALPit!$A$10:$BI$212,P$51,FALSE))</f>
        <v/>
      </c>
      <c r="Q68" s="5" t="str">
        <f>IF($C68="","",VLOOKUP($C68,KALPit!$A$10:$BI$212,Q$51,FALSE))</f>
        <v/>
      </c>
      <c r="R68" s="5" t="str">
        <f>IF($C68="","",VLOOKUP($C68,KALPit!$A$10:$BI$212,R$51,FALSE))</f>
        <v/>
      </c>
      <c r="S68" s="5" t="str">
        <f>IF($C68="","",VLOOKUP($C68,KALPit!$A$10:$BI$212,S$51,FALSE))</f>
        <v/>
      </c>
      <c r="T68" s="5" t="str">
        <f>IF($C68="","",VLOOKUP($C68,KALPit!$A$10:$BI$212,T$51,FALSE))</f>
        <v/>
      </c>
      <c r="U68" s="5" t="str">
        <f>IF($C68="","",VLOOKUP($C68,KALPit!$A$10:$BI$212,U$51,FALSE))</f>
        <v/>
      </c>
      <c r="V68" s="5" t="str">
        <f>IF($C68="","",VLOOKUP($C68,KALPit!$A$10:$BI$212,V$51,FALSE))</f>
        <v/>
      </c>
      <c r="W68" s="5" t="str">
        <f>IF($C68="","",VLOOKUP($C68,KALPit!$A$10:$BI$212,W$51,FALSE))</f>
        <v/>
      </c>
      <c r="X68" s="5" t="str">
        <f>IF($C68="","",VLOOKUP($C68,KALPit!$A$10:$BI$212,X$51,FALSE))</f>
        <v/>
      </c>
      <c r="Y68" s="3" t="str">
        <f>IF($C68="","",VLOOKUP($C68,KALPit!$A$10:$BI$212,Y$51,FALSE))</f>
        <v/>
      </c>
      <c r="Z68" s="46" t="str">
        <f>IF($C68="","",VLOOKUP($C68,KALPit!$A$10:$BI$212,Z$51,FALSE))</f>
        <v/>
      </c>
      <c r="AA68" s="5" t="str">
        <f>IF($C68="","",VLOOKUP($C68,KALPit!$A$10:$BI$212,AA$51,FALSE))</f>
        <v/>
      </c>
      <c r="AB68" s="73" t="str">
        <f>IF($C68="","",VLOOKUP($C68,KALPit!$A$10:$BI$212,AB$51,FALSE))</f>
        <v/>
      </c>
      <c r="AC68" s="60" t="str">
        <f>IF($C68="","",VLOOKUP($C68,KALPit!$A$10:$BI$212,AC$51,FALSE))</f>
        <v/>
      </c>
      <c r="AD68" s="263" t="str">
        <f>IF($C68="","",VLOOKUP($C68,KALPit!$A$10:$BI$212,AD$51,FALSE))</f>
        <v/>
      </c>
      <c r="AE68" s="263" t="str">
        <f>IF($C68="","",VLOOKUP($C68,KALPit!$A$10:$BI$212,AE$51,FALSE))</f>
        <v/>
      </c>
      <c r="AF68" s="264" t="str">
        <f>IF($C68="","",VLOOKUP($C68,KALPit!$A$10:$BI$212,AF$51,FALSE))</f>
        <v/>
      </c>
      <c r="AG68" s="60" t="str">
        <f>IF($C68="","",VLOOKUP($C68,KALPit!$A$10:$BI$212,AG$51,FALSE))</f>
        <v/>
      </c>
    </row>
    <row r="69" spans="1:33" x14ac:dyDescent="0.25">
      <c r="A69">
        <v>5</v>
      </c>
      <c r="B69" s="29" t="s">
        <v>13</v>
      </c>
      <c r="C69" s="58"/>
      <c r="D69" s="30" t="str">
        <f>IF($C69="","",VLOOKUP($C69,KALPit!$A$10:$BI$212,D$1-2,FALSE))</f>
        <v/>
      </c>
      <c r="E69" s="30" t="str">
        <f>IF($C69="","",VLOOKUP($C69,KALPit!$A$10:$BI$212,E$1-1,FALSE))</f>
        <v/>
      </c>
      <c r="F69" s="46" t="str">
        <f t="shared" si="145"/>
        <v/>
      </c>
      <c r="G69" s="5" t="str">
        <f t="shared" si="146"/>
        <v/>
      </c>
      <c r="H69" s="3" t="str">
        <f t="shared" si="147"/>
        <v/>
      </c>
      <c r="I69" s="92" t="str">
        <f>IF($C69="","",VLOOKUP($C69,KALPit!$A$10:$BI$212,I$51,FALSE))</f>
        <v/>
      </c>
      <c r="J69" s="5" t="str">
        <f t="shared" si="148"/>
        <v/>
      </c>
      <c r="K69" s="46" t="str">
        <f>IF($C69="","",VLOOKUP($C69,KALPit!$A$10:$BI$212,K$51,FALSE))</f>
        <v/>
      </c>
      <c r="L69" s="5" t="str">
        <f>IF($C69="","",VLOOKUP($C69,KALPit!$A$10:$BI$212,L$51,FALSE))</f>
        <v/>
      </c>
      <c r="M69" s="3" t="str">
        <f>IF($C69="","",VLOOKUP($C69,KALPit!$A$10:$BI$212,M$51,FALSE))</f>
        <v/>
      </c>
      <c r="N69" s="5" t="str">
        <f>IF($C69="","",VLOOKUP($C69,KALPit!$A$10:$BI$212,N$51,FALSE))</f>
        <v/>
      </c>
      <c r="O69" s="5" t="str">
        <f>IF($C69="","",VLOOKUP($C69,KALPit!$A$10:$BI$212,O$51,FALSE))</f>
        <v/>
      </c>
      <c r="P69" s="5" t="str">
        <f>IF($C69="","",VLOOKUP($C69,KALPit!$A$10:$BI$212,P$51,FALSE))</f>
        <v/>
      </c>
      <c r="Q69" s="5" t="str">
        <f>IF($C69="","",VLOOKUP($C69,KALPit!$A$10:$BI$212,Q$51,FALSE))</f>
        <v/>
      </c>
      <c r="R69" s="5" t="str">
        <f>IF($C69="","",VLOOKUP($C69,KALPit!$A$10:$BI$212,R$51,FALSE))</f>
        <v/>
      </c>
      <c r="S69" s="5" t="str">
        <f>IF($C69="","",VLOOKUP($C69,KALPit!$A$10:$BI$212,S$51,FALSE))</f>
        <v/>
      </c>
      <c r="T69" s="5" t="str">
        <f>IF($C69="","",VLOOKUP($C69,KALPit!$A$10:$BI$212,T$51,FALSE))</f>
        <v/>
      </c>
      <c r="U69" s="5" t="str">
        <f>IF($C69="","",VLOOKUP($C69,KALPit!$A$10:$BI$212,U$51,FALSE))</f>
        <v/>
      </c>
      <c r="V69" s="5" t="str">
        <f>IF($C69="","",VLOOKUP($C69,KALPit!$A$10:$BI$212,V$51,FALSE))</f>
        <v/>
      </c>
      <c r="W69" s="5" t="str">
        <f>IF($C69="","",VLOOKUP($C69,KALPit!$A$10:$BI$212,W$51,FALSE))</f>
        <v/>
      </c>
      <c r="X69" s="5" t="str">
        <f>IF($C69="","",VLOOKUP($C69,KALPit!$A$10:$BI$212,X$51,FALSE))</f>
        <v/>
      </c>
      <c r="Y69" s="3" t="str">
        <f>IF($C69="","",VLOOKUP($C69,KALPit!$A$10:$BI$212,Y$51,FALSE))</f>
        <v/>
      </c>
      <c r="Z69" s="46" t="str">
        <f>IF($C69="","",VLOOKUP($C69,KALPit!$A$10:$BI$212,Z$51,FALSE))</f>
        <v/>
      </c>
      <c r="AA69" s="5" t="str">
        <f>IF($C69="","",VLOOKUP($C69,KALPit!$A$10:$BI$212,AA$51,FALSE))</f>
        <v/>
      </c>
      <c r="AB69" s="73" t="str">
        <f>IF($C69="","",VLOOKUP($C69,KALPit!$A$10:$BI$212,AB$51,FALSE))</f>
        <v/>
      </c>
      <c r="AC69" s="60" t="str">
        <f>IF($C69="","",VLOOKUP($C69,KALPit!$A$10:$BI$212,AC$51,FALSE))</f>
        <v/>
      </c>
      <c r="AD69" s="263" t="str">
        <f>IF($C69="","",VLOOKUP($C69,KALPit!$A$10:$BI$212,AD$51,FALSE))</f>
        <v/>
      </c>
      <c r="AE69" s="263" t="str">
        <f>IF($C69="","",VLOOKUP($C69,KALPit!$A$10:$BI$212,AE$51,FALSE))</f>
        <v/>
      </c>
      <c r="AF69" s="264" t="str">
        <f>IF($C69="","",VLOOKUP($C69,KALPit!$A$10:$BI$212,AF$51,FALSE))</f>
        <v/>
      </c>
      <c r="AG69" s="60" t="str">
        <f>IF($C69="","",VLOOKUP($C69,KALPit!$A$10:$BI$212,AG$51,FALSE))</f>
        <v/>
      </c>
    </row>
    <row r="70" spans="1:33" x14ac:dyDescent="0.25">
      <c r="A70">
        <v>6</v>
      </c>
      <c r="B70" s="29" t="s">
        <v>13</v>
      </c>
      <c r="C70" s="58"/>
      <c r="D70" s="30" t="str">
        <f>IF($C70="","",VLOOKUP($C70,KALPit!$A$10:$BI$212,D$1-2,FALSE))</f>
        <v/>
      </c>
      <c r="E70" s="30" t="str">
        <f>IF($C70="","",VLOOKUP($C70,KALPit!$A$10:$BI$212,E$1-1,FALSE))</f>
        <v/>
      </c>
      <c r="F70" s="311" t="str">
        <f t="shared" si="145"/>
        <v/>
      </c>
      <c r="G70" s="309" t="str">
        <f t="shared" si="146"/>
        <v/>
      </c>
      <c r="H70" s="310" t="str">
        <f t="shared" si="147"/>
        <v/>
      </c>
      <c r="I70" s="92" t="str">
        <f>IF($C70="","",VLOOKUP($C70,KALPit!$A$10:$BI$212,I$51,FALSE))</f>
        <v/>
      </c>
      <c r="J70" s="309" t="str">
        <f t="shared" si="148"/>
        <v/>
      </c>
      <c r="K70" s="311" t="str">
        <f>IF($C70="","",VLOOKUP($C70,KALPit!$A$10:$BI$212,K$51,FALSE))</f>
        <v/>
      </c>
      <c r="L70" s="309" t="str">
        <f>IF($C70="","",VLOOKUP($C70,KALPit!$A$10:$BI$212,L$51,FALSE))</f>
        <v/>
      </c>
      <c r="M70" s="310" t="str">
        <f>IF($C70="","",VLOOKUP($C70,KALPit!$A$10:$BI$212,M$51,FALSE))</f>
        <v/>
      </c>
      <c r="N70" s="309" t="str">
        <f>IF($C70="","",VLOOKUP($C70,KALPit!$A$10:$BI$212,N$51,FALSE))</f>
        <v/>
      </c>
      <c r="O70" s="309" t="str">
        <f>IF($C70="","",VLOOKUP($C70,KALPit!$A$10:$BI$212,O$51,FALSE))</f>
        <v/>
      </c>
      <c r="P70" s="309" t="str">
        <f>IF($C70="","",VLOOKUP($C70,KALPit!$A$10:$BI$212,P$51,FALSE))</f>
        <v/>
      </c>
      <c r="Q70" s="309" t="str">
        <f>IF($C70="","",VLOOKUP($C70,KALPit!$A$10:$BI$212,Q$51,FALSE))</f>
        <v/>
      </c>
      <c r="R70" s="309" t="str">
        <f>IF($C70="","",VLOOKUP($C70,KALPit!$A$10:$BI$212,R$51,FALSE))</f>
        <v/>
      </c>
      <c r="S70" s="309" t="str">
        <f>IF($C70="","",VLOOKUP($C70,KALPit!$A$10:$BI$212,S$51,FALSE))</f>
        <v/>
      </c>
      <c r="T70" s="309" t="str">
        <f>IF($C70="","",VLOOKUP($C70,KALPit!$A$10:$BI$212,T$51,FALSE))</f>
        <v/>
      </c>
      <c r="U70" s="309" t="str">
        <f>IF($C70="","",VLOOKUP($C70,KALPit!$A$10:$BI$212,U$51,FALSE))</f>
        <v/>
      </c>
      <c r="V70" s="309" t="str">
        <f>IF($C70="","",VLOOKUP($C70,KALPit!$A$10:$BI$212,V$51,FALSE))</f>
        <v/>
      </c>
      <c r="W70" s="309" t="str">
        <f>IF($C70="","",VLOOKUP($C70,KALPit!$A$10:$BI$212,W$51,FALSE))</f>
        <v/>
      </c>
      <c r="X70" s="309" t="str">
        <f>IF($C70="","",VLOOKUP($C70,KALPit!$A$10:$BI$212,X$51,FALSE))</f>
        <v/>
      </c>
      <c r="Y70" s="310" t="str">
        <f>IF($C70="","",VLOOKUP($C70,KALPit!$A$10:$BI$212,Y$51,FALSE))</f>
        <v/>
      </c>
      <c r="Z70" s="311" t="str">
        <f>IF($C70="","",VLOOKUP($C70,KALPit!$A$10:$BI$212,Z$51,FALSE))</f>
        <v/>
      </c>
      <c r="AA70" s="309" t="str">
        <f>IF($C70="","",VLOOKUP($C70,KALPit!$A$10:$BI$212,AA$51,FALSE))</f>
        <v/>
      </c>
      <c r="AB70" s="73" t="str">
        <f>IF($C70="","",VLOOKUP($C70,KALPit!$A$10:$BI$212,AB$51,FALSE))</f>
        <v/>
      </c>
      <c r="AC70" s="60" t="str">
        <f>IF($C70="","",VLOOKUP($C70,KALPit!$A$10:$BI$212,AC$51,FALSE))</f>
        <v/>
      </c>
      <c r="AD70" s="309" t="str">
        <f>IF($C70="","",VLOOKUP($C70,KALPit!$A$10:$BI$212,AD$51,FALSE))</f>
        <v/>
      </c>
      <c r="AE70" s="309" t="str">
        <f>IF($C70="","",VLOOKUP($C70,KALPit!$A$10:$BI$212,AE$51,FALSE))</f>
        <v/>
      </c>
      <c r="AF70" s="310" t="str">
        <f>IF($C70="","",VLOOKUP($C70,KALPit!$A$10:$BI$212,AF$51,FALSE))</f>
        <v/>
      </c>
      <c r="AG70" s="60" t="str">
        <f>IF($C70="","",VLOOKUP($C70,KALPit!$A$10:$BI$212,AG$51,FALSE))</f>
        <v/>
      </c>
    </row>
    <row r="71" spans="1:33" x14ac:dyDescent="0.25">
      <c r="A71">
        <v>7</v>
      </c>
      <c r="B71" s="29" t="s">
        <v>13</v>
      </c>
      <c r="C71" s="58"/>
      <c r="D71" s="30" t="str">
        <f>IF($C71="","",VLOOKUP($C71,KALPit!$A$10:$BI$212,D$1-2,FALSE))</f>
        <v/>
      </c>
      <c r="E71" s="30" t="str">
        <f>IF($C71="","",VLOOKUP($C71,KALPit!$A$10:$BI$212,E$1-1,FALSE))</f>
        <v/>
      </c>
      <c r="F71" s="311" t="str">
        <f t="shared" si="145"/>
        <v/>
      </c>
      <c r="G71" s="309" t="str">
        <f t="shared" si="146"/>
        <v/>
      </c>
      <c r="H71" s="310" t="str">
        <f t="shared" si="147"/>
        <v/>
      </c>
      <c r="I71" s="92" t="str">
        <f>IF($C71="","",VLOOKUP($C71,KALPit!$A$10:$BI$212,I$51,FALSE))</f>
        <v/>
      </c>
      <c r="J71" s="309" t="str">
        <f t="shared" si="148"/>
        <v/>
      </c>
      <c r="K71" s="311" t="str">
        <f>IF($C71="","",VLOOKUP($C71,KALPit!$A$10:$BI$212,K$51,FALSE))</f>
        <v/>
      </c>
      <c r="L71" s="309" t="str">
        <f>IF($C71="","",VLOOKUP($C71,KALPit!$A$10:$BI$212,L$51,FALSE))</f>
        <v/>
      </c>
      <c r="M71" s="310" t="str">
        <f>IF($C71="","",VLOOKUP($C71,KALPit!$A$10:$BI$212,M$51,FALSE))</f>
        <v/>
      </c>
      <c r="N71" s="309" t="str">
        <f>IF($C71="","",VLOOKUP($C71,KALPit!$A$10:$BI$212,N$51,FALSE))</f>
        <v/>
      </c>
      <c r="O71" s="309" t="str">
        <f>IF($C71="","",VLOOKUP($C71,KALPit!$A$10:$BI$212,O$51,FALSE))</f>
        <v/>
      </c>
      <c r="P71" s="309" t="str">
        <f>IF($C71="","",VLOOKUP($C71,KALPit!$A$10:$BI$212,P$51,FALSE))</f>
        <v/>
      </c>
      <c r="Q71" s="309" t="str">
        <f>IF($C71="","",VLOOKUP($C71,KALPit!$A$10:$BI$212,Q$51,FALSE))</f>
        <v/>
      </c>
      <c r="R71" s="309" t="str">
        <f>IF($C71="","",VLOOKUP($C71,KALPit!$A$10:$BI$212,R$51,FALSE))</f>
        <v/>
      </c>
      <c r="S71" s="309" t="str">
        <f>IF($C71="","",VLOOKUP($C71,KALPit!$A$10:$BI$212,S$51,FALSE))</f>
        <v/>
      </c>
      <c r="T71" s="309" t="str">
        <f>IF($C71="","",VLOOKUP($C71,KALPit!$A$10:$BI$212,T$51,FALSE))</f>
        <v/>
      </c>
      <c r="U71" s="309" t="str">
        <f>IF($C71="","",VLOOKUP($C71,KALPit!$A$10:$BI$212,U$51,FALSE))</f>
        <v/>
      </c>
      <c r="V71" s="309" t="str">
        <f>IF($C71="","",VLOOKUP($C71,KALPit!$A$10:$BI$212,V$51,FALSE))</f>
        <v/>
      </c>
      <c r="W71" s="309" t="str">
        <f>IF($C71="","",VLOOKUP($C71,KALPit!$A$10:$BI$212,W$51,FALSE))</f>
        <v/>
      </c>
      <c r="X71" s="309" t="str">
        <f>IF($C71="","",VLOOKUP($C71,KALPit!$A$10:$BI$212,X$51,FALSE))</f>
        <v/>
      </c>
      <c r="Y71" s="310" t="str">
        <f>IF($C71="","",VLOOKUP($C71,KALPit!$A$10:$BI$212,Y$51,FALSE))</f>
        <v/>
      </c>
      <c r="Z71" s="311" t="str">
        <f>IF($C71="","",VLOOKUP($C71,KALPit!$A$10:$BI$212,Z$51,FALSE))</f>
        <v/>
      </c>
      <c r="AA71" s="309" t="str">
        <f>IF($C71="","",VLOOKUP($C71,KALPit!$A$10:$BI$212,AA$51,FALSE))</f>
        <v/>
      </c>
      <c r="AB71" s="73" t="str">
        <f>IF($C71="","",VLOOKUP($C71,KALPit!$A$10:$BI$212,AB$51,FALSE))</f>
        <v/>
      </c>
      <c r="AC71" s="60" t="str">
        <f>IF($C71="","",VLOOKUP($C71,KALPit!$A$10:$BI$212,AC$51,FALSE))</f>
        <v/>
      </c>
      <c r="AD71" s="309" t="str">
        <f>IF($C71="","",VLOOKUP($C71,KALPit!$A$10:$BI$212,AD$51,FALSE))</f>
        <v/>
      </c>
      <c r="AE71" s="309" t="str">
        <f>IF($C71="","",VLOOKUP($C71,KALPit!$A$10:$BI$212,AE$51,FALSE))</f>
        <v/>
      </c>
      <c r="AF71" s="310" t="str">
        <f>IF($C71="","",VLOOKUP($C71,KALPit!$A$10:$BI$212,AF$51,FALSE))</f>
        <v/>
      </c>
      <c r="AG71" s="60" t="str">
        <f>IF($C71="","",VLOOKUP($C71,KALPit!$A$10:$BI$212,AG$51,FALSE))</f>
        <v/>
      </c>
    </row>
    <row r="72" spans="1:33" x14ac:dyDescent="0.25">
      <c r="A72">
        <v>8</v>
      </c>
      <c r="B72" s="29" t="s">
        <v>13</v>
      </c>
      <c r="C72" s="58"/>
      <c r="D72" s="30" t="str">
        <f>IF($C72="","",VLOOKUP($C72,KALPit!$A$10:$BI$212,D$1-2,FALSE))</f>
        <v/>
      </c>
      <c r="E72" s="30" t="str">
        <f>IF($C72="","",VLOOKUP($C72,KALPit!$A$10:$BI$212,E$1-1,FALSE))</f>
        <v/>
      </c>
      <c r="F72" s="311" t="str">
        <f t="shared" si="145"/>
        <v/>
      </c>
      <c r="G72" s="309" t="str">
        <f t="shared" si="146"/>
        <v/>
      </c>
      <c r="H72" s="310" t="str">
        <f t="shared" si="147"/>
        <v/>
      </c>
      <c r="I72" s="92" t="str">
        <f>IF($C72="","",VLOOKUP($C72,KALPit!$A$10:$BI$212,I$51,FALSE))</f>
        <v/>
      </c>
      <c r="J72" s="309" t="str">
        <f t="shared" si="148"/>
        <v/>
      </c>
      <c r="K72" s="311" t="str">
        <f>IF($C72="","",VLOOKUP($C72,KALPit!$A$10:$BI$212,K$51,FALSE))</f>
        <v/>
      </c>
      <c r="L72" s="309" t="str">
        <f>IF($C72="","",VLOOKUP($C72,KALPit!$A$10:$BI$212,L$51,FALSE))</f>
        <v/>
      </c>
      <c r="M72" s="310" t="str">
        <f>IF($C72="","",VLOOKUP($C72,KALPit!$A$10:$BI$212,M$51,FALSE))</f>
        <v/>
      </c>
      <c r="N72" s="309" t="str">
        <f>IF($C72="","",VLOOKUP($C72,KALPit!$A$10:$BI$212,N$51,FALSE))</f>
        <v/>
      </c>
      <c r="O72" s="309" t="str">
        <f>IF($C72="","",VLOOKUP($C72,KALPit!$A$10:$BI$212,O$51,FALSE))</f>
        <v/>
      </c>
      <c r="P72" s="309" t="str">
        <f>IF($C72="","",VLOOKUP($C72,KALPit!$A$10:$BI$212,P$51,FALSE))</f>
        <v/>
      </c>
      <c r="Q72" s="309" t="str">
        <f>IF($C72="","",VLOOKUP($C72,KALPit!$A$10:$BI$212,Q$51,FALSE))</f>
        <v/>
      </c>
      <c r="R72" s="309" t="str">
        <f>IF($C72="","",VLOOKUP($C72,KALPit!$A$10:$BI$212,R$51,FALSE))</f>
        <v/>
      </c>
      <c r="S72" s="309" t="str">
        <f>IF($C72="","",VLOOKUP($C72,KALPit!$A$10:$BI$212,S$51,FALSE))</f>
        <v/>
      </c>
      <c r="T72" s="309" t="str">
        <f>IF($C72="","",VLOOKUP($C72,KALPit!$A$10:$BI$212,T$51,FALSE))</f>
        <v/>
      </c>
      <c r="U72" s="309" t="str">
        <f>IF($C72="","",VLOOKUP($C72,KALPit!$A$10:$BI$212,U$51,FALSE))</f>
        <v/>
      </c>
      <c r="V72" s="309" t="str">
        <f>IF($C72="","",VLOOKUP($C72,KALPit!$A$10:$BI$212,V$51,FALSE))</f>
        <v/>
      </c>
      <c r="W72" s="309" t="str">
        <f>IF($C72="","",VLOOKUP($C72,KALPit!$A$10:$BI$212,W$51,FALSE))</f>
        <v/>
      </c>
      <c r="X72" s="309" t="str">
        <f>IF($C72="","",VLOOKUP($C72,KALPit!$A$10:$BI$212,X$51,FALSE))</f>
        <v/>
      </c>
      <c r="Y72" s="310" t="str">
        <f>IF($C72="","",VLOOKUP($C72,KALPit!$A$10:$BI$212,Y$51,FALSE))</f>
        <v/>
      </c>
      <c r="Z72" s="311" t="str">
        <f>IF($C72="","",VLOOKUP($C72,KALPit!$A$10:$BI$212,Z$51,FALSE))</f>
        <v/>
      </c>
      <c r="AA72" s="309" t="str">
        <f>IF($C72="","",VLOOKUP($C72,KALPit!$A$10:$BI$212,AA$51,FALSE))</f>
        <v/>
      </c>
      <c r="AB72" s="73" t="str">
        <f>IF($C72="","",VLOOKUP($C72,KALPit!$A$10:$BI$212,AB$51,FALSE))</f>
        <v/>
      </c>
      <c r="AC72" s="60" t="str">
        <f>IF($C72="","",VLOOKUP($C72,KALPit!$A$10:$BI$212,AC$51,FALSE))</f>
        <v/>
      </c>
      <c r="AD72" s="309" t="str">
        <f>IF($C72="","",VLOOKUP($C72,KALPit!$A$10:$BI$212,AD$51,FALSE))</f>
        <v/>
      </c>
      <c r="AE72" s="309" t="str">
        <f>IF($C72="","",VLOOKUP($C72,KALPit!$A$10:$BI$212,AE$51,FALSE))</f>
        <v/>
      </c>
      <c r="AF72" s="310" t="str">
        <f>IF($C72="","",VLOOKUP($C72,KALPit!$A$10:$BI$212,AF$51,FALSE))</f>
        <v/>
      </c>
      <c r="AG72" s="60" t="str">
        <f>IF($C72="","",VLOOKUP($C72,KALPit!$A$10:$BI$212,AG$51,FALSE))</f>
        <v/>
      </c>
    </row>
    <row r="73" spans="1:33" x14ac:dyDescent="0.25">
      <c r="A73">
        <v>9</v>
      </c>
      <c r="B73" s="29" t="s">
        <v>13</v>
      </c>
      <c r="C73" s="58"/>
      <c r="D73" s="30" t="str">
        <f>IF($C73="","",VLOOKUP($C73,KALPit!$A$10:$BI$212,D$1-2,FALSE))</f>
        <v/>
      </c>
      <c r="E73" s="30" t="str">
        <f>IF($C73="","",VLOOKUP($C73,KALPit!$A$10:$BI$212,E$1-1,FALSE))</f>
        <v/>
      </c>
      <c r="F73" s="311" t="str">
        <f t="shared" si="145"/>
        <v/>
      </c>
      <c r="G73" s="309" t="str">
        <f t="shared" si="146"/>
        <v/>
      </c>
      <c r="H73" s="310" t="str">
        <f t="shared" si="147"/>
        <v/>
      </c>
      <c r="I73" s="92" t="str">
        <f>IF($C73="","",VLOOKUP($C73,KALPit!$A$10:$BI$212,I$51,FALSE))</f>
        <v/>
      </c>
      <c r="J73" s="309" t="str">
        <f t="shared" si="148"/>
        <v/>
      </c>
      <c r="K73" s="311" t="str">
        <f>IF($C73="","",VLOOKUP($C73,KALPit!$A$10:$BI$212,K$51,FALSE))</f>
        <v/>
      </c>
      <c r="L73" s="309" t="str">
        <f>IF($C73="","",VLOOKUP($C73,KALPit!$A$10:$BI$212,L$51,FALSE))</f>
        <v/>
      </c>
      <c r="M73" s="310" t="str">
        <f>IF($C73="","",VLOOKUP($C73,KALPit!$A$10:$BI$212,M$51,FALSE))</f>
        <v/>
      </c>
      <c r="N73" s="309" t="str">
        <f>IF($C73="","",VLOOKUP($C73,KALPit!$A$10:$BI$212,N$51,FALSE))</f>
        <v/>
      </c>
      <c r="O73" s="309" t="str">
        <f>IF($C73="","",VLOOKUP($C73,KALPit!$A$10:$BI$212,O$51,FALSE))</f>
        <v/>
      </c>
      <c r="P73" s="309" t="str">
        <f>IF($C73="","",VLOOKUP($C73,KALPit!$A$10:$BI$212,P$51,FALSE))</f>
        <v/>
      </c>
      <c r="Q73" s="309" t="str">
        <f>IF($C73="","",VLOOKUP($C73,KALPit!$A$10:$BI$212,Q$51,FALSE))</f>
        <v/>
      </c>
      <c r="R73" s="309" t="str">
        <f>IF($C73="","",VLOOKUP($C73,KALPit!$A$10:$BI$212,R$51,FALSE))</f>
        <v/>
      </c>
      <c r="S73" s="309" t="str">
        <f>IF($C73="","",VLOOKUP($C73,KALPit!$A$10:$BI$212,S$51,FALSE))</f>
        <v/>
      </c>
      <c r="T73" s="309" t="str">
        <f>IF($C73="","",VLOOKUP($C73,KALPit!$A$10:$BI$212,T$51,FALSE))</f>
        <v/>
      </c>
      <c r="U73" s="309" t="str">
        <f>IF($C73="","",VLOOKUP($C73,KALPit!$A$10:$BI$212,U$51,FALSE))</f>
        <v/>
      </c>
      <c r="V73" s="309" t="str">
        <f>IF($C73="","",VLOOKUP($C73,KALPit!$A$10:$BI$212,V$51,FALSE))</f>
        <v/>
      </c>
      <c r="W73" s="309" t="str">
        <f>IF($C73="","",VLOOKUP($C73,KALPit!$A$10:$BI$212,W$51,FALSE))</f>
        <v/>
      </c>
      <c r="X73" s="309" t="str">
        <f>IF($C73="","",VLOOKUP($C73,KALPit!$A$10:$BI$212,X$51,FALSE))</f>
        <v/>
      </c>
      <c r="Y73" s="310" t="str">
        <f>IF($C73="","",VLOOKUP($C73,KALPit!$A$10:$BI$212,Y$51,FALSE))</f>
        <v/>
      </c>
      <c r="Z73" s="311" t="str">
        <f>IF($C73="","",VLOOKUP($C73,KALPit!$A$10:$BI$212,Z$51,FALSE))</f>
        <v/>
      </c>
      <c r="AA73" s="309" t="str">
        <f>IF($C73="","",VLOOKUP($C73,KALPit!$A$10:$BI$212,AA$51,FALSE))</f>
        <v/>
      </c>
      <c r="AB73" s="73" t="str">
        <f>IF($C73="","",VLOOKUP($C73,KALPit!$A$10:$BI$212,AB$51,FALSE))</f>
        <v/>
      </c>
      <c r="AC73" s="60" t="str">
        <f>IF($C73="","",VLOOKUP($C73,KALPit!$A$10:$BI$212,AC$51,FALSE))</f>
        <v/>
      </c>
      <c r="AD73" s="309" t="str">
        <f>IF($C73="","",VLOOKUP($C73,KALPit!$A$10:$BI$212,AD$51,FALSE))</f>
        <v/>
      </c>
      <c r="AE73" s="309" t="str">
        <f>IF($C73="","",VLOOKUP($C73,KALPit!$A$10:$BI$212,AE$51,FALSE))</f>
        <v/>
      </c>
      <c r="AF73" s="310" t="str">
        <f>IF($C73="","",VLOOKUP($C73,KALPit!$A$10:$BI$212,AF$51,FALSE))</f>
        <v/>
      </c>
      <c r="AG73" s="60" t="str">
        <f>IF($C73="","",VLOOKUP($C73,KALPit!$A$10:$BI$212,AG$51,FALSE))</f>
        <v/>
      </c>
    </row>
    <row r="74" spans="1:33" x14ac:dyDescent="0.25">
      <c r="A74">
        <v>10</v>
      </c>
      <c r="B74" s="32" t="s">
        <v>13</v>
      </c>
      <c r="C74" s="33"/>
      <c r="D74" s="33" t="str">
        <f>IF($C74="","",VLOOKUP($C74,KALPit!$A$10:$BI$212,D$1-2,FALSE))</f>
        <v/>
      </c>
      <c r="E74" s="33" t="str">
        <f>IF($C74="","",VLOOKUP($C74,KALPit!$A$10:$BI$212,E$1-1,FALSE))</f>
        <v/>
      </c>
      <c r="F74" s="47" t="str">
        <f t="shared" si="145"/>
        <v/>
      </c>
      <c r="G74" s="34" t="str">
        <f t="shared" si="146"/>
        <v/>
      </c>
      <c r="H74" s="55" t="str">
        <f t="shared" si="147"/>
        <v/>
      </c>
      <c r="I74" s="93" t="str">
        <f>IF($C74="","",VLOOKUP($C74,KALPit!$A$10:$BI$212,I$51,FALSE))</f>
        <v/>
      </c>
      <c r="J74" s="34" t="str">
        <f t="shared" si="148"/>
        <v/>
      </c>
      <c r="K74" s="47" t="str">
        <f>IF($C74="","",VLOOKUP($C74,KALPit!$A$10:$BI$212,K$51,FALSE))</f>
        <v/>
      </c>
      <c r="L74" s="34" t="str">
        <f>IF($C74="","",VLOOKUP($C74,KALPit!$A$10:$BI$212,L$51,FALSE))</f>
        <v/>
      </c>
      <c r="M74" s="55" t="str">
        <f>IF($C74="","",VLOOKUP($C74,KALPit!$A$10:$BI$212,M$51,FALSE))</f>
        <v/>
      </c>
      <c r="N74" s="34" t="str">
        <f>IF($C74="","",VLOOKUP($C74,KALPit!$A$10:$BI$212,N$51,FALSE))</f>
        <v/>
      </c>
      <c r="O74" s="34" t="str">
        <f>IF($C74="","",VLOOKUP($C74,KALPit!$A$10:$BI$212,O$51,FALSE))</f>
        <v/>
      </c>
      <c r="P74" s="34" t="str">
        <f>IF($C74="","",VLOOKUP($C74,KALPit!$A$10:$BI$212,P$51,FALSE))</f>
        <v/>
      </c>
      <c r="Q74" s="34" t="str">
        <f>IF($C74="","",VLOOKUP($C74,KALPit!$A$10:$BI$212,Q$51,FALSE))</f>
        <v/>
      </c>
      <c r="R74" s="34" t="str">
        <f>IF($C74="","",VLOOKUP($C74,KALPit!$A$10:$BI$212,R$51,FALSE))</f>
        <v/>
      </c>
      <c r="S74" s="34" t="str">
        <f>IF($C74="","",VLOOKUP($C74,KALPit!$A$10:$BI$212,S$51,FALSE))</f>
        <v/>
      </c>
      <c r="T74" s="34" t="str">
        <f>IF($C74="","",VLOOKUP($C74,KALPit!$A$10:$BI$212,T$51,FALSE))</f>
        <v/>
      </c>
      <c r="U74" s="34" t="str">
        <f>IF($C74="","",VLOOKUP($C74,KALPit!$A$10:$BI$212,U$51,FALSE))</f>
        <v/>
      </c>
      <c r="V74" s="34" t="str">
        <f>IF($C74="","",VLOOKUP($C74,KALPit!$A$10:$BI$212,V$51,FALSE))</f>
        <v/>
      </c>
      <c r="W74" s="34" t="str">
        <f>IF($C74="","",VLOOKUP($C74,KALPit!$A$10:$BI$212,W$51,FALSE))</f>
        <v/>
      </c>
      <c r="X74" s="34" t="str">
        <f>IF($C74="","",VLOOKUP($C74,KALPit!$A$10:$BI$212,X$51,FALSE))</f>
        <v/>
      </c>
      <c r="Y74" s="55" t="str">
        <f>IF($C74="","",VLOOKUP($C74,KALPit!$A$10:$BI$212,Y$51,FALSE))</f>
        <v/>
      </c>
      <c r="Z74" s="47" t="str">
        <f>IF($C74="","",VLOOKUP($C74,KALPit!$A$10:$BI$212,Z$51,FALSE))</f>
        <v/>
      </c>
      <c r="AA74" s="34" t="str">
        <f>IF($C74="","",VLOOKUP($C74,KALPit!$A$10:$BI$212,AA$51,FALSE))</f>
        <v/>
      </c>
      <c r="AB74" s="74" t="str">
        <f>IF($C74="","",VLOOKUP($C74,KALPit!$A$10:$BI$212,AB$51,FALSE))</f>
        <v/>
      </c>
      <c r="AC74" s="61" t="str">
        <f>IF($C74="","",VLOOKUP($C74,KALPit!$A$10:$BI$212,AC$51,FALSE))</f>
        <v/>
      </c>
      <c r="AD74" s="261" t="str">
        <f>IF($C74="","",VLOOKUP($C74,KALPit!$A$10:$BI$212,AD$51,FALSE))</f>
        <v/>
      </c>
      <c r="AE74" s="261" t="str">
        <f>IF($C74="","",VLOOKUP($C74,KALPit!$A$10:$BI$212,AE$51,FALSE))</f>
        <v/>
      </c>
      <c r="AF74" s="262" t="str">
        <f>IF($C74="","",VLOOKUP($C74,KALPit!$A$10:$BI$212,AF$51,FALSE))</f>
        <v/>
      </c>
      <c r="AG74" s="61" t="str">
        <f>IF($C74="","",VLOOKUP($C74,KALPit!$A$10:$BI$212,AG$51,FALSE))</f>
        <v/>
      </c>
    </row>
  </sheetData>
  <mergeCells count="22">
    <mergeCell ref="AH32:AT32"/>
    <mergeCell ref="AH33:AT33"/>
    <mergeCell ref="AH34:AT34"/>
    <mergeCell ref="AH35:AT35"/>
    <mergeCell ref="AH36:AT36"/>
    <mergeCell ref="AG26:AT26"/>
    <mergeCell ref="AH31:AT31"/>
    <mergeCell ref="AH29:AT29"/>
    <mergeCell ref="AH27:AT27"/>
    <mergeCell ref="AH30:AT30"/>
    <mergeCell ref="AH28:AT28"/>
    <mergeCell ref="AG38:AT38"/>
    <mergeCell ref="AH39:AT39"/>
    <mergeCell ref="AH40:AT40"/>
    <mergeCell ref="AH41:AT41"/>
    <mergeCell ref="AH42:AT42"/>
    <mergeCell ref="AH48:AT48"/>
    <mergeCell ref="AH43:AT43"/>
    <mergeCell ref="AH44:AT44"/>
    <mergeCell ref="AH45:AT45"/>
    <mergeCell ref="AH46:AT46"/>
    <mergeCell ref="AH47:AT47"/>
  </mergeCells>
  <conditionalFormatting sqref="G13">
    <cfRule type="expression" dxfId="179" priority="18">
      <formula>IF(SUM(G14:G19)&gt;1,1,0)</formula>
    </cfRule>
  </conditionalFormatting>
  <conditionalFormatting sqref="H13">
    <cfRule type="expression" dxfId="178" priority="17">
      <formula>IF(SUM(H14:H19)&gt;1,1,0)</formula>
    </cfRule>
  </conditionalFormatting>
  <conditionalFormatting sqref="F13">
    <cfRule type="expression" dxfId="177" priority="16">
      <formula>IF(SUM(F14:F19)&gt;1,1,0)</formula>
    </cfRule>
  </conditionalFormatting>
  <conditionalFormatting sqref="I2">
    <cfRule type="expression" dxfId="176" priority="14">
      <formula>-IF(SUM(I3:I11)&gt;1,1,0)</formula>
    </cfRule>
  </conditionalFormatting>
  <conditionalFormatting sqref="H2">
    <cfRule type="expression" dxfId="175" priority="13">
      <formula>-IF(SUM(H3:H11)&gt;1,1,0)</formula>
    </cfRule>
  </conditionalFormatting>
  <conditionalFormatting sqref="F21">
    <cfRule type="expression" dxfId="174" priority="12">
      <formula>IF(SUM($F$22:$F$24)&gt;1,1,0)</formula>
    </cfRule>
  </conditionalFormatting>
  <conditionalFormatting sqref="F52">
    <cfRule type="expression" dxfId="173" priority="11">
      <formula>IF(SUM($F$53:$F$58)&gt;1,1,0)</formula>
    </cfRule>
  </conditionalFormatting>
  <conditionalFormatting sqref="H52">
    <cfRule type="expression" dxfId="172" priority="10">
      <formula>IF(SUM($H$53:$H$58)&gt;3,1,0)</formula>
    </cfRule>
  </conditionalFormatting>
  <conditionalFormatting sqref="G52">
    <cfRule type="expression" dxfId="171" priority="9">
      <formula>IF(SUM($G$53:$G$58)&gt;2,1,0)</formula>
    </cfRule>
  </conditionalFormatting>
  <conditionalFormatting sqref="C22:C24 C14:C19 C3:C11">
    <cfRule type="expression" dxfId="170" priority="5">
      <formula>IF($AK3&lt;4.5,1,0)</formula>
    </cfRule>
    <cfRule type="expression" dxfId="169" priority="6">
      <formula>IF($AK3&gt;7,1,0)</formula>
    </cfRule>
  </conditionalFormatting>
  <conditionalFormatting sqref="C15">
    <cfRule type="expression" dxfId="168" priority="3">
      <formula>IF($AK15&lt;4.5,1,0)</formula>
    </cfRule>
    <cfRule type="expression" dxfId="167" priority="4">
      <formula>IF($AK15&gt;7,1,0)</formula>
    </cfRule>
  </conditionalFormatting>
  <conditionalFormatting sqref="F2">
    <cfRule type="expression" dxfId="166" priority="2">
      <formula>IF(SUM(F3:F11)&gt;1,1,0)</formula>
    </cfRule>
  </conditionalFormatting>
  <conditionalFormatting sqref="G2">
    <cfRule type="expression" dxfId="165" priority="1">
      <formula>IF(SUM(G3:G11)&gt;1,1,0)</formula>
    </cfRule>
  </conditionalFormatting>
  <pageMargins left="0.7" right="0.7" top="0.75" bottom="0.75" header="0.3" footer="0.3"/>
  <pageSetup orientation="portrait" r:id="rId1"/>
  <ignoredErrors>
    <ignoredError sqref="J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2" tint="-0.499984740745262"/>
  </sheetPr>
  <dimension ref="A1:AZ74"/>
  <sheetViews>
    <sheetView zoomScale="85" zoomScaleNormal="85" workbookViewId="0">
      <pane ySplit="1" topLeftCell="A2" activePane="bottomLeft" state="frozen"/>
      <selection pane="bottomLeft" activeCell="C16" sqref="C16"/>
    </sheetView>
  </sheetViews>
  <sheetFormatPr defaultRowHeight="15" x14ac:dyDescent="0.25"/>
  <cols>
    <col min="1" max="1" width="3.140625" style="339" bestFit="1" customWidth="1"/>
    <col min="2" max="2" width="10.7109375" style="1" bestFit="1" customWidth="1"/>
    <col min="3" max="3" width="20" style="19" bestFit="1" customWidth="1"/>
    <col min="4" max="4" width="4.7109375" style="19" bestFit="1" customWidth="1"/>
    <col min="5" max="5" width="4.42578125" style="19" customWidth="1"/>
    <col min="6" max="6" width="4.42578125" style="339" bestFit="1" customWidth="1"/>
    <col min="7" max="7" width="3.7109375" style="339" bestFit="1" customWidth="1"/>
    <col min="8" max="8" width="4.7109375" style="339" bestFit="1" customWidth="1"/>
    <col min="9" max="9" width="4.28515625" style="339" customWidth="1"/>
    <col min="10" max="12" width="3.7109375" style="339" customWidth="1"/>
    <col min="13" max="16" width="3.7109375" style="339" bestFit="1" customWidth="1"/>
    <col min="17" max="17" width="4.28515625" style="339" bestFit="1" customWidth="1"/>
    <col min="18" max="18" width="4.7109375" style="339" bestFit="1" customWidth="1"/>
    <col min="19" max="21" width="3.7109375" style="339" bestFit="1" customWidth="1"/>
    <col min="22" max="22" width="4.28515625" style="339" bestFit="1" customWidth="1"/>
    <col min="23" max="23" width="4.7109375" style="339" bestFit="1" customWidth="1"/>
    <col min="24" max="24" width="4.28515625" style="339" customWidth="1"/>
    <col min="25" max="25" width="4.28515625" style="339" bestFit="1" customWidth="1"/>
    <col min="26" max="26" width="10.42578125" style="339" bestFit="1" customWidth="1"/>
    <col min="27" max="27" width="4.28515625" style="339" bestFit="1" customWidth="1"/>
    <col min="28" max="29" width="4.7109375" style="339" bestFit="1" customWidth="1"/>
    <col min="30" max="32" width="3.7109375" style="339" bestFit="1" customWidth="1"/>
    <col min="33" max="33" width="4.7109375" style="339" bestFit="1" customWidth="1"/>
    <col min="34" max="36" width="3.7109375" style="339" bestFit="1" customWidth="1"/>
    <col min="37" max="37" width="4.5703125" style="339" bestFit="1" customWidth="1"/>
    <col min="38" max="51" width="3.7109375" style="339" bestFit="1" customWidth="1"/>
    <col min="52" max="52" width="4.5703125" style="339" bestFit="1" customWidth="1"/>
    <col min="53" max="16384" width="9.140625" style="339"/>
  </cols>
  <sheetData>
    <row r="1" spans="1:52" x14ac:dyDescent="0.25">
      <c r="D1" s="19">
        <v>12</v>
      </c>
      <c r="E1" s="19">
        <v>13</v>
      </c>
      <c r="J1" s="339">
        <v>31</v>
      </c>
      <c r="K1" s="339">
        <v>29</v>
      </c>
      <c r="L1" s="339">
        <v>30</v>
      </c>
      <c r="M1" s="339">
        <v>32</v>
      </c>
      <c r="N1" s="339">
        <v>33</v>
      </c>
      <c r="O1" s="339">
        <v>34</v>
      </c>
      <c r="P1" s="339">
        <v>35</v>
      </c>
      <c r="Q1" s="339">
        <v>36</v>
      </c>
      <c r="R1" s="339">
        <v>37</v>
      </c>
      <c r="S1" s="339">
        <v>38</v>
      </c>
      <c r="T1" s="339">
        <v>39</v>
      </c>
      <c r="AD1" s="339">
        <v>19</v>
      </c>
      <c r="AE1" s="339">
        <v>20</v>
      </c>
      <c r="AF1" s="339">
        <v>21</v>
      </c>
      <c r="AG1" s="339">
        <v>22</v>
      </c>
      <c r="AH1" s="339">
        <v>23</v>
      </c>
      <c r="AI1" s="339">
        <v>40</v>
      </c>
      <c r="AJ1" s="339">
        <v>41</v>
      </c>
      <c r="AU1" s="339">
        <v>24</v>
      </c>
      <c r="AV1" s="339">
        <v>25</v>
      </c>
      <c r="AW1" s="339">
        <v>26</v>
      </c>
      <c r="AX1" s="339">
        <v>27</v>
      </c>
      <c r="AY1" s="339">
        <v>28</v>
      </c>
    </row>
    <row r="2" spans="1:52" s="17" customFormat="1" ht="215.25" x14ac:dyDescent="0.25">
      <c r="A2" s="18" t="s">
        <v>183</v>
      </c>
      <c r="B2" s="365" t="s">
        <v>114</v>
      </c>
      <c r="C2" s="37" t="str">
        <f>"Player ("&amp;COUNTA(C3:C11)&amp;")"</f>
        <v>Player (6)</v>
      </c>
      <c r="D2" s="37" t="s">
        <v>81</v>
      </c>
      <c r="E2" s="37" t="s">
        <v>91</v>
      </c>
      <c r="F2" s="44" t="e">
        <f>"Only 1 guy who plays only 1B ("&amp;SUM(F3:F11)&amp;")"</f>
        <v>#N/A</v>
      </c>
      <c r="G2" s="38" t="e">
        <f>"Only 1 guy who can only play 1B or LF ("&amp;SUM(G3:G11)&amp;")"</f>
        <v>#N/A</v>
      </c>
      <c r="H2" s="39" t="e">
        <f>"2 guys with RF arms ("&amp;SUM(H3:H11)&amp;")"</f>
        <v>#N/A</v>
      </c>
      <c r="I2" s="39" t="str">
        <f>"2 guys with CF range ("&amp;SUM(I3:I11)&amp;")"</f>
        <v>2 guys with CF range (0)</v>
      </c>
      <c r="J2" s="48" t="s">
        <v>126</v>
      </c>
      <c r="K2" s="40" t="s">
        <v>124</v>
      </c>
      <c r="L2" s="49" t="s">
        <v>125</v>
      </c>
      <c r="M2" s="41" t="s">
        <v>82</v>
      </c>
      <c r="N2" s="41" t="s">
        <v>84</v>
      </c>
      <c r="O2" s="41" t="s">
        <v>85</v>
      </c>
      <c r="P2" s="41" t="s">
        <v>86</v>
      </c>
      <c r="Q2" s="41" t="s">
        <v>87</v>
      </c>
      <c r="R2" s="41" t="s">
        <v>88</v>
      </c>
      <c r="S2" s="41" t="s">
        <v>89</v>
      </c>
      <c r="T2" s="42" t="s">
        <v>90</v>
      </c>
      <c r="U2" s="44" t="s">
        <v>127</v>
      </c>
      <c r="V2" s="38" t="s">
        <v>171</v>
      </c>
      <c r="W2" s="38" t="s">
        <v>128</v>
      </c>
      <c r="X2" s="38" t="s">
        <v>144</v>
      </c>
      <c r="Y2" s="38" t="s">
        <v>143</v>
      </c>
      <c r="Z2" s="38" t="s">
        <v>131</v>
      </c>
      <c r="AA2" s="38" t="s">
        <v>132</v>
      </c>
      <c r="AB2" s="38" t="s">
        <v>149</v>
      </c>
      <c r="AC2" s="53" t="s">
        <v>133</v>
      </c>
      <c r="AD2" s="41" t="s">
        <v>137</v>
      </c>
      <c r="AE2" s="41" t="s">
        <v>138</v>
      </c>
      <c r="AF2" s="41" t="s">
        <v>139</v>
      </c>
      <c r="AG2" s="41" t="s">
        <v>140</v>
      </c>
      <c r="AH2" s="41" t="s">
        <v>23</v>
      </c>
      <c r="AI2" s="56" t="s">
        <v>141</v>
      </c>
      <c r="AJ2" s="42" t="s">
        <v>142</v>
      </c>
      <c r="AK2" s="59" t="s">
        <v>147</v>
      </c>
      <c r="AL2" s="44" t="s">
        <v>127</v>
      </c>
      <c r="AM2" s="38" t="s">
        <v>171</v>
      </c>
      <c r="AN2" s="38" t="s">
        <v>128</v>
      </c>
      <c r="AO2" s="38" t="s">
        <v>144</v>
      </c>
      <c r="AP2" s="38" t="s">
        <v>143</v>
      </c>
      <c r="AQ2" s="38" t="s">
        <v>131</v>
      </c>
      <c r="AR2" s="38" t="s">
        <v>132</v>
      </c>
      <c r="AS2" s="38" t="s">
        <v>149</v>
      </c>
      <c r="AT2" s="53" t="s">
        <v>133</v>
      </c>
      <c r="AU2" s="56" t="s">
        <v>137</v>
      </c>
      <c r="AV2" s="41" t="s">
        <v>138</v>
      </c>
      <c r="AW2" s="41" t="s">
        <v>139</v>
      </c>
      <c r="AX2" s="41" t="s">
        <v>140</v>
      </c>
      <c r="AY2" s="42" t="s">
        <v>23</v>
      </c>
      <c r="AZ2" s="59" t="s">
        <v>187</v>
      </c>
    </row>
    <row r="3" spans="1:52" x14ac:dyDescent="0.25">
      <c r="A3" s="339">
        <v>1</v>
      </c>
      <c r="B3" s="25" t="s">
        <v>84</v>
      </c>
      <c r="C3" s="30"/>
      <c r="D3" s="26" t="str">
        <f>IF($C3="","",VLOOKUP($C3,KALBat!$A$10:$BT$193,D$1,FALSE))</f>
        <v/>
      </c>
      <c r="E3" s="26" t="str">
        <f>IF($C3="","",VLOOKUP($C3,KALBat!$A$10:$BT$193,E$1,FALSE))</f>
        <v/>
      </c>
      <c r="F3" s="45" t="str">
        <f t="shared" ref="F3:F11" si="0">IF($C3="","",IF(AND(O3&gt;0,O3=SUM(M3:T3)),1,0))</f>
        <v/>
      </c>
      <c r="G3" s="27" t="str">
        <f t="shared" ref="G3:G11" si="1">IF($C3="","",IF(Q3&lt;&gt;"-",1,0))</f>
        <v/>
      </c>
      <c r="H3" s="27" t="str">
        <f t="shared" ref="H3:H11" si="2">IF($C3="","",IF(AND(K3&gt;5,P3&lt;&gt;"-"),1,0))</f>
        <v/>
      </c>
      <c r="I3" s="27" t="str">
        <f t="shared" ref="I3:I11" si="3">IF($C3="","","-")</f>
        <v/>
      </c>
      <c r="J3" s="50" t="str">
        <f>IF($C3="","",VLOOKUP($C3,KALBat!$A$10:$BT$193,J$1,FALSE))</f>
        <v/>
      </c>
      <c r="K3" s="26" t="str">
        <f>IF($C3="","",VLOOKUP($C3,KALBat!$A$10:$BT$193,K$1,FALSE))</f>
        <v/>
      </c>
      <c r="L3" s="28" t="str">
        <f>IF($C3="","",VLOOKUP($C3,KALBat!$A$10:$BT$193,L$1,FALSE))</f>
        <v/>
      </c>
      <c r="M3" s="26" t="str">
        <f>IF($C3="","",VLOOKUP($C3,KALBat!$A$10:$BT$193,M$1,FALSE))</f>
        <v/>
      </c>
      <c r="N3" s="26" t="str">
        <f>IF($C3="","",VLOOKUP($C3,KALBat!$A$10:$BT$193,N$1,FALSE))</f>
        <v/>
      </c>
      <c r="O3" s="26" t="str">
        <f>IF($C3="","",VLOOKUP($C3,KALBat!$A$10:$BT$193,O$1,FALSE))</f>
        <v/>
      </c>
      <c r="P3" s="26" t="str">
        <f>IF($C3="","",VLOOKUP($C3,KALBat!$A$10:$BT$193,P$1,FALSE))</f>
        <v/>
      </c>
      <c r="Q3" s="26" t="str">
        <f>IF($C3="","",VLOOKUP($C3,KALBat!$A$10:$BT$193,Q$1,FALSE))</f>
        <v/>
      </c>
      <c r="R3" s="26" t="str">
        <f>IF($C3="","",VLOOKUP($C3,KALBat!$A$10:$BT$193,R$1,FALSE))</f>
        <v/>
      </c>
      <c r="S3" s="26" t="str">
        <f>IF($C3="","",VLOOKUP($C3,KALBat!$A$10:$BT$193,S$1,FALSE))</f>
        <v/>
      </c>
      <c r="T3" s="28" t="str">
        <f>IF($C3="","",VLOOKUP($C3,KALBat!$A$10:$BT$193,T$1,FALSE))</f>
        <v/>
      </c>
      <c r="U3" s="360" t="str">
        <f t="shared" ref="U3:U11" si="4">IF($C3="","",IF(OR(AD3+AG3&gt;14,AND(OR(AD3+AG3&gt;12,AND(AD3&gt;6,AG3&gt;6)),AI3&gt;6,OR(AJ3&gt;=AI3,AJ3&gt;6))),1,0))</f>
        <v/>
      </c>
      <c r="V3" s="361" t="str">
        <f t="shared" ref="V3:V11" si="5">IF($C3="","",IF(OR(AND(AD3&gt;6,AH3&gt;6),AD3+AG3&gt;12),1,0))</f>
        <v/>
      </c>
      <c r="W3" s="27" t="str">
        <f t="shared" ref="W3:W11" si="6">IF($C3="","",IF(AND(AD3&gt;6,AF3&gt;6,AG3&gt;6),1,0))</f>
        <v/>
      </c>
      <c r="X3" s="27" t="str">
        <f t="shared" ref="X3:X11" si="7">IF($C3="","",IF(AND(AF3&gt;7,OR(AD3&gt;6,AG3&gt;6)),1,0))</f>
        <v/>
      </c>
      <c r="Y3" s="27" t="str">
        <f t="shared" ref="Y3:Y11" si="8">IF($C3="","",IF(AND(AF3&gt;6,OR(AD3&gt;6,AG3&gt;6)),1,0))</f>
        <v/>
      </c>
      <c r="Z3" s="27" t="str">
        <f t="shared" ref="Z3:Z11" si="9">IF($C3="","",IF(AND(OR(AD3&gt;6,AF3&gt;6),OR(AD3&gt;6,AG3&gt;6)),1,0))</f>
        <v/>
      </c>
      <c r="AA3" s="27" t="str">
        <f t="shared" ref="AA3:AA11" si="10">IF($C3="","",IF(AND(AD3&gt;4,OR(AD3&gt;6,AF3&gt;6,AG3&gt;6)),1,0))</f>
        <v/>
      </c>
      <c r="AB3" s="27" t="str">
        <f t="shared" ref="AB3:AB11" si="11">IF($C3="","",IF(AND(AD3&gt;4,OR(AD3&gt;6,AE3&gt;6,AF3&gt;6,AG3&gt;6)),1,0))</f>
        <v/>
      </c>
      <c r="AC3" s="54" t="str">
        <f t="shared" ref="AC3:AC11" si="12">IF($C3="","",IF(AND(AD3&gt;4,MAX(AD3:AH3)&gt;6),1,0))</f>
        <v/>
      </c>
      <c r="AD3" s="26" t="str">
        <f>IF($C3="","",VLOOKUP($C3,KALBat!$A$10:$BT$193,AD$1,FALSE))</f>
        <v/>
      </c>
      <c r="AE3" s="26" t="str">
        <f>IF($C3="","",VLOOKUP($C3,KALBat!$A$10:$BT$193,AE$1,FALSE))</f>
        <v/>
      </c>
      <c r="AF3" s="26" t="str">
        <f>IF($C3="","",VLOOKUP($C3,KALBat!$A$10:$BT$193,AF$1,FALSE))</f>
        <v/>
      </c>
      <c r="AG3" s="26" t="str">
        <f>IF($C3="","",VLOOKUP($C3,KALBat!$A$10:$BT$193,AG$1,FALSE))</f>
        <v/>
      </c>
      <c r="AH3" s="26" t="str">
        <f>IF($C3="","",VLOOKUP($C3,KALBat!$A$10:$BT$193,AH$1,FALSE))</f>
        <v/>
      </c>
      <c r="AI3" s="50" t="str">
        <f>IF($C3="","",VLOOKUP($C3,KALBat!$A$10:$BT$193,AI$1,FALSE))</f>
        <v/>
      </c>
      <c r="AJ3" s="28" t="str">
        <f>IF($C3="","",VLOOKUP($C3,KALBat!$A$10:$BT$193,AJ$1,FALSE))</f>
        <v/>
      </c>
      <c r="AK3" s="60" t="str">
        <f t="shared" ref="AK3:AK11" si="13">IF($C3="","",(5*AD3+4*AF3+3*AG3+2*AE3+1*AH3+0.5*(AVERAGE(AD3:AE3))+0.5*AVERAGE(AD3,AH3)+1*(AVERAGE(AD3,AF3))+1*AVERAGE(AD3,AG3))/(5+4+3+2+1+0.5+0.5+1+1))</f>
        <v/>
      </c>
      <c r="AL3" s="45" t="str">
        <f t="shared" ref="AL3:AL11" si="14">IF($C3="","",IF(AND(OR(AU3+AX3&gt;12,AND(AU3&gt;6,AX3&gt;6)),AI3&gt;6,OR(AJ3&gt;=AI3,AJ3&gt;6)),1,0))</f>
        <v/>
      </c>
      <c r="AM3" s="27" t="str">
        <f t="shared" ref="AM3:AM11" si="15">IF($C3="","",IF(OR(AND(AU3&gt;6,AY3&gt;6),AU3+AX3&gt;12),1,0))</f>
        <v/>
      </c>
      <c r="AN3" s="27" t="str">
        <f t="shared" ref="AN3:AN11" si="16">IF($C3="","",IF(AND(AU3&gt;6,AW3&gt;6,AX3&gt;6),1,0))</f>
        <v/>
      </c>
      <c r="AO3" s="27" t="str">
        <f t="shared" ref="AO3:AO11" si="17">IF($C3="","",IF(AND(AW3&gt;7,OR(AU3&gt;6,AX3&gt;6)),1,0))</f>
        <v/>
      </c>
      <c r="AP3" s="27" t="str">
        <f t="shared" ref="AP3:AP11" si="18">IF($C3="","",IF(AND(AW3&gt;6,OR(AU3&gt;6,AX3&gt;6)),1,0))</f>
        <v/>
      </c>
      <c r="AQ3" s="27" t="str">
        <f t="shared" ref="AQ3:AQ11" si="19">IF($C3="","",IF(AND(OR(AU3&gt;6,AW3&gt;6),OR(AU3&gt;6,AX3&gt;6)),1,0))</f>
        <v/>
      </c>
      <c r="AR3" s="27" t="str">
        <f t="shared" ref="AR3:AR11" si="20">IF($C3="","",IF(AND(AU3&gt;4,OR(AU3&gt;6,AW3&gt;6,AX3&gt;6)),1,0))</f>
        <v/>
      </c>
      <c r="AS3" s="27" t="str">
        <f t="shared" ref="AS3:AS11" si="21">IF($C3="","",IF(AND(AU3&gt;4,OR(AU3&gt;6,AV3&gt;6,AW3&gt;6,AX3&gt;6)),1,0))</f>
        <v/>
      </c>
      <c r="AT3" s="54" t="str">
        <f t="shared" ref="AT3:AT11" si="22">IF($C3="","",IF(AND(AU3&gt;4,MAX(AU3:AY3)&gt;6),1,0))</f>
        <v/>
      </c>
      <c r="AU3" s="50" t="str">
        <f>IF($C3="","",VLOOKUP($C3,KALBat!$A$10:$BT$193,AU$1,FALSE))</f>
        <v/>
      </c>
      <c r="AV3" s="26" t="str">
        <f>IF($C3="","",VLOOKUP($C3,KALBat!$A$10:$BT$193,AV$1,FALSE))</f>
        <v/>
      </c>
      <c r="AW3" s="26" t="str">
        <f>IF($C3="","",VLOOKUP($C3,KALBat!$A$10:$BT$193,AW$1,FALSE))</f>
        <v/>
      </c>
      <c r="AX3" s="26" t="str">
        <f>IF($C3="","",VLOOKUP($C3,KALBat!$A$10:$BT$193,AX$1,FALSE))</f>
        <v/>
      </c>
      <c r="AY3" s="28" t="str">
        <f>IF($C3="","",VLOOKUP($C3,KALBat!$A$10:$BT$193,AY$1,FALSE))</f>
        <v/>
      </c>
      <c r="AZ3" s="60" t="str">
        <f t="shared" ref="AZ3:AZ11" si="23">IF($C3="","",(5*AU3+4*AW3+3*AX3+2*AV3+1*AY3+0.5*(AVERAGE(AU3:AV3))+0.5*AVERAGE(AU3,AY3)+1*(AVERAGE(AU3,AW3))+1*AVERAGE(AU3,AX3))/(5+4+3+2+1+0.5+0.5+1+1))</f>
        <v/>
      </c>
    </row>
    <row r="4" spans="1:52" x14ac:dyDescent="0.25">
      <c r="A4" s="339">
        <v>2</v>
      </c>
      <c r="B4" s="29" t="s">
        <v>88</v>
      </c>
      <c r="C4" s="30"/>
      <c r="D4" s="30" t="str">
        <f>IF($C4="","",VLOOKUP($C4,KALBat!$A$10:$BT$193,D$1,FALSE))</f>
        <v/>
      </c>
      <c r="E4" s="30" t="str">
        <f>IF($C4="","",VLOOKUP($C4,KALBat!$A$10:$BT$193,E$1,FALSE))</f>
        <v/>
      </c>
      <c r="F4" s="360" t="str">
        <f t="shared" si="0"/>
        <v/>
      </c>
      <c r="G4" s="361" t="str">
        <f t="shared" si="1"/>
        <v/>
      </c>
      <c r="H4" s="361" t="str">
        <f t="shared" si="2"/>
        <v/>
      </c>
      <c r="I4" s="361" t="str">
        <f t="shared" si="3"/>
        <v/>
      </c>
      <c r="J4" s="51" t="str">
        <f>IF($C4="","",VLOOKUP($C4,KALBat!$A$10:$BT$193,J$1,FALSE))</f>
        <v/>
      </c>
      <c r="K4" s="30" t="str">
        <f>IF($C4="","",VLOOKUP($C4,KALBat!$A$10:$BT$193,K$1,FALSE))</f>
        <v/>
      </c>
      <c r="L4" s="31" t="str">
        <f>IF($C4="","",VLOOKUP($C4,KALBat!$A$10:$BT$193,L$1,FALSE))</f>
        <v/>
      </c>
      <c r="M4" s="30" t="str">
        <f>IF($C4="","",VLOOKUP($C4,KALBat!$A$10:$BT$193,M$1,FALSE))</f>
        <v/>
      </c>
      <c r="N4" s="30" t="str">
        <f>IF($C4="","",VLOOKUP($C4,KALBat!$A$10:$BT$193,N$1,FALSE))</f>
        <v/>
      </c>
      <c r="O4" s="30" t="str">
        <f>IF($C4="","",VLOOKUP($C4,KALBat!$A$10:$BT$193,O$1,FALSE))</f>
        <v/>
      </c>
      <c r="P4" s="30" t="str">
        <f>IF($C4="","",VLOOKUP($C4,KALBat!$A$10:$BT$193,P$1,FALSE))</f>
        <v/>
      </c>
      <c r="Q4" s="30" t="str">
        <f>IF($C4="","",VLOOKUP($C4,KALBat!$A$10:$BT$193,Q$1,FALSE))</f>
        <v/>
      </c>
      <c r="R4" s="30" t="str">
        <f>IF($C4="","",VLOOKUP($C4,KALBat!$A$10:$BT$193,R$1,FALSE))</f>
        <v/>
      </c>
      <c r="S4" s="30" t="str">
        <f>IF($C4="","",VLOOKUP($C4,KALBat!$A$10:$BT$193,S$1,FALSE))</f>
        <v/>
      </c>
      <c r="T4" s="31" t="str">
        <f>IF($C4="","",VLOOKUP($C4,KALBat!$A$10:$BT$193,T$1,FALSE))</f>
        <v/>
      </c>
      <c r="U4" s="360" t="str">
        <f t="shared" si="4"/>
        <v/>
      </c>
      <c r="V4" s="361" t="str">
        <f t="shared" si="5"/>
        <v/>
      </c>
      <c r="W4" s="361" t="str">
        <f t="shared" si="6"/>
        <v/>
      </c>
      <c r="X4" s="361" t="str">
        <f t="shared" si="7"/>
        <v/>
      </c>
      <c r="Y4" s="361" t="str">
        <f t="shared" si="8"/>
        <v/>
      </c>
      <c r="Z4" s="361" t="str">
        <f t="shared" si="9"/>
        <v/>
      </c>
      <c r="AA4" s="361" t="str">
        <f t="shared" si="10"/>
        <v/>
      </c>
      <c r="AB4" s="361" t="str">
        <f t="shared" si="11"/>
        <v/>
      </c>
      <c r="AC4" s="362" t="str">
        <f t="shared" si="12"/>
        <v/>
      </c>
      <c r="AD4" s="30" t="str">
        <f>IF($C4="","",VLOOKUP($C4,KALBat!$A$10:$BT$193,AD$1,FALSE))</f>
        <v/>
      </c>
      <c r="AE4" s="30" t="str">
        <f>IF($C4="","",VLOOKUP($C4,KALBat!$A$10:$BT$193,AE$1,FALSE))</f>
        <v/>
      </c>
      <c r="AF4" s="30" t="str">
        <f>IF($C4="","",VLOOKUP($C4,KALBat!$A$10:$BT$193,AF$1,FALSE))</f>
        <v/>
      </c>
      <c r="AG4" s="30" t="str">
        <f>IF($C4="","",VLOOKUP($C4,KALBat!$A$10:$BT$193,AG$1,FALSE))</f>
        <v/>
      </c>
      <c r="AH4" s="30" t="str">
        <f>IF($C4="","",VLOOKUP($C4,KALBat!$A$10:$BT$193,AH$1,FALSE))</f>
        <v/>
      </c>
      <c r="AI4" s="51" t="str">
        <f>IF($C4="","",VLOOKUP($C4,KALBat!$A$10:$BT$193,AI$1,FALSE))</f>
        <v/>
      </c>
      <c r="AJ4" s="31" t="str">
        <f>IF($C4="","",VLOOKUP($C4,KALBat!$A$10:$BT$193,AJ$1,FALSE))</f>
        <v/>
      </c>
      <c r="AK4" s="60" t="str">
        <f t="shared" si="13"/>
        <v/>
      </c>
      <c r="AL4" s="360" t="str">
        <f t="shared" si="14"/>
        <v/>
      </c>
      <c r="AM4" s="361" t="str">
        <f t="shared" si="15"/>
        <v/>
      </c>
      <c r="AN4" s="361" t="str">
        <f t="shared" si="16"/>
        <v/>
      </c>
      <c r="AO4" s="361" t="str">
        <f t="shared" si="17"/>
        <v/>
      </c>
      <c r="AP4" s="361" t="str">
        <f t="shared" si="18"/>
        <v/>
      </c>
      <c r="AQ4" s="361" t="str">
        <f t="shared" si="19"/>
        <v/>
      </c>
      <c r="AR4" s="361" t="str">
        <f t="shared" si="20"/>
        <v/>
      </c>
      <c r="AS4" s="361" t="str">
        <f t="shared" si="21"/>
        <v/>
      </c>
      <c r="AT4" s="362" t="str">
        <f t="shared" si="22"/>
        <v/>
      </c>
      <c r="AU4" s="51" t="str">
        <f>IF($C4="","",VLOOKUP($C4,KALBat!$A$10:$BT$193,AU$1,FALSE))</f>
        <v/>
      </c>
      <c r="AV4" s="30" t="str">
        <f>IF($C4="","",VLOOKUP($C4,KALBat!$A$10:$BT$193,AV$1,FALSE))</f>
        <v/>
      </c>
      <c r="AW4" s="30" t="str">
        <f>IF($C4="","",VLOOKUP($C4,KALBat!$A$10:$BT$193,AW$1,FALSE))</f>
        <v/>
      </c>
      <c r="AX4" s="30" t="str">
        <f>IF($C4="","",VLOOKUP($C4,KALBat!$A$10:$BT$193,AX$1,FALSE))</f>
        <v/>
      </c>
      <c r="AY4" s="31" t="str">
        <f>IF($C4="","",VLOOKUP($C4,KALBat!$A$10:$BT$193,AY$1,FALSE))</f>
        <v/>
      </c>
      <c r="AZ4" s="60" t="str">
        <f t="shared" si="23"/>
        <v/>
      </c>
    </row>
    <row r="5" spans="1:52" x14ac:dyDescent="0.25">
      <c r="A5" s="339">
        <v>3</v>
      </c>
      <c r="B5" s="29" t="s">
        <v>89</v>
      </c>
      <c r="C5" s="58" t="s">
        <v>824</v>
      </c>
      <c r="D5" s="30">
        <f>IF($C5="","",VLOOKUP($C5,KALBat!$A$10:$BT$193,D$1,FALSE))</f>
        <v>28</v>
      </c>
      <c r="E5" s="30" t="str">
        <f>IF($C5="","",VLOOKUP($C5,KALBat!$A$10:$BT$193,E$1,FALSE))</f>
        <v>R</v>
      </c>
      <c r="F5" s="360">
        <f t="shared" si="0"/>
        <v>0</v>
      </c>
      <c r="G5" s="361">
        <f t="shared" si="1"/>
        <v>0</v>
      </c>
      <c r="H5" s="361">
        <f t="shared" si="2"/>
        <v>0</v>
      </c>
      <c r="I5" s="361" t="str">
        <f t="shared" si="3"/>
        <v>-</v>
      </c>
      <c r="J5" s="51">
        <f>IF($C5="","",VLOOKUP($C5,KALBat!$A$10:$BT$193,J$1,FALSE))</f>
        <v>1</v>
      </c>
      <c r="K5" s="30">
        <f>IF($C5="","",VLOOKUP($C5,KALBat!$A$10:$BT$193,K$1,FALSE))</f>
        <v>1</v>
      </c>
      <c r="L5" s="31">
        <f>IF($C5="","",VLOOKUP($C5,KALBat!$A$10:$BT$193,L$1,FALSE))</f>
        <v>7</v>
      </c>
      <c r="M5" s="30" t="str">
        <f>IF($C5="","",VLOOKUP($C5,KALBat!$A$10:$BT$193,M$1,FALSE))</f>
        <v>-</v>
      </c>
      <c r="N5" s="30" t="str">
        <f>IF($C5="","",VLOOKUP($C5,KALBat!$A$10:$BT$193,N$1,FALSE))</f>
        <v>-</v>
      </c>
      <c r="O5" s="30" t="str">
        <f>IF($C5="","",VLOOKUP($C5,KALBat!$A$10:$BT$193,O$1,FALSE))</f>
        <v>-</v>
      </c>
      <c r="P5" s="30" t="str">
        <f>IF($C5="","",VLOOKUP($C5,KALBat!$A$10:$BT$193,P$1,FALSE))</f>
        <v>-</v>
      </c>
      <c r="Q5" s="30" t="str">
        <f>IF($C5="","",VLOOKUP($C5,KALBat!$A$10:$BT$193,Q$1,FALSE))</f>
        <v>-</v>
      </c>
      <c r="R5" s="30" t="str">
        <f>IF($C5="","",VLOOKUP($C5,KALBat!$A$10:$BT$193,R$1,FALSE))</f>
        <v>-</v>
      </c>
      <c r="S5" s="30">
        <f>IF($C5="","",VLOOKUP($C5,KALBat!$A$10:$BT$193,S$1,FALSE))</f>
        <v>6</v>
      </c>
      <c r="T5" s="31">
        <f>IF($C5="","",VLOOKUP($C5,KALBat!$A$10:$BT$193,T$1,FALSE))</f>
        <v>2</v>
      </c>
      <c r="U5" s="360">
        <f t="shared" si="4"/>
        <v>1</v>
      </c>
      <c r="V5" s="361">
        <f t="shared" si="5"/>
        <v>1</v>
      </c>
      <c r="W5" s="361">
        <f t="shared" si="6"/>
        <v>0</v>
      </c>
      <c r="X5" s="361">
        <f t="shared" si="7"/>
        <v>0</v>
      </c>
      <c r="Y5" s="361">
        <f t="shared" si="8"/>
        <v>0</v>
      </c>
      <c r="Z5" s="361">
        <f t="shared" si="9"/>
        <v>1</v>
      </c>
      <c r="AA5" s="361">
        <f t="shared" si="10"/>
        <v>1</v>
      </c>
      <c r="AB5" s="361">
        <f t="shared" si="11"/>
        <v>1</v>
      </c>
      <c r="AC5" s="362">
        <f t="shared" si="12"/>
        <v>1</v>
      </c>
      <c r="AD5" s="30">
        <f>IF($C5="","",VLOOKUP($C5,KALBat!$A$10:$BT$193,AD$1,FALSE))</f>
        <v>9</v>
      </c>
      <c r="AE5" s="30">
        <f>IF($C5="","",VLOOKUP($C5,KALBat!$A$10:$BT$193,AE$1,FALSE))</f>
        <v>7</v>
      </c>
      <c r="AF5" s="30">
        <f>IF($C5="","",VLOOKUP($C5,KALBat!$A$10:$BT$193,AF$1,FALSE))</f>
        <v>3</v>
      </c>
      <c r="AG5" s="30">
        <f>IF($C5="","",VLOOKUP($C5,KALBat!$A$10:$BT$193,AG$1,FALSE))</f>
        <v>9</v>
      </c>
      <c r="AH5" s="30">
        <f>IF($C5="","",VLOOKUP($C5,KALBat!$A$10:$BT$193,AH$1,FALSE))</f>
        <v>7</v>
      </c>
      <c r="AI5" s="51">
        <f>IF($C5="","",VLOOKUP($C5,KALBat!$A$10:$BT$193,AI$1,FALSE))</f>
        <v>7</v>
      </c>
      <c r="AJ5" s="31">
        <f>IF($C5="","",VLOOKUP($C5,KALBat!$A$10:$BT$193,AJ$1,FALSE))</f>
        <v>8</v>
      </c>
      <c r="AK5" s="60">
        <f t="shared" si="13"/>
        <v>7.1111111111111107</v>
      </c>
      <c r="AL5" s="360">
        <f t="shared" si="14"/>
        <v>1</v>
      </c>
      <c r="AM5" s="361">
        <f t="shared" si="15"/>
        <v>1</v>
      </c>
      <c r="AN5" s="361">
        <f t="shared" si="16"/>
        <v>0</v>
      </c>
      <c r="AO5" s="361">
        <f t="shared" si="17"/>
        <v>0</v>
      </c>
      <c r="AP5" s="361">
        <f t="shared" si="18"/>
        <v>0</v>
      </c>
      <c r="AQ5" s="361">
        <f t="shared" si="19"/>
        <v>1</v>
      </c>
      <c r="AR5" s="361">
        <f t="shared" si="20"/>
        <v>1</v>
      </c>
      <c r="AS5" s="361">
        <f t="shared" si="21"/>
        <v>1</v>
      </c>
      <c r="AT5" s="362">
        <f t="shared" si="22"/>
        <v>1</v>
      </c>
      <c r="AU5" s="51">
        <f>IF($C5="","",VLOOKUP($C5,KALBat!$A$10:$BT$193,AU$1,FALSE))</f>
        <v>9</v>
      </c>
      <c r="AV5" s="30">
        <f>IF($C5="","",VLOOKUP($C5,KALBat!$A$10:$BT$193,AV$1,FALSE))</f>
        <v>7</v>
      </c>
      <c r="AW5" s="30">
        <f>IF($C5="","",VLOOKUP($C5,KALBat!$A$10:$BT$193,AW$1,FALSE))</f>
        <v>3</v>
      </c>
      <c r="AX5" s="30">
        <f>IF($C5="","",VLOOKUP($C5,KALBat!$A$10:$BT$193,AX$1,FALSE))</f>
        <v>9</v>
      </c>
      <c r="AY5" s="31">
        <f>IF($C5="","",VLOOKUP($C5,KALBat!$A$10:$BT$193,AY$1,FALSE))</f>
        <v>7</v>
      </c>
      <c r="AZ5" s="60">
        <f t="shared" si="23"/>
        <v>7.1111111111111107</v>
      </c>
    </row>
    <row r="6" spans="1:52" x14ac:dyDescent="0.25">
      <c r="A6" s="339">
        <v>4</v>
      </c>
      <c r="B6" s="29" t="s">
        <v>90</v>
      </c>
      <c r="C6" s="58" t="s">
        <v>827</v>
      </c>
      <c r="D6" s="30">
        <f>IF($C6="","",VLOOKUP($C6,KALBat!$A$10:$BT$193,D$1,FALSE))</f>
        <v>31</v>
      </c>
      <c r="E6" s="30" t="str">
        <f>IF($C6="","",VLOOKUP($C6,KALBat!$A$10:$BT$193,E$1,FALSE))</f>
        <v>L</v>
      </c>
      <c r="F6" s="360">
        <f t="shared" si="0"/>
        <v>0</v>
      </c>
      <c r="G6" s="361">
        <f t="shared" si="1"/>
        <v>0</v>
      </c>
      <c r="H6" s="361">
        <f t="shared" si="2"/>
        <v>0</v>
      </c>
      <c r="I6" s="361" t="str">
        <f t="shared" si="3"/>
        <v>-</v>
      </c>
      <c r="J6" s="51">
        <f>IF($C6="","",VLOOKUP($C6,KALBat!$A$10:$BT$193,J$1,FALSE))</f>
        <v>1</v>
      </c>
      <c r="K6" s="30">
        <f>IF($C6="","",VLOOKUP($C6,KALBat!$A$10:$BT$193,K$1,FALSE))</f>
        <v>1</v>
      </c>
      <c r="L6" s="31">
        <f>IF($C6="","",VLOOKUP($C6,KALBat!$A$10:$BT$193,L$1,FALSE))</f>
        <v>8</v>
      </c>
      <c r="M6" s="30" t="str">
        <f>IF($C6="","",VLOOKUP($C6,KALBat!$A$10:$BT$193,M$1,FALSE))</f>
        <v>-</v>
      </c>
      <c r="N6" s="30" t="str">
        <f>IF($C6="","",VLOOKUP($C6,KALBat!$A$10:$BT$193,N$1,FALSE))</f>
        <v>-</v>
      </c>
      <c r="O6" s="30" t="str">
        <f>IF($C6="","",VLOOKUP($C6,KALBat!$A$10:$BT$193,O$1,FALSE))</f>
        <v>-</v>
      </c>
      <c r="P6" s="30" t="str">
        <f>IF($C6="","",VLOOKUP($C6,KALBat!$A$10:$BT$193,P$1,FALSE))</f>
        <v>-</v>
      </c>
      <c r="Q6" s="30" t="str">
        <f>IF($C6="","",VLOOKUP($C6,KALBat!$A$10:$BT$193,Q$1,FALSE))</f>
        <v>-</v>
      </c>
      <c r="R6" s="30">
        <f>IF($C6="","",VLOOKUP($C6,KALBat!$A$10:$BT$193,R$1,FALSE))</f>
        <v>7</v>
      </c>
      <c r="S6" s="30" t="str">
        <f>IF($C6="","",VLOOKUP($C6,KALBat!$A$10:$BT$193,S$1,FALSE))</f>
        <v>-</v>
      </c>
      <c r="T6" s="31">
        <f>IF($C6="","",VLOOKUP($C6,KALBat!$A$10:$BT$193,T$1,FALSE))</f>
        <v>6</v>
      </c>
      <c r="U6" s="360">
        <f t="shared" si="4"/>
        <v>0</v>
      </c>
      <c r="V6" s="361">
        <f t="shared" si="5"/>
        <v>0</v>
      </c>
      <c r="W6" s="361">
        <f t="shared" si="6"/>
        <v>0</v>
      </c>
      <c r="X6" s="361">
        <f t="shared" si="7"/>
        <v>0</v>
      </c>
      <c r="Y6" s="361">
        <f t="shared" si="8"/>
        <v>0</v>
      </c>
      <c r="Z6" s="361">
        <f t="shared" si="9"/>
        <v>0</v>
      </c>
      <c r="AA6" s="361">
        <f t="shared" si="10"/>
        <v>0</v>
      </c>
      <c r="AB6" s="361">
        <f t="shared" si="11"/>
        <v>1</v>
      </c>
      <c r="AC6" s="362">
        <f t="shared" si="12"/>
        <v>1</v>
      </c>
      <c r="AD6" s="30">
        <f>IF($C6="","",VLOOKUP($C6,KALBat!$A$10:$BT$193,AD$1,FALSE))</f>
        <v>6</v>
      </c>
      <c r="AE6" s="30">
        <f>IF($C6="","",VLOOKUP($C6,KALBat!$A$10:$BT$193,AE$1,FALSE))</f>
        <v>8</v>
      </c>
      <c r="AF6" s="30">
        <f>IF($C6="","",VLOOKUP($C6,KALBat!$A$10:$BT$193,AF$1,FALSE))</f>
        <v>6</v>
      </c>
      <c r="AG6" s="30">
        <f>IF($C6="","",VLOOKUP($C6,KALBat!$A$10:$BT$193,AG$1,FALSE))</f>
        <v>4</v>
      </c>
      <c r="AH6" s="30">
        <f>IF($C6="","",VLOOKUP($C6,KALBat!$A$10:$BT$193,AH$1,FALSE))</f>
        <v>6</v>
      </c>
      <c r="AI6" s="51">
        <f>IF($C6="","",VLOOKUP($C6,KALBat!$A$10:$BT$193,AI$1,FALSE))</f>
        <v>6</v>
      </c>
      <c r="AJ6" s="31">
        <f>IF($C6="","",VLOOKUP($C6,KALBat!$A$10:$BT$193,AJ$1,FALSE))</f>
        <v>10</v>
      </c>
      <c r="AK6" s="60">
        <f t="shared" si="13"/>
        <v>5.8611111111111107</v>
      </c>
      <c r="AL6" s="360">
        <f t="shared" si="14"/>
        <v>0</v>
      </c>
      <c r="AM6" s="361">
        <f t="shared" si="15"/>
        <v>0</v>
      </c>
      <c r="AN6" s="361">
        <f t="shared" si="16"/>
        <v>0</v>
      </c>
      <c r="AO6" s="361">
        <f t="shared" si="17"/>
        <v>0</v>
      </c>
      <c r="AP6" s="361">
        <f t="shared" si="18"/>
        <v>0</v>
      </c>
      <c r="AQ6" s="361">
        <f t="shared" si="19"/>
        <v>0</v>
      </c>
      <c r="AR6" s="361">
        <f t="shared" si="20"/>
        <v>0</v>
      </c>
      <c r="AS6" s="361">
        <f t="shared" si="21"/>
        <v>1</v>
      </c>
      <c r="AT6" s="362">
        <f t="shared" si="22"/>
        <v>1</v>
      </c>
      <c r="AU6" s="51">
        <f>IF($C6="","",VLOOKUP($C6,KALBat!$A$10:$BT$193,AU$1,FALSE))</f>
        <v>6</v>
      </c>
      <c r="AV6" s="30">
        <f>IF($C6="","",VLOOKUP($C6,KALBat!$A$10:$BT$193,AV$1,FALSE))</f>
        <v>8</v>
      </c>
      <c r="AW6" s="30">
        <f>IF($C6="","",VLOOKUP($C6,KALBat!$A$10:$BT$193,AW$1,FALSE))</f>
        <v>6</v>
      </c>
      <c r="AX6" s="30">
        <f>IF($C6="","",VLOOKUP($C6,KALBat!$A$10:$BT$193,AX$1,FALSE))</f>
        <v>5</v>
      </c>
      <c r="AY6" s="31">
        <f>IF($C6="","",VLOOKUP($C6,KALBat!$A$10:$BT$193,AY$1,FALSE))</f>
        <v>6</v>
      </c>
      <c r="AZ6" s="60">
        <f t="shared" si="23"/>
        <v>6.0555555555555554</v>
      </c>
    </row>
    <row r="7" spans="1:52" x14ac:dyDescent="0.25">
      <c r="A7" s="339">
        <v>5</v>
      </c>
      <c r="B7" s="29" t="s">
        <v>12</v>
      </c>
      <c r="C7" s="58"/>
      <c r="D7" s="30" t="str">
        <f>IF($C7="","",VLOOKUP($C7,KALBat!$A$10:$BT$193,D$1,FALSE))</f>
        <v/>
      </c>
      <c r="E7" s="30" t="str">
        <f>IF($C7="","",VLOOKUP($C7,KALBat!$A$10:$BT$193,E$1,FALSE))</f>
        <v/>
      </c>
      <c r="F7" s="360" t="str">
        <f t="shared" si="0"/>
        <v/>
      </c>
      <c r="G7" s="361" t="str">
        <f t="shared" si="1"/>
        <v/>
      </c>
      <c r="H7" s="361" t="str">
        <f t="shared" si="2"/>
        <v/>
      </c>
      <c r="I7" s="361" t="str">
        <f t="shared" si="3"/>
        <v/>
      </c>
      <c r="J7" s="51" t="str">
        <f>IF($C7="","",VLOOKUP($C7,KALBat!$A$10:$BT$193,J$1,FALSE))</f>
        <v/>
      </c>
      <c r="K7" s="30" t="str">
        <f>IF($C7="","",VLOOKUP($C7,KALBat!$A$10:$BT$193,K$1,FALSE))</f>
        <v/>
      </c>
      <c r="L7" s="31" t="str">
        <f>IF($C7="","",VLOOKUP($C7,KALBat!$A$10:$BT$193,L$1,FALSE))</f>
        <v/>
      </c>
      <c r="M7" s="30" t="str">
        <f>IF($C7="","",VLOOKUP($C7,KALBat!$A$10:$BT$193,M$1,FALSE))</f>
        <v/>
      </c>
      <c r="N7" s="30" t="str">
        <f>IF($C7="","",VLOOKUP($C7,KALBat!$A$10:$BT$193,N$1,FALSE))</f>
        <v/>
      </c>
      <c r="O7" s="30" t="str">
        <f>IF($C7="","",VLOOKUP($C7,KALBat!$A$10:$BT$193,O$1,FALSE))</f>
        <v/>
      </c>
      <c r="P7" s="30" t="str">
        <f>IF($C7="","",VLOOKUP($C7,KALBat!$A$10:$BT$193,P$1,FALSE))</f>
        <v/>
      </c>
      <c r="Q7" s="30" t="str">
        <f>IF($C7="","",VLOOKUP($C7,KALBat!$A$10:$BT$193,Q$1,FALSE))</f>
        <v/>
      </c>
      <c r="R7" s="30" t="str">
        <f>IF($C7="","",VLOOKUP($C7,KALBat!$A$10:$BT$193,R$1,FALSE))</f>
        <v/>
      </c>
      <c r="S7" s="30" t="str">
        <f>IF($C7="","",VLOOKUP($C7,KALBat!$A$10:$BT$193,S$1,FALSE))</f>
        <v/>
      </c>
      <c r="T7" s="31" t="str">
        <f>IF($C7="","",VLOOKUP($C7,KALBat!$A$10:$BT$193,T$1,FALSE))</f>
        <v/>
      </c>
      <c r="U7" s="360" t="str">
        <f t="shared" si="4"/>
        <v/>
      </c>
      <c r="V7" s="361" t="str">
        <f t="shared" si="5"/>
        <v/>
      </c>
      <c r="W7" s="361" t="str">
        <f t="shared" si="6"/>
        <v/>
      </c>
      <c r="X7" s="361" t="str">
        <f t="shared" si="7"/>
        <v/>
      </c>
      <c r="Y7" s="361" t="str">
        <f t="shared" si="8"/>
        <v/>
      </c>
      <c r="Z7" s="361" t="str">
        <f t="shared" si="9"/>
        <v/>
      </c>
      <c r="AA7" s="361" t="str">
        <f t="shared" si="10"/>
        <v/>
      </c>
      <c r="AB7" s="361" t="str">
        <f t="shared" si="11"/>
        <v/>
      </c>
      <c r="AC7" s="362" t="str">
        <f t="shared" si="12"/>
        <v/>
      </c>
      <c r="AD7" s="30" t="str">
        <f>IF($C7="","",VLOOKUP($C7,KALBat!$A$10:$BT$193,AD$1,FALSE))</f>
        <v/>
      </c>
      <c r="AE7" s="30" t="str">
        <f>IF($C7="","",VLOOKUP($C7,KALBat!$A$10:$BT$193,AE$1,FALSE))</f>
        <v/>
      </c>
      <c r="AF7" s="30" t="str">
        <f>IF($C7="","",VLOOKUP($C7,KALBat!$A$10:$BT$193,AF$1,FALSE))</f>
        <v/>
      </c>
      <c r="AG7" s="30" t="str">
        <f>IF($C7="","",VLOOKUP($C7,KALBat!$A$10:$BT$193,AG$1,FALSE))</f>
        <v/>
      </c>
      <c r="AH7" s="30" t="str">
        <f>IF($C7="","",VLOOKUP($C7,KALBat!$A$10:$BT$193,AH$1,FALSE))</f>
        <v/>
      </c>
      <c r="AI7" s="51" t="str">
        <f>IF($C7="","",VLOOKUP($C7,KALBat!$A$10:$BT$193,AI$1,FALSE))</f>
        <v/>
      </c>
      <c r="AJ7" s="31" t="str">
        <f>IF($C7="","",VLOOKUP($C7,KALBat!$A$10:$BT$193,AJ$1,FALSE))</f>
        <v/>
      </c>
      <c r="AK7" s="60" t="str">
        <f t="shared" si="13"/>
        <v/>
      </c>
      <c r="AL7" s="360" t="str">
        <f t="shared" si="14"/>
        <v/>
      </c>
      <c r="AM7" s="361" t="str">
        <f t="shared" si="15"/>
        <v/>
      </c>
      <c r="AN7" s="361" t="str">
        <f t="shared" si="16"/>
        <v/>
      </c>
      <c r="AO7" s="361" t="str">
        <f t="shared" si="17"/>
        <v/>
      </c>
      <c r="AP7" s="361" t="str">
        <f t="shared" si="18"/>
        <v/>
      </c>
      <c r="AQ7" s="361" t="str">
        <f t="shared" si="19"/>
        <v/>
      </c>
      <c r="AR7" s="361" t="str">
        <f t="shared" si="20"/>
        <v/>
      </c>
      <c r="AS7" s="361" t="str">
        <f t="shared" si="21"/>
        <v/>
      </c>
      <c r="AT7" s="362" t="str">
        <f t="shared" si="22"/>
        <v/>
      </c>
      <c r="AU7" s="51" t="str">
        <f>IF($C7="","",VLOOKUP($C7,KALBat!$A$10:$BT$193,AU$1,FALSE))</f>
        <v/>
      </c>
      <c r="AV7" s="30" t="str">
        <f>IF($C7="","",VLOOKUP($C7,KALBat!$A$10:$BT$193,AV$1,FALSE))</f>
        <v/>
      </c>
      <c r="AW7" s="30" t="str">
        <f>IF($C7="","",VLOOKUP($C7,KALBat!$A$10:$BT$193,AW$1,FALSE))</f>
        <v/>
      </c>
      <c r="AX7" s="30" t="str">
        <f>IF($C7="","",VLOOKUP($C7,KALBat!$A$10:$BT$193,AX$1,FALSE))</f>
        <v/>
      </c>
      <c r="AY7" s="31" t="str">
        <f>IF($C7="","",VLOOKUP($C7,KALBat!$A$10:$BT$193,AY$1,FALSE))</f>
        <v/>
      </c>
      <c r="AZ7" s="60" t="str">
        <f t="shared" si="23"/>
        <v/>
      </c>
    </row>
    <row r="8" spans="1:52" x14ac:dyDescent="0.25">
      <c r="A8" s="339">
        <v>6</v>
      </c>
      <c r="B8" s="29" t="s">
        <v>91</v>
      </c>
      <c r="C8" s="58" t="s">
        <v>828</v>
      </c>
      <c r="D8" s="30" t="e">
        <f>IF($C8="","",VLOOKUP($C8,KALBat!$A$10:$BT$193,D$1,FALSE))</f>
        <v>#N/A</v>
      </c>
      <c r="E8" s="30" t="e">
        <f>IF($C8="","",VLOOKUP($C8,KALBat!$A$10:$BT$193,E$1,FALSE))</f>
        <v>#N/A</v>
      </c>
      <c r="F8" s="360" t="e">
        <f t="shared" si="0"/>
        <v>#N/A</v>
      </c>
      <c r="G8" s="361" t="e">
        <f t="shared" si="1"/>
        <v>#N/A</v>
      </c>
      <c r="H8" s="361" t="e">
        <f t="shared" si="2"/>
        <v>#N/A</v>
      </c>
      <c r="I8" s="361" t="str">
        <f t="shared" si="3"/>
        <v>-</v>
      </c>
      <c r="J8" s="51" t="e">
        <f>IF($C8="","",VLOOKUP($C8,KALBat!$A$10:$BT$193,J$1,FALSE))</f>
        <v>#N/A</v>
      </c>
      <c r="K8" s="30" t="e">
        <f>IF($C8="","",VLOOKUP($C8,KALBat!$A$10:$BT$193,K$1,FALSE))</f>
        <v>#N/A</v>
      </c>
      <c r="L8" s="31" t="e">
        <f>IF($C8="","",VLOOKUP($C8,KALBat!$A$10:$BT$193,L$1,FALSE))</f>
        <v>#N/A</v>
      </c>
      <c r="M8" s="30" t="e">
        <f>IF($C8="","",VLOOKUP($C8,KALBat!$A$10:$BT$193,M$1,FALSE))</f>
        <v>#N/A</v>
      </c>
      <c r="N8" s="30" t="e">
        <f>IF($C8="","",VLOOKUP($C8,KALBat!$A$10:$BT$193,N$1,FALSE))</f>
        <v>#N/A</v>
      </c>
      <c r="O8" s="30" t="e">
        <f>IF($C8="","",VLOOKUP($C8,KALBat!$A$10:$BT$193,O$1,FALSE))</f>
        <v>#N/A</v>
      </c>
      <c r="P8" s="30" t="e">
        <f>IF($C8="","",VLOOKUP($C8,KALBat!$A$10:$BT$193,P$1,FALSE))</f>
        <v>#N/A</v>
      </c>
      <c r="Q8" s="30" t="e">
        <f>IF($C8="","",VLOOKUP($C8,KALBat!$A$10:$BT$193,Q$1,FALSE))</f>
        <v>#N/A</v>
      </c>
      <c r="R8" s="30" t="e">
        <f>IF($C8="","",VLOOKUP($C8,KALBat!$A$10:$BT$193,R$1,FALSE))</f>
        <v>#N/A</v>
      </c>
      <c r="S8" s="30" t="e">
        <f>IF($C8="","",VLOOKUP($C8,KALBat!$A$10:$BT$193,S$1,FALSE))</f>
        <v>#N/A</v>
      </c>
      <c r="T8" s="31" t="e">
        <f>IF($C8="","",VLOOKUP($C8,KALBat!$A$10:$BT$193,T$1,FALSE))</f>
        <v>#N/A</v>
      </c>
      <c r="U8" s="360" t="e">
        <f t="shared" si="4"/>
        <v>#N/A</v>
      </c>
      <c r="V8" s="361" t="e">
        <f t="shared" si="5"/>
        <v>#N/A</v>
      </c>
      <c r="W8" s="361" t="e">
        <f t="shared" si="6"/>
        <v>#N/A</v>
      </c>
      <c r="X8" s="361" t="e">
        <f t="shared" si="7"/>
        <v>#N/A</v>
      </c>
      <c r="Y8" s="361" t="e">
        <f t="shared" si="8"/>
        <v>#N/A</v>
      </c>
      <c r="Z8" s="361" t="e">
        <f t="shared" si="9"/>
        <v>#N/A</v>
      </c>
      <c r="AA8" s="361" t="e">
        <f t="shared" si="10"/>
        <v>#N/A</v>
      </c>
      <c r="AB8" s="361" t="e">
        <f t="shared" si="11"/>
        <v>#N/A</v>
      </c>
      <c r="AC8" s="362" t="e">
        <f t="shared" si="12"/>
        <v>#N/A</v>
      </c>
      <c r="AD8" s="30" t="e">
        <f>IF($C8="","",VLOOKUP($C8,KALBat!$A$10:$BT$193,AD$1,FALSE))</f>
        <v>#N/A</v>
      </c>
      <c r="AE8" s="30" t="e">
        <f>IF($C8="","",VLOOKUP($C8,KALBat!$A$10:$BT$193,AE$1,FALSE))</f>
        <v>#N/A</v>
      </c>
      <c r="AF8" s="30" t="e">
        <f>IF($C8="","",VLOOKUP($C8,KALBat!$A$10:$BT$193,AF$1,FALSE))</f>
        <v>#N/A</v>
      </c>
      <c r="AG8" s="30" t="e">
        <f>IF($C8="","",VLOOKUP($C8,KALBat!$A$10:$BT$193,AG$1,FALSE))</f>
        <v>#N/A</v>
      </c>
      <c r="AH8" s="30" t="e">
        <f>IF($C8="","",VLOOKUP($C8,KALBat!$A$10:$BT$193,AH$1,FALSE))</f>
        <v>#N/A</v>
      </c>
      <c r="AI8" s="51" t="e">
        <f>IF($C8="","",VLOOKUP($C8,KALBat!$A$10:$BT$193,AI$1,FALSE))</f>
        <v>#N/A</v>
      </c>
      <c r="AJ8" s="31" t="e">
        <f>IF($C8="","",VLOOKUP($C8,KALBat!$A$10:$BT$193,AJ$1,FALSE))</f>
        <v>#N/A</v>
      </c>
      <c r="AK8" s="60" t="e">
        <f t="shared" si="13"/>
        <v>#N/A</v>
      </c>
      <c r="AL8" s="360" t="e">
        <f t="shared" si="14"/>
        <v>#N/A</v>
      </c>
      <c r="AM8" s="361" t="e">
        <f t="shared" si="15"/>
        <v>#N/A</v>
      </c>
      <c r="AN8" s="361" t="e">
        <f t="shared" si="16"/>
        <v>#N/A</v>
      </c>
      <c r="AO8" s="361" t="e">
        <f t="shared" si="17"/>
        <v>#N/A</v>
      </c>
      <c r="AP8" s="361" t="e">
        <f t="shared" si="18"/>
        <v>#N/A</v>
      </c>
      <c r="AQ8" s="361" t="e">
        <f t="shared" si="19"/>
        <v>#N/A</v>
      </c>
      <c r="AR8" s="361" t="e">
        <f t="shared" si="20"/>
        <v>#N/A</v>
      </c>
      <c r="AS8" s="361" t="e">
        <f t="shared" si="21"/>
        <v>#N/A</v>
      </c>
      <c r="AT8" s="362" t="e">
        <f t="shared" si="22"/>
        <v>#N/A</v>
      </c>
      <c r="AU8" s="51" t="e">
        <f>IF($C8="","",VLOOKUP($C8,KALBat!$A$10:$BT$193,AU$1,FALSE))</f>
        <v>#N/A</v>
      </c>
      <c r="AV8" s="30" t="e">
        <f>IF($C8="","",VLOOKUP($C8,KALBat!$A$10:$BT$193,AV$1,FALSE))</f>
        <v>#N/A</v>
      </c>
      <c r="AW8" s="30" t="e">
        <f>IF($C8="","",VLOOKUP($C8,KALBat!$A$10:$BT$193,AW$1,FALSE))</f>
        <v>#N/A</v>
      </c>
      <c r="AX8" s="30" t="e">
        <f>IF($C8="","",VLOOKUP($C8,KALBat!$A$10:$BT$193,AX$1,FALSE))</f>
        <v>#N/A</v>
      </c>
      <c r="AY8" s="31" t="e">
        <f>IF($C8="","",VLOOKUP($C8,KALBat!$A$10:$BT$193,AY$1,FALSE))</f>
        <v>#N/A</v>
      </c>
      <c r="AZ8" s="60" t="e">
        <f t="shared" si="23"/>
        <v>#N/A</v>
      </c>
    </row>
    <row r="9" spans="1:52" x14ac:dyDescent="0.25">
      <c r="A9" s="339">
        <v>7</v>
      </c>
      <c r="B9" s="29" t="s">
        <v>91</v>
      </c>
      <c r="C9" s="58" t="s">
        <v>829</v>
      </c>
      <c r="D9" s="30" t="e">
        <f>IF($C9="","",VLOOKUP($C9,KALBat!$A$10:$BT$193,D$1,FALSE))</f>
        <v>#N/A</v>
      </c>
      <c r="E9" s="30" t="e">
        <f>IF($C9="","",VLOOKUP($C9,KALBat!$A$10:$BT$193,E$1,FALSE))</f>
        <v>#N/A</v>
      </c>
      <c r="F9" s="360" t="e">
        <f t="shared" si="0"/>
        <v>#N/A</v>
      </c>
      <c r="G9" s="361" t="e">
        <f t="shared" si="1"/>
        <v>#N/A</v>
      </c>
      <c r="H9" s="361" t="e">
        <f t="shared" si="2"/>
        <v>#N/A</v>
      </c>
      <c r="I9" s="361" t="str">
        <f t="shared" si="3"/>
        <v>-</v>
      </c>
      <c r="J9" s="51" t="e">
        <f>IF($C9="","",VLOOKUP($C9,KALBat!$A$10:$BT$193,J$1,FALSE))</f>
        <v>#N/A</v>
      </c>
      <c r="K9" s="30" t="e">
        <f>IF($C9="","",VLOOKUP($C9,KALBat!$A$10:$BT$193,K$1,FALSE))</f>
        <v>#N/A</v>
      </c>
      <c r="L9" s="31" t="e">
        <f>IF($C9="","",VLOOKUP($C9,KALBat!$A$10:$BT$193,L$1,FALSE))</f>
        <v>#N/A</v>
      </c>
      <c r="M9" s="30" t="e">
        <f>IF($C9="","",VLOOKUP($C9,KALBat!$A$10:$BT$193,M$1,FALSE))</f>
        <v>#N/A</v>
      </c>
      <c r="N9" s="30" t="e">
        <f>IF($C9="","",VLOOKUP($C9,KALBat!$A$10:$BT$193,N$1,FALSE))</f>
        <v>#N/A</v>
      </c>
      <c r="O9" s="30" t="e">
        <f>IF($C9="","",VLOOKUP($C9,KALBat!$A$10:$BT$193,O$1,FALSE))</f>
        <v>#N/A</v>
      </c>
      <c r="P9" s="30" t="e">
        <f>IF($C9="","",VLOOKUP($C9,KALBat!$A$10:$BT$193,P$1,FALSE))</f>
        <v>#N/A</v>
      </c>
      <c r="Q9" s="30" t="e">
        <f>IF($C9="","",VLOOKUP($C9,KALBat!$A$10:$BT$193,Q$1,FALSE))</f>
        <v>#N/A</v>
      </c>
      <c r="R9" s="30" t="e">
        <f>IF($C9="","",VLOOKUP($C9,KALBat!$A$10:$BT$193,R$1,FALSE))</f>
        <v>#N/A</v>
      </c>
      <c r="S9" s="30" t="e">
        <f>IF($C9="","",VLOOKUP($C9,KALBat!$A$10:$BT$193,S$1,FALSE))</f>
        <v>#N/A</v>
      </c>
      <c r="T9" s="31" t="e">
        <f>IF($C9="","",VLOOKUP($C9,KALBat!$A$10:$BT$193,T$1,FALSE))</f>
        <v>#N/A</v>
      </c>
      <c r="U9" s="360" t="e">
        <f t="shared" si="4"/>
        <v>#N/A</v>
      </c>
      <c r="V9" s="361" t="e">
        <f t="shared" si="5"/>
        <v>#N/A</v>
      </c>
      <c r="W9" s="361" t="e">
        <f t="shared" si="6"/>
        <v>#N/A</v>
      </c>
      <c r="X9" s="361" t="e">
        <f t="shared" si="7"/>
        <v>#N/A</v>
      </c>
      <c r="Y9" s="361" t="e">
        <f t="shared" si="8"/>
        <v>#N/A</v>
      </c>
      <c r="Z9" s="361" t="e">
        <f t="shared" si="9"/>
        <v>#N/A</v>
      </c>
      <c r="AA9" s="361" t="e">
        <f t="shared" si="10"/>
        <v>#N/A</v>
      </c>
      <c r="AB9" s="361" t="e">
        <f t="shared" si="11"/>
        <v>#N/A</v>
      </c>
      <c r="AC9" s="362" t="e">
        <f t="shared" si="12"/>
        <v>#N/A</v>
      </c>
      <c r="AD9" s="30" t="e">
        <f>IF($C9="","",VLOOKUP($C9,KALBat!$A$10:$BT$193,AD$1,FALSE))</f>
        <v>#N/A</v>
      </c>
      <c r="AE9" s="30" t="e">
        <f>IF($C9="","",VLOOKUP($C9,KALBat!$A$10:$BT$193,AE$1,FALSE))</f>
        <v>#N/A</v>
      </c>
      <c r="AF9" s="30" t="e">
        <f>IF($C9="","",VLOOKUP($C9,KALBat!$A$10:$BT$193,AF$1,FALSE))</f>
        <v>#N/A</v>
      </c>
      <c r="AG9" s="30" t="e">
        <f>IF($C9="","",VLOOKUP($C9,KALBat!$A$10:$BT$193,AG$1,FALSE))</f>
        <v>#N/A</v>
      </c>
      <c r="AH9" s="30" t="e">
        <f>IF($C9="","",VLOOKUP($C9,KALBat!$A$10:$BT$193,AH$1,FALSE))</f>
        <v>#N/A</v>
      </c>
      <c r="AI9" s="51" t="e">
        <f>IF($C9="","",VLOOKUP($C9,KALBat!$A$10:$BT$193,AI$1,FALSE))</f>
        <v>#N/A</v>
      </c>
      <c r="AJ9" s="31" t="e">
        <f>IF($C9="","",VLOOKUP($C9,KALBat!$A$10:$BT$193,AJ$1,FALSE))</f>
        <v>#N/A</v>
      </c>
      <c r="AK9" s="60" t="e">
        <f t="shared" si="13"/>
        <v>#N/A</v>
      </c>
      <c r="AL9" s="360" t="e">
        <f t="shared" si="14"/>
        <v>#N/A</v>
      </c>
      <c r="AM9" s="361" t="e">
        <f t="shared" si="15"/>
        <v>#N/A</v>
      </c>
      <c r="AN9" s="361" t="e">
        <f t="shared" si="16"/>
        <v>#N/A</v>
      </c>
      <c r="AO9" s="361" t="e">
        <f t="shared" si="17"/>
        <v>#N/A</v>
      </c>
      <c r="AP9" s="361" t="e">
        <f t="shared" si="18"/>
        <v>#N/A</v>
      </c>
      <c r="AQ9" s="361" t="e">
        <f t="shared" si="19"/>
        <v>#N/A</v>
      </c>
      <c r="AR9" s="361" t="e">
        <f t="shared" si="20"/>
        <v>#N/A</v>
      </c>
      <c r="AS9" s="361" t="e">
        <f t="shared" si="21"/>
        <v>#N/A</v>
      </c>
      <c r="AT9" s="362" t="e">
        <f t="shared" si="22"/>
        <v>#N/A</v>
      </c>
      <c r="AU9" s="51" t="e">
        <f>IF($C9="","",VLOOKUP($C9,KALBat!$A$10:$BT$193,AU$1,FALSE))</f>
        <v>#N/A</v>
      </c>
      <c r="AV9" s="30" t="e">
        <f>IF($C9="","",VLOOKUP($C9,KALBat!$A$10:$BT$193,AV$1,FALSE))</f>
        <v>#N/A</v>
      </c>
      <c r="AW9" s="30" t="e">
        <f>IF($C9="","",VLOOKUP($C9,KALBat!$A$10:$BT$193,AW$1,FALSE))</f>
        <v>#N/A</v>
      </c>
      <c r="AX9" s="30" t="e">
        <f>IF($C9="","",VLOOKUP($C9,KALBat!$A$10:$BT$193,AX$1,FALSE))</f>
        <v>#N/A</v>
      </c>
      <c r="AY9" s="31" t="e">
        <f>IF($C9="","",VLOOKUP($C9,KALBat!$A$10:$BT$193,AY$1,FALSE))</f>
        <v>#N/A</v>
      </c>
      <c r="AZ9" s="60" t="e">
        <f t="shared" si="23"/>
        <v>#N/A</v>
      </c>
    </row>
    <row r="10" spans="1:52" x14ac:dyDescent="0.25">
      <c r="A10" s="339">
        <v>8</v>
      </c>
      <c r="B10" s="29" t="s">
        <v>91</v>
      </c>
      <c r="C10" s="58" t="s">
        <v>830</v>
      </c>
      <c r="D10" s="30" t="e">
        <f>IF($C10="","",VLOOKUP($C10,KALBat!$A$10:$BT$193,D$1,FALSE))</f>
        <v>#N/A</v>
      </c>
      <c r="E10" s="30" t="e">
        <f>IF($C10="","",VLOOKUP($C10,KALBat!$A$10:$BT$193,E$1,FALSE))</f>
        <v>#N/A</v>
      </c>
      <c r="F10" s="360" t="e">
        <f t="shared" si="0"/>
        <v>#N/A</v>
      </c>
      <c r="G10" s="361" t="e">
        <f t="shared" si="1"/>
        <v>#N/A</v>
      </c>
      <c r="H10" s="361" t="e">
        <f t="shared" si="2"/>
        <v>#N/A</v>
      </c>
      <c r="I10" s="361" t="str">
        <f t="shared" si="3"/>
        <v>-</v>
      </c>
      <c r="J10" s="51" t="e">
        <f>IF($C10="","",VLOOKUP($C10,KALBat!$A$10:$BT$193,J$1,FALSE))</f>
        <v>#N/A</v>
      </c>
      <c r="K10" s="30" t="e">
        <f>IF($C10="","",VLOOKUP($C10,KALBat!$A$10:$BT$193,K$1,FALSE))</f>
        <v>#N/A</v>
      </c>
      <c r="L10" s="31" t="e">
        <f>IF($C10="","",VLOOKUP($C10,KALBat!$A$10:$BT$193,L$1,FALSE))</f>
        <v>#N/A</v>
      </c>
      <c r="M10" s="30" t="e">
        <f>IF($C10="","",VLOOKUP($C10,KALBat!$A$10:$BT$193,M$1,FALSE))</f>
        <v>#N/A</v>
      </c>
      <c r="N10" s="30" t="e">
        <f>IF($C10="","",VLOOKUP($C10,KALBat!$A$10:$BT$193,N$1,FALSE))</f>
        <v>#N/A</v>
      </c>
      <c r="O10" s="30" t="e">
        <f>IF($C10="","",VLOOKUP($C10,KALBat!$A$10:$BT$193,O$1,FALSE))</f>
        <v>#N/A</v>
      </c>
      <c r="P10" s="30" t="e">
        <f>IF($C10="","",VLOOKUP($C10,KALBat!$A$10:$BT$193,P$1,FALSE))</f>
        <v>#N/A</v>
      </c>
      <c r="Q10" s="30" t="e">
        <f>IF($C10="","",VLOOKUP($C10,KALBat!$A$10:$BT$193,Q$1,FALSE))</f>
        <v>#N/A</v>
      </c>
      <c r="R10" s="30" t="e">
        <f>IF($C10="","",VLOOKUP($C10,KALBat!$A$10:$BT$193,R$1,FALSE))</f>
        <v>#N/A</v>
      </c>
      <c r="S10" s="30" t="e">
        <f>IF($C10="","",VLOOKUP($C10,KALBat!$A$10:$BT$193,S$1,FALSE))</f>
        <v>#N/A</v>
      </c>
      <c r="T10" s="31" t="e">
        <f>IF($C10="","",VLOOKUP($C10,KALBat!$A$10:$BT$193,T$1,FALSE))</f>
        <v>#N/A</v>
      </c>
      <c r="U10" s="360" t="e">
        <f t="shared" si="4"/>
        <v>#N/A</v>
      </c>
      <c r="V10" s="361" t="e">
        <f t="shared" si="5"/>
        <v>#N/A</v>
      </c>
      <c r="W10" s="361" t="e">
        <f t="shared" si="6"/>
        <v>#N/A</v>
      </c>
      <c r="X10" s="361" t="e">
        <f t="shared" si="7"/>
        <v>#N/A</v>
      </c>
      <c r="Y10" s="361" t="e">
        <f t="shared" si="8"/>
        <v>#N/A</v>
      </c>
      <c r="Z10" s="361" t="e">
        <f t="shared" si="9"/>
        <v>#N/A</v>
      </c>
      <c r="AA10" s="361" t="e">
        <f t="shared" si="10"/>
        <v>#N/A</v>
      </c>
      <c r="AB10" s="361" t="e">
        <f t="shared" si="11"/>
        <v>#N/A</v>
      </c>
      <c r="AC10" s="362" t="e">
        <f t="shared" si="12"/>
        <v>#N/A</v>
      </c>
      <c r="AD10" s="30" t="e">
        <f>IF($C10="","",VLOOKUP($C10,KALBat!$A$10:$BT$193,AD$1,FALSE))</f>
        <v>#N/A</v>
      </c>
      <c r="AE10" s="30" t="e">
        <f>IF($C10="","",VLOOKUP($C10,KALBat!$A$10:$BT$193,AE$1,FALSE))</f>
        <v>#N/A</v>
      </c>
      <c r="AF10" s="30" t="e">
        <f>IF($C10="","",VLOOKUP($C10,KALBat!$A$10:$BT$193,AF$1,FALSE))</f>
        <v>#N/A</v>
      </c>
      <c r="AG10" s="30" t="e">
        <f>IF($C10="","",VLOOKUP($C10,KALBat!$A$10:$BT$193,AG$1,FALSE))</f>
        <v>#N/A</v>
      </c>
      <c r="AH10" s="30" t="e">
        <f>IF($C10="","",VLOOKUP($C10,KALBat!$A$10:$BT$193,AH$1,FALSE))</f>
        <v>#N/A</v>
      </c>
      <c r="AI10" s="51" t="e">
        <f>IF($C10="","",VLOOKUP($C10,KALBat!$A$10:$BT$193,AI$1,FALSE))</f>
        <v>#N/A</v>
      </c>
      <c r="AJ10" s="31" t="e">
        <f>IF($C10="","",VLOOKUP($C10,KALBat!$A$10:$BT$193,AJ$1,FALSE))</f>
        <v>#N/A</v>
      </c>
      <c r="AK10" s="60" t="e">
        <f t="shared" si="13"/>
        <v>#N/A</v>
      </c>
      <c r="AL10" s="360" t="e">
        <f t="shared" si="14"/>
        <v>#N/A</v>
      </c>
      <c r="AM10" s="361" t="e">
        <f t="shared" si="15"/>
        <v>#N/A</v>
      </c>
      <c r="AN10" s="361" t="e">
        <f t="shared" si="16"/>
        <v>#N/A</v>
      </c>
      <c r="AO10" s="361" t="e">
        <f t="shared" si="17"/>
        <v>#N/A</v>
      </c>
      <c r="AP10" s="361" t="e">
        <f t="shared" si="18"/>
        <v>#N/A</v>
      </c>
      <c r="AQ10" s="361" t="e">
        <f t="shared" si="19"/>
        <v>#N/A</v>
      </c>
      <c r="AR10" s="361" t="e">
        <f t="shared" si="20"/>
        <v>#N/A</v>
      </c>
      <c r="AS10" s="361" t="e">
        <f t="shared" si="21"/>
        <v>#N/A</v>
      </c>
      <c r="AT10" s="362" t="e">
        <f t="shared" si="22"/>
        <v>#N/A</v>
      </c>
      <c r="AU10" s="51" t="e">
        <f>IF($C10="","",VLOOKUP($C10,KALBat!$A$10:$BT$193,AU$1,FALSE))</f>
        <v>#N/A</v>
      </c>
      <c r="AV10" s="30" t="e">
        <f>IF($C10="","",VLOOKUP($C10,KALBat!$A$10:$BT$193,AV$1,FALSE))</f>
        <v>#N/A</v>
      </c>
      <c r="AW10" s="30" t="e">
        <f>IF($C10="","",VLOOKUP($C10,KALBat!$A$10:$BT$193,AW$1,FALSE))</f>
        <v>#N/A</v>
      </c>
      <c r="AX10" s="30" t="e">
        <f>IF($C10="","",VLOOKUP($C10,KALBat!$A$10:$BT$193,AX$1,FALSE))</f>
        <v>#N/A</v>
      </c>
      <c r="AY10" s="31" t="e">
        <f>IF($C10="","",VLOOKUP($C10,KALBat!$A$10:$BT$193,AY$1,FALSE))</f>
        <v>#N/A</v>
      </c>
      <c r="AZ10" s="60" t="e">
        <f t="shared" si="23"/>
        <v>#N/A</v>
      </c>
    </row>
    <row r="11" spans="1:52" x14ac:dyDescent="0.25">
      <c r="A11" s="339">
        <v>9</v>
      </c>
      <c r="B11" s="32" t="s">
        <v>91</v>
      </c>
      <c r="C11" s="33" t="s">
        <v>831</v>
      </c>
      <c r="D11" s="33" t="e">
        <f>IF($C11="","",VLOOKUP($C11,KALBat!$A$10:$BT$193,D$1,FALSE))</f>
        <v>#N/A</v>
      </c>
      <c r="E11" s="33" t="e">
        <f>IF($C11="","",VLOOKUP($C11,KALBat!$A$10:$BT$193,E$1,FALSE))</f>
        <v>#N/A</v>
      </c>
      <c r="F11" s="47" t="e">
        <f t="shared" si="0"/>
        <v>#N/A</v>
      </c>
      <c r="G11" s="363" t="e">
        <f t="shared" si="1"/>
        <v>#N/A</v>
      </c>
      <c r="H11" s="363" t="e">
        <f t="shared" si="2"/>
        <v>#N/A</v>
      </c>
      <c r="I11" s="363" t="str">
        <f t="shared" si="3"/>
        <v>-</v>
      </c>
      <c r="J11" s="52" t="e">
        <f>IF($C11="","",VLOOKUP($C11,KALBat!$A$10:$BT$193,J$1,FALSE))</f>
        <v>#N/A</v>
      </c>
      <c r="K11" s="33" t="e">
        <f>IF($C11="","",VLOOKUP($C11,KALBat!$A$10:$BT$193,K$1,FALSE))</f>
        <v>#N/A</v>
      </c>
      <c r="L11" s="35" t="e">
        <f>IF($C11="","",VLOOKUP($C11,KALBat!$A$10:$BT$193,L$1,FALSE))</f>
        <v>#N/A</v>
      </c>
      <c r="M11" s="33" t="e">
        <f>IF($C11="","",VLOOKUP($C11,KALBat!$A$10:$BT$193,M$1,FALSE))</f>
        <v>#N/A</v>
      </c>
      <c r="N11" s="33" t="e">
        <f>IF($C11="","",VLOOKUP($C11,KALBat!$A$10:$BT$193,N$1,FALSE))</f>
        <v>#N/A</v>
      </c>
      <c r="O11" s="33" t="e">
        <f>IF($C11="","",VLOOKUP($C11,KALBat!$A$10:$BT$193,O$1,FALSE))</f>
        <v>#N/A</v>
      </c>
      <c r="P11" s="33" t="e">
        <f>IF($C11="","",VLOOKUP($C11,KALBat!$A$10:$BT$193,P$1,FALSE))</f>
        <v>#N/A</v>
      </c>
      <c r="Q11" s="33" t="e">
        <f>IF($C11="","",VLOOKUP($C11,KALBat!$A$10:$BT$193,Q$1,FALSE))</f>
        <v>#N/A</v>
      </c>
      <c r="R11" s="33" t="e">
        <f>IF($C11="","",VLOOKUP($C11,KALBat!$A$10:$BT$193,R$1,FALSE))</f>
        <v>#N/A</v>
      </c>
      <c r="S11" s="33" t="e">
        <f>IF($C11="","",VLOOKUP($C11,KALBat!$A$10:$BT$193,S$1,FALSE))</f>
        <v>#N/A</v>
      </c>
      <c r="T11" s="35" t="e">
        <f>IF($C11="","",VLOOKUP($C11,KALBat!$A$10:$BT$193,T$1,FALSE))</f>
        <v>#N/A</v>
      </c>
      <c r="U11" s="47" t="e">
        <f t="shared" si="4"/>
        <v>#N/A</v>
      </c>
      <c r="V11" s="363" t="e">
        <f t="shared" si="5"/>
        <v>#N/A</v>
      </c>
      <c r="W11" s="363" t="e">
        <f t="shared" si="6"/>
        <v>#N/A</v>
      </c>
      <c r="X11" s="363" t="e">
        <f t="shared" si="7"/>
        <v>#N/A</v>
      </c>
      <c r="Y11" s="363" t="e">
        <f t="shared" si="8"/>
        <v>#N/A</v>
      </c>
      <c r="Z11" s="363" t="e">
        <f t="shared" si="9"/>
        <v>#N/A</v>
      </c>
      <c r="AA11" s="363" t="e">
        <f t="shared" si="10"/>
        <v>#N/A</v>
      </c>
      <c r="AB11" s="363" t="e">
        <f t="shared" si="11"/>
        <v>#N/A</v>
      </c>
      <c r="AC11" s="364" t="e">
        <f t="shared" si="12"/>
        <v>#N/A</v>
      </c>
      <c r="AD11" s="33" t="e">
        <f>IF($C11="","",VLOOKUP($C11,KALBat!$A$10:$BT$193,AD$1,FALSE))</f>
        <v>#N/A</v>
      </c>
      <c r="AE11" s="33" t="e">
        <f>IF($C11="","",VLOOKUP($C11,KALBat!$A$10:$BT$193,AE$1,FALSE))</f>
        <v>#N/A</v>
      </c>
      <c r="AF11" s="33" t="e">
        <f>IF($C11="","",VLOOKUP($C11,KALBat!$A$10:$BT$193,AF$1,FALSE))</f>
        <v>#N/A</v>
      </c>
      <c r="AG11" s="33" t="e">
        <f>IF($C11="","",VLOOKUP($C11,KALBat!$A$10:$BT$193,AG$1,FALSE))</f>
        <v>#N/A</v>
      </c>
      <c r="AH11" s="33" t="e">
        <f>IF($C11="","",VLOOKUP($C11,KALBat!$A$10:$BT$193,AH$1,FALSE))</f>
        <v>#N/A</v>
      </c>
      <c r="AI11" s="52" t="e">
        <f>IF($C11="","",VLOOKUP($C11,KALBat!$A$10:$BT$193,AI$1,FALSE))</f>
        <v>#N/A</v>
      </c>
      <c r="AJ11" s="35" t="e">
        <f>IF($C11="","",VLOOKUP($C11,KALBat!$A$10:$BT$193,AJ$1,FALSE))</f>
        <v>#N/A</v>
      </c>
      <c r="AK11" s="61" t="e">
        <f t="shared" si="13"/>
        <v>#N/A</v>
      </c>
      <c r="AL11" s="47" t="e">
        <f t="shared" si="14"/>
        <v>#N/A</v>
      </c>
      <c r="AM11" s="363" t="e">
        <f t="shared" si="15"/>
        <v>#N/A</v>
      </c>
      <c r="AN11" s="363" t="e">
        <f t="shared" si="16"/>
        <v>#N/A</v>
      </c>
      <c r="AO11" s="363" t="e">
        <f t="shared" si="17"/>
        <v>#N/A</v>
      </c>
      <c r="AP11" s="363" t="e">
        <f t="shared" si="18"/>
        <v>#N/A</v>
      </c>
      <c r="AQ11" s="363" t="e">
        <f t="shared" si="19"/>
        <v>#N/A</v>
      </c>
      <c r="AR11" s="363" t="e">
        <f t="shared" si="20"/>
        <v>#N/A</v>
      </c>
      <c r="AS11" s="363" t="e">
        <f t="shared" si="21"/>
        <v>#N/A</v>
      </c>
      <c r="AT11" s="364" t="e">
        <f t="shared" si="22"/>
        <v>#N/A</v>
      </c>
      <c r="AU11" s="52" t="e">
        <f>IF($C11="","",VLOOKUP($C11,KALBat!$A$10:$BT$193,AU$1,FALSE))</f>
        <v>#N/A</v>
      </c>
      <c r="AV11" s="33" t="e">
        <f>IF($C11="","",VLOOKUP($C11,KALBat!$A$10:$BT$193,AV$1,FALSE))</f>
        <v>#N/A</v>
      </c>
      <c r="AW11" s="33" t="e">
        <f>IF($C11="","",VLOOKUP($C11,KALBat!$A$10:$BT$193,AW$1,FALSE))</f>
        <v>#N/A</v>
      </c>
      <c r="AX11" s="33" t="e">
        <f>IF($C11="","",VLOOKUP($C11,KALBat!$A$10:$BT$193,AX$1,FALSE))</f>
        <v>#N/A</v>
      </c>
      <c r="AY11" s="35" t="e">
        <f>IF($C11="","",VLOOKUP($C11,KALBat!$A$10:$BT$193,AY$1,FALSE))</f>
        <v>#N/A</v>
      </c>
      <c r="AZ11" s="61" t="e">
        <f t="shared" si="23"/>
        <v>#N/A</v>
      </c>
    </row>
    <row r="13" spans="1:52" s="17" customFormat="1" ht="196.5" x14ac:dyDescent="0.25">
      <c r="A13" s="18" t="s">
        <v>183</v>
      </c>
      <c r="B13" s="365" t="s">
        <v>115</v>
      </c>
      <c r="C13" s="37" t="str">
        <f>"Player ("&amp;COUNTA(C14:C19)&amp;")"</f>
        <v>Player (3)</v>
      </c>
      <c r="D13" s="37" t="s">
        <v>81</v>
      </c>
      <c r="E13" s="37" t="s">
        <v>91</v>
      </c>
      <c r="F13" s="44" t="str">
        <f>"Only 1 guy who only plays 2B ("&amp;SUM(F14:F19)&amp;")"</f>
        <v>Only 1 guy who only plays 2B (0)</v>
      </c>
      <c r="G13" s="39" t="str">
        <f>"2 Guys Who Play SS ("&amp;SUM(G14:G19)&amp;")"</f>
        <v>2 Guys Who Play SS (3)</v>
      </c>
      <c r="H13" s="39" t="str">
        <f>"2 guys with 3B arm ("&amp;SUM(H14:H19)&amp;")"</f>
        <v>2 guys with 3B arm (3)</v>
      </c>
      <c r="I13" s="42" t="s">
        <v>35</v>
      </c>
      <c r="J13" s="40" t="s">
        <v>126</v>
      </c>
      <c r="K13" s="40" t="s">
        <v>124</v>
      </c>
      <c r="L13" s="40" t="s">
        <v>125</v>
      </c>
      <c r="M13" s="56" t="s">
        <v>82</v>
      </c>
      <c r="N13" s="41" t="s">
        <v>84</v>
      </c>
      <c r="O13" s="41" t="s">
        <v>85</v>
      </c>
      <c r="P13" s="41" t="s">
        <v>86</v>
      </c>
      <c r="Q13" s="41" t="s">
        <v>87</v>
      </c>
      <c r="R13" s="41" t="s">
        <v>88</v>
      </c>
      <c r="S13" s="41" t="s">
        <v>89</v>
      </c>
      <c r="T13" s="42" t="s">
        <v>90</v>
      </c>
      <c r="U13" s="38" t="s">
        <v>127</v>
      </c>
      <c r="V13" s="38" t="s">
        <v>171</v>
      </c>
      <c r="W13" s="38" t="s">
        <v>128</v>
      </c>
      <c r="X13" s="38" t="s">
        <v>129</v>
      </c>
      <c r="Y13" s="38" t="s">
        <v>130</v>
      </c>
      <c r="Z13" s="38" t="s">
        <v>131</v>
      </c>
      <c r="AA13" s="38" t="s">
        <v>132</v>
      </c>
      <c r="AB13" s="38" t="s">
        <v>134</v>
      </c>
      <c r="AC13" s="38" t="s">
        <v>133</v>
      </c>
      <c r="AD13" s="56" t="s">
        <v>137</v>
      </c>
      <c r="AE13" s="41" t="s">
        <v>138</v>
      </c>
      <c r="AF13" s="41" t="s">
        <v>139</v>
      </c>
      <c r="AG13" s="41" t="s">
        <v>140</v>
      </c>
      <c r="AH13" s="41" t="s">
        <v>23</v>
      </c>
      <c r="AI13" s="41" t="s">
        <v>141</v>
      </c>
      <c r="AJ13" s="42" t="s">
        <v>142</v>
      </c>
      <c r="AK13" s="59" t="s">
        <v>147</v>
      </c>
      <c r="AL13" s="38" t="s">
        <v>127</v>
      </c>
      <c r="AM13" s="38" t="s">
        <v>171</v>
      </c>
      <c r="AN13" s="38" t="s">
        <v>128</v>
      </c>
      <c r="AO13" s="38" t="s">
        <v>129</v>
      </c>
      <c r="AP13" s="38" t="s">
        <v>130</v>
      </c>
      <c r="AQ13" s="38" t="s">
        <v>131</v>
      </c>
      <c r="AR13" s="38" t="s">
        <v>132</v>
      </c>
      <c r="AS13" s="38" t="s">
        <v>134</v>
      </c>
      <c r="AT13" s="38" t="s">
        <v>133</v>
      </c>
      <c r="AU13" s="56" t="s">
        <v>137</v>
      </c>
      <c r="AV13" s="41" t="s">
        <v>138</v>
      </c>
      <c r="AW13" s="41" t="s">
        <v>139</v>
      </c>
      <c r="AX13" s="41" t="s">
        <v>140</v>
      </c>
      <c r="AY13" s="42" t="s">
        <v>23</v>
      </c>
      <c r="AZ13" s="59" t="s">
        <v>187</v>
      </c>
    </row>
    <row r="14" spans="1:52" x14ac:dyDescent="0.25">
      <c r="A14" s="339">
        <v>1</v>
      </c>
      <c r="B14" s="29" t="s">
        <v>85</v>
      </c>
      <c r="C14" s="58" t="s">
        <v>837</v>
      </c>
      <c r="D14" s="30">
        <f>IF($C14="","",VLOOKUP($C14,KALBat!$A$10:$BT$193,D$1,FALSE))</f>
        <v>24</v>
      </c>
      <c r="E14" s="26" t="str">
        <f>IF($C14="","",VLOOKUP($C14,KALBat!$A$10:$BT$193,E$1,FALSE))</f>
        <v>R</v>
      </c>
      <c r="F14" s="360">
        <f t="shared" ref="F14:F19" si="24">IF($C14="","",IF(AND(O14&gt;0,O14=SUM(M14:T14)),1,0))</f>
        <v>0</v>
      </c>
      <c r="G14" s="361">
        <f t="shared" ref="G14:G19" si="25">IF($C14="","",IF(Q14&lt;&gt;"-",1,0))</f>
        <v>1</v>
      </c>
      <c r="H14" s="361">
        <f t="shared" ref="H14:H19" si="26">IF($C14="","",IF(AND(K14&gt;5,P14&lt;&gt;"-"),1,0))</f>
        <v>1</v>
      </c>
      <c r="I14" s="362" t="str">
        <f t="shared" ref="I14:I19" si="27">IF($C14="","","-")</f>
        <v>-</v>
      </c>
      <c r="J14" s="30">
        <f>IF($C14="","",VLOOKUP($C14,KALBat!$A$10:$BT$193,J$1,FALSE))</f>
        <v>1</v>
      </c>
      <c r="K14" s="30">
        <f>IF($C14="","",VLOOKUP($C14,KALBat!$A$10:$BT$193,K$1,FALSE))</f>
        <v>7</v>
      </c>
      <c r="L14" s="30">
        <f>IF($C14="","",VLOOKUP($C14,KALBat!$A$10:$BT$193,L$1,FALSE))</f>
        <v>6</v>
      </c>
      <c r="M14" s="51" t="str">
        <f>IF($C14="","",VLOOKUP($C14,KALBat!$A$10:$BT$193,M$1,FALSE))</f>
        <v>-</v>
      </c>
      <c r="N14" s="30" t="str">
        <f>IF($C14="","",VLOOKUP($C14,KALBat!$A$10:$BT$193,N$1,FALSE))</f>
        <v>-</v>
      </c>
      <c r="O14" s="30">
        <f>IF($C14="","",VLOOKUP($C14,KALBat!$A$10:$BT$193,O$1,FALSE))</f>
        <v>7</v>
      </c>
      <c r="P14" s="30">
        <f>IF($C14="","",VLOOKUP($C14,KALBat!$A$10:$BT$193,P$1,FALSE))</f>
        <v>3</v>
      </c>
      <c r="Q14" s="30">
        <f>IF($C14="","",VLOOKUP($C14,KALBat!$A$10:$BT$193,Q$1,FALSE))</f>
        <v>2</v>
      </c>
      <c r="R14" s="30" t="str">
        <f>IF($C14="","",VLOOKUP($C14,KALBat!$A$10:$BT$193,R$1,FALSE))</f>
        <v>-</v>
      </c>
      <c r="S14" s="30" t="str">
        <f>IF($C14="","",VLOOKUP($C14,KALBat!$A$10:$BT$193,S$1,FALSE))</f>
        <v>-</v>
      </c>
      <c r="T14" s="31" t="str">
        <f>IF($C14="","",VLOOKUP($C14,KALBat!$A$10:$BT$193,T$1,FALSE))</f>
        <v>-</v>
      </c>
      <c r="U14" s="361">
        <f t="shared" ref="U14:U15" si="28">IF($C14="","",IF(OR(AD14+AG14&gt;14,AND(OR(AD14+AG14&gt;12,AND(AD14&gt;6,AG14&gt;6)),AI14&gt;6,OR(AJ14&gt;=AI14,AJ14&gt;6))),1,0))</f>
        <v>0</v>
      </c>
      <c r="V14" s="361">
        <f t="shared" ref="V14:V19" si="29">IF($C14="","",IF(OR(AND(AD14&gt;6,AH14&gt;6),AD14+AG14&gt;12),1,0))</f>
        <v>0</v>
      </c>
      <c r="W14" s="361">
        <f t="shared" ref="W14:W19" si="30">IF($C14="","",IF(AND(AD14&gt;6,AF14&gt;6,AG14&gt;6),1,0))</f>
        <v>0</v>
      </c>
      <c r="X14" s="361">
        <f t="shared" ref="X14:X19" si="31">IF($C14="","",IF(AND(AF14&gt;7,OR(AD14&gt;6,AG14&gt;6)),1,0))</f>
        <v>0</v>
      </c>
      <c r="Y14" s="361">
        <f t="shared" ref="Y14:Y19" si="32">IF($C14="","",IF(AND(AF14&gt;6,OR(AD14&gt;6,AG14&gt;6)),1,0))</f>
        <v>0</v>
      </c>
      <c r="Z14" s="361">
        <f t="shared" ref="Z14:Z19" si="33">IF($C14="","",IF(AND(OR(AD14&gt;6,AF14&gt;6),OR(AD14&gt;6,AG14&gt;6)),1,0))</f>
        <v>0</v>
      </c>
      <c r="AA14" s="361">
        <f t="shared" ref="AA14:AA19" si="34">IF($C14="","",IF(AND(AD14&gt;4,OR(AD14&gt;6,AF14&gt;6,AG14&gt;6)),1,0))</f>
        <v>0</v>
      </c>
      <c r="AB14" s="361">
        <f t="shared" ref="AB14:AB19" si="35">IF($C14="","",IF(AND(AD14&gt;4,OR(AD14&gt;6,AE14&gt;6,AF14&gt;6,AG14&gt;6)),1,0))</f>
        <v>0</v>
      </c>
      <c r="AC14" s="361">
        <f t="shared" ref="AC14:AC19" si="36">IF($C14="","",IF(AND(AD14&gt;4,MAX(AD14:AH14)&gt;6),1,0))</f>
        <v>0</v>
      </c>
      <c r="AD14" s="51">
        <f>IF($C14="","",VLOOKUP($C14,KALBat!$A$10:$BT$193,AD$1,FALSE))</f>
        <v>5</v>
      </c>
      <c r="AE14" s="30">
        <f>IF($C14="","",VLOOKUP($C14,KALBat!$A$10:$BT$193,AE$1,FALSE))</f>
        <v>6</v>
      </c>
      <c r="AF14" s="30">
        <f>IF($C14="","",VLOOKUP($C14,KALBat!$A$10:$BT$193,AF$1,FALSE))</f>
        <v>4</v>
      </c>
      <c r="AG14" s="30">
        <f>IF($C14="","",VLOOKUP($C14,KALBat!$A$10:$BT$193,AG$1,FALSE))</f>
        <v>5</v>
      </c>
      <c r="AH14" s="30">
        <f>IF($C14="","",VLOOKUP($C14,KALBat!$A$10:$BT$193,AH$1,FALSE))</f>
        <v>5</v>
      </c>
      <c r="AI14" s="30">
        <f>IF($C14="","",VLOOKUP($C14,KALBat!$A$10:$BT$193,AI$1,FALSE))</f>
        <v>9</v>
      </c>
      <c r="AJ14" s="31">
        <f>IF($C14="","",VLOOKUP($C14,KALBat!$A$10:$BT$193,AJ$1,FALSE))</f>
        <v>9</v>
      </c>
      <c r="AK14" s="60">
        <f t="shared" ref="AK14:AK19" si="37">IF($C14="","",(5*AD14+4*AF14+3*AG14+2*AE14+1*AH14+0.5*(AVERAGE(AD14:AE14))+0.5*AVERAGE(AD14,AH14)+1*(AVERAGE(AD14,AF14))+1*AVERAGE(AD14,AG14))/(5+4+3+2+1+0.5+0.5+1+1))</f>
        <v>4.875</v>
      </c>
      <c r="AL14" s="361">
        <f t="shared" ref="AL14:AL19" si="38">IF($C14="","",IF(AND(OR(AU14+AX14&gt;12,AND(AU14&gt;6,AX14&gt;6)),AI14&gt;6,OR(AJ14&gt;=AI14,AJ14&gt;6)),1,0))</f>
        <v>0</v>
      </c>
      <c r="AM14" s="361">
        <f t="shared" ref="AM14:AM19" si="39">IF($C14="","",IF(OR(AND(AU14&gt;6,AY14&gt;6),AU14+AX14&gt;12),1,0))</f>
        <v>0</v>
      </c>
      <c r="AN14" s="361">
        <f t="shared" ref="AN14:AN19" si="40">IF($C14="","",IF(AND(AU14&gt;6,AW14&gt;6,AX14&gt;6),1,0))</f>
        <v>0</v>
      </c>
      <c r="AO14" s="361">
        <f t="shared" ref="AO14:AO19" si="41">IF($C14="","",IF(AND(AW14&gt;7,OR(AU14&gt;6,AX14&gt;6)),1,0))</f>
        <v>0</v>
      </c>
      <c r="AP14" s="361">
        <f t="shared" ref="AP14:AP19" si="42">IF($C14="","",IF(AND(AW14&gt;6,OR(AU14&gt;6,AX14&gt;6)),1,0))</f>
        <v>0</v>
      </c>
      <c r="AQ14" s="361">
        <f t="shared" ref="AQ14:AQ19" si="43">IF($C14="","",IF(AND(OR(AU14&gt;6,AW14&gt;6),OR(AU14&gt;6,AX14&gt;6)),1,0))</f>
        <v>0</v>
      </c>
      <c r="AR14" s="361">
        <f t="shared" ref="AR14:AR19" si="44">IF($C14="","",IF(AND(AU14&gt;4,OR(AU14&gt;6,AW14&gt;6,AX14&gt;6)),1,0))</f>
        <v>0</v>
      </c>
      <c r="AS14" s="361">
        <f t="shared" ref="AS14:AS19" si="45">IF($C14="","",IF(AND(AU14&gt;4,OR(AU14&gt;6,AV14&gt;6,AW14&gt;6,AX14&gt;6)),1,0))</f>
        <v>0</v>
      </c>
      <c r="AT14" s="361">
        <f t="shared" ref="AT14:AT19" si="46">IF($C14="","",IF(AND(AU14&gt;4,MAX(AU14:AY14)&gt;6),1,0))</f>
        <v>0</v>
      </c>
      <c r="AU14" s="51">
        <f>IF($C14="","",VLOOKUP($C14,KALBat!$A$10:$BT$193,AU$1,FALSE))</f>
        <v>5</v>
      </c>
      <c r="AV14" s="30">
        <f>IF($C14="","",VLOOKUP($C14,KALBat!$A$10:$BT$193,AV$1,FALSE))</f>
        <v>6</v>
      </c>
      <c r="AW14" s="30">
        <f>IF($C14="","",VLOOKUP($C14,KALBat!$A$10:$BT$193,AW$1,FALSE))</f>
        <v>4</v>
      </c>
      <c r="AX14" s="30">
        <f>IF($C14="","",VLOOKUP($C14,KALBat!$A$10:$BT$193,AX$1,FALSE))</f>
        <v>6</v>
      </c>
      <c r="AY14" s="31">
        <f>IF($C14="","",VLOOKUP($C14,KALBat!$A$10:$BT$193,AY$1,FALSE))</f>
        <v>5</v>
      </c>
      <c r="AZ14" s="60">
        <f t="shared" ref="AZ14:AZ19" si="47">IF($C14="","",(5*AU14+4*AW14+3*AX14+2*AV14+1*AY14+0.5*(AVERAGE(AU14:AV14))+0.5*AVERAGE(AU14,AY14)+1*(AVERAGE(AU14,AW14))+1*AVERAGE(AU14,AX14))/(5+4+3+2+1+0.5+0.5+1+1))</f>
        <v>5.0694444444444446</v>
      </c>
    </row>
    <row r="15" spans="1:52" x14ac:dyDescent="0.25">
      <c r="A15" s="339">
        <v>2</v>
      </c>
      <c r="B15" s="29" t="s">
        <v>86</v>
      </c>
      <c r="C15" s="58" t="s">
        <v>826</v>
      </c>
      <c r="D15" s="30">
        <f>IF($C15="","",VLOOKUP($C15,KALBat!$A$10:$BT$193,D$1,FALSE))</f>
        <v>28</v>
      </c>
      <c r="E15" s="30" t="str">
        <f>IF($C15="","",VLOOKUP($C15,KALBat!$A$10:$BT$193,E$1,FALSE))</f>
        <v>R</v>
      </c>
      <c r="F15" s="360">
        <f t="shared" si="24"/>
        <v>0</v>
      </c>
      <c r="G15" s="361">
        <f t="shared" si="25"/>
        <v>1</v>
      </c>
      <c r="H15" s="361">
        <f t="shared" si="26"/>
        <v>1</v>
      </c>
      <c r="I15" s="362" t="str">
        <f t="shared" si="27"/>
        <v>-</v>
      </c>
      <c r="J15" s="30">
        <f>IF($C15="","",VLOOKUP($C15,KALBat!$A$10:$BT$193,J$1,FALSE))</f>
        <v>1</v>
      </c>
      <c r="K15" s="30">
        <f>IF($C15="","",VLOOKUP($C15,KALBat!$A$10:$BT$193,K$1,FALSE))</f>
        <v>10</v>
      </c>
      <c r="L15" s="30">
        <f>IF($C15="","",VLOOKUP($C15,KALBat!$A$10:$BT$193,L$1,FALSE))</f>
        <v>7</v>
      </c>
      <c r="M15" s="51" t="str">
        <f>IF($C15="","",VLOOKUP($C15,KALBat!$A$10:$BT$193,M$1,FALSE))</f>
        <v>-</v>
      </c>
      <c r="N15" s="30" t="str">
        <f>IF($C15="","",VLOOKUP($C15,KALBat!$A$10:$BT$193,N$1,FALSE))</f>
        <v>-</v>
      </c>
      <c r="O15" s="30">
        <f>IF($C15="","",VLOOKUP($C15,KALBat!$A$10:$BT$193,O$1,FALSE))</f>
        <v>6</v>
      </c>
      <c r="P15" s="30">
        <f>IF($C15="","",VLOOKUP($C15,KALBat!$A$10:$BT$193,P$1,FALSE))</f>
        <v>9</v>
      </c>
      <c r="Q15" s="30">
        <f>IF($C15="","",VLOOKUP($C15,KALBat!$A$10:$BT$193,Q$1,FALSE))</f>
        <v>3</v>
      </c>
      <c r="R15" s="30" t="str">
        <f>IF($C15="","",VLOOKUP($C15,KALBat!$A$10:$BT$193,R$1,FALSE))</f>
        <v>-</v>
      </c>
      <c r="S15" s="30" t="str">
        <f>IF($C15="","",VLOOKUP($C15,KALBat!$A$10:$BT$193,S$1,FALSE))</f>
        <v>-</v>
      </c>
      <c r="T15" s="31" t="str">
        <f>IF($C15="","",VLOOKUP($C15,KALBat!$A$10:$BT$193,T$1,FALSE))</f>
        <v>-</v>
      </c>
      <c r="U15" s="361">
        <f t="shared" si="28"/>
        <v>0</v>
      </c>
      <c r="V15" s="361">
        <f t="shared" si="29"/>
        <v>0</v>
      </c>
      <c r="W15" s="361">
        <f t="shared" si="30"/>
        <v>0</v>
      </c>
      <c r="X15" s="361">
        <f t="shared" si="31"/>
        <v>0</v>
      </c>
      <c r="Y15" s="361">
        <f t="shared" si="32"/>
        <v>1</v>
      </c>
      <c r="Z15" s="361">
        <f t="shared" si="33"/>
        <v>1</v>
      </c>
      <c r="AA15" s="361">
        <f t="shared" si="34"/>
        <v>1</v>
      </c>
      <c r="AB15" s="361">
        <f t="shared" si="35"/>
        <v>1</v>
      </c>
      <c r="AC15" s="361">
        <f t="shared" si="36"/>
        <v>1</v>
      </c>
      <c r="AD15" s="51">
        <f>IF($C15="","",VLOOKUP($C15,KALBat!$A$10:$BT$193,AD$1,FALSE))</f>
        <v>7</v>
      </c>
      <c r="AE15" s="30">
        <f>IF($C15="","",VLOOKUP($C15,KALBat!$A$10:$BT$193,AE$1,FALSE))</f>
        <v>5</v>
      </c>
      <c r="AF15" s="30">
        <f>IF($C15="","",VLOOKUP($C15,KALBat!$A$10:$BT$193,AF$1,FALSE))</f>
        <v>7</v>
      </c>
      <c r="AG15" s="30">
        <f>IF($C15="","",VLOOKUP($C15,KALBat!$A$10:$BT$193,AG$1,FALSE))</f>
        <v>4</v>
      </c>
      <c r="AH15" s="30">
        <f>IF($C15="","",VLOOKUP($C15,KALBat!$A$10:$BT$193,AH$1,FALSE))</f>
        <v>6</v>
      </c>
      <c r="AI15" s="30">
        <f>IF($C15="","",VLOOKUP($C15,KALBat!$A$10:$BT$193,AI$1,FALSE))</f>
        <v>3</v>
      </c>
      <c r="AJ15" s="31">
        <f>IF($C15="","",VLOOKUP($C15,KALBat!$A$10:$BT$193,AJ$1,FALSE))</f>
        <v>3</v>
      </c>
      <c r="AK15" s="60">
        <f t="shared" si="37"/>
        <v>6.0972222222222223</v>
      </c>
      <c r="AL15" s="361">
        <f t="shared" si="38"/>
        <v>0</v>
      </c>
      <c r="AM15" s="361">
        <f t="shared" si="39"/>
        <v>0</v>
      </c>
      <c r="AN15" s="361">
        <f t="shared" si="40"/>
        <v>0</v>
      </c>
      <c r="AO15" s="361">
        <f t="shared" si="41"/>
        <v>0</v>
      </c>
      <c r="AP15" s="361">
        <f t="shared" si="42"/>
        <v>1</v>
      </c>
      <c r="AQ15" s="361">
        <f t="shared" si="43"/>
        <v>1</v>
      </c>
      <c r="AR15" s="361">
        <f t="shared" si="44"/>
        <v>1</v>
      </c>
      <c r="AS15" s="361">
        <f t="shared" si="45"/>
        <v>1</v>
      </c>
      <c r="AT15" s="361">
        <f t="shared" si="46"/>
        <v>1</v>
      </c>
      <c r="AU15" s="51">
        <f>IF($C15="","",VLOOKUP($C15,KALBat!$A$10:$BT$193,AU$1,FALSE))</f>
        <v>7</v>
      </c>
      <c r="AV15" s="30">
        <f>IF($C15="","",VLOOKUP($C15,KALBat!$A$10:$BT$193,AV$1,FALSE))</f>
        <v>5</v>
      </c>
      <c r="AW15" s="30">
        <f>IF($C15="","",VLOOKUP($C15,KALBat!$A$10:$BT$193,AW$1,FALSE))</f>
        <v>7</v>
      </c>
      <c r="AX15" s="30">
        <f>IF($C15="","",VLOOKUP($C15,KALBat!$A$10:$BT$193,AX$1,FALSE))</f>
        <v>4</v>
      </c>
      <c r="AY15" s="31">
        <f>IF($C15="","",VLOOKUP($C15,KALBat!$A$10:$BT$193,AY$1,FALSE))</f>
        <v>6</v>
      </c>
      <c r="AZ15" s="60">
        <f t="shared" si="47"/>
        <v>6.0972222222222223</v>
      </c>
    </row>
    <row r="16" spans="1:52" x14ac:dyDescent="0.25">
      <c r="A16" s="339">
        <v>3</v>
      </c>
      <c r="B16" s="29" t="s">
        <v>87</v>
      </c>
      <c r="C16" s="30" t="s">
        <v>823</v>
      </c>
      <c r="D16" s="30">
        <f>IF($C16="","",VLOOKUP($C16,KALBat!$A$10:$BT$193,D$1,FALSE))</f>
        <v>32</v>
      </c>
      <c r="E16" s="30" t="str">
        <f>IF($C16="","",VLOOKUP($C16,KALBat!$A$10:$BT$193,E$1,FALSE))</f>
        <v>S</v>
      </c>
      <c r="F16" s="360">
        <f t="shared" si="24"/>
        <v>0</v>
      </c>
      <c r="G16" s="361">
        <f t="shared" si="25"/>
        <v>1</v>
      </c>
      <c r="H16" s="361">
        <f t="shared" si="26"/>
        <v>1</v>
      </c>
      <c r="I16" s="362" t="str">
        <f t="shared" si="27"/>
        <v>-</v>
      </c>
      <c r="J16" s="30">
        <f>IF($C16="","",VLOOKUP($C16,KALBat!$A$10:$BT$193,J$1,FALSE))</f>
        <v>1</v>
      </c>
      <c r="K16" s="30">
        <f>IF($C16="","",VLOOKUP($C16,KALBat!$A$10:$BT$193,K$1,FALSE))</f>
        <v>7</v>
      </c>
      <c r="L16" s="30">
        <f>IF($C16="","",VLOOKUP($C16,KALBat!$A$10:$BT$193,L$1,FALSE))</f>
        <v>1</v>
      </c>
      <c r="M16" s="30" t="str">
        <f>IF($C16="","",VLOOKUP($C16,KALBat!$A$10:$BT$193,M$1,FALSE))</f>
        <v>-</v>
      </c>
      <c r="N16" s="30" t="str">
        <f>IF($C16="","",VLOOKUP($C16,KALBat!$A$10:$BT$193,N$1,FALSE))</f>
        <v>-</v>
      </c>
      <c r="O16" s="30">
        <f>IF($C16="","",VLOOKUP($C16,KALBat!$A$10:$BT$193,O$1,FALSE))</f>
        <v>3</v>
      </c>
      <c r="P16" s="30">
        <f>IF($C16="","",VLOOKUP($C16,KALBat!$A$10:$BT$193,P$1,FALSE))</f>
        <v>4</v>
      </c>
      <c r="Q16" s="30">
        <f>IF($C16="","",VLOOKUP($C16,KALBat!$A$10:$BT$193,Q$1,FALSE))</f>
        <v>10</v>
      </c>
      <c r="R16" s="30" t="str">
        <f>IF($C16="","",VLOOKUP($C16,KALBat!$A$10:$BT$193,R$1,FALSE))</f>
        <v>-</v>
      </c>
      <c r="S16" s="30" t="str">
        <f>IF($C16="","",VLOOKUP($C16,KALBat!$A$10:$BT$193,S$1,FALSE))</f>
        <v>-</v>
      </c>
      <c r="T16" s="30" t="str">
        <f>IF($C16="","",VLOOKUP($C16,KALBat!$A$10:$BT$193,T$1,FALSE))</f>
        <v>-</v>
      </c>
      <c r="U16" s="361">
        <f>IF($C16="","",IF(OR(AD16+AG16&gt;14,AND(OR(AD16+AG16&gt;12,AND(AD16&gt;6,AG16&gt;6)),AI16&gt;6,OR(AJ16&gt;=AI16,AJ16&gt;6))),1,0))</f>
        <v>0</v>
      </c>
      <c r="V16" s="361">
        <f t="shared" si="29"/>
        <v>1</v>
      </c>
      <c r="W16" s="361">
        <f t="shared" si="30"/>
        <v>0</v>
      </c>
      <c r="X16" s="361">
        <f t="shared" si="31"/>
        <v>0</v>
      </c>
      <c r="Y16" s="361">
        <f t="shared" si="32"/>
        <v>0</v>
      </c>
      <c r="Z16" s="361">
        <f t="shared" si="33"/>
        <v>0</v>
      </c>
      <c r="AA16" s="361">
        <f t="shared" si="34"/>
        <v>1</v>
      </c>
      <c r="AB16" s="361">
        <f t="shared" si="35"/>
        <v>1</v>
      </c>
      <c r="AC16" s="361">
        <f t="shared" si="36"/>
        <v>1</v>
      </c>
      <c r="AD16" s="30">
        <f>IF($C16="","",VLOOKUP($C16,KALBat!$A$10:$BT$193,AD$1,FALSE))</f>
        <v>6</v>
      </c>
      <c r="AE16" s="30">
        <f>IF($C16="","",VLOOKUP($C16,KALBat!$A$10:$BT$193,AE$1,FALSE))</f>
        <v>7</v>
      </c>
      <c r="AF16" s="30">
        <f>IF($C16="","",VLOOKUP($C16,KALBat!$A$10:$BT$193,AF$1,FALSE))</f>
        <v>3</v>
      </c>
      <c r="AG16" s="30">
        <f>IF($C16="","",VLOOKUP($C16,KALBat!$A$10:$BT$193,AG$1,FALSE))</f>
        <v>8</v>
      </c>
      <c r="AH16" s="30">
        <f>IF($C16="","",VLOOKUP($C16,KALBat!$A$10:$BT$193,AH$1,FALSE))</f>
        <v>7</v>
      </c>
      <c r="AI16" s="30">
        <f>IF($C16="","",VLOOKUP($C16,KALBat!$A$10:$BT$193,AI$1,FALSE))</f>
        <v>4</v>
      </c>
      <c r="AJ16" s="30">
        <f>IF($C16="","",VLOOKUP($C16,KALBat!$A$10:$BT$193,AJ$1,FALSE))</f>
        <v>5</v>
      </c>
      <c r="AK16" s="60">
        <f t="shared" si="37"/>
        <v>5.833333333333333</v>
      </c>
      <c r="AL16" s="361">
        <f t="shared" si="38"/>
        <v>0</v>
      </c>
      <c r="AM16" s="361">
        <f t="shared" si="39"/>
        <v>1</v>
      </c>
      <c r="AN16" s="361">
        <f t="shared" si="40"/>
        <v>0</v>
      </c>
      <c r="AO16" s="361">
        <f t="shared" si="41"/>
        <v>0</v>
      </c>
      <c r="AP16" s="361">
        <f t="shared" si="42"/>
        <v>0</v>
      </c>
      <c r="AQ16" s="361">
        <f t="shared" si="43"/>
        <v>0</v>
      </c>
      <c r="AR16" s="361">
        <f t="shared" si="44"/>
        <v>1</v>
      </c>
      <c r="AS16" s="361">
        <f t="shared" si="45"/>
        <v>1</v>
      </c>
      <c r="AT16" s="361">
        <f t="shared" si="46"/>
        <v>1</v>
      </c>
      <c r="AU16" s="30">
        <f>IF($C16="","",VLOOKUP($C16,KALBat!$A$10:$BT$193,AU$1,FALSE))</f>
        <v>6</v>
      </c>
      <c r="AV16" s="30">
        <f>IF($C16="","",VLOOKUP($C16,KALBat!$A$10:$BT$193,AV$1,FALSE))</f>
        <v>7</v>
      </c>
      <c r="AW16" s="30">
        <f>IF($C16="","",VLOOKUP($C16,KALBat!$A$10:$BT$193,AW$1,FALSE))</f>
        <v>3</v>
      </c>
      <c r="AX16" s="30">
        <f>IF($C16="","",VLOOKUP($C16,KALBat!$A$10:$BT$193,AX$1,FALSE))</f>
        <v>9</v>
      </c>
      <c r="AY16" s="30">
        <f>IF($C16="","",VLOOKUP($C16,KALBat!$A$10:$BT$193,AY$1,FALSE))</f>
        <v>7</v>
      </c>
      <c r="AZ16" s="60">
        <f t="shared" si="47"/>
        <v>6.0277777777777777</v>
      </c>
    </row>
    <row r="17" spans="1:52" x14ac:dyDescent="0.25">
      <c r="A17" s="339">
        <v>4</v>
      </c>
      <c r="B17" s="29" t="s">
        <v>91</v>
      </c>
      <c r="C17" s="58"/>
      <c r="D17" s="30" t="str">
        <f>IF($C17="","",VLOOKUP($C17,KALBat!$A$10:$BT$193,D$1,FALSE))</f>
        <v/>
      </c>
      <c r="E17" s="30" t="str">
        <f>IF($C17="","",VLOOKUP($C17,KALBat!$A$10:$BT$193,E$1,FALSE))</f>
        <v/>
      </c>
      <c r="F17" s="360" t="str">
        <f t="shared" si="24"/>
        <v/>
      </c>
      <c r="G17" s="361" t="str">
        <f t="shared" si="25"/>
        <v/>
      </c>
      <c r="H17" s="361" t="str">
        <f t="shared" si="26"/>
        <v/>
      </c>
      <c r="I17" s="362" t="str">
        <f t="shared" si="27"/>
        <v/>
      </c>
      <c r="J17" s="30" t="str">
        <f>IF($C17="","",VLOOKUP($C17,KALBat!$A$10:$BT$193,J$1,FALSE))</f>
        <v/>
      </c>
      <c r="K17" s="30" t="str">
        <f>IF($C17="","",VLOOKUP($C17,KALBat!$A$10:$BT$193,K$1,FALSE))</f>
        <v/>
      </c>
      <c r="L17" s="30" t="str">
        <f>IF($C17="","",VLOOKUP($C17,KALBat!$A$10:$BT$193,L$1,FALSE))</f>
        <v/>
      </c>
      <c r="M17" s="51" t="str">
        <f>IF($C17="","",VLOOKUP($C17,KALBat!$A$10:$BT$193,M$1,FALSE))</f>
        <v/>
      </c>
      <c r="N17" s="30" t="str">
        <f>IF($C17="","",VLOOKUP($C17,KALBat!$A$10:$BT$193,N$1,FALSE))</f>
        <v/>
      </c>
      <c r="O17" s="30" t="str">
        <f>IF($C17="","",VLOOKUP($C17,KALBat!$A$10:$BT$193,O$1,FALSE))</f>
        <v/>
      </c>
      <c r="P17" s="30" t="str">
        <f>IF($C17="","",VLOOKUP($C17,KALBat!$A$10:$BT$193,P$1,FALSE))</f>
        <v/>
      </c>
      <c r="Q17" s="30" t="str">
        <f>IF($C17="","",VLOOKUP($C17,KALBat!$A$10:$BT$193,Q$1,FALSE))</f>
        <v/>
      </c>
      <c r="R17" s="30" t="str">
        <f>IF($C17="","",VLOOKUP($C17,KALBat!$A$10:$BT$193,R$1,FALSE))</f>
        <v/>
      </c>
      <c r="S17" s="30" t="str">
        <f>IF($C17="","",VLOOKUP($C17,KALBat!$A$10:$BT$193,S$1,FALSE))</f>
        <v/>
      </c>
      <c r="T17" s="31" t="str">
        <f>IF($C17="","",VLOOKUP($C17,KALBat!$A$10:$BT$193,T$1,FALSE))</f>
        <v/>
      </c>
      <c r="U17" s="361" t="str">
        <f t="shared" ref="U17:U19" si="48">IF($C17="","",IF(OR(AD17+AG17&gt;14,AND(OR(AD17+AG17&gt;12,AND(AD17&gt;6,AG17&gt;6)),AI17&gt;6,OR(AJ17&gt;=AI17,AJ17&gt;6))),1,0))</f>
        <v/>
      </c>
      <c r="V17" s="361" t="str">
        <f t="shared" si="29"/>
        <v/>
      </c>
      <c r="W17" s="361" t="str">
        <f t="shared" si="30"/>
        <v/>
      </c>
      <c r="X17" s="361" t="str">
        <f t="shared" si="31"/>
        <v/>
      </c>
      <c r="Y17" s="361" t="str">
        <f t="shared" si="32"/>
        <v/>
      </c>
      <c r="Z17" s="361" t="str">
        <f t="shared" si="33"/>
        <v/>
      </c>
      <c r="AA17" s="361" t="str">
        <f t="shared" si="34"/>
        <v/>
      </c>
      <c r="AB17" s="361" t="str">
        <f t="shared" si="35"/>
        <v/>
      </c>
      <c r="AC17" s="361" t="str">
        <f t="shared" si="36"/>
        <v/>
      </c>
      <c r="AD17" s="51" t="str">
        <f>IF($C17="","",VLOOKUP($C17,KALBat!$A$10:$BT$193,AD$1,FALSE))</f>
        <v/>
      </c>
      <c r="AE17" s="30" t="str">
        <f>IF($C17="","",VLOOKUP($C17,KALBat!$A$10:$BT$193,AE$1,FALSE))</f>
        <v/>
      </c>
      <c r="AF17" s="30" t="str">
        <f>IF($C17="","",VLOOKUP($C17,KALBat!$A$10:$BT$193,AF$1,FALSE))</f>
        <v/>
      </c>
      <c r="AG17" s="30" t="str">
        <f>IF($C17="","",VLOOKUP($C17,KALBat!$A$10:$BT$193,AG$1,FALSE))</f>
        <v/>
      </c>
      <c r="AH17" s="30" t="str">
        <f>IF($C17="","",VLOOKUP($C17,KALBat!$A$10:$BT$193,AH$1,FALSE))</f>
        <v/>
      </c>
      <c r="AI17" s="30" t="str">
        <f>IF($C17="","",VLOOKUP($C17,KALBat!$A$10:$BT$193,AI$1,FALSE))</f>
        <v/>
      </c>
      <c r="AJ17" s="31" t="str">
        <f>IF($C17="","",VLOOKUP($C17,KALBat!$A$10:$BT$193,AJ$1,FALSE))</f>
        <v/>
      </c>
      <c r="AK17" s="60" t="str">
        <f t="shared" si="37"/>
        <v/>
      </c>
      <c r="AL17" s="361" t="str">
        <f t="shared" si="38"/>
        <v/>
      </c>
      <c r="AM17" s="361" t="str">
        <f t="shared" si="39"/>
        <v/>
      </c>
      <c r="AN17" s="361" t="str">
        <f t="shared" si="40"/>
        <v/>
      </c>
      <c r="AO17" s="361" t="str">
        <f t="shared" si="41"/>
        <v/>
      </c>
      <c r="AP17" s="361" t="str">
        <f t="shared" si="42"/>
        <v/>
      </c>
      <c r="AQ17" s="361" t="str">
        <f t="shared" si="43"/>
        <v/>
      </c>
      <c r="AR17" s="361" t="str">
        <f t="shared" si="44"/>
        <v/>
      </c>
      <c r="AS17" s="361" t="str">
        <f t="shared" si="45"/>
        <v/>
      </c>
      <c r="AT17" s="361" t="str">
        <f t="shared" si="46"/>
        <v/>
      </c>
      <c r="AU17" s="51" t="str">
        <f>IF($C17="","",VLOOKUP($C17,KALBat!$A$10:$BT$193,AU$1,FALSE))</f>
        <v/>
      </c>
      <c r="AV17" s="30" t="str">
        <f>IF($C17="","",VLOOKUP($C17,KALBat!$A$10:$BT$193,AV$1,FALSE))</f>
        <v/>
      </c>
      <c r="AW17" s="30" t="str">
        <f>IF($C17="","",VLOOKUP($C17,KALBat!$A$10:$BT$193,AW$1,FALSE))</f>
        <v/>
      </c>
      <c r="AX17" s="30" t="str">
        <f>IF($C17="","",VLOOKUP($C17,KALBat!$A$10:$BT$193,AX$1,FALSE))</f>
        <v/>
      </c>
      <c r="AY17" s="31" t="str">
        <f>IF($C17="","",VLOOKUP($C17,KALBat!$A$10:$BT$193,AY$1,FALSE))</f>
        <v/>
      </c>
      <c r="AZ17" s="60" t="str">
        <f t="shared" si="47"/>
        <v/>
      </c>
    </row>
    <row r="18" spans="1:52" x14ac:dyDescent="0.25">
      <c r="A18" s="339">
        <v>5</v>
      </c>
      <c r="B18" s="29" t="s">
        <v>91</v>
      </c>
      <c r="C18" s="58"/>
      <c r="D18" s="30" t="str">
        <f>IF($C18="","",VLOOKUP($C18,KALBat!$A$10:$BT$193,D$1,FALSE))</f>
        <v/>
      </c>
      <c r="E18" s="30" t="str">
        <f>IF($C18="","",VLOOKUP($C18,KALBat!$A$10:$BT$193,E$1,FALSE))</f>
        <v/>
      </c>
      <c r="F18" s="360" t="str">
        <f t="shared" si="24"/>
        <v/>
      </c>
      <c r="G18" s="361" t="str">
        <f t="shared" si="25"/>
        <v/>
      </c>
      <c r="H18" s="361" t="str">
        <f t="shared" si="26"/>
        <v/>
      </c>
      <c r="I18" s="362" t="str">
        <f t="shared" si="27"/>
        <v/>
      </c>
      <c r="J18" s="30" t="str">
        <f>IF($C18="","",VLOOKUP($C18,KALBat!$A$10:$BT$193,J$1,FALSE))</f>
        <v/>
      </c>
      <c r="K18" s="30" t="str">
        <f>IF($C18="","",VLOOKUP($C18,KALBat!$A$10:$BT$193,K$1,FALSE))</f>
        <v/>
      </c>
      <c r="L18" s="30" t="str">
        <f>IF($C18="","",VLOOKUP($C18,KALBat!$A$10:$BT$193,L$1,FALSE))</f>
        <v/>
      </c>
      <c r="M18" s="51" t="str">
        <f>IF($C18="","",VLOOKUP($C18,KALBat!$A$10:$BT$193,M$1,FALSE))</f>
        <v/>
      </c>
      <c r="N18" s="30" t="str">
        <f>IF($C18="","",VLOOKUP($C18,KALBat!$A$10:$BT$193,N$1,FALSE))</f>
        <v/>
      </c>
      <c r="O18" s="30" t="str">
        <f>IF($C18="","",VLOOKUP($C18,KALBat!$A$10:$BT$193,O$1,FALSE))</f>
        <v/>
      </c>
      <c r="P18" s="30" t="str">
        <f>IF($C18="","",VLOOKUP($C18,KALBat!$A$10:$BT$193,P$1,FALSE))</f>
        <v/>
      </c>
      <c r="Q18" s="30" t="str">
        <f>IF($C18="","",VLOOKUP($C18,KALBat!$A$10:$BT$193,Q$1,FALSE))</f>
        <v/>
      </c>
      <c r="R18" s="30" t="str">
        <f>IF($C18="","",VLOOKUP($C18,KALBat!$A$10:$BT$193,R$1,FALSE))</f>
        <v/>
      </c>
      <c r="S18" s="30" t="str">
        <f>IF($C18="","",VLOOKUP($C18,KALBat!$A$10:$BT$193,S$1,FALSE))</f>
        <v/>
      </c>
      <c r="T18" s="31" t="str">
        <f>IF($C18="","",VLOOKUP($C18,KALBat!$A$10:$BT$193,T$1,FALSE))</f>
        <v/>
      </c>
      <c r="U18" s="361" t="str">
        <f t="shared" si="48"/>
        <v/>
      </c>
      <c r="V18" s="361" t="str">
        <f t="shared" si="29"/>
        <v/>
      </c>
      <c r="W18" s="361" t="str">
        <f t="shared" si="30"/>
        <v/>
      </c>
      <c r="X18" s="361" t="str">
        <f t="shared" si="31"/>
        <v/>
      </c>
      <c r="Y18" s="361" t="str">
        <f t="shared" si="32"/>
        <v/>
      </c>
      <c r="Z18" s="361" t="str">
        <f t="shared" si="33"/>
        <v/>
      </c>
      <c r="AA18" s="361" t="str">
        <f t="shared" si="34"/>
        <v/>
      </c>
      <c r="AB18" s="361" t="str">
        <f t="shared" si="35"/>
        <v/>
      </c>
      <c r="AC18" s="361" t="str">
        <f t="shared" si="36"/>
        <v/>
      </c>
      <c r="AD18" s="51" t="str">
        <f>IF($C18="","",VLOOKUP($C18,KALBat!$A$10:$BT$193,AD$1,FALSE))</f>
        <v/>
      </c>
      <c r="AE18" s="30" t="str">
        <f>IF($C18="","",VLOOKUP($C18,KALBat!$A$10:$BT$193,AE$1,FALSE))</f>
        <v/>
      </c>
      <c r="AF18" s="30" t="str">
        <f>IF($C18="","",VLOOKUP($C18,KALBat!$A$10:$BT$193,AF$1,FALSE))</f>
        <v/>
      </c>
      <c r="AG18" s="30" t="str">
        <f>IF($C18="","",VLOOKUP($C18,KALBat!$A$10:$BT$193,AG$1,FALSE))</f>
        <v/>
      </c>
      <c r="AH18" s="30" t="str">
        <f>IF($C18="","",VLOOKUP($C18,KALBat!$A$10:$BT$193,AH$1,FALSE))</f>
        <v/>
      </c>
      <c r="AI18" s="30" t="str">
        <f>IF($C18="","",VLOOKUP($C18,KALBat!$A$10:$BT$193,AI$1,FALSE))</f>
        <v/>
      </c>
      <c r="AJ18" s="31" t="str">
        <f>IF($C18="","",VLOOKUP($C18,KALBat!$A$10:$BT$193,AJ$1,FALSE))</f>
        <v/>
      </c>
      <c r="AK18" s="60" t="str">
        <f t="shared" si="37"/>
        <v/>
      </c>
      <c r="AL18" s="361" t="str">
        <f t="shared" si="38"/>
        <v/>
      </c>
      <c r="AM18" s="361" t="str">
        <f t="shared" si="39"/>
        <v/>
      </c>
      <c r="AN18" s="361" t="str">
        <f t="shared" si="40"/>
        <v/>
      </c>
      <c r="AO18" s="361" t="str">
        <f t="shared" si="41"/>
        <v/>
      </c>
      <c r="AP18" s="361" t="str">
        <f t="shared" si="42"/>
        <v/>
      </c>
      <c r="AQ18" s="361" t="str">
        <f t="shared" si="43"/>
        <v/>
      </c>
      <c r="AR18" s="361" t="str">
        <f t="shared" si="44"/>
        <v/>
      </c>
      <c r="AS18" s="361" t="str">
        <f t="shared" si="45"/>
        <v/>
      </c>
      <c r="AT18" s="361" t="str">
        <f t="shared" si="46"/>
        <v/>
      </c>
      <c r="AU18" s="51" t="str">
        <f>IF($C18="","",VLOOKUP($C18,KALBat!$A$10:$BT$193,AU$1,FALSE))</f>
        <v/>
      </c>
      <c r="AV18" s="30" t="str">
        <f>IF($C18="","",VLOOKUP($C18,KALBat!$A$10:$BT$193,AV$1,FALSE))</f>
        <v/>
      </c>
      <c r="AW18" s="30" t="str">
        <f>IF($C18="","",VLOOKUP($C18,KALBat!$A$10:$BT$193,AW$1,FALSE))</f>
        <v/>
      </c>
      <c r="AX18" s="30" t="str">
        <f>IF($C18="","",VLOOKUP($C18,KALBat!$A$10:$BT$193,AX$1,FALSE))</f>
        <v/>
      </c>
      <c r="AY18" s="31" t="str">
        <f>IF($C18="","",VLOOKUP($C18,KALBat!$A$10:$BT$193,AY$1,FALSE))</f>
        <v/>
      </c>
      <c r="AZ18" s="60" t="str">
        <f t="shared" si="47"/>
        <v/>
      </c>
    </row>
    <row r="19" spans="1:52" x14ac:dyDescent="0.25">
      <c r="A19" s="339">
        <v>6</v>
      </c>
      <c r="B19" s="32" t="s">
        <v>91</v>
      </c>
      <c r="C19" s="33"/>
      <c r="D19" s="33" t="str">
        <f>IF($C19="","",VLOOKUP($C19,KALBat!$A$10:$BT$193,D$1,FALSE))</f>
        <v/>
      </c>
      <c r="E19" s="33" t="str">
        <f>IF($C19="","",VLOOKUP($C19,KALBat!$A$10:$BT$193,E$1,FALSE))</f>
        <v/>
      </c>
      <c r="F19" s="47" t="str">
        <f t="shared" si="24"/>
        <v/>
      </c>
      <c r="G19" s="363" t="str">
        <f t="shared" si="25"/>
        <v/>
      </c>
      <c r="H19" s="363" t="str">
        <f t="shared" si="26"/>
        <v/>
      </c>
      <c r="I19" s="364" t="str">
        <f t="shared" si="27"/>
        <v/>
      </c>
      <c r="J19" s="33" t="str">
        <f>IF($C19="","",VLOOKUP($C19,KALBat!$A$10:$BT$193,J$1,FALSE))</f>
        <v/>
      </c>
      <c r="K19" s="33" t="str">
        <f>IF($C19="","",VLOOKUP($C19,KALBat!$A$10:$BT$193,K$1,FALSE))</f>
        <v/>
      </c>
      <c r="L19" s="33" t="str">
        <f>IF($C19="","",VLOOKUP($C19,KALBat!$A$10:$BT$193,L$1,FALSE))</f>
        <v/>
      </c>
      <c r="M19" s="52" t="str">
        <f>IF($C19="","",VLOOKUP($C19,KALBat!$A$10:$BT$193,M$1,FALSE))</f>
        <v/>
      </c>
      <c r="N19" s="33" t="str">
        <f>IF($C19="","",VLOOKUP($C19,KALBat!$A$10:$BT$193,N$1,FALSE))</f>
        <v/>
      </c>
      <c r="O19" s="33" t="str">
        <f>IF($C19="","",VLOOKUP($C19,KALBat!$A$10:$BT$193,O$1,FALSE))</f>
        <v/>
      </c>
      <c r="P19" s="33" t="str">
        <f>IF($C19="","",VLOOKUP($C19,KALBat!$A$10:$BT$193,P$1,FALSE))</f>
        <v/>
      </c>
      <c r="Q19" s="33" t="str">
        <f>IF($C19="","",VLOOKUP($C19,KALBat!$A$10:$BT$193,Q$1,FALSE))</f>
        <v/>
      </c>
      <c r="R19" s="33" t="str">
        <f>IF($C19="","",VLOOKUP($C19,KALBat!$A$10:$BT$193,R$1,FALSE))</f>
        <v/>
      </c>
      <c r="S19" s="33" t="str">
        <f>IF($C19="","",VLOOKUP($C19,KALBat!$A$10:$BT$193,S$1,FALSE))</f>
        <v/>
      </c>
      <c r="T19" s="35" t="str">
        <f>IF($C19="","",VLOOKUP($C19,KALBat!$A$10:$BT$193,T$1,FALSE))</f>
        <v/>
      </c>
      <c r="U19" s="363" t="str">
        <f t="shared" si="48"/>
        <v/>
      </c>
      <c r="V19" s="363" t="str">
        <f t="shared" si="29"/>
        <v/>
      </c>
      <c r="W19" s="363" t="str">
        <f t="shared" si="30"/>
        <v/>
      </c>
      <c r="X19" s="363" t="str">
        <f t="shared" si="31"/>
        <v/>
      </c>
      <c r="Y19" s="363" t="str">
        <f t="shared" si="32"/>
        <v/>
      </c>
      <c r="Z19" s="363" t="str">
        <f t="shared" si="33"/>
        <v/>
      </c>
      <c r="AA19" s="363" t="str">
        <f t="shared" si="34"/>
        <v/>
      </c>
      <c r="AB19" s="363" t="str">
        <f t="shared" si="35"/>
        <v/>
      </c>
      <c r="AC19" s="363" t="str">
        <f t="shared" si="36"/>
        <v/>
      </c>
      <c r="AD19" s="52" t="str">
        <f>IF($C19="","",VLOOKUP($C19,KALBat!$A$10:$BT$193,AD$1,FALSE))</f>
        <v/>
      </c>
      <c r="AE19" s="33" t="str">
        <f>IF($C19="","",VLOOKUP($C19,KALBat!$A$10:$BT$193,AE$1,FALSE))</f>
        <v/>
      </c>
      <c r="AF19" s="33" t="str">
        <f>IF($C19="","",VLOOKUP($C19,KALBat!$A$10:$BT$193,AF$1,FALSE))</f>
        <v/>
      </c>
      <c r="AG19" s="33" t="str">
        <f>IF($C19="","",VLOOKUP($C19,KALBat!$A$10:$BT$193,AG$1,FALSE))</f>
        <v/>
      </c>
      <c r="AH19" s="33" t="str">
        <f>IF($C19="","",VLOOKUP($C19,KALBat!$A$10:$BT$193,AH$1,FALSE))</f>
        <v/>
      </c>
      <c r="AI19" s="33" t="str">
        <f>IF($C19="","",VLOOKUP($C19,KALBat!$A$10:$BT$193,AI$1,FALSE))</f>
        <v/>
      </c>
      <c r="AJ19" s="35" t="str">
        <f>IF($C19="","",VLOOKUP($C19,KALBat!$A$10:$BT$193,AJ$1,FALSE))</f>
        <v/>
      </c>
      <c r="AK19" s="61" t="str">
        <f t="shared" si="37"/>
        <v/>
      </c>
      <c r="AL19" s="363" t="str">
        <f t="shared" si="38"/>
        <v/>
      </c>
      <c r="AM19" s="363" t="str">
        <f t="shared" si="39"/>
        <v/>
      </c>
      <c r="AN19" s="363" t="str">
        <f t="shared" si="40"/>
        <v/>
      </c>
      <c r="AO19" s="363" t="str">
        <f t="shared" si="41"/>
        <v/>
      </c>
      <c r="AP19" s="363" t="str">
        <f t="shared" si="42"/>
        <v/>
      </c>
      <c r="AQ19" s="363" t="str">
        <f t="shared" si="43"/>
        <v/>
      </c>
      <c r="AR19" s="363" t="str">
        <f t="shared" si="44"/>
        <v/>
      </c>
      <c r="AS19" s="363" t="str">
        <f t="shared" si="45"/>
        <v/>
      </c>
      <c r="AT19" s="363" t="str">
        <f t="shared" si="46"/>
        <v/>
      </c>
      <c r="AU19" s="52" t="str">
        <f>IF($C19="","",VLOOKUP($C19,KALBat!$A$10:$BT$193,AU$1,FALSE))</f>
        <v/>
      </c>
      <c r="AV19" s="33" t="str">
        <f>IF($C19="","",VLOOKUP($C19,KALBat!$A$10:$BT$193,AV$1,FALSE))</f>
        <v/>
      </c>
      <c r="AW19" s="33" t="str">
        <f>IF($C19="","",VLOOKUP($C19,KALBat!$A$10:$BT$193,AW$1,FALSE))</f>
        <v/>
      </c>
      <c r="AX19" s="33" t="str">
        <f>IF($C19="","",VLOOKUP($C19,KALBat!$A$10:$BT$193,AX$1,FALSE))</f>
        <v/>
      </c>
      <c r="AY19" s="35" t="str">
        <f>IF($C19="","",VLOOKUP($C19,KALBat!$A$10:$BT$193,AY$1,FALSE))</f>
        <v/>
      </c>
      <c r="AZ19" s="61" t="str">
        <f t="shared" si="47"/>
        <v/>
      </c>
    </row>
    <row r="21" spans="1:52" ht="196.5" x14ac:dyDescent="0.25">
      <c r="A21" s="18" t="s">
        <v>183</v>
      </c>
      <c r="B21" s="365" t="s">
        <v>123</v>
      </c>
      <c r="C21" s="37" t="str">
        <f>"Player ("&amp;COUNTA(C22:C24)&amp;")"</f>
        <v>Player (1)</v>
      </c>
      <c r="D21" s="37" t="s">
        <v>81</v>
      </c>
      <c r="E21" s="37" t="s">
        <v>91</v>
      </c>
      <c r="F21" s="57" t="str">
        <f>"Strong C Arm ("&amp;SUM(F22:F24)&amp;")"</f>
        <v>Strong C Arm (0)</v>
      </c>
      <c r="G21" s="41" t="s">
        <v>35</v>
      </c>
      <c r="H21" s="41" t="s">
        <v>35</v>
      </c>
      <c r="I21" s="41" t="s">
        <v>35</v>
      </c>
      <c r="J21" s="48" t="s">
        <v>126</v>
      </c>
      <c r="K21" s="40" t="s">
        <v>124</v>
      </c>
      <c r="L21" s="49" t="s">
        <v>125</v>
      </c>
      <c r="M21" s="41" t="s">
        <v>82</v>
      </c>
      <c r="N21" s="41" t="s">
        <v>84</v>
      </c>
      <c r="O21" s="41" t="s">
        <v>85</v>
      </c>
      <c r="P21" s="41" t="s">
        <v>86</v>
      </c>
      <c r="Q21" s="41" t="s">
        <v>87</v>
      </c>
      <c r="R21" s="41" t="s">
        <v>88</v>
      </c>
      <c r="S21" s="41" t="s">
        <v>89</v>
      </c>
      <c r="T21" s="42" t="s">
        <v>90</v>
      </c>
      <c r="U21" s="38" t="s">
        <v>127</v>
      </c>
      <c r="V21" s="38" t="s">
        <v>171</v>
      </c>
      <c r="W21" s="38" t="s">
        <v>128</v>
      </c>
      <c r="X21" s="38" t="s">
        <v>129</v>
      </c>
      <c r="Y21" s="38" t="s">
        <v>130</v>
      </c>
      <c r="Z21" s="38" t="s">
        <v>131</v>
      </c>
      <c r="AA21" s="38" t="s">
        <v>132</v>
      </c>
      <c r="AB21" s="38" t="s">
        <v>134</v>
      </c>
      <c r="AC21" s="53" t="s">
        <v>133</v>
      </c>
      <c r="AD21" s="41" t="s">
        <v>137</v>
      </c>
      <c r="AE21" s="41" t="s">
        <v>138</v>
      </c>
      <c r="AF21" s="41" t="s">
        <v>139</v>
      </c>
      <c r="AG21" s="41" t="s">
        <v>140</v>
      </c>
      <c r="AH21" s="41" t="s">
        <v>23</v>
      </c>
      <c r="AI21" s="41" t="s">
        <v>141</v>
      </c>
      <c r="AJ21" s="42" t="s">
        <v>142</v>
      </c>
      <c r="AK21" s="59" t="s">
        <v>147</v>
      </c>
      <c r="AL21" s="38" t="s">
        <v>127</v>
      </c>
      <c r="AM21" s="38" t="s">
        <v>171</v>
      </c>
      <c r="AN21" s="38" t="s">
        <v>128</v>
      </c>
      <c r="AO21" s="38" t="s">
        <v>129</v>
      </c>
      <c r="AP21" s="38" t="s">
        <v>130</v>
      </c>
      <c r="AQ21" s="38" t="s">
        <v>131</v>
      </c>
      <c r="AR21" s="38" t="s">
        <v>132</v>
      </c>
      <c r="AS21" s="38" t="s">
        <v>134</v>
      </c>
      <c r="AT21" s="53" t="s">
        <v>133</v>
      </c>
      <c r="AU21" s="56" t="s">
        <v>137</v>
      </c>
      <c r="AV21" s="41" t="s">
        <v>138</v>
      </c>
      <c r="AW21" s="41" t="s">
        <v>139</v>
      </c>
      <c r="AX21" s="41" t="s">
        <v>140</v>
      </c>
      <c r="AY21" s="42" t="s">
        <v>23</v>
      </c>
      <c r="AZ21" s="59" t="s">
        <v>187</v>
      </c>
    </row>
    <row r="22" spans="1:52" x14ac:dyDescent="0.25">
      <c r="A22" s="339">
        <v>1</v>
      </c>
      <c r="B22" s="29" t="s">
        <v>82</v>
      </c>
      <c r="C22" s="30" t="s">
        <v>825</v>
      </c>
      <c r="D22" s="30">
        <f>IF($C22="","",VLOOKUP($C22,KALBat!$A$10:$BT$193,D$1,FALSE))</f>
        <v>37</v>
      </c>
      <c r="E22" s="30" t="str">
        <f>IF($C22="","",VLOOKUP($C22,KALBat!$A$10:$BT$193,E$1,FALSE))</f>
        <v>R</v>
      </c>
      <c r="F22" s="360">
        <f t="shared" ref="F22:F24" si="49">IF($C22="","",IF(AND(O22&gt;0,O22=SUM(M22:T22)),1,0))</f>
        <v>0</v>
      </c>
      <c r="G22" s="361">
        <f t="shared" ref="G22:G24" si="50">IF($C22="","",IF(Q22&lt;&gt;"-",1,0))</f>
        <v>0</v>
      </c>
      <c r="H22" s="361">
        <f t="shared" ref="H22:H24" si="51">IF($C22="","",IF(AND(K22&gt;5,P22&lt;&gt;"-"),1,0))</f>
        <v>0</v>
      </c>
      <c r="I22" s="361" t="str">
        <f t="shared" ref="I22:I24" si="52">IF($C22="","","-")</f>
        <v>-</v>
      </c>
      <c r="J22" s="51">
        <f>IF($C22="","",VLOOKUP($C22,KALBat!$A$10:$BT$193,J$1,FALSE))</f>
        <v>6</v>
      </c>
      <c r="K22" s="30">
        <f>IF($C22="","",VLOOKUP($C22,KALBat!$A$10:$BT$193,K$1,FALSE))</f>
        <v>1</v>
      </c>
      <c r="L22" s="31">
        <f>IF($C22="","",VLOOKUP($C22,KALBat!$A$10:$BT$193,L$1,FALSE))</f>
        <v>1</v>
      </c>
      <c r="M22" s="30">
        <f>IF($C22="","",VLOOKUP($C22,KALBat!$A$10:$BT$193,M$1,FALSE))</f>
        <v>4</v>
      </c>
      <c r="N22" s="30" t="str">
        <f>IF($C22="","",VLOOKUP($C22,KALBat!$A$10:$BT$193,N$1,FALSE))</f>
        <v>-</v>
      </c>
      <c r="O22" s="30" t="str">
        <f>IF($C22="","",VLOOKUP($C22,KALBat!$A$10:$BT$193,O$1,FALSE))</f>
        <v>-</v>
      </c>
      <c r="P22" s="30" t="str">
        <f>IF($C22="","",VLOOKUP($C22,KALBat!$A$10:$BT$193,P$1,FALSE))</f>
        <v>-</v>
      </c>
      <c r="Q22" s="30" t="str">
        <f>IF($C22="","",VLOOKUP($C22,KALBat!$A$10:$BT$193,Q$1,FALSE))</f>
        <v>-</v>
      </c>
      <c r="R22" s="30" t="str">
        <f>IF($C22="","",VLOOKUP($C22,KALBat!$A$10:$BT$193,R$1,FALSE))</f>
        <v>-</v>
      </c>
      <c r="S22" s="30" t="str">
        <f>IF($C22="","",VLOOKUP($C22,KALBat!$A$10:$BT$193,S$1,FALSE))</f>
        <v>-</v>
      </c>
      <c r="T22" s="31" t="str">
        <f>IF($C22="","",VLOOKUP($C22,KALBat!$A$10:$BT$193,T$1,FALSE))</f>
        <v>-</v>
      </c>
      <c r="U22" s="361">
        <f t="shared" ref="U22:U24" si="53">IF($C22="","",IF(OR(AD22+AG22&gt;14,AND(OR(AD22+AG22&gt;12,AND(AD22&gt;6,AG22&gt;6)),AI22&gt;6,OR(AJ22&gt;=AI22,AJ22&gt;6))),1,0))</f>
        <v>0</v>
      </c>
      <c r="V22" s="361">
        <f t="shared" ref="V22:V24" si="54">IF($C22="","",IF(OR(AND(AD22&gt;6,AH22&gt;6),AD22+AG22&gt;12),1,0))</f>
        <v>1</v>
      </c>
      <c r="W22" s="361">
        <f t="shared" ref="W22:W24" si="55">IF($C22="","",IF(AND(AD22&gt;6,AF22&gt;6,AG22&gt;6),1,0))</f>
        <v>0</v>
      </c>
      <c r="X22" s="361">
        <f t="shared" ref="X22:X24" si="56">IF($C22="","",IF(AND(AF22&gt;7,OR(AD22&gt;6,AG22&gt;6)),1,0))</f>
        <v>0</v>
      </c>
      <c r="Y22" s="361">
        <f t="shared" ref="Y22:Y24" si="57">IF($C22="","",IF(AND(AF22&gt;6,OR(AD22&gt;6,AG22&gt;6)),1,0))</f>
        <v>1</v>
      </c>
      <c r="Z22" s="361">
        <f t="shared" ref="Z22:Z24" si="58">IF($C22="","",IF(AND(OR(AD22&gt;6,AF22&gt;6),OR(AD22&gt;6,AG22&gt;6)),1,0))</f>
        <v>1</v>
      </c>
      <c r="AA22" s="361">
        <f t="shared" ref="AA22:AA24" si="59">IF($C22="","",IF(AND(AD22&gt;4,OR(AD22&gt;6,AF22&gt;6,AG22&gt;6)),1,0))</f>
        <v>1</v>
      </c>
      <c r="AB22" s="361">
        <f t="shared" ref="AB22:AB24" si="60">IF($C22="","",IF(AND(AD22&gt;4,OR(AD22&gt;6,AE22&gt;6,AF22&gt;6,AG22&gt;6)),1,0))</f>
        <v>1</v>
      </c>
      <c r="AC22" s="362">
        <f t="shared" ref="AC22:AC24" si="61">IF($C22="","",IF(AND(AD22&gt;4,MAX(AD22:AH22)&gt;6),1,0))</f>
        <v>1</v>
      </c>
      <c r="AD22" s="30">
        <f>IF($C22="","",VLOOKUP($C22,KALBat!$A$10:$BT$193,AD$1,FALSE))</f>
        <v>5</v>
      </c>
      <c r="AE22" s="30">
        <f>IF($C22="","",VLOOKUP($C22,KALBat!$A$10:$BT$193,AE$1,FALSE))</f>
        <v>6</v>
      </c>
      <c r="AF22" s="30">
        <f>IF($C22="","",VLOOKUP($C22,KALBat!$A$10:$BT$193,AF$1,FALSE))</f>
        <v>7</v>
      </c>
      <c r="AG22" s="30">
        <f>IF($C22="","",VLOOKUP($C22,KALBat!$A$10:$BT$193,AG$1,FALSE))</f>
        <v>8</v>
      </c>
      <c r="AH22" s="30">
        <f>IF($C22="","",VLOOKUP($C22,KALBat!$A$10:$BT$193,AH$1,FALSE))</f>
        <v>4</v>
      </c>
      <c r="AI22" s="30">
        <f>IF($C22="","",VLOOKUP($C22,KALBat!$A$10:$BT$193,AI$1,FALSE))</f>
        <v>1</v>
      </c>
      <c r="AJ22" s="31">
        <f>IF($C22="","",VLOOKUP($C22,KALBat!$A$10:$BT$193,AJ$1,FALSE))</f>
        <v>1</v>
      </c>
      <c r="AK22" s="60">
        <f t="shared" ref="AK22:AK24" si="62">IF($C22="","",(5*AD22+4*AF22+3*AG22+2*AE22+1*AH22+0.5*(AVERAGE(AD22:AE22))+0.5*AVERAGE(AD22,AH22)+1*(AVERAGE(AD22,AF22))+1*AVERAGE(AD22,AG22))/(5+4+3+2+1+0.5+0.5+1+1))</f>
        <v>6.1388888888888893</v>
      </c>
      <c r="AL22" s="361">
        <f t="shared" ref="AL22:AL24" si="63">IF($C22="","",IF(AND(OR(AU22+AX22&gt;12,AND(AU22&gt;6,AX22&gt;6)),AI22&gt;6,OR(AJ22&gt;=AI22,AJ22&gt;6)),1,0))</f>
        <v>0</v>
      </c>
      <c r="AM22" s="361">
        <f t="shared" ref="AM22:AM24" si="64">IF($C22="","",IF(OR(AND(AU22&gt;6,AY22&gt;6),AU22+AX22&gt;12),1,0))</f>
        <v>1</v>
      </c>
      <c r="AN22" s="361">
        <f t="shared" ref="AN22:AN24" si="65">IF($C22="","",IF(AND(AU22&gt;6,AW22&gt;6,AX22&gt;6),1,0))</f>
        <v>0</v>
      </c>
      <c r="AO22" s="361">
        <f t="shared" ref="AO22:AO24" si="66">IF($C22="","",IF(AND(AW22&gt;7,OR(AU22&gt;6,AX22&gt;6)),1,0))</f>
        <v>1</v>
      </c>
      <c r="AP22" s="361">
        <f t="shared" ref="AP22:AP24" si="67">IF($C22="","",IF(AND(AW22&gt;6,OR(AU22&gt;6,AX22&gt;6)),1,0))</f>
        <v>1</v>
      </c>
      <c r="AQ22" s="361">
        <f t="shared" ref="AQ22:AQ24" si="68">IF($C22="","",IF(AND(OR(AU22&gt;6,AW22&gt;6),OR(AU22&gt;6,AX22&gt;6)),1,0))</f>
        <v>1</v>
      </c>
      <c r="AR22" s="361">
        <f t="shared" ref="AR22:AR24" si="69">IF($C22="","",IF(AND(AU22&gt;4,OR(AU22&gt;6,AW22&gt;6,AX22&gt;6)),1,0))</f>
        <v>1</v>
      </c>
      <c r="AS22" s="361">
        <f t="shared" ref="AS22:AS24" si="70">IF($C22="","",IF(AND(AU22&gt;4,OR(AU22&gt;6,AV22&gt;6,AW22&gt;6,AX22&gt;6)),1,0))</f>
        <v>1</v>
      </c>
      <c r="AT22" s="362">
        <f t="shared" ref="AT22:AT24" si="71">IF($C22="","",IF(AND(AU22&gt;4,MAX(AU22:AY22)&gt;6),1,0))</f>
        <v>1</v>
      </c>
      <c r="AU22" s="51">
        <f>IF($C22="","",VLOOKUP($C22,KALBat!$A$10:$BT$193,AU$1,FALSE))</f>
        <v>5</v>
      </c>
      <c r="AV22" s="30">
        <f>IF($C22="","",VLOOKUP($C22,KALBat!$A$10:$BT$193,AV$1,FALSE))</f>
        <v>7</v>
      </c>
      <c r="AW22" s="30">
        <f>IF($C22="","",VLOOKUP($C22,KALBat!$A$10:$BT$193,AW$1,FALSE))</f>
        <v>8</v>
      </c>
      <c r="AX22" s="30">
        <f>IF($C22="","",VLOOKUP($C22,KALBat!$A$10:$BT$193,AX$1,FALSE))</f>
        <v>9</v>
      </c>
      <c r="AY22" s="31">
        <f>IF($C22="","",VLOOKUP($C22,KALBat!$A$10:$BT$193,AY$1,FALSE))</f>
        <v>5</v>
      </c>
      <c r="AZ22" s="60">
        <f t="shared" ref="AZ22:AZ24" si="72">IF($C22="","",(5*AU22+4*AW22+3*AX22+2*AV22+1*AY22+0.5*(AVERAGE(AU22:AV22))+0.5*AVERAGE(AU22,AY22)+1*(AVERAGE(AU22,AW22))+1*AVERAGE(AU22,AX22))/(5+4+3+2+1+0.5+0.5+1+1))</f>
        <v>6.7777777777777777</v>
      </c>
    </row>
    <row r="23" spans="1:52" x14ac:dyDescent="0.25">
      <c r="A23" s="339">
        <v>2</v>
      </c>
      <c r="B23" s="29" t="s">
        <v>91</v>
      </c>
      <c r="C23" s="30"/>
      <c r="D23" s="30" t="str">
        <f>IF($C23="","",VLOOKUP($C23,KALBat!$A$10:$BT$193,D$1,FALSE))</f>
        <v/>
      </c>
      <c r="E23" s="30" t="str">
        <f>IF($C23="","",VLOOKUP($C23,KALBat!$A$10:$BT$193,E$1,FALSE))</f>
        <v/>
      </c>
      <c r="F23" s="360" t="str">
        <f t="shared" si="49"/>
        <v/>
      </c>
      <c r="G23" s="361" t="str">
        <f t="shared" si="50"/>
        <v/>
      </c>
      <c r="H23" s="361" t="str">
        <f t="shared" si="51"/>
        <v/>
      </c>
      <c r="I23" s="361" t="str">
        <f t="shared" si="52"/>
        <v/>
      </c>
      <c r="J23" s="51" t="str">
        <f>IF($C23="","",VLOOKUP($C23,KALBat!$A$10:$BT$193,J$1,FALSE))</f>
        <v/>
      </c>
      <c r="K23" s="30" t="str">
        <f>IF($C23="","",VLOOKUP($C23,KALBat!$A$10:$BT$193,K$1,FALSE))</f>
        <v/>
      </c>
      <c r="L23" s="31" t="str">
        <f>IF($C23="","",VLOOKUP($C23,KALBat!$A$10:$BT$193,L$1,FALSE))</f>
        <v/>
      </c>
      <c r="M23" s="30" t="str">
        <f>IF($C23="","",VLOOKUP($C23,KALBat!$A$10:$BT$193,M$1,FALSE))</f>
        <v/>
      </c>
      <c r="N23" s="30" t="str">
        <f>IF($C23="","",VLOOKUP($C23,KALBat!$A$10:$BT$193,N$1,FALSE))</f>
        <v/>
      </c>
      <c r="O23" s="30" t="str">
        <f>IF($C23="","",VLOOKUP($C23,KALBat!$A$10:$BT$193,O$1,FALSE))</f>
        <v/>
      </c>
      <c r="P23" s="30" t="str">
        <f>IF($C23="","",VLOOKUP($C23,KALBat!$A$10:$BT$193,P$1,FALSE))</f>
        <v/>
      </c>
      <c r="Q23" s="30" t="str">
        <f>IF($C23="","",VLOOKUP($C23,KALBat!$A$10:$BT$193,Q$1,FALSE))</f>
        <v/>
      </c>
      <c r="R23" s="30" t="str">
        <f>IF($C23="","",VLOOKUP($C23,KALBat!$A$10:$BT$193,R$1,FALSE))</f>
        <v/>
      </c>
      <c r="S23" s="30" t="str">
        <f>IF($C23="","",VLOOKUP($C23,KALBat!$A$10:$BT$193,S$1,FALSE))</f>
        <v/>
      </c>
      <c r="T23" s="31" t="str">
        <f>IF($C23="","",VLOOKUP($C23,KALBat!$A$10:$BT$193,T$1,FALSE))</f>
        <v/>
      </c>
      <c r="U23" s="361" t="str">
        <f t="shared" si="53"/>
        <v/>
      </c>
      <c r="V23" s="361" t="str">
        <f t="shared" si="54"/>
        <v/>
      </c>
      <c r="W23" s="361" t="str">
        <f t="shared" si="55"/>
        <v/>
      </c>
      <c r="X23" s="361" t="str">
        <f t="shared" si="56"/>
        <v/>
      </c>
      <c r="Y23" s="361" t="str">
        <f t="shared" si="57"/>
        <v/>
      </c>
      <c r="Z23" s="361" t="str">
        <f t="shared" si="58"/>
        <v/>
      </c>
      <c r="AA23" s="361" t="str">
        <f t="shared" si="59"/>
        <v/>
      </c>
      <c r="AB23" s="361" t="str">
        <f t="shared" si="60"/>
        <v/>
      </c>
      <c r="AC23" s="362" t="str">
        <f t="shared" si="61"/>
        <v/>
      </c>
      <c r="AD23" s="30" t="str">
        <f>IF($C23="","",VLOOKUP($C23,KALBat!$A$10:$BT$193,AD$1,FALSE))</f>
        <v/>
      </c>
      <c r="AE23" s="30" t="str">
        <f>IF($C23="","",VLOOKUP($C23,KALBat!$A$10:$BT$193,AE$1,FALSE))</f>
        <v/>
      </c>
      <c r="AF23" s="30" t="str">
        <f>IF($C23="","",VLOOKUP($C23,KALBat!$A$10:$BT$193,AF$1,FALSE))</f>
        <v/>
      </c>
      <c r="AG23" s="30" t="str">
        <f>IF($C23="","",VLOOKUP($C23,KALBat!$A$10:$BT$193,AG$1,FALSE))</f>
        <v/>
      </c>
      <c r="AH23" s="30" t="str">
        <f>IF($C23="","",VLOOKUP($C23,KALBat!$A$10:$BT$193,AH$1,FALSE))</f>
        <v/>
      </c>
      <c r="AI23" s="30" t="str">
        <f>IF($C23="","",VLOOKUP($C23,KALBat!$A$10:$BT$193,AI$1,FALSE))</f>
        <v/>
      </c>
      <c r="AJ23" s="31" t="str">
        <f>IF($C23="","",VLOOKUP($C23,KALBat!$A$10:$BT$193,AJ$1,FALSE))</f>
        <v/>
      </c>
      <c r="AK23" s="60" t="str">
        <f t="shared" si="62"/>
        <v/>
      </c>
      <c r="AL23" s="361" t="str">
        <f t="shared" si="63"/>
        <v/>
      </c>
      <c r="AM23" s="361" t="str">
        <f t="shared" si="64"/>
        <v/>
      </c>
      <c r="AN23" s="361" t="str">
        <f t="shared" si="65"/>
        <v/>
      </c>
      <c r="AO23" s="361" t="str">
        <f t="shared" si="66"/>
        <v/>
      </c>
      <c r="AP23" s="361" t="str">
        <f t="shared" si="67"/>
        <v/>
      </c>
      <c r="AQ23" s="361" t="str">
        <f t="shared" si="68"/>
        <v/>
      </c>
      <c r="AR23" s="361" t="str">
        <f t="shared" si="69"/>
        <v/>
      </c>
      <c r="AS23" s="361" t="str">
        <f t="shared" si="70"/>
        <v/>
      </c>
      <c r="AT23" s="362" t="str">
        <f t="shared" si="71"/>
        <v/>
      </c>
      <c r="AU23" s="51" t="str">
        <f>IF($C23="","",VLOOKUP($C23,KALBat!$A$10:$BT$193,AU$1,FALSE))</f>
        <v/>
      </c>
      <c r="AV23" s="30" t="str">
        <f>IF($C23="","",VLOOKUP($C23,KALBat!$A$10:$BT$193,AV$1,FALSE))</f>
        <v/>
      </c>
      <c r="AW23" s="30" t="str">
        <f>IF($C23="","",VLOOKUP($C23,KALBat!$A$10:$BT$193,AW$1,FALSE))</f>
        <v/>
      </c>
      <c r="AX23" s="30" t="str">
        <f>IF($C23="","",VLOOKUP($C23,KALBat!$A$10:$BT$193,AX$1,FALSE))</f>
        <v/>
      </c>
      <c r="AY23" s="31" t="str">
        <f>IF($C23="","",VLOOKUP($C23,KALBat!$A$10:$BT$193,AY$1,FALSE))</f>
        <v/>
      </c>
      <c r="AZ23" s="60" t="str">
        <f t="shared" si="72"/>
        <v/>
      </c>
    </row>
    <row r="24" spans="1:52" x14ac:dyDescent="0.25">
      <c r="A24" s="339">
        <v>3</v>
      </c>
      <c r="B24" s="32" t="s">
        <v>91</v>
      </c>
      <c r="C24" s="33"/>
      <c r="D24" s="33" t="str">
        <f>IF($C24="","",VLOOKUP($C24,KALBat!$A$10:$BT$193,D$1,FALSE))</f>
        <v/>
      </c>
      <c r="E24" s="33" t="str">
        <f>IF($C24="","",VLOOKUP($C24,KALBat!$A$10:$BT$193,E$1,FALSE))</f>
        <v/>
      </c>
      <c r="F24" s="47" t="str">
        <f t="shared" si="49"/>
        <v/>
      </c>
      <c r="G24" s="363" t="str">
        <f t="shared" si="50"/>
        <v/>
      </c>
      <c r="H24" s="363" t="str">
        <f t="shared" si="51"/>
        <v/>
      </c>
      <c r="I24" s="363" t="str">
        <f t="shared" si="52"/>
        <v/>
      </c>
      <c r="J24" s="52" t="str">
        <f>IF($C24="","",VLOOKUP($C24,KALBat!$A$10:$BT$193,J$1,FALSE))</f>
        <v/>
      </c>
      <c r="K24" s="33" t="str">
        <f>IF($C24="","",VLOOKUP($C24,KALBat!$A$10:$BT$193,K$1,FALSE))</f>
        <v/>
      </c>
      <c r="L24" s="35" t="str">
        <f>IF($C24="","",VLOOKUP($C24,KALBat!$A$10:$BT$193,L$1,FALSE))</f>
        <v/>
      </c>
      <c r="M24" s="33" t="str">
        <f>IF($C24="","",VLOOKUP($C24,KALBat!$A$10:$BT$193,M$1,FALSE))</f>
        <v/>
      </c>
      <c r="N24" s="33" t="str">
        <f>IF($C24="","",VLOOKUP($C24,KALBat!$A$10:$BT$193,N$1,FALSE))</f>
        <v/>
      </c>
      <c r="O24" s="33" t="str">
        <f>IF($C24="","",VLOOKUP($C24,KALBat!$A$10:$BT$193,O$1,FALSE))</f>
        <v/>
      </c>
      <c r="P24" s="33" t="str">
        <f>IF($C24="","",VLOOKUP($C24,KALBat!$A$10:$BT$193,P$1,FALSE))</f>
        <v/>
      </c>
      <c r="Q24" s="33" t="str">
        <f>IF($C24="","",VLOOKUP($C24,KALBat!$A$10:$BT$193,Q$1,FALSE))</f>
        <v/>
      </c>
      <c r="R24" s="33" t="str">
        <f>IF($C24="","",VLOOKUP($C24,KALBat!$A$10:$BT$193,R$1,FALSE))</f>
        <v/>
      </c>
      <c r="S24" s="33" t="str">
        <f>IF($C24="","",VLOOKUP($C24,KALBat!$A$10:$BT$193,S$1,FALSE))</f>
        <v/>
      </c>
      <c r="T24" s="35" t="str">
        <f>IF($C24="","",VLOOKUP($C24,KALBat!$A$10:$BT$193,T$1,FALSE))</f>
        <v/>
      </c>
      <c r="U24" s="363" t="str">
        <f t="shared" si="53"/>
        <v/>
      </c>
      <c r="V24" s="363" t="str">
        <f t="shared" si="54"/>
        <v/>
      </c>
      <c r="W24" s="363" t="str">
        <f t="shared" si="55"/>
        <v/>
      </c>
      <c r="X24" s="363" t="str">
        <f t="shared" si="56"/>
        <v/>
      </c>
      <c r="Y24" s="363" t="str">
        <f t="shared" si="57"/>
        <v/>
      </c>
      <c r="Z24" s="363" t="str">
        <f t="shared" si="58"/>
        <v/>
      </c>
      <c r="AA24" s="363" t="str">
        <f t="shared" si="59"/>
        <v/>
      </c>
      <c r="AB24" s="363" t="str">
        <f t="shared" si="60"/>
        <v/>
      </c>
      <c r="AC24" s="364" t="str">
        <f t="shared" si="61"/>
        <v/>
      </c>
      <c r="AD24" s="33" t="str">
        <f>IF($C24="","",VLOOKUP($C24,KALBat!$A$10:$BT$193,AD$1,FALSE))</f>
        <v/>
      </c>
      <c r="AE24" s="33" t="str">
        <f>IF($C24="","",VLOOKUP($C24,KALBat!$A$10:$BT$193,AE$1,FALSE))</f>
        <v/>
      </c>
      <c r="AF24" s="33" t="str">
        <f>IF($C24="","",VLOOKUP($C24,KALBat!$A$10:$BT$193,AF$1,FALSE))</f>
        <v/>
      </c>
      <c r="AG24" s="33" t="str">
        <f>IF($C24="","",VLOOKUP($C24,KALBat!$A$10:$BT$193,AG$1,FALSE))</f>
        <v/>
      </c>
      <c r="AH24" s="33" t="str">
        <f>IF($C24="","",VLOOKUP($C24,KALBat!$A$10:$BT$193,AH$1,FALSE))</f>
        <v/>
      </c>
      <c r="AI24" s="33" t="str">
        <f>IF($C24="","",VLOOKUP($C24,KALBat!$A$10:$BT$193,AI$1,FALSE))</f>
        <v/>
      </c>
      <c r="AJ24" s="35" t="str">
        <f>IF($C24="","",VLOOKUP($C24,KALBat!$A$10:$BT$193,AJ$1,FALSE))</f>
        <v/>
      </c>
      <c r="AK24" s="61" t="str">
        <f t="shared" si="62"/>
        <v/>
      </c>
      <c r="AL24" s="363" t="str">
        <f t="shared" si="63"/>
        <v/>
      </c>
      <c r="AM24" s="363" t="str">
        <f t="shared" si="64"/>
        <v/>
      </c>
      <c r="AN24" s="363" t="str">
        <f t="shared" si="65"/>
        <v/>
      </c>
      <c r="AO24" s="363" t="str">
        <f t="shared" si="66"/>
        <v/>
      </c>
      <c r="AP24" s="363" t="str">
        <f t="shared" si="67"/>
        <v/>
      </c>
      <c r="AQ24" s="363" t="str">
        <f t="shared" si="68"/>
        <v/>
      </c>
      <c r="AR24" s="363" t="str">
        <f t="shared" si="69"/>
        <v/>
      </c>
      <c r="AS24" s="363" t="str">
        <f t="shared" si="70"/>
        <v/>
      </c>
      <c r="AT24" s="364" t="str">
        <f t="shared" si="71"/>
        <v/>
      </c>
      <c r="AU24" s="52" t="str">
        <f>IF($C24="","",VLOOKUP($C24,KALBat!$A$10:$BT$193,AU$1,FALSE))</f>
        <v/>
      </c>
      <c r="AV24" s="33" t="str">
        <f>IF($C24="","",VLOOKUP($C24,KALBat!$A$10:$BT$193,AV$1,FALSE))</f>
        <v/>
      </c>
      <c r="AW24" s="33" t="str">
        <f>IF($C24="","",VLOOKUP($C24,KALBat!$A$10:$BT$193,AW$1,FALSE))</f>
        <v/>
      </c>
      <c r="AX24" s="33" t="str">
        <f>IF($C24="","",VLOOKUP($C24,KALBat!$A$10:$BT$193,AX$1,FALSE))</f>
        <v/>
      </c>
      <c r="AY24" s="35" t="str">
        <f>IF($C24="","",VLOOKUP($C24,KALBat!$A$10:$BT$193,AY$1,FALSE))</f>
        <v/>
      </c>
      <c r="AZ24" s="61" t="str">
        <f t="shared" si="72"/>
        <v/>
      </c>
    </row>
    <row r="26" spans="1:52" s="1" customFormat="1" x14ac:dyDescent="0.25">
      <c r="B26" s="365" t="s">
        <v>389</v>
      </c>
      <c r="C26" s="37" t="s">
        <v>108</v>
      </c>
      <c r="D26" s="37" t="s">
        <v>109</v>
      </c>
      <c r="E26" s="43" t="s">
        <v>91</v>
      </c>
      <c r="F26" s="366" t="s">
        <v>146</v>
      </c>
      <c r="G26" s="366" t="s">
        <v>150</v>
      </c>
      <c r="H26" s="367" t="s">
        <v>148</v>
      </c>
      <c r="I26" s="81" t="s">
        <v>172</v>
      </c>
      <c r="J26" s="365" t="s">
        <v>82</v>
      </c>
      <c r="K26" s="366" t="s">
        <v>135</v>
      </c>
      <c r="L26" s="366" t="s">
        <v>136</v>
      </c>
      <c r="M26" s="366" t="s">
        <v>193</v>
      </c>
      <c r="N26" s="366" t="s">
        <v>83</v>
      </c>
      <c r="O26" s="365" t="s">
        <v>194</v>
      </c>
      <c r="P26" s="367" t="s">
        <v>195</v>
      </c>
      <c r="Q26" s="365" t="s">
        <v>203</v>
      </c>
      <c r="R26" s="80" t="s">
        <v>219</v>
      </c>
      <c r="T26" s="365" t="s">
        <v>109</v>
      </c>
      <c r="U26" s="365" t="s">
        <v>204</v>
      </c>
      <c r="V26" s="367" t="s">
        <v>220</v>
      </c>
      <c r="W26" s="366" t="s">
        <v>203</v>
      </c>
      <c r="X26" s="367" t="s">
        <v>219</v>
      </c>
      <c r="Z26" s="1" t="s">
        <v>370</v>
      </c>
      <c r="AG26" s="393" t="s">
        <v>386</v>
      </c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5"/>
    </row>
    <row r="27" spans="1:52" x14ac:dyDescent="0.25">
      <c r="B27" s="29">
        <v>1</v>
      </c>
      <c r="C27" s="50"/>
      <c r="D27" s="26" t="s">
        <v>90</v>
      </c>
      <c r="E27" s="31" t="str">
        <f t="shared" ref="E27" si="73">IF($C27="","",VLOOKUP($C27,$C$3:$AK$24,$E$1-2,FALSE))</f>
        <v/>
      </c>
      <c r="F27" s="361" t="str">
        <f t="shared" ref="F27:F35" si="74">IF($C27="","",VLOOKUP($C27,$C$3:$AK$24,18+$B27,FALSE))</f>
        <v/>
      </c>
      <c r="G27" s="361" t="str">
        <f>IF($C27="","",IF(VLOOKUP($C27,$C$3:$AK$24,18+3,FALSE)=1,3,IF(VLOOKUP($C27,$C$3:$AK$24,18+4,FALSE)=1,4,IF(VLOOKUP($C27,$C$3:$AK$24,18+1,FALSE)=1,1,IF(VLOOKUP($C27,$C$3:$AK$24,18+5,FALSE)=1,5,IF(VLOOKUP($C27,$C$3:$AK$24,18+2,FALSE)=1,2,IF(VLOOKUP($C27,$C$3:$AK$24,18+6,FALSE)=1,6,IF(VLOOKUP($C27,$C$3:$AK$24,18+7,FALSE)=1,7,IF(VLOOKUP($C27,$C$3:$AK$24,18+8,FALSE)=1,8,9)))))))))</f>
        <v/>
      </c>
      <c r="H27" s="8" t="str">
        <f>IF($C27="","",VLOOKUP($C27,$C$3:$AK$24,35,FALSE))</f>
        <v/>
      </c>
      <c r="I27" s="82">
        <v>3</v>
      </c>
      <c r="J27" s="360" t="str">
        <f>IF($C27="","",VLOOKUP($C27,$C$3:$AZ$24,17+AD$1,FALSE))</f>
        <v/>
      </c>
      <c r="K27" s="361" t="str">
        <f t="shared" ref="K27:N34" si="75">IF($C27="","",VLOOKUP($C27,$C$3:$AZ$24,17+AE$1,FALSE))</f>
        <v/>
      </c>
      <c r="L27" s="361" t="str">
        <f t="shared" si="75"/>
        <v/>
      </c>
      <c r="M27" s="361" t="str">
        <f t="shared" si="75"/>
        <v/>
      </c>
      <c r="N27" s="361" t="str">
        <f t="shared" si="75"/>
        <v/>
      </c>
      <c r="O27" s="360" t="str">
        <f t="shared" ref="O27:P35" si="76">IF($C27="","",VLOOKUP($C27,$C$3:$AZ$24,1+AI$1,FALSE))</f>
        <v/>
      </c>
      <c r="P27" s="362" t="str">
        <f t="shared" si="76"/>
        <v/>
      </c>
      <c r="Q27" s="107" t="str">
        <f t="shared" ref="Q27:Q35" si="77">IF($C27="","",IF($D27="DH","-",VLOOKUP($C27,$C$2:$AZ$24,9+VLOOKUP($D27,$T$26:$U$34,2,FALSE),FALSE)))</f>
        <v/>
      </c>
      <c r="R27" s="94" t="str">
        <f t="shared" ref="R27:R35" si="78">IF($C27="","",IF($D27="DH","-",VLOOKUP($C27,$C$2:$AZ$24,VLOOKUP($D27,$T$26:$V$34,3,FALSE),FALSE)))</f>
        <v/>
      </c>
      <c r="T27" s="360" t="s">
        <v>82</v>
      </c>
      <c r="U27" s="360">
        <v>2</v>
      </c>
      <c r="V27" s="362">
        <v>8</v>
      </c>
      <c r="W27" s="361" t="str">
        <f>VLOOKUP($T27,$D$26:$R$35,14,FALSE)</f>
        <v/>
      </c>
      <c r="X27" s="362" t="str">
        <f>VLOOKUP($T27,$D$26:$R$35,15,FALSE)</f>
        <v/>
      </c>
      <c r="Z27" s="339" t="s">
        <v>371</v>
      </c>
      <c r="AA27" s="339">
        <v>1</v>
      </c>
      <c r="AG27" s="192">
        <v>1</v>
      </c>
      <c r="AH27" s="399" t="s">
        <v>411</v>
      </c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400"/>
      <c r="AU27" s="339" t="s">
        <v>415</v>
      </c>
    </row>
    <row r="28" spans="1:52" x14ac:dyDescent="0.25">
      <c r="B28" s="29">
        <v>2</v>
      </c>
      <c r="C28" s="51"/>
      <c r="D28" s="30" t="s">
        <v>87</v>
      </c>
      <c r="E28" s="31" t="str">
        <f>IF($C28="","",VLOOKUP($C28,$C$3:$AK$24,$E$1-2,FALSE))</f>
        <v/>
      </c>
      <c r="F28" s="361" t="str">
        <f t="shared" si="74"/>
        <v/>
      </c>
      <c r="G28" s="361" t="str">
        <f t="shared" ref="G28:G35" si="79">IF($C28="","",IF(VLOOKUP($C28,$C$3:$AK$24,18+3,FALSE)=1,3,IF(VLOOKUP($C28,$C$3:$AK$24,18+4,FALSE)=1,4,IF(VLOOKUP($C28,$C$3:$AK$24,18+1,FALSE)=1,1,IF(VLOOKUP($C28,$C$3:$AK$24,18+5,FALSE)=1,5,IF(VLOOKUP($C28,$C$3:$AK$24,18+2,FALSE)=1,2,IF(VLOOKUP($C28,$C$3:$AK$24,18+6,FALSE)=1,6,IF(VLOOKUP($C28,$C$3:$AK$24,18+7,FALSE)=1,7,IF(VLOOKUP($C28,$C$3:$AK$24,18+8,FALSE)=1,8,9)))))))))</f>
        <v/>
      </c>
      <c r="H28" s="8" t="str">
        <f t="shared" ref="H28:H35" si="80">IF($C28="","",VLOOKUP($C28,$C$3:$AK$24,35,FALSE))</f>
        <v/>
      </c>
      <c r="I28" s="82">
        <v>5</v>
      </c>
      <c r="J28" s="360" t="str">
        <f t="shared" ref="J28:J34" si="81">IF($C28="","",VLOOKUP($C28,$C$3:$AZ$24,17+AD$1,FALSE))</f>
        <v/>
      </c>
      <c r="K28" s="361" t="str">
        <f t="shared" si="75"/>
        <v/>
      </c>
      <c r="L28" s="361" t="str">
        <f t="shared" si="75"/>
        <v/>
      </c>
      <c r="M28" s="361" t="str">
        <f t="shared" si="75"/>
        <v/>
      </c>
      <c r="N28" s="361" t="str">
        <f t="shared" si="75"/>
        <v/>
      </c>
      <c r="O28" s="360" t="str">
        <f t="shared" si="76"/>
        <v/>
      </c>
      <c r="P28" s="362" t="str">
        <f t="shared" si="76"/>
        <v/>
      </c>
      <c r="Q28" s="108" t="str">
        <f t="shared" si="77"/>
        <v/>
      </c>
      <c r="R28" s="94" t="str">
        <f t="shared" si="78"/>
        <v/>
      </c>
      <c r="T28" s="360" t="s">
        <v>84</v>
      </c>
      <c r="U28" s="360">
        <v>3</v>
      </c>
      <c r="V28" s="362">
        <v>9</v>
      </c>
      <c r="W28" s="361" t="str">
        <f t="shared" ref="W28:W34" si="82">VLOOKUP($T28,$D$26:$R$35,14,FALSE)</f>
        <v/>
      </c>
      <c r="X28" s="362" t="str">
        <f t="shared" ref="X28:X34" si="83">VLOOKUP($T28,$D$26:$R$35,15,FALSE)</f>
        <v/>
      </c>
      <c r="Z28" s="339" t="s">
        <v>372</v>
      </c>
      <c r="AA28" s="339">
        <v>3</v>
      </c>
      <c r="AG28" s="70">
        <v>2</v>
      </c>
      <c r="AH28" s="391" t="s">
        <v>412</v>
      </c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2"/>
      <c r="AU28" s="339" t="s">
        <v>419</v>
      </c>
    </row>
    <row r="29" spans="1:52" x14ac:dyDescent="0.25">
      <c r="B29" s="29">
        <v>3</v>
      </c>
      <c r="C29" s="51"/>
      <c r="D29" s="58" t="s">
        <v>84</v>
      </c>
      <c r="E29" s="31" t="str">
        <f t="shared" ref="E29:E35" si="84">IF($C29="","",VLOOKUP($C29,$C$3:$AK$24,$E$1-2,FALSE))</f>
        <v/>
      </c>
      <c r="F29" s="361" t="str">
        <f t="shared" si="74"/>
        <v/>
      </c>
      <c r="G29" s="361" t="str">
        <f t="shared" si="79"/>
        <v/>
      </c>
      <c r="H29" s="8" t="str">
        <f t="shared" si="80"/>
        <v/>
      </c>
      <c r="I29" s="82">
        <v>1</v>
      </c>
      <c r="J29" s="360" t="str">
        <f t="shared" si="81"/>
        <v/>
      </c>
      <c r="K29" s="361" t="str">
        <f t="shared" si="75"/>
        <v/>
      </c>
      <c r="L29" s="361" t="str">
        <f t="shared" si="75"/>
        <v/>
      </c>
      <c r="M29" s="361" t="str">
        <f t="shared" si="75"/>
        <v/>
      </c>
      <c r="N29" s="361" t="str">
        <f t="shared" si="75"/>
        <v/>
      </c>
      <c r="O29" s="360" t="str">
        <f t="shared" si="76"/>
        <v/>
      </c>
      <c r="P29" s="362" t="str">
        <f t="shared" si="76"/>
        <v/>
      </c>
      <c r="Q29" s="108" t="str">
        <f t="shared" si="77"/>
        <v/>
      </c>
      <c r="R29" s="94" t="str">
        <f t="shared" si="78"/>
        <v/>
      </c>
      <c r="T29" s="360" t="s">
        <v>85</v>
      </c>
      <c r="U29" s="360">
        <v>4</v>
      </c>
      <c r="V29" s="362">
        <v>9</v>
      </c>
      <c r="W29" s="361">
        <f t="shared" si="82"/>
        <v>7</v>
      </c>
      <c r="X29" s="362">
        <f t="shared" si="83"/>
        <v>7</v>
      </c>
      <c r="Z29" s="339" t="s">
        <v>375</v>
      </c>
      <c r="AA29" s="339">
        <v>5</v>
      </c>
      <c r="AG29" s="70">
        <v>3</v>
      </c>
      <c r="AH29" s="399" t="s">
        <v>418</v>
      </c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400"/>
      <c r="AU29" s="339" t="s">
        <v>434</v>
      </c>
    </row>
    <row r="30" spans="1:52" x14ac:dyDescent="0.25">
      <c r="B30" s="29">
        <v>4</v>
      </c>
      <c r="C30" s="51"/>
      <c r="D30" s="58" t="s">
        <v>89</v>
      </c>
      <c r="E30" s="31" t="str">
        <f t="shared" si="84"/>
        <v/>
      </c>
      <c r="F30" s="361" t="str">
        <f t="shared" si="74"/>
        <v/>
      </c>
      <c r="G30" s="361" t="str">
        <f t="shared" si="79"/>
        <v/>
      </c>
      <c r="H30" s="8" t="str">
        <f t="shared" si="80"/>
        <v/>
      </c>
      <c r="I30" s="82">
        <v>2</v>
      </c>
      <c r="J30" s="360" t="str">
        <f t="shared" si="81"/>
        <v/>
      </c>
      <c r="K30" s="361" t="str">
        <f t="shared" si="75"/>
        <v/>
      </c>
      <c r="L30" s="361" t="str">
        <f t="shared" si="75"/>
        <v/>
      </c>
      <c r="M30" s="361" t="str">
        <f t="shared" si="75"/>
        <v/>
      </c>
      <c r="N30" s="361" t="str">
        <f t="shared" si="75"/>
        <v/>
      </c>
      <c r="O30" s="360" t="str">
        <f t="shared" si="76"/>
        <v/>
      </c>
      <c r="P30" s="362" t="str">
        <f t="shared" si="76"/>
        <v/>
      </c>
      <c r="Q30" s="108" t="str">
        <f t="shared" si="77"/>
        <v/>
      </c>
      <c r="R30" s="94" t="str">
        <f t="shared" si="78"/>
        <v/>
      </c>
      <c r="T30" s="360" t="s">
        <v>86</v>
      </c>
      <c r="U30" s="360">
        <v>5</v>
      </c>
      <c r="V30" s="362">
        <v>9</v>
      </c>
      <c r="W30" s="361" t="str">
        <f t="shared" si="82"/>
        <v/>
      </c>
      <c r="X30" s="362" t="str">
        <f t="shared" si="83"/>
        <v/>
      </c>
      <c r="Z30" s="339" t="s">
        <v>374</v>
      </c>
      <c r="AA30" s="339">
        <v>2</v>
      </c>
      <c r="AG30" s="70">
        <v>4</v>
      </c>
      <c r="AH30" s="399" t="s">
        <v>417</v>
      </c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400"/>
      <c r="AU30" s="339" t="s">
        <v>424</v>
      </c>
    </row>
    <row r="31" spans="1:52" x14ac:dyDescent="0.25">
      <c r="B31" s="29">
        <v>5</v>
      </c>
      <c r="C31" s="51"/>
      <c r="D31" s="58" t="s">
        <v>90</v>
      </c>
      <c r="E31" s="31" t="str">
        <f t="shared" si="84"/>
        <v/>
      </c>
      <c r="F31" s="361" t="str">
        <f t="shared" si="74"/>
        <v/>
      </c>
      <c r="G31" s="361" t="str">
        <f t="shared" si="79"/>
        <v/>
      </c>
      <c r="H31" s="8" t="str">
        <f t="shared" si="80"/>
        <v/>
      </c>
      <c r="I31" s="82">
        <v>4</v>
      </c>
      <c r="J31" s="360" t="str">
        <f t="shared" si="81"/>
        <v/>
      </c>
      <c r="K31" s="361" t="str">
        <f t="shared" si="75"/>
        <v/>
      </c>
      <c r="L31" s="361" t="str">
        <f t="shared" si="75"/>
        <v/>
      </c>
      <c r="M31" s="361" t="str">
        <f t="shared" si="75"/>
        <v/>
      </c>
      <c r="N31" s="361" t="str">
        <f t="shared" si="75"/>
        <v/>
      </c>
      <c r="O31" s="360" t="str">
        <f t="shared" si="76"/>
        <v/>
      </c>
      <c r="P31" s="362" t="str">
        <f t="shared" si="76"/>
        <v/>
      </c>
      <c r="Q31" s="108" t="str">
        <f t="shared" si="77"/>
        <v/>
      </c>
      <c r="R31" s="94" t="str">
        <f t="shared" si="78"/>
        <v/>
      </c>
      <c r="T31" s="360" t="s">
        <v>87</v>
      </c>
      <c r="U31" s="360">
        <v>6</v>
      </c>
      <c r="V31" s="362">
        <v>9</v>
      </c>
      <c r="W31" s="361" t="str">
        <f t="shared" si="82"/>
        <v/>
      </c>
      <c r="X31" s="362" t="str">
        <f t="shared" si="83"/>
        <v/>
      </c>
      <c r="Z31" s="339" t="s">
        <v>373</v>
      </c>
      <c r="AA31" s="339">
        <v>4</v>
      </c>
      <c r="AG31" s="70">
        <v>5</v>
      </c>
      <c r="AH31" s="396" t="s">
        <v>410</v>
      </c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8"/>
    </row>
    <row r="32" spans="1:52" x14ac:dyDescent="0.25">
      <c r="B32" s="29">
        <v>6</v>
      </c>
      <c r="C32" s="51"/>
      <c r="D32" s="58" t="s">
        <v>86</v>
      </c>
      <c r="E32" s="31" t="str">
        <f t="shared" si="84"/>
        <v/>
      </c>
      <c r="F32" s="361" t="str">
        <f t="shared" si="74"/>
        <v/>
      </c>
      <c r="G32" s="361" t="str">
        <f t="shared" si="79"/>
        <v/>
      </c>
      <c r="H32" s="8" t="str">
        <f t="shared" si="80"/>
        <v/>
      </c>
      <c r="I32" s="82">
        <v>6</v>
      </c>
      <c r="J32" s="360" t="str">
        <f t="shared" si="81"/>
        <v/>
      </c>
      <c r="K32" s="361" t="str">
        <f t="shared" si="75"/>
        <v/>
      </c>
      <c r="L32" s="361" t="str">
        <f t="shared" si="75"/>
        <v/>
      </c>
      <c r="M32" s="361" t="str">
        <f t="shared" si="75"/>
        <v/>
      </c>
      <c r="N32" s="361" t="str">
        <f t="shared" si="75"/>
        <v/>
      </c>
      <c r="O32" s="360" t="str">
        <f t="shared" si="76"/>
        <v/>
      </c>
      <c r="P32" s="362" t="str">
        <f t="shared" si="76"/>
        <v/>
      </c>
      <c r="Q32" s="108" t="str">
        <f t="shared" si="77"/>
        <v/>
      </c>
      <c r="R32" s="94" t="str">
        <f t="shared" si="78"/>
        <v/>
      </c>
      <c r="T32" s="360" t="s">
        <v>88</v>
      </c>
      <c r="U32" s="360">
        <v>7</v>
      </c>
      <c r="V32" s="362">
        <v>10</v>
      </c>
      <c r="W32" s="361" t="str">
        <f t="shared" si="82"/>
        <v/>
      </c>
      <c r="X32" s="362" t="str">
        <f t="shared" si="83"/>
        <v/>
      </c>
      <c r="Z32" s="339" t="s">
        <v>377</v>
      </c>
      <c r="AA32" s="339">
        <v>6</v>
      </c>
      <c r="AG32" s="70">
        <v>6</v>
      </c>
      <c r="AH32" s="401" t="s">
        <v>413</v>
      </c>
      <c r="AI32" s="391"/>
      <c r="AJ32" s="391"/>
      <c r="AK32" s="391"/>
      <c r="AL32" s="391"/>
      <c r="AM32" s="391"/>
      <c r="AN32" s="391"/>
      <c r="AO32" s="391"/>
      <c r="AP32" s="391"/>
      <c r="AQ32" s="391"/>
      <c r="AR32" s="391"/>
      <c r="AS32" s="391"/>
      <c r="AT32" s="392"/>
      <c r="AU32" s="339" t="s">
        <v>427</v>
      </c>
    </row>
    <row r="33" spans="2:47" x14ac:dyDescent="0.25">
      <c r="B33" s="29">
        <v>7</v>
      </c>
      <c r="C33" s="51"/>
      <c r="D33" s="58" t="s">
        <v>82</v>
      </c>
      <c r="E33" s="31" t="str">
        <f t="shared" si="84"/>
        <v/>
      </c>
      <c r="F33" s="361" t="str">
        <f t="shared" si="74"/>
        <v/>
      </c>
      <c r="G33" s="361" t="str">
        <f t="shared" si="79"/>
        <v/>
      </c>
      <c r="H33" s="8" t="str">
        <f t="shared" si="80"/>
        <v/>
      </c>
      <c r="I33" s="82">
        <v>7</v>
      </c>
      <c r="J33" s="360" t="str">
        <f t="shared" si="81"/>
        <v/>
      </c>
      <c r="K33" s="361" t="str">
        <f t="shared" si="75"/>
        <v/>
      </c>
      <c r="L33" s="361" t="str">
        <f t="shared" si="75"/>
        <v/>
      </c>
      <c r="M33" s="361" t="str">
        <f t="shared" si="75"/>
        <v/>
      </c>
      <c r="N33" s="361" t="str">
        <f t="shared" si="75"/>
        <v/>
      </c>
      <c r="O33" s="360" t="str">
        <f t="shared" si="76"/>
        <v/>
      </c>
      <c r="P33" s="362" t="str">
        <f t="shared" si="76"/>
        <v/>
      </c>
      <c r="Q33" s="108" t="str">
        <f t="shared" si="77"/>
        <v/>
      </c>
      <c r="R33" s="94" t="str">
        <f t="shared" si="78"/>
        <v/>
      </c>
      <c r="T33" s="360" t="s">
        <v>89</v>
      </c>
      <c r="U33" s="360">
        <v>8</v>
      </c>
      <c r="V33" s="362">
        <v>10</v>
      </c>
      <c r="W33" s="361" t="str">
        <f t="shared" si="82"/>
        <v/>
      </c>
      <c r="X33" s="362" t="str">
        <f t="shared" si="83"/>
        <v/>
      </c>
      <c r="Z33" s="339" t="s">
        <v>378</v>
      </c>
      <c r="AA33" s="339">
        <v>7</v>
      </c>
      <c r="AG33" s="70">
        <v>7</v>
      </c>
      <c r="AH33" s="401" t="s">
        <v>414</v>
      </c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2"/>
      <c r="AU33" s="339" t="s">
        <v>416</v>
      </c>
    </row>
    <row r="34" spans="2:47" x14ac:dyDescent="0.25">
      <c r="B34" s="29">
        <v>8</v>
      </c>
      <c r="C34" s="51"/>
      <c r="D34" s="58" t="s">
        <v>88</v>
      </c>
      <c r="E34" s="31" t="str">
        <f t="shared" si="84"/>
        <v/>
      </c>
      <c r="F34" s="361" t="str">
        <f t="shared" si="74"/>
        <v/>
      </c>
      <c r="G34" s="361" t="str">
        <f t="shared" si="79"/>
        <v/>
      </c>
      <c r="H34" s="8" t="str">
        <f t="shared" si="80"/>
        <v/>
      </c>
      <c r="I34" s="82">
        <v>8</v>
      </c>
      <c r="J34" s="360" t="str">
        <f t="shared" si="81"/>
        <v/>
      </c>
      <c r="K34" s="361" t="str">
        <f t="shared" si="75"/>
        <v/>
      </c>
      <c r="L34" s="361" t="str">
        <f t="shared" si="75"/>
        <v/>
      </c>
      <c r="M34" s="361" t="str">
        <f t="shared" si="75"/>
        <v/>
      </c>
      <c r="N34" s="361" t="str">
        <f t="shared" si="75"/>
        <v/>
      </c>
      <c r="O34" s="360" t="str">
        <f t="shared" si="76"/>
        <v/>
      </c>
      <c r="P34" s="362" t="str">
        <f t="shared" si="76"/>
        <v/>
      </c>
      <c r="Q34" s="108" t="str">
        <f t="shared" si="77"/>
        <v/>
      </c>
      <c r="R34" s="94" t="str">
        <f t="shared" si="78"/>
        <v/>
      </c>
      <c r="T34" s="47" t="s">
        <v>90</v>
      </c>
      <c r="U34" s="47">
        <v>9</v>
      </c>
      <c r="V34" s="364">
        <v>10</v>
      </c>
      <c r="W34" s="363" t="str">
        <f t="shared" si="82"/>
        <v/>
      </c>
      <c r="X34" s="364" t="str">
        <f t="shared" si="83"/>
        <v/>
      </c>
      <c r="Z34" s="339" t="s">
        <v>379</v>
      </c>
      <c r="AA34" s="339">
        <v>8</v>
      </c>
      <c r="AG34" s="70">
        <v>8</v>
      </c>
      <c r="AH34" s="402" t="s">
        <v>425</v>
      </c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402"/>
      <c r="AT34" s="402"/>
      <c r="AU34" s="339" t="s">
        <v>426</v>
      </c>
    </row>
    <row r="35" spans="2:47" x14ac:dyDescent="0.25">
      <c r="B35" s="32">
        <v>9</v>
      </c>
      <c r="C35" s="52" t="s">
        <v>837</v>
      </c>
      <c r="D35" s="33" t="s">
        <v>85</v>
      </c>
      <c r="E35" s="35" t="str">
        <f t="shared" si="84"/>
        <v>-</v>
      </c>
      <c r="F35" s="363">
        <f t="shared" si="74"/>
        <v>0</v>
      </c>
      <c r="G35" s="363">
        <f t="shared" si="79"/>
        <v>9</v>
      </c>
      <c r="H35" s="62">
        <f t="shared" si="80"/>
        <v>4.875</v>
      </c>
      <c r="I35" s="83">
        <v>9</v>
      </c>
      <c r="J35" s="47">
        <f>IF($C35="","",VLOOKUP($C35,KALBat!$A$10:$BT$193,AU$1,FALSE))</f>
        <v>5</v>
      </c>
      <c r="K35" s="363">
        <f>IF($C35="","",VLOOKUP($C35,KALBat!$A$10:$BT$193,AV$1,FALSE))</f>
        <v>6</v>
      </c>
      <c r="L35" s="363">
        <f>IF($C35="","",VLOOKUP($C35,KALBat!$A$10:$BT$193,AW$1,FALSE))</f>
        <v>4</v>
      </c>
      <c r="M35" s="363">
        <f>IF($C35="","",VLOOKUP($C35,KALBat!$A$10:$BT$193,AX$1,FALSE))</f>
        <v>6</v>
      </c>
      <c r="N35" s="363">
        <f>IF($C35="","",VLOOKUP($C35,KALBat!$A$10:$BT$193,AY$1,FALSE))</f>
        <v>5</v>
      </c>
      <c r="O35" s="47">
        <f t="shared" si="76"/>
        <v>0</v>
      </c>
      <c r="P35" s="364">
        <f t="shared" si="76"/>
        <v>0</v>
      </c>
      <c r="Q35" s="109">
        <f t="shared" si="77"/>
        <v>7</v>
      </c>
      <c r="R35" s="95">
        <f t="shared" si="78"/>
        <v>7</v>
      </c>
      <c r="Z35" s="339" t="s">
        <v>376</v>
      </c>
      <c r="AA35" s="339">
        <v>9</v>
      </c>
      <c r="AG35" s="70">
        <v>9</v>
      </c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2"/>
    </row>
    <row r="36" spans="2:47" x14ac:dyDescent="0.25">
      <c r="B36" s="4"/>
      <c r="C36" s="30"/>
      <c r="D36" s="30"/>
      <c r="E36" s="30"/>
      <c r="F36" s="361"/>
      <c r="G36" s="361"/>
      <c r="H36" s="9"/>
      <c r="AG36" s="71">
        <v>10</v>
      </c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3"/>
    </row>
    <row r="37" spans="2:47" s="1" customFormat="1" x14ac:dyDescent="0.25">
      <c r="B37" s="365" t="s">
        <v>390</v>
      </c>
      <c r="C37" s="37" t="s">
        <v>108</v>
      </c>
      <c r="D37" s="37" t="s">
        <v>109</v>
      </c>
      <c r="E37" s="43" t="s">
        <v>91</v>
      </c>
      <c r="F37" s="366" t="s">
        <v>146</v>
      </c>
      <c r="G37" s="366" t="s">
        <v>150</v>
      </c>
      <c r="H37" s="367" t="s">
        <v>148</v>
      </c>
      <c r="I37" s="81" t="s">
        <v>172</v>
      </c>
      <c r="J37" s="365" t="s">
        <v>82</v>
      </c>
      <c r="K37" s="366" t="s">
        <v>135</v>
      </c>
      <c r="L37" s="366" t="s">
        <v>136</v>
      </c>
      <c r="M37" s="366" t="s">
        <v>193</v>
      </c>
      <c r="N37" s="366" t="s">
        <v>83</v>
      </c>
      <c r="O37" s="365" t="s">
        <v>194</v>
      </c>
      <c r="P37" s="367" t="s">
        <v>195</v>
      </c>
      <c r="Q37" s="365" t="s">
        <v>203</v>
      </c>
      <c r="R37" s="80" t="s">
        <v>219</v>
      </c>
      <c r="T37" s="365" t="s">
        <v>109</v>
      </c>
      <c r="U37" s="365" t="s">
        <v>204</v>
      </c>
      <c r="V37" s="367" t="s">
        <v>220</v>
      </c>
      <c r="W37" s="366" t="s">
        <v>203</v>
      </c>
      <c r="X37" s="367" t="s">
        <v>219</v>
      </c>
      <c r="Z37" s="1" t="s">
        <v>370</v>
      </c>
    </row>
    <row r="38" spans="2:47" x14ac:dyDescent="0.25">
      <c r="B38" s="29">
        <v>1</v>
      </c>
      <c r="C38" s="50"/>
      <c r="D38" s="26" t="s">
        <v>90</v>
      </c>
      <c r="E38" s="31" t="str">
        <f t="shared" ref="E38" si="85">IF($C38="","",VLOOKUP($C38,$C$3:$AK$24,$E$1-2,FALSE))</f>
        <v/>
      </c>
      <c r="F38" s="361" t="str">
        <f t="shared" ref="F38:F46" si="86">IF($C38="","",VLOOKUP($C38,$C$3:$AK$24,18+$B38,FALSE))</f>
        <v/>
      </c>
      <c r="G38" s="361" t="str">
        <f>IF($C38="","",IF(VLOOKUP($C38,$C$3:$AK$24,18+3,FALSE)=1,3,IF(VLOOKUP($C38,$C$3:$AK$24,18+4,FALSE)=1,4,IF(VLOOKUP($C38,$C$3:$AK$24,18+1,FALSE)=1,1,IF(VLOOKUP($C38,$C$3:$AK$24,18+5,FALSE)=1,5,IF(VLOOKUP($C38,$C$3:$AK$24,18+2,FALSE)=1,2,IF(VLOOKUP($C38,$C$3:$AK$24,18+6,FALSE)=1,6,IF(VLOOKUP($C38,$C$3:$AK$24,18+7,FALSE)=1,7,IF(VLOOKUP($C38,$C$3:$AK$24,18+8,FALSE)=1,8,9)))))))))</f>
        <v/>
      </c>
      <c r="H38" s="8" t="str">
        <f>IF($C38="","",VLOOKUP($C38,$C$3:$AK$24,35,FALSE))</f>
        <v/>
      </c>
      <c r="I38" s="82">
        <v>3</v>
      </c>
      <c r="J38" s="360" t="str">
        <f>IF($C38="","",VLOOKUP($C38,$C$3:$AZ$24,17+AD$1,FALSE))</f>
        <v/>
      </c>
      <c r="K38" s="361" t="str">
        <f t="shared" ref="K38:N46" si="87">IF($C38="","",VLOOKUP($C38,$C$3:$AZ$24,17+AE$1,FALSE))</f>
        <v/>
      </c>
      <c r="L38" s="361" t="str">
        <f t="shared" si="87"/>
        <v/>
      </c>
      <c r="M38" s="361" t="str">
        <f t="shared" si="87"/>
        <v/>
      </c>
      <c r="N38" s="361" t="str">
        <f t="shared" si="87"/>
        <v/>
      </c>
      <c r="O38" s="360" t="str">
        <f t="shared" ref="O38:P46" si="88">IF($C38="","",VLOOKUP($C38,$C$3:$AZ$24,1+AI$1,FALSE))</f>
        <v/>
      </c>
      <c r="P38" s="362" t="str">
        <f t="shared" si="88"/>
        <v/>
      </c>
      <c r="Q38" s="107" t="str">
        <f t="shared" ref="Q38:Q46" si="89">IF($C38="","",IF($D38="DH","-",VLOOKUP($C38,$C$2:$AZ$24,9+VLOOKUP($D38,$T$26:$U$34,2,FALSE),FALSE)))</f>
        <v/>
      </c>
      <c r="R38" s="94" t="str">
        <f t="shared" ref="R38:R46" si="90">IF($C38="","",IF($D38="DH","-",VLOOKUP($C38,$C$2:$AZ$24,VLOOKUP($D38,$T$26:$V$34,3,FALSE),FALSE)))</f>
        <v/>
      </c>
      <c r="T38" s="360" t="s">
        <v>82</v>
      </c>
      <c r="U38" s="360">
        <v>2</v>
      </c>
      <c r="V38" s="362">
        <v>8</v>
      </c>
      <c r="W38" s="361" t="str">
        <f>VLOOKUP($T38,$D$37:$R$46,14,FALSE)</f>
        <v/>
      </c>
      <c r="X38" s="362" t="str">
        <f>VLOOKUP($T38,$D$37:$R$46,15,FALSE)</f>
        <v/>
      </c>
      <c r="Z38" s="339" t="s">
        <v>371</v>
      </c>
      <c r="AA38" s="339">
        <v>1</v>
      </c>
      <c r="AG38" s="393" t="s">
        <v>435</v>
      </c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 s="395"/>
    </row>
    <row r="39" spans="2:47" x14ac:dyDescent="0.25">
      <c r="B39" s="29">
        <v>2</v>
      </c>
      <c r="C39" s="51"/>
      <c r="D39" s="30" t="s">
        <v>89</v>
      </c>
      <c r="E39" s="31" t="str">
        <f>IF($C39="","",VLOOKUP($C39,$C$3:$AK$24,$E$1-2,FALSE))</f>
        <v/>
      </c>
      <c r="F39" s="361" t="str">
        <f t="shared" si="86"/>
        <v/>
      </c>
      <c r="G39" s="361" t="str">
        <f t="shared" ref="G39:G46" si="91">IF($C39="","",IF(VLOOKUP($C39,$C$3:$AK$24,18+3,FALSE)=1,3,IF(VLOOKUP($C39,$C$3:$AK$24,18+4,FALSE)=1,4,IF(VLOOKUP($C39,$C$3:$AK$24,18+1,FALSE)=1,1,IF(VLOOKUP($C39,$C$3:$AK$24,18+5,FALSE)=1,5,IF(VLOOKUP($C39,$C$3:$AK$24,18+2,FALSE)=1,2,IF(VLOOKUP($C39,$C$3:$AK$24,18+6,FALSE)=1,6,IF(VLOOKUP($C39,$C$3:$AK$24,18+7,FALSE)=1,7,IF(VLOOKUP($C39,$C$3:$AK$24,18+8,FALSE)=1,8,9)))))))))</f>
        <v/>
      </c>
      <c r="H39" s="8" t="str">
        <f t="shared" ref="H39:H46" si="92">IF($C39="","",VLOOKUP($C39,$C$3:$AK$24,35,FALSE))</f>
        <v/>
      </c>
      <c r="I39" s="82">
        <v>5</v>
      </c>
      <c r="J39" s="360" t="str">
        <f t="shared" ref="J39:J46" si="93">IF($C39="","",VLOOKUP($C39,$C$3:$AZ$24,17+AD$1,FALSE))</f>
        <v/>
      </c>
      <c r="K39" s="361" t="str">
        <f t="shared" si="87"/>
        <v/>
      </c>
      <c r="L39" s="361" t="str">
        <f t="shared" si="87"/>
        <v/>
      </c>
      <c r="M39" s="361" t="str">
        <f t="shared" si="87"/>
        <v/>
      </c>
      <c r="N39" s="361" t="str">
        <f t="shared" si="87"/>
        <v/>
      </c>
      <c r="O39" s="360" t="str">
        <f t="shared" si="88"/>
        <v/>
      </c>
      <c r="P39" s="362" t="str">
        <f t="shared" si="88"/>
        <v/>
      </c>
      <c r="Q39" s="108" t="str">
        <f t="shared" si="89"/>
        <v/>
      </c>
      <c r="R39" s="94" t="str">
        <f t="shared" si="90"/>
        <v/>
      </c>
      <c r="T39" s="360" t="s">
        <v>84</v>
      </c>
      <c r="U39" s="360">
        <v>3</v>
      </c>
      <c r="V39" s="362">
        <v>9</v>
      </c>
      <c r="W39" s="361" t="str">
        <f t="shared" ref="W39:W45" si="94">VLOOKUP($T39,$D$37:$R$46,14,FALSE)</f>
        <v/>
      </c>
      <c r="X39" s="362" t="str">
        <f t="shared" ref="X39:X45" si="95">VLOOKUP($T39,$D$37:$R$46,15,FALSE)</f>
        <v/>
      </c>
      <c r="Z39" s="339" t="s">
        <v>372</v>
      </c>
      <c r="AA39" s="339">
        <v>3</v>
      </c>
      <c r="AG39" s="192">
        <v>1</v>
      </c>
      <c r="AH39" s="391" t="s">
        <v>417</v>
      </c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  <c r="AS39" s="388"/>
      <c r="AT39" s="389"/>
    </row>
    <row r="40" spans="2:47" x14ac:dyDescent="0.25">
      <c r="B40" s="29">
        <v>3</v>
      </c>
      <c r="C40" s="51"/>
      <c r="D40" s="58" t="s">
        <v>84</v>
      </c>
      <c r="E40" s="31" t="str">
        <f t="shared" ref="E40:E46" si="96">IF($C40="","",VLOOKUP($C40,$C$3:$AK$24,$E$1-2,FALSE))</f>
        <v/>
      </c>
      <c r="F40" s="361" t="str">
        <f t="shared" si="86"/>
        <v/>
      </c>
      <c r="G40" s="361" t="str">
        <f t="shared" si="91"/>
        <v/>
      </c>
      <c r="H40" s="8" t="str">
        <f t="shared" si="92"/>
        <v/>
      </c>
      <c r="I40" s="82">
        <v>1</v>
      </c>
      <c r="J40" s="360" t="str">
        <f t="shared" si="93"/>
        <v/>
      </c>
      <c r="K40" s="361" t="str">
        <f t="shared" si="87"/>
        <v/>
      </c>
      <c r="L40" s="361" t="str">
        <f t="shared" si="87"/>
        <v/>
      </c>
      <c r="M40" s="361" t="str">
        <f t="shared" si="87"/>
        <v/>
      </c>
      <c r="N40" s="361" t="str">
        <f t="shared" si="87"/>
        <v/>
      </c>
      <c r="O40" s="360" t="str">
        <f t="shared" si="88"/>
        <v/>
      </c>
      <c r="P40" s="362" t="str">
        <f t="shared" si="88"/>
        <v/>
      </c>
      <c r="Q40" s="108" t="str">
        <f t="shared" si="89"/>
        <v/>
      </c>
      <c r="R40" s="94" t="str">
        <f t="shared" si="90"/>
        <v/>
      </c>
      <c r="T40" s="360" t="s">
        <v>85</v>
      </c>
      <c r="U40" s="360">
        <v>4</v>
      </c>
      <c r="V40" s="362">
        <v>9</v>
      </c>
      <c r="W40" s="361" t="str">
        <f t="shared" si="94"/>
        <v/>
      </c>
      <c r="X40" s="362" t="str">
        <f t="shared" si="95"/>
        <v/>
      </c>
      <c r="Z40" s="339" t="s">
        <v>375</v>
      </c>
      <c r="AA40" s="339">
        <v>5</v>
      </c>
      <c r="AG40" s="70">
        <v>2</v>
      </c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9"/>
    </row>
    <row r="41" spans="2:47" x14ac:dyDescent="0.25">
      <c r="B41" s="29">
        <v>4</v>
      </c>
      <c r="C41" s="51"/>
      <c r="D41" s="58" t="s">
        <v>87</v>
      </c>
      <c r="E41" s="31" t="str">
        <f t="shared" si="96"/>
        <v/>
      </c>
      <c r="F41" s="361" t="str">
        <f t="shared" si="86"/>
        <v/>
      </c>
      <c r="G41" s="361" t="str">
        <f t="shared" si="91"/>
        <v/>
      </c>
      <c r="H41" s="8" t="str">
        <f t="shared" si="92"/>
        <v/>
      </c>
      <c r="I41" s="82">
        <v>2</v>
      </c>
      <c r="J41" s="360" t="str">
        <f t="shared" si="93"/>
        <v/>
      </c>
      <c r="K41" s="361" t="str">
        <f t="shared" si="87"/>
        <v/>
      </c>
      <c r="L41" s="361" t="str">
        <f t="shared" si="87"/>
        <v/>
      </c>
      <c r="M41" s="361" t="str">
        <f t="shared" si="87"/>
        <v/>
      </c>
      <c r="N41" s="361" t="str">
        <f t="shared" si="87"/>
        <v/>
      </c>
      <c r="O41" s="360" t="str">
        <f t="shared" si="88"/>
        <v/>
      </c>
      <c r="P41" s="362" t="str">
        <f t="shared" si="88"/>
        <v/>
      </c>
      <c r="Q41" s="108" t="str">
        <f t="shared" si="89"/>
        <v/>
      </c>
      <c r="R41" s="94" t="str">
        <f t="shared" si="90"/>
        <v/>
      </c>
      <c r="T41" s="360" t="s">
        <v>86</v>
      </c>
      <c r="U41" s="360">
        <v>5</v>
      </c>
      <c r="V41" s="362">
        <v>9</v>
      </c>
      <c r="W41" s="361" t="str">
        <f t="shared" si="94"/>
        <v/>
      </c>
      <c r="X41" s="362" t="str">
        <f t="shared" si="95"/>
        <v/>
      </c>
      <c r="Z41" s="339" t="s">
        <v>374</v>
      </c>
      <c r="AA41" s="339">
        <v>2</v>
      </c>
      <c r="AG41" s="70">
        <v>3</v>
      </c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9"/>
    </row>
    <row r="42" spans="2:47" x14ac:dyDescent="0.25">
      <c r="B42" s="29">
        <v>5</v>
      </c>
      <c r="C42" s="51"/>
      <c r="D42" s="58" t="s">
        <v>82</v>
      </c>
      <c r="E42" s="31" t="str">
        <f t="shared" si="96"/>
        <v/>
      </c>
      <c r="F42" s="361" t="str">
        <f t="shared" si="86"/>
        <v/>
      </c>
      <c r="G42" s="361" t="str">
        <f t="shared" si="91"/>
        <v/>
      </c>
      <c r="H42" s="8" t="str">
        <f t="shared" si="92"/>
        <v/>
      </c>
      <c r="I42" s="82">
        <v>4</v>
      </c>
      <c r="J42" s="360" t="str">
        <f t="shared" si="93"/>
        <v/>
      </c>
      <c r="K42" s="361" t="str">
        <f t="shared" si="87"/>
        <v/>
      </c>
      <c r="L42" s="361" t="str">
        <f t="shared" si="87"/>
        <v/>
      </c>
      <c r="M42" s="361" t="str">
        <f t="shared" si="87"/>
        <v/>
      </c>
      <c r="N42" s="361" t="str">
        <f t="shared" si="87"/>
        <v/>
      </c>
      <c r="O42" s="360" t="str">
        <f t="shared" si="88"/>
        <v/>
      </c>
      <c r="P42" s="362" t="str">
        <f t="shared" si="88"/>
        <v/>
      </c>
      <c r="Q42" s="108" t="str">
        <f t="shared" si="89"/>
        <v/>
      </c>
      <c r="R42" s="94" t="str">
        <f t="shared" si="90"/>
        <v/>
      </c>
      <c r="T42" s="360" t="s">
        <v>87</v>
      </c>
      <c r="U42" s="360">
        <v>6</v>
      </c>
      <c r="V42" s="362">
        <v>9</v>
      </c>
      <c r="W42" s="361" t="str">
        <f t="shared" si="94"/>
        <v/>
      </c>
      <c r="X42" s="362" t="str">
        <f t="shared" si="95"/>
        <v/>
      </c>
      <c r="Z42" s="339" t="s">
        <v>373</v>
      </c>
      <c r="AA42" s="339">
        <v>4</v>
      </c>
      <c r="AG42" s="70">
        <v>4</v>
      </c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9"/>
    </row>
    <row r="43" spans="2:47" x14ac:dyDescent="0.25">
      <c r="B43" s="29">
        <v>6</v>
      </c>
      <c r="C43" s="51"/>
      <c r="D43" s="58" t="s">
        <v>88</v>
      </c>
      <c r="E43" s="31" t="str">
        <f t="shared" si="96"/>
        <v/>
      </c>
      <c r="F43" s="361" t="str">
        <f t="shared" si="86"/>
        <v/>
      </c>
      <c r="G43" s="361" t="str">
        <f t="shared" si="91"/>
        <v/>
      </c>
      <c r="H43" s="8" t="str">
        <f t="shared" si="92"/>
        <v/>
      </c>
      <c r="I43" s="82">
        <v>6</v>
      </c>
      <c r="J43" s="360" t="str">
        <f t="shared" si="93"/>
        <v/>
      </c>
      <c r="K43" s="361" t="str">
        <f t="shared" si="87"/>
        <v/>
      </c>
      <c r="L43" s="361" t="str">
        <f t="shared" si="87"/>
        <v/>
      </c>
      <c r="M43" s="361" t="str">
        <f t="shared" si="87"/>
        <v/>
      </c>
      <c r="N43" s="361" t="str">
        <f t="shared" si="87"/>
        <v/>
      </c>
      <c r="O43" s="360" t="str">
        <f t="shared" si="88"/>
        <v/>
      </c>
      <c r="P43" s="362" t="str">
        <f t="shared" si="88"/>
        <v/>
      </c>
      <c r="Q43" s="108" t="str">
        <f t="shared" si="89"/>
        <v/>
      </c>
      <c r="R43" s="94" t="str">
        <f t="shared" si="90"/>
        <v/>
      </c>
      <c r="T43" s="360" t="s">
        <v>88</v>
      </c>
      <c r="U43" s="360">
        <v>7</v>
      </c>
      <c r="V43" s="362">
        <v>10</v>
      </c>
      <c r="W43" s="361" t="str">
        <f t="shared" si="94"/>
        <v/>
      </c>
      <c r="X43" s="362" t="str">
        <f t="shared" si="95"/>
        <v/>
      </c>
      <c r="Z43" s="339" t="s">
        <v>377</v>
      </c>
      <c r="AA43" s="339">
        <v>6</v>
      </c>
      <c r="AG43" s="70">
        <v>5</v>
      </c>
      <c r="AH43" s="384"/>
      <c r="AI43" s="385"/>
      <c r="AJ43" s="385"/>
      <c r="AK43" s="385"/>
      <c r="AL43" s="385"/>
      <c r="AM43" s="385"/>
      <c r="AN43" s="385"/>
      <c r="AO43" s="385"/>
      <c r="AP43" s="385"/>
      <c r="AQ43" s="385"/>
      <c r="AR43" s="385"/>
      <c r="AS43" s="385"/>
      <c r="AT43" s="386"/>
    </row>
    <row r="44" spans="2:47" x14ac:dyDescent="0.25">
      <c r="B44" s="29">
        <v>7</v>
      </c>
      <c r="C44" s="51"/>
      <c r="D44" s="58" t="s">
        <v>12</v>
      </c>
      <c r="E44" s="31" t="str">
        <f t="shared" si="96"/>
        <v/>
      </c>
      <c r="F44" s="361" t="str">
        <f t="shared" si="86"/>
        <v/>
      </c>
      <c r="G44" s="361" t="str">
        <f t="shared" si="91"/>
        <v/>
      </c>
      <c r="H44" s="8" t="str">
        <f t="shared" si="92"/>
        <v/>
      </c>
      <c r="I44" s="82">
        <v>7</v>
      </c>
      <c r="J44" s="360" t="str">
        <f t="shared" si="93"/>
        <v/>
      </c>
      <c r="K44" s="361" t="str">
        <f t="shared" si="87"/>
        <v/>
      </c>
      <c r="L44" s="361" t="str">
        <f t="shared" si="87"/>
        <v/>
      </c>
      <c r="M44" s="361" t="str">
        <f t="shared" si="87"/>
        <v/>
      </c>
      <c r="N44" s="361" t="str">
        <f t="shared" si="87"/>
        <v/>
      </c>
      <c r="O44" s="360" t="str">
        <f t="shared" si="88"/>
        <v/>
      </c>
      <c r="P44" s="362" t="str">
        <f t="shared" si="88"/>
        <v/>
      </c>
      <c r="Q44" s="108" t="str">
        <f t="shared" si="89"/>
        <v/>
      </c>
      <c r="R44" s="94" t="str">
        <f t="shared" si="90"/>
        <v/>
      </c>
      <c r="T44" s="360" t="s">
        <v>89</v>
      </c>
      <c r="U44" s="360">
        <v>8</v>
      </c>
      <c r="V44" s="362">
        <v>10</v>
      </c>
      <c r="W44" s="361" t="str">
        <f t="shared" si="94"/>
        <v/>
      </c>
      <c r="X44" s="362" t="str">
        <f t="shared" si="95"/>
        <v/>
      </c>
      <c r="Z44" s="339" t="s">
        <v>378</v>
      </c>
      <c r="AA44" s="339">
        <v>7</v>
      </c>
      <c r="AG44" s="70">
        <v>6</v>
      </c>
      <c r="AH44" s="387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9"/>
    </row>
    <row r="45" spans="2:47" x14ac:dyDescent="0.25">
      <c r="B45" s="29">
        <v>8</v>
      </c>
      <c r="C45" s="51"/>
      <c r="D45" s="58" t="s">
        <v>85</v>
      </c>
      <c r="E45" s="31" t="str">
        <f t="shared" si="96"/>
        <v/>
      </c>
      <c r="F45" s="361" t="str">
        <f t="shared" si="86"/>
        <v/>
      </c>
      <c r="G45" s="361" t="str">
        <f t="shared" si="91"/>
        <v/>
      </c>
      <c r="H45" s="8" t="str">
        <f t="shared" si="92"/>
        <v/>
      </c>
      <c r="I45" s="82">
        <v>8</v>
      </c>
      <c r="J45" s="360" t="str">
        <f t="shared" si="93"/>
        <v/>
      </c>
      <c r="K45" s="361" t="str">
        <f t="shared" si="87"/>
        <v/>
      </c>
      <c r="L45" s="361" t="str">
        <f t="shared" si="87"/>
        <v/>
      </c>
      <c r="M45" s="361" t="str">
        <f t="shared" si="87"/>
        <v/>
      </c>
      <c r="N45" s="361" t="str">
        <f t="shared" si="87"/>
        <v/>
      </c>
      <c r="O45" s="360" t="str">
        <f t="shared" si="88"/>
        <v/>
      </c>
      <c r="P45" s="362" t="str">
        <f t="shared" si="88"/>
        <v/>
      </c>
      <c r="Q45" s="108" t="str">
        <f t="shared" si="89"/>
        <v/>
      </c>
      <c r="R45" s="94" t="str">
        <f t="shared" si="90"/>
        <v/>
      </c>
      <c r="T45" s="47" t="s">
        <v>90</v>
      </c>
      <c r="U45" s="47">
        <v>9</v>
      </c>
      <c r="V45" s="364">
        <v>10</v>
      </c>
      <c r="W45" s="363" t="str">
        <f t="shared" si="94"/>
        <v/>
      </c>
      <c r="X45" s="364" t="str">
        <f t="shared" si="95"/>
        <v/>
      </c>
      <c r="Z45" s="339" t="s">
        <v>379</v>
      </c>
      <c r="AA45" s="339">
        <v>8</v>
      </c>
      <c r="AG45" s="70">
        <v>7</v>
      </c>
      <c r="AH45" s="387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  <c r="AS45" s="388"/>
      <c r="AT45" s="389"/>
    </row>
    <row r="46" spans="2:47" x14ac:dyDescent="0.25">
      <c r="B46" s="32">
        <v>9</v>
      </c>
      <c r="C46" s="52"/>
      <c r="D46" s="33" t="s">
        <v>86</v>
      </c>
      <c r="E46" s="35" t="str">
        <f t="shared" si="96"/>
        <v/>
      </c>
      <c r="F46" s="363" t="str">
        <f t="shared" si="86"/>
        <v/>
      </c>
      <c r="G46" s="363" t="str">
        <f t="shared" si="91"/>
        <v/>
      </c>
      <c r="H46" s="62" t="str">
        <f t="shared" si="92"/>
        <v/>
      </c>
      <c r="I46" s="83">
        <v>9</v>
      </c>
      <c r="J46" s="47" t="str">
        <f t="shared" si="93"/>
        <v/>
      </c>
      <c r="K46" s="363" t="str">
        <f t="shared" si="87"/>
        <v/>
      </c>
      <c r="L46" s="363" t="str">
        <f t="shared" si="87"/>
        <v/>
      </c>
      <c r="M46" s="363" t="str">
        <f t="shared" si="87"/>
        <v/>
      </c>
      <c r="N46" s="363" t="str">
        <f t="shared" si="87"/>
        <v/>
      </c>
      <c r="O46" s="47" t="str">
        <f t="shared" si="88"/>
        <v/>
      </c>
      <c r="P46" s="364" t="str">
        <f t="shared" si="88"/>
        <v/>
      </c>
      <c r="Q46" s="109" t="str">
        <f t="shared" si="89"/>
        <v/>
      </c>
      <c r="R46" s="95" t="str">
        <f t="shared" si="90"/>
        <v/>
      </c>
      <c r="Z46" s="339" t="s">
        <v>376</v>
      </c>
      <c r="AA46" s="339">
        <v>9</v>
      </c>
      <c r="AG46" s="70">
        <v>8</v>
      </c>
      <c r="AH46" s="390"/>
      <c r="AI46" s="390"/>
      <c r="AJ46" s="390"/>
      <c r="AK46" s="390"/>
      <c r="AL46" s="390"/>
      <c r="AM46" s="390"/>
      <c r="AN46" s="390"/>
      <c r="AO46" s="390"/>
      <c r="AP46" s="390"/>
      <c r="AQ46" s="390"/>
      <c r="AR46" s="390"/>
      <c r="AS46" s="390"/>
      <c r="AT46" s="390"/>
    </row>
    <row r="47" spans="2:47" x14ac:dyDescent="0.25">
      <c r="B47" s="4"/>
      <c r="C47" s="30"/>
      <c r="D47" s="30"/>
      <c r="E47" s="30"/>
      <c r="F47" s="361"/>
      <c r="G47" s="361"/>
      <c r="H47" s="9"/>
      <c r="AG47" s="70">
        <v>9</v>
      </c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91"/>
      <c r="AS47" s="391"/>
      <c r="AT47" s="392"/>
    </row>
    <row r="48" spans="2:47" x14ac:dyDescent="0.25">
      <c r="B48" s="25" t="s">
        <v>184</v>
      </c>
      <c r="C48" s="28">
        <f>COUNTA(C3:C11,C14:C19,C22:C24)</f>
        <v>10</v>
      </c>
      <c r="D48" s="275">
        <f>C48/$C$50</f>
        <v>0.76923076923076927</v>
      </c>
      <c r="E48" s="30"/>
      <c r="F48" s="361"/>
      <c r="G48" s="361"/>
      <c r="H48" s="9"/>
      <c r="AG48" s="71">
        <v>10</v>
      </c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382"/>
      <c r="AS48" s="382"/>
      <c r="AT48" s="383"/>
    </row>
    <row r="49" spans="1:33" x14ac:dyDescent="0.25">
      <c r="B49" s="29" t="s">
        <v>185</v>
      </c>
      <c r="C49" s="31">
        <f>COUNTA(C53:C58,C61:C62,C65:C74)</f>
        <v>3</v>
      </c>
      <c r="D49" s="275">
        <f>C49/$C$50</f>
        <v>0.23076923076923078</v>
      </c>
      <c r="E49" s="30"/>
      <c r="F49" s="361"/>
      <c r="G49" s="361"/>
      <c r="H49" s="9"/>
    </row>
    <row r="50" spans="1:33" x14ac:dyDescent="0.25">
      <c r="B50" s="32" t="s">
        <v>186</v>
      </c>
      <c r="C50" s="35">
        <f>C48+C49</f>
        <v>13</v>
      </c>
      <c r="D50" s="30"/>
      <c r="E50" s="30"/>
      <c r="F50" s="361"/>
      <c r="G50" s="361"/>
      <c r="H50" s="9"/>
    </row>
    <row r="51" spans="1:33" x14ac:dyDescent="0.25">
      <c r="I51" s="339">
        <v>12</v>
      </c>
      <c r="K51" s="339">
        <v>17</v>
      </c>
      <c r="L51" s="339">
        <v>18</v>
      </c>
      <c r="M51" s="339">
        <v>19</v>
      </c>
      <c r="N51" s="339">
        <v>23</v>
      </c>
      <c r="O51" s="339">
        <v>25</v>
      </c>
      <c r="P51" s="339">
        <v>27</v>
      </c>
      <c r="Q51" s="339">
        <v>29</v>
      </c>
      <c r="R51" s="339">
        <v>31</v>
      </c>
      <c r="S51" s="339">
        <v>33</v>
      </c>
      <c r="T51" s="339">
        <v>35</v>
      </c>
      <c r="U51" s="339">
        <v>37</v>
      </c>
      <c r="V51" s="339">
        <v>39</v>
      </c>
      <c r="W51" s="339">
        <v>41</v>
      </c>
      <c r="X51" s="339">
        <v>43</v>
      </c>
      <c r="Y51" s="339">
        <v>45</v>
      </c>
      <c r="Z51" s="339">
        <v>47</v>
      </c>
      <c r="AA51" s="339">
        <v>48</v>
      </c>
      <c r="AB51" s="339">
        <v>49</v>
      </c>
      <c r="AC51" s="339">
        <v>52</v>
      </c>
      <c r="AD51" s="339">
        <v>20</v>
      </c>
      <c r="AE51" s="339">
        <v>21</v>
      </c>
      <c r="AF51" s="339">
        <v>22</v>
      </c>
      <c r="AG51" s="339">
        <v>54</v>
      </c>
    </row>
    <row r="52" spans="1:33" s="361" customFormat="1" ht="74.25" x14ac:dyDescent="0.25">
      <c r="A52" s="66" t="s">
        <v>183</v>
      </c>
      <c r="B52" s="365" t="s">
        <v>116</v>
      </c>
      <c r="C52" s="37" t="s">
        <v>108</v>
      </c>
      <c r="D52" s="37" t="s">
        <v>81</v>
      </c>
      <c r="E52" s="43" t="s">
        <v>92</v>
      </c>
      <c r="F52" s="39" t="s">
        <v>173</v>
      </c>
      <c r="G52" s="39" t="s">
        <v>174</v>
      </c>
      <c r="H52" s="39" t="s">
        <v>175</v>
      </c>
      <c r="I52" s="69" t="s">
        <v>202</v>
      </c>
      <c r="J52" s="69" t="s">
        <v>179</v>
      </c>
      <c r="K52" s="67" t="s">
        <v>176</v>
      </c>
      <c r="L52" s="67" t="s">
        <v>177</v>
      </c>
      <c r="M52" s="68" t="s">
        <v>178</v>
      </c>
      <c r="N52" s="67" t="s">
        <v>50</v>
      </c>
      <c r="O52" s="67" t="s">
        <v>52</v>
      </c>
      <c r="P52" s="67" t="s">
        <v>54</v>
      </c>
      <c r="Q52" s="67" t="s">
        <v>56</v>
      </c>
      <c r="R52" s="67" t="s">
        <v>58</v>
      </c>
      <c r="S52" s="67" t="s">
        <v>98</v>
      </c>
      <c r="T52" s="67" t="s">
        <v>61</v>
      </c>
      <c r="U52" s="67" t="s">
        <v>63</v>
      </c>
      <c r="V52" s="67" t="s">
        <v>65</v>
      </c>
      <c r="W52" s="67" t="s">
        <v>67</v>
      </c>
      <c r="X52" s="67" t="s">
        <v>69</v>
      </c>
      <c r="Y52" s="68" t="s">
        <v>71</v>
      </c>
      <c r="Z52" s="72" t="s">
        <v>189</v>
      </c>
      <c r="AA52" s="67" t="s">
        <v>188</v>
      </c>
      <c r="AB52" s="68" t="s">
        <v>190</v>
      </c>
      <c r="AC52" s="276" t="s">
        <v>403</v>
      </c>
      <c r="AD52" s="67" t="s">
        <v>176</v>
      </c>
      <c r="AE52" s="67" t="s">
        <v>177</v>
      </c>
      <c r="AF52" s="68" t="s">
        <v>178</v>
      </c>
      <c r="AG52" s="276" t="s">
        <v>187</v>
      </c>
    </row>
    <row r="53" spans="1:33" x14ac:dyDescent="0.25">
      <c r="A53" s="361">
        <v>1</v>
      </c>
      <c r="B53" s="29" t="s">
        <v>98</v>
      </c>
      <c r="C53" s="368" t="s">
        <v>835</v>
      </c>
      <c r="D53" s="30">
        <f>IF($C53="","",VLOOKUP($C53,KALPit!$A$10:$BI$212,D$1-2,FALSE))</f>
        <v>24</v>
      </c>
      <c r="E53" s="31" t="str">
        <f>IF($C53="","",VLOOKUP($C53,KALPit!$A$10:$BI$212,E$1-1,FALSE))</f>
        <v>R</v>
      </c>
      <c r="F53" s="361">
        <f t="shared" ref="F53:F58" si="97">IF($C53="","",IF(AVERAGE(K53:M53)&gt;7,1,0))</f>
        <v>0</v>
      </c>
      <c r="G53" s="361">
        <f t="shared" ref="G53:G58" si="98">IF($C53="","",IF(AVERAGE(K53:M53)&gt;6.5,1,0))</f>
        <v>1</v>
      </c>
      <c r="H53" s="361">
        <f t="shared" ref="H53:H58" si="99">IF($C53="","",IF(AVERAGE(K53:M53)&gt;6,1,0))</f>
        <v>1</v>
      </c>
      <c r="I53" s="91" t="str">
        <f>IF($C53="","",VLOOKUP($C53,KALPit!$A$10:$BI$212,I$51,FALSE))</f>
        <v>R</v>
      </c>
      <c r="J53" s="70">
        <f t="shared" ref="J53:J58" si="100">IF($C53="","",COUNT(N53:Y53))</f>
        <v>4</v>
      </c>
      <c r="K53" s="361">
        <f>IF($C53="","",VLOOKUP($C53,KALPit!$A$10:$BI$212,K$51,FALSE))</f>
        <v>6</v>
      </c>
      <c r="L53" s="361">
        <f>IF($C53="","",VLOOKUP($C53,KALPit!$A$10:$BI$212,L$51,FALSE))</f>
        <v>7</v>
      </c>
      <c r="M53" s="362">
        <f>IF($C53="","",VLOOKUP($C53,KALPit!$A$10:$BI$212,M$51,FALSE))</f>
        <v>7</v>
      </c>
      <c r="N53" s="361">
        <f>IF($C53="","",VLOOKUP($C53,KALPit!$A$10:$BI$212,N$51,FALSE))</f>
        <v>6</v>
      </c>
      <c r="O53" s="361" t="str">
        <f>IF($C53="","",VLOOKUP($C53,KALPit!$A$10:$BI$212,O$51,FALSE))</f>
        <v>-</v>
      </c>
      <c r="P53" s="361">
        <f>IF($C53="","",VLOOKUP($C53,KALPit!$A$10:$BI$212,P$51,FALSE))</f>
        <v>6</v>
      </c>
      <c r="Q53" s="361" t="str">
        <f>IF($C53="","",VLOOKUP($C53,KALPit!$A$10:$BI$212,Q$51,FALSE))</f>
        <v>-</v>
      </c>
      <c r="R53" s="361" t="str">
        <f>IF($C53="","",VLOOKUP($C53,KALPit!$A$10:$BI$212,R$51,FALSE))</f>
        <v>-</v>
      </c>
      <c r="S53" s="361">
        <f>IF($C53="","",VLOOKUP($C53,KALPit!$A$10:$BI$212,S$51,FALSE))</f>
        <v>6</v>
      </c>
      <c r="T53" s="361" t="str">
        <f>IF($C53="","",VLOOKUP($C53,KALPit!$A$10:$BI$212,T$51,FALSE))</f>
        <v>-</v>
      </c>
      <c r="U53" s="361" t="str">
        <f>IF($C53="","",VLOOKUP($C53,KALPit!$A$10:$BI$212,U$51,FALSE))</f>
        <v>-</v>
      </c>
      <c r="V53" s="361" t="str">
        <f>IF($C53="","",VLOOKUP($C53,KALPit!$A$10:$BI$212,V$51,FALSE))</f>
        <v>-</v>
      </c>
      <c r="W53" s="361" t="str">
        <f>IF($C53="","",VLOOKUP($C53,KALPit!$A$10:$BI$212,W$51,FALSE))</f>
        <v>-</v>
      </c>
      <c r="X53" s="361">
        <f>IF($C53="","",VLOOKUP($C53,KALPit!$A$10:$BI$212,X$51,FALSE))</f>
        <v>9</v>
      </c>
      <c r="Y53" s="362" t="str">
        <f>IF($C53="","",VLOOKUP($C53,KALPit!$A$10:$BI$212,Y$51,FALSE))</f>
        <v>-</v>
      </c>
      <c r="Z53" s="360" t="str">
        <f>IF($C53="","",VLOOKUP($C53,KALPit!$A$10:$BI$212,Z$51,FALSE))</f>
        <v>95-97 Mph</v>
      </c>
      <c r="AA53" s="361">
        <f>IF($C53="","",VLOOKUP($C53,KALPit!$A$10:$BI$212,AA$51,FALSE))</f>
        <v>4</v>
      </c>
      <c r="AB53" s="73" t="str">
        <f>IF($C53="","",VLOOKUP($C53,KALPit!$A$10:$BI$212,AB$51,FALSE))</f>
        <v>GB</v>
      </c>
      <c r="AC53" s="277">
        <f>IF($C53="","",VLOOKUP($C53,KALPit!$A$10:$BI$212,AC$51,FALSE))</f>
        <v>7.416666666666667</v>
      </c>
      <c r="AD53" s="361">
        <f>IF($C53="","",VLOOKUP($C53,KALPit!$A$10:$BI$212,AD$51,FALSE))</f>
        <v>6</v>
      </c>
      <c r="AE53" s="361">
        <f>IF($C53="","",VLOOKUP($C53,KALPit!$A$10:$BI$212,AE$51,FALSE))</f>
        <v>7</v>
      </c>
      <c r="AF53" s="362">
        <f>IF($C53="","",VLOOKUP($C53,KALPit!$A$10:$BI$212,AF$51,FALSE))</f>
        <v>8</v>
      </c>
      <c r="AG53" s="277">
        <f>IF($C53="","",VLOOKUP($C53,KALPit!$A$10:$BI$212,AG$51,FALSE))</f>
        <v>7.75</v>
      </c>
    </row>
    <row r="54" spans="1:33" x14ac:dyDescent="0.25">
      <c r="A54" s="361">
        <v>2</v>
      </c>
      <c r="B54" s="29" t="s">
        <v>98</v>
      </c>
      <c r="C54" s="58" t="s">
        <v>836</v>
      </c>
      <c r="D54" s="30">
        <f>IF($C54="","",VLOOKUP($C54,KALPit!$A$10:$BI$212,D$1-2,FALSE))</f>
        <v>26</v>
      </c>
      <c r="E54" s="31" t="str">
        <f>IF($C54="","",VLOOKUP($C54,KALPit!$A$10:$BI$212,E$1-1,FALSE))</f>
        <v>L</v>
      </c>
      <c r="F54" s="361">
        <f t="shared" si="97"/>
        <v>0</v>
      </c>
      <c r="G54" s="361">
        <f t="shared" si="98"/>
        <v>0</v>
      </c>
      <c r="H54" s="361">
        <f t="shared" si="99"/>
        <v>0</v>
      </c>
      <c r="I54" s="92" t="str">
        <f>IF($C54="","",VLOOKUP($C54,KALPit!$A$10:$BI$212,I$51,FALSE))</f>
        <v>L</v>
      </c>
      <c r="J54" s="70">
        <f t="shared" si="100"/>
        <v>4</v>
      </c>
      <c r="K54" s="361">
        <f>IF($C54="","",VLOOKUP($C54,KALPit!$A$10:$BI$212,K$51,FALSE))</f>
        <v>7</v>
      </c>
      <c r="L54" s="361">
        <f>IF($C54="","",VLOOKUP($C54,KALPit!$A$10:$BI$212,L$51,FALSE))</f>
        <v>4</v>
      </c>
      <c r="M54" s="362">
        <f>IF($C54="","",VLOOKUP($C54,KALPit!$A$10:$BI$212,M$51,FALSE))</f>
        <v>5</v>
      </c>
      <c r="N54" s="361">
        <f>IF($C54="","",VLOOKUP($C54,KALPit!$A$10:$BI$212,N$51,FALSE))</f>
        <v>8</v>
      </c>
      <c r="O54" s="361">
        <f>IF($C54="","",VLOOKUP($C54,KALPit!$A$10:$BI$212,O$51,FALSE))</f>
        <v>1</v>
      </c>
      <c r="P54" s="361">
        <f>IF($C54="","",VLOOKUP($C54,KALPit!$A$10:$BI$212,P$51,FALSE))</f>
        <v>7</v>
      </c>
      <c r="Q54" s="361" t="str">
        <f>IF($C54="","",VLOOKUP($C54,KALPit!$A$10:$BI$212,Q$51,FALSE))</f>
        <v>-</v>
      </c>
      <c r="R54" s="361" t="str">
        <f>IF($C54="","",VLOOKUP($C54,KALPit!$A$10:$BI$212,R$51,FALSE))</f>
        <v>-</v>
      </c>
      <c r="S54" s="361">
        <f>IF($C54="","",VLOOKUP($C54,KALPit!$A$10:$BI$212,S$51,FALSE))</f>
        <v>7</v>
      </c>
      <c r="T54" s="361" t="str">
        <f>IF($C54="","",VLOOKUP($C54,KALPit!$A$10:$BI$212,T$51,FALSE))</f>
        <v>-</v>
      </c>
      <c r="U54" s="361" t="str">
        <f>IF($C54="","",VLOOKUP($C54,KALPit!$A$10:$BI$212,U$51,FALSE))</f>
        <v>-</v>
      </c>
      <c r="V54" s="361" t="str">
        <f>IF($C54="","",VLOOKUP($C54,KALPit!$A$10:$BI$212,V$51,FALSE))</f>
        <v>-</v>
      </c>
      <c r="W54" s="361" t="str">
        <f>IF($C54="","",VLOOKUP($C54,KALPit!$A$10:$BI$212,W$51,FALSE))</f>
        <v>-</v>
      </c>
      <c r="X54" s="361" t="str">
        <f>IF($C54="","",VLOOKUP($C54,KALPit!$A$10:$BI$212,X$51,FALSE))</f>
        <v>-</v>
      </c>
      <c r="Y54" s="362" t="str">
        <f>IF($C54="","",VLOOKUP($C54,KALPit!$A$10:$BI$212,Y$51,FALSE))</f>
        <v>-</v>
      </c>
      <c r="Z54" s="360" t="str">
        <f>IF($C54="","",VLOOKUP($C54,KALPit!$A$10:$BI$212,Z$51,FALSE))</f>
        <v>93-95 Mph</v>
      </c>
      <c r="AA54" s="361">
        <f>IF($C54="","",VLOOKUP($C54,KALPit!$A$10:$BI$212,AA$51,FALSE))</f>
        <v>8</v>
      </c>
      <c r="AB54" s="73" t="str">
        <f>IF($C54="","",VLOOKUP($C54,KALPit!$A$10:$BI$212,AB$51,FALSE))</f>
        <v>NEU</v>
      </c>
      <c r="AC54" s="60">
        <f>IF($C54="","",VLOOKUP($C54,KALPit!$A$10:$BI$212,AC$51,FALSE))</f>
        <v>6.083333333333333</v>
      </c>
      <c r="AD54" s="361">
        <f>IF($C54="","",VLOOKUP($C54,KALPit!$A$10:$BI$212,AD$51,FALSE))</f>
        <v>7</v>
      </c>
      <c r="AE54" s="361">
        <f>IF($C54="","",VLOOKUP($C54,KALPit!$A$10:$BI$212,AE$51,FALSE))</f>
        <v>4</v>
      </c>
      <c r="AF54" s="362">
        <f>IF($C54="","",VLOOKUP($C54,KALPit!$A$10:$BI$212,AF$51,FALSE))</f>
        <v>6</v>
      </c>
      <c r="AG54" s="60">
        <f>IF($C54="","",VLOOKUP($C54,KALPit!$A$10:$BI$212,AG$51,FALSE))</f>
        <v>6.416666666666667</v>
      </c>
    </row>
    <row r="55" spans="1:33" x14ac:dyDescent="0.25">
      <c r="A55" s="361">
        <v>3</v>
      </c>
      <c r="B55" s="29" t="s">
        <v>98</v>
      </c>
      <c r="C55" s="368"/>
      <c r="D55" s="30" t="str">
        <f>IF($C55="","",VLOOKUP($C55,KALPit!$A$10:$BI$212,D$1-2,FALSE))</f>
        <v/>
      </c>
      <c r="E55" s="31" t="str">
        <f>IF($C55="","",VLOOKUP($C55,KALPit!$A$10:$BI$212,E$1-1,FALSE))</f>
        <v/>
      </c>
      <c r="F55" s="361" t="str">
        <f t="shared" si="97"/>
        <v/>
      </c>
      <c r="G55" s="361" t="str">
        <f t="shared" si="98"/>
        <v/>
      </c>
      <c r="H55" s="361" t="str">
        <f t="shared" si="99"/>
        <v/>
      </c>
      <c r="I55" s="92" t="str">
        <f>IF($C55="","",VLOOKUP($C55,KALPit!$A$10:$BI$212,I$51,FALSE))</f>
        <v/>
      </c>
      <c r="J55" s="70" t="str">
        <f t="shared" si="100"/>
        <v/>
      </c>
      <c r="K55" s="361" t="str">
        <f>IF($C55="","",VLOOKUP($C55,KALPit!$A$10:$BI$212,K$51,FALSE))</f>
        <v/>
      </c>
      <c r="L55" s="361" t="str">
        <f>IF($C55="","",VLOOKUP($C55,KALPit!$A$10:$BI$212,L$51,FALSE))</f>
        <v/>
      </c>
      <c r="M55" s="362" t="str">
        <f>IF($C55="","",VLOOKUP($C55,KALPit!$A$10:$BI$212,M$51,FALSE))</f>
        <v/>
      </c>
      <c r="N55" s="361" t="str">
        <f>IF($C55="","",VLOOKUP($C55,KALPit!$A$10:$BI$212,N$51,FALSE))</f>
        <v/>
      </c>
      <c r="O55" s="361" t="str">
        <f>IF($C55="","",VLOOKUP($C55,KALPit!$A$10:$BI$212,O$51,FALSE))</f>
        <v/>
      </c>
      <c r="P55" s="361" t="str">
        <f>IF($C55="","",VLOOKUP($C55,KALPit!$A$10:$BI$212,P$51,FALSE))</f>
        <v/>
      </c>
      <c r="Q55" s="361" t="str">
        <f>IF($C55="","",VLOOKUP($C55,KALPit!$A$10:$BI$212,Q$51,FALSE))</f>
        <v/>
      </c>
      <c r="R55" s="361" t="str">
        <f>IF($C55="","",VLOOKUP($C55,KALPit!$A$10:$BI$212,R$51,FALSE))</f>
        <v/>
      </c>
      <c r="S55" s="361" t="str">
        <f>IF($C55="","",VLOOKUP($C55,KALPit!$A$10:$BI$212,S$51,FALSE))</f>
        <v/>
      </c>
      <c r="T55" s="361" t="str">
        <f>IF($C55="","",VLOOKUP($C55,KALPit!$A$10:$BI$212,T$51,FALSE))</f>
        <v/>
      </c>
      <c r="U55" s="361" t="str">
        <f>IF($C55="","",VLOOKUP($C55,KALPit!$A$10:$BI$212,U$51,FALSE))</f>
        <v/>
      </c>
      <c r="V55" s="361" t="str">
        <f>IF($C55="","",VLOOKUP($C55,KALPit!$A$10:$BI$212,V$51,FALSE))</f>
        <v/>
      </c>
      <c r="W55" s="361" t="str">
        <f>IF($C55="","",VLOOKUP($C55,KALPit!$A$10:$BI$212,W$51,FALSE))</f>
        <v/>
      </c>
      <c r="X55" s="361" t="str">
        <f>IF($C55="","",VLOOKUP($C55,KALPit!$A$10:$BI$212,X$51,FALSE))</f>
        <v/>
      </c>
      <c r="Y55" s="362" t="str">
        <f>IF($C55="","",VLOOKUP($C55,KALPit!$A$10:$BI$212,Y$51,FALSE))</f>
        <v/>
      </c>
      <c r="Z55" s="360" t="str">
        <f>IF($C55="","",VLOOKUP($C55,KALPit!$A$10:$BI$212,Z$51,FALSE))</f>
        <v/>
      </c>
      <c r="AA55" s="361" t="str">
        <f>IF($C55="","",VLOOKUP($C55,KALPit!$A$10:$BI$212,AA$51,FALSE))</f>
        <v/>
      </c>
      <c r="AB55" s="73" t="str">
        <f>IF($C55="","",VLOOKUP($C55,KALPit!$A$10:$BI$212,AB$51,FALSE))</f>
        <v/>
      </c>
      <c r="AC55" s="60" t="str">
        <f>IF($C55="","",VLOOKUP($C55,KALPit!$A$10:$BI$212,AC$51,FALSE))</f>
        <v/>
      </c>
      <c r="AD55" s="361" t="str">
        <f>IF($C55="","",VLOOKUP($C55,KALPit!$A$10:$BI$212,AD$51,FALSE))</f>
        <v/>
      </c>
      <c r="AE55" s="361" t="str">
        <f>IF($C55="","",VLOOKUP($C55,KALPit!$A$10:$BI$212,AE$51,FALSE))</f>
        <v/>
      </c>
      <c r="AF55" s="362" t="str">
        <f>IF($C55="","",VLOOKUP($C55,KALPit!$A$10:$BI$212,AF$51,FALSE))</f>
        <v/>
      </c>
      <c r="AG55" s="60" t="str">
        <f>IF($C55="","",VLOOKUP($C55,KALPit!$A$10:$BI$212,AG$51,FALSE))</f>
        <v/>
      </c>
    </row>
    <row r="56" spans="1:33" x14ac:dyDescent="0.25">
      <c r="A56" s="361">
        <v>4</v>
      </c>
      <c r="B56" s="29" t="s">
        <v>98</v>
      </c>
      <c r="C56" s="58"/>
      <c r="D56" s="30" t="str">
        <f>IF($C56="","",VLOOKUP($C56,KALPit!$A$10:$BI$212,D$1-2,FALSE))</f>
        <v/>
      </c>
      <c r="E56" s="31" t="str">
        <f>IF($C56="","",VLOOKUP($C56,KALPit!$A$10:$BI$212,E$1-1,FALSE))</f>
        <v/>
      </c>
      <c r="F56" s="361" t="str">
        <f t="shared" si="97"/>
        <v/>
      </c>
      <c r="G56" s="361" t="str">
        <f t="shared" si="98"/>
        <v/>
      </c>
      <c r="H56" s="361" t="str">
        <f t="shared" si="99"/>
        <v/>
      </c>
      <c r="I56" s="92" t="str">
        <f>IF($C56="","",VLOOKUP($C56,KALPit!$A$10:$BI$212,I$51,FALSE))</f>
        <v/>
      </c>
      <c r="J56" s="70" t="str">
        <f t="shared" si="100"/>
        <v/>
      </c>
      <c r="K56" s="361" t="str">
        <f>IF($C56="","",VLOOKUP($C56,KALPit!$A$10:$BI$212,K$51,FALSE))</f>
        <v/>
      </c>
      <c r="L56" s="361" t="str">
        <f>IF($C56="","",VLOOKUP($C56,KALPit!$A$10:$BI$212,L$51,FALSE))</f>
        <v/>
      </c>
      <c r="M56" s="362" t="str">
        <f>IF($C56="","",VLOOKUP($C56,KALPit!$A$10:$BI$212,M$51,FALSE))</f>
        <v/>
      </c>
      <c r="N56" s="361" t="str">
        <f>IF($C56="","",VLOOKUP($C56,KALPit!$A$10:$BI$212,N$51,FALSE))</f>
        <v/>
      </c>
      <c r="O56" s="361" t="str">
        <f>IF($C56="","",VLOOKUP($C56,KALPit!$A$10:$BI$212,O$51,FALSE))</f>
        <v/>
      </c>
      <c r="P56" s="361" t="str">
        <f>IF($C56="","",VLOOKUP($C56,KALPit!$A$10:$BI$212,P$51,FALSE))</f>
        <v/>
      </c>
      <c r="Q56" s="361" t="str">
        <f>IF($C56="","",VLOOKUP($C56,KALPit!$A$10:$BI$212,Q$51,FALSE))</f>
        <v/>
      </c>
      <c r="R56" s="361" t="str">
        <f>IF($C56="","",VLOOKUP($C56,KALPit!$A$10:$BI$212,R$51,FALSE))</f>
        <v/>
      </c>
      <c r="S56" s="361" t="str">
        <f>IF($C56="","",VLOOKUP($C56,KALPit!$A$10:$BI$212,S$51,FALSE))</f>
        <v/>
      </c>
      <c r="T56" s="361" t="str">
        <f>IF($C56="","",VLOOKUP($C56,KALPit!$A$10:$BI$212,T$51,FALSE))</f>
        <v/>
      </c>
      <c r="U56" s="361" t="str">
        <f>IF($C56="","",VLOOKUP($C56,KALPit!$A$10:$BI$212,U$51,FALSE))</f>
        <v/>
      </c>
      <c r="V56" s="361" t="str">
        <f>IF($C56="","",VLOOKUP($C56,KALPit!$A$10:$BI$212,V$51,FALSE))</f>
        <v/>
      </c>
      <c r="W56" s="361" t="str">
        <f>IF($C56="","",VLOOKUP($C56,KALPit!$A$10:$BI$212,W$51,FALSE))</f>
        <v/>
      </c>
      <c r="X56" s="361" t="str">
        <f>IF($C56="","",VLOOKUP($C56,KALPit!$A$10:$BI$212,X$51,FALSE))</f>
        <v/>
      </c>
      <c r="Y56" s="362" t="str">
        <f>IF($C56="","",VLOOKUP($C56,KALPit!$A$10:$BI$212,Y$51,FALSE))</f>
        <v/>
      </c>
      <c r="Z56" s="360" t="str">
        <f>IF($C56="","",VLOOKUP($C56,KALPit!$A$10:$BI$212,Z$51,FALSE))</f>
        <v/>
      </c>
      <c r="AA56" s="361" t="str">
        <f>IF($C56="","",VLOOKUP($C56,KALPit!$A$10:$BI$212,AA$51,FALSE))</f>
        <v/>
      </c>
      <c r="AB56" s="73" t="str">
        <f>IF($C56="","",VLOOKUP($C56,KALPit!$A$10:$BI$212,AB$51,FALSE))</f>
        <v/>
      </c>
      <c r="AC56" s="60" t="str">
        <f>IF($C56="","",VLOOKUP($C56,KALPit!$A$10:$BI$212,AC$51,FALSE))</f>
        <v/>
      </c>
      <c r="AD56" s="361" t="str">
        <f>IF($C56="","",VLOOKUP($C56,KALPit!$A$10:$BI$212,AD$51,FALSE))</f>
        <v/>
      </c>
      <c r="AE56" s="361" t="str">
        <f>IF($C56="","",VLOOKUP($C56,KALPit!$A$10:$BI$212,AE$51,FALSE))</f>
        <v/>
      </c>
      <c r="AF56" s="362" t="str">
        <f>IF($C56="","",VLOOKUP($C56,KALPit!$A$10:$BI$212,AF$51,FALSE))</f>
        <v/>
      </c>
      <c r="AG56" s="60" t="str">
        <f>IF($C56="","",VLOOKUP($C56,KALPit!$A$10:$BI$212,AG$51,FALSE))</f>
        <v/>
      </c>
    </row>
    <row r="57" spans="1:33" x14ac:dyDescent="0.25">
      <c r="A57" s="361">
        <v>5</v>
      </c>
      <c r="B57" s="29" t="s">
        <v>98</v>
      </c>
      <c r="C57" s="58"/>
      <c r="D57" s="30" t="str">
        <f>IF($C57="","",VLOOKUP($C57,KALPit!$A$10:$BI$212,D$1-2,FALSE))</f>
        <v/>
      </c>
      <c r="E57" s="31" t="str">
        <f>IF($C57="","",VLOOKUP($C57,KALPit!$A$10:$BI$212,E$1-1,FALSE))</f>
        <v/>
      </c>
      <c r="F57" s="361" t="str">
        <f t="shared" si="97"/>
        <v/>
      </c>
      <c r="G57" s="361" t="str">
        <f t="shared" si="98"/>
        <v/>
      </c>
      <c r="H57" s="361" t="str">
        <f t="shared" si="99"/>
        <v/>
      </c>
      <c r="I57" s="92" t="str">
        <f>IF($C57="","",VLOOKUP($C57,KALPit!$A$10:$BI$212,I$51,FALSE))</f>
        <v/>
      </c>
      <c r="J57" s="70" t="str">
        <f t="shared" si="100"/>
        <v/>
      </c>
      <c r="K57" s="361" t="str">
        <f>IF($C57="","",VLOOKUP($C57,KALPit!$A$10:$BI$212,K$51,FALSE))</f>
        <v/>
      </c>
      <c r="L57" s="361" t="str">
        <f>IF($C57="","",VLOOKUP($C57,KALPit!$A$10:$BI$212,L$51,FALSE))</f>
        <v/>
      </c>
      <c r="M57" s="362" t="str">
        <f>IF($C57="","",VLOOKUP($C57,KALPit!$A$10:$BI$212,M$51,FALSE))</f>
        <v/>
      </c>
      <c r="N57" s="361" t="str">
        <f>IF($C57="","",VLOOKUP($C57,KALPit!$A$10:$BI$212,N$51,FALSE))</f>
        <v/>
      </c>
      <c r="O57" s="361" t="str">
        <f>IF($C57="","",VLOOKUP($C57,KALPit!$A$10:$BI$212,O$51,FALSE))</f>
        <v/>
      </c>
      <c r="P57" s="361" t="str">
        <f>IF($C57="","",VLOOKUP($C57,KALPit!$A$10:$BI$212,P$51,FALSE))</f>
        <v/>
      </c>
      <c r="Q57" s="361" t="str">
        <f>IF($C57="","",VLOOKUP($C57,KALPit!$A$10:$BI$212,Q$51,FALSE))</f>
        <v/>
      </c>
      <c r="R57" s="361" t="str">
        <f>IF($C57="","",VLOOKUP($C57,KALPit!$A$10:$BI$212,R$51,FALSE))</f>
        <v/>
      </c>
      <c r="S57" s="361" t="str">
        <f>IF($C57="","",VLOOKUP($C57,KALPit!$A$10:$BI$212,S$51,FALSE))</f>
        <v/>
      </c>
      <c r="T57" s="361" t="str">
        <f>IF($C57="","",VLOOKUP($C57,KALPit!$A$10:$BI$212,T$51,FALSE))</f>
        <v/>
      </c>
      <c r="U57" s="361" t="str">
        <f>IF($C57="","",VLOOKUP($C57,KALPit!$A$10:$BI$212,U$51,FALSE))</f>
        <v/>
      </c>
      <c r="V57" s="361" t="str">
        <f>IF($C57="","",VLOOKUP($C57,KALPit!$A$10:$BI$212,V$51,FALSE))</f>
        <v/>
      </c>
      <c r="W57" s="361" t="str">
        <f>IF($C57="","",VLOOKUP($C57,KALPit!$A$10:$BI$212,W$51,FALSE))</f>
        <v/>
      </c>
      <c r="X57" s="361" t="str">
        <f>IF($C57="","",VLOOKUP($C57,KALPit!$A$10:$BI$212,X$51,FALSE))</f>
        <v/>
      </c>
      <c r="Y57" s="362" t="str">
        <f>IF($C57="","",VLOOKUP($C57,KALPit!$A$10:$BI$212,Y$51,FALSE))</f>
        <v/>
      </c>
      <c r="Z57" s="360" t="str">
        <f>IF($C57="","",VLOOKUP($C57,KALPit!$A$10:$BI$212,Z$51,FALSE))</f>
        <v/>
      </c>
      <c r="AA57" s="361" t="str">
        <f>IF($C57="","",VLOOKUP($C57,KALPit!$A$10:$BI$212,AA$51,FALSE))</f>
        <v/>
      </c>
      <c r="AB57" s="73" t="str">
        <f>IF($C57="","",VLOOKUP($C57,KALPit!$A$10:$BI$212,AB$51,FALSE))</f>
        <v/>
      </c>
      <c r="AC57" s="60" t="str">
        <f>IF($C57="","",VLOOKUP($C57,KALPit!$A$10:$BI$212,AC$51,FALSE))</f>
        <v/>
      </c>
      <c r="AD57" s="361" t="str">
        <f>IF($C57="","",VLOOKUP($C57,KALPit!$A$10:$BI$212,AD$51,FALSE))</f>
        <v/>
      </c>
      <c r="AE57" s="361" t="str">
        <f>IF($C57="","",VLOOKUP($C57,KALPit!$A$10:$BI$212,AE$51,FALSE))</f>
        <v/>
      </c>
      <c r="AF57" s="362" t="str">
        <f>IF($C57="","",VLOOKUP($C57,KALPit!$A$10:$BI$212,AF$51,FALSE))</f>
        <v/>
      </c>
      <c r="AG57" s="60" t="str">
        <f>IF($C57="","",VLOOKUP($C57,KALPit!$A$10:$BI$212,AG$51,FALSE))</f>
        <v/>
      </c>
    </row>
    <row r="58" spans="1:33" x14ac:dyDescent="0.25">
      <c r="A58" s="361">
        <v>6</v>
      </c>
      <c r="B58" s="32" t="s">
        <v>117</v>
      </c>
      <c r="C58" s="313"/>
      <c r="D58" s="33" t="str">
        <f>IF($C58="","",VLOOKUP($C58,KALPit!$A$10:$BI$212,D$1-2,FALSE))</f>
        <v/>
      </c>
      <c r="E58" s="35" t="str">
        <f>IF($C58="","",VLOOKUP($C58,KALPit!$A$10:$BI$212,E$1-1,FALSE))</f>
        <v/>
      </c>
      <c r="F58" s="363" t="str">
        <f t="shared" si="97"/>
        <v/>
      </c>
      <c r="G58" s="363" t="str">
        <f t="shared" si="98"/>
        <v/>
      </c>
      <c r="H58" s="363" t="str">
        <f t="shared" si="99"/>
        <v/>
      </c>
      <c r="I58" s="93" t="str">
        <f>IF($C58="","",VLOOKUP($C58,KALPit!$A$10:$BI$212,I$51,FALSE))</f>
        <v/>
      </c>
      <c r="J58" s="71" t="str">
        <f t="shared" si="100"/>
        <v/>
      </c>
      <c r="K58" s="363" t="str">
        <f>IF($C58="","",VLOOKUP($C58,KALPit!$A$10:$BI$212,K$51,FALSE))</f>
        <v/>
      </c>
      <c r="L58" s="363" t="str">
        <f>IF($C58="","",VLOOKUP($C58,KALPit!$A$10:$BI$212,L$51,FALSE))</f>
        <v/>
      </c>
      <c r="M58" s="364" t="str">
        <f>IF($C58="","",VLOOKUP($C58,KALPit!$A$10:$BI$212,M$51,FALSE))</f>
        <v/>
      </c>
      <c r="N58" s="363" t="str">
        <f>IF($C58="","",VLOOKUP($C58,KALPit!$A$10:$BI$212,N$51,FALSE))</f>
        <v/>
      </c>
      <c r="O58" s="363" t="str">
        <f>IF($C58="","",VLOOKUP($C58,KALPit!$A$10:$BI$212,O$51,FALSE))</f>
        <v/>
      </c>
      <c r="P58" s="363" t="str">
        <f>IF($C58="","",VLOOKUP($C58,KALPit!$A$10:$BI$212,P$51,FALSE))</f>
        <v/>
      </c>
      <c r="Q58" s="363" t="str">
        <f>IF($C58="","",VLOOKUP($C58,KALPit!$A$10:$BI$212,Q$51,FALSE))</f>
        <v/>
      </c>
      <c r="R58" s="363" t="str">
        <f>IF($C58="","",VLOOKUP($C58,KALPit!$A$10:$BI$212,R$51,FALSE))</f>
        <v/>
      </c>
      <c r="S58" s="363" t="str">
        <f>IF($C58="","",VLOOKUP($C58,KALPit!$A$10:$BI$212,S$51,FALSE))</f>
        <v/>
      </c>
      <c r="T58" s="363" t="str">
        <f>IF($C58="","",VLOOKUP($C58,KALPit!$A$10:$BI$212,T$51,FALSE))</f>
        <v/>
      </c>
      <c r="U58" s="363" t="str">
        <f>IF($C58="","",VLOOKUP($C58,KALPit!$A$10:$BI$212,U$51,FALSE))</f>
        <v/>
      </c>
      <c r="V58" s="363" t="str">
        <f>IF($C58="","",VLOOKUP($C58,KALPit!$A$10:$BI$212,V$51,FALSE))</f>
        <v/>
      </c>
      <c r="W58" s="363" t="str">
        <f>IF($C58="","",VLOOKUP($C58,KALPit!$A$10:$BI$212,W$51,FALSE))</f>
        <v/>
      </c>
      <c r="X58" s="363" t="str">
        <f>IF($C58="","",VLOOKUP($C58,KALPit!$A$10:$BI$212,X$51,FALSE))</f>
        <v/>
      </c>
      <c r="Y58" s="364" t="str">
        <f>IF($C58="","",VLOOKUP($C58,KALPit!$A$10:$BI$212,Y$51,FALSE))</f>
        <v/>
      </c>
      <c r="Z58" s="47" t="str">
        <f>IF($C58="","",VLOOKUP($C58,KALPit!$A$10:$BI$212,Z$51,FALSE))</f>
        <v/>
      </c>
      <c r="AA58" s="363" t="str">
        <f>IF($C58="","",VLOOKUP($C58,KALPit!$A$10:$BI$212,AA$51,FALSE))</f>
        <v/>
      </c>
      <c r="AB58" s="74" t="str">
        <f>IF($C58="","",VLOOKUP($C58,KALPit!$A$10:$BI$212,AB$51,FALSE))</f>
        <v/>
      </c>
      <c r="AC58" s="61" t="str">
        <f>IF($C58="","",VLOOKUP($C58,KALPit!$A$10:$BI$212,AC$51,FALSE))</f>
        <v/>
      </c>
      <c r="AD58" s="363" t="str">
        <f>IF($C58="","",VLOOKUP($C58,KALPit!$A$10:$BI$212,AD$51,FALSE))</f>
        <v/>
      </c>
      <c r="AE58" s="363" t="str">
        <f>IF($C58="","",VLOOKUP($C58,KALPit!$A$10:$BI$212,AE$51,FALSE))</f>
        <v/>
      </c>
      <c r="AF58" s="364" t="str">
        <f>IF($C58="","",VLOOKUP($C58,KALPit!$A$10:$BI$212,AF$51,FALSE))</f>
        <v/>
      </c>
      <c r="AG58" s="61" t="str">
        <f>IF($C58="","",VLOOKUP($C58,KALPit!$A$10:$BI$212,AG$51,FALSE))</f>
        <v/>
      </c>
    </row>
    <row r="59" spans="1:33" x14ac:dyDescent="0.25">
      <c r="C59" s="314"/>
      <c r="Z59" s="361"/>
      <c r="AA59" s="361"/>
      <c r="AB59" s="361"/>
    </row>
    <row r="60" spans="1:33" ht="57" x14ac:dyDescent="0.25">
      <c r="A60" s="18" t="s">
        <v>183</v>
      </c>
      <c r="B60" s="365" t="s">
        <v>118</v>
      </c>
      <c r="C60" s="315" t="s">
        <v>108</v>
      </c>
      <c r="D60" s="37" t="s">
        <v>81</v>
      </c>
      <c r="E60" s="37" t="s">
        <v>92</v>
      </c>
      <c r="F60" s="48" t="s">
        <v>180</v>
      </c>
      <c r="G60" s="40" t="s">
        <v>181</v>
      </c>
      <c r="H60" s="49" t="s">
        <v>182</v>
      </c>
      <c r="I60" s="69" t="s">
        <v>202</v>
      </c>
      <c r="J60" s="40" t="s">
        <v>179</v>
      </c>
      <c r="K60" s="72" t="s">
        <v>176</v>
      </c>
      <c r="L60" s="67" t="s">
        <v>177</v>
      </c>
      <c r="M60" s="68" t="s">
        <v>178</v>
      </c>
      <c r="N60" s="67" t="s">
        <v>50</v>
      </c>
      <c r="O60" s="67" t="s">
        <v>52</v>
      </c>
      <c r="P60" s="67" t="s">
        <v>54</v>
      </c>
      <c r="Q60" s="67" t="s">
        <v>56</v>
      </c>
      <c r="R60" s="67" t="s">
        <v>58</v>
      </c>
      <c r="S60" s="67" t="s">
        <v>98</v>
      </c>
      <c r="T60" s="67" t="s">
        <v>61</v>
      </c>
      <c r="U60" s="67" t="s">
        <v>63</v>
      </c>
      <c r="V60" s="67" t="s">
        <v>65</v>
      </c>
      <c r="W60" s="67" t="s">
        <v>67</v>
      </c>
      <c r="X60" s="67" t="s">
        <v>69</v>
      </c>
      <c r="Y60" s="68" t="s">
        <v>71</v>
      </c>
      <c r="Z60" s="72" t="s">
        <v>189</v>
      </c>
      <c r="AA60" s="67" t="s">
        <v>188</v>
      </c>
      <c r="AB60" s="68" t="s">
        <v>190</v>
      </c>
      <c r="AC60" s="276" t="s">
        <v>403</v>
      </c>
      <c r="AD60" s="67" t="s">
        <v>176</v>
      </c>
      <c r="AE60" s="67" t="s">
        <v>177</v>
      </c>
      <c r="AF60" s="68" t="s">
        <v>178</v>
      </c>
      <c r="AG60" s="276" t="s">
        <v>187</v>
      </c>
    </row>
    <row r="61" spans="1:33" x14ac:dyDescent="0.25">
      <c r="A61" s="339">
        <v>1</v>
      </c>
      <c r="B61" s="29" t="s">
        <v>99</v>
      </c>
      <c r="C61" s="58" t="s">
        <v>834</v>
      </c>
      <c r="D61" s="30" t="e">
        <f>IF($C61="","",VLOOKUP($C61,KALPit!$A$10:$BI$212,D$1-2,FALSE))</f>
        <v>#N/A</v>
      </c>
      <c r="E61" s="30" t="e">
        <f>IF($C61="","",VLOOKUP($C61,KALPit!$A$10:$BI$212,E$1-1,FALSE))</f>
        <v>#N/A</v>
      </c>
      <c r="F61" s="360" t="e">
        <f>IF($C61="","",IF(AVERAGE(K61:M61)&gt;7,1,0))</f>
        <v>#N/A</v>
      </c>
      <c r="G61" s="361" t="e">
        <f>IF($C61="","",IF(AVERAGE(K61:M61)&gt;6.5,1,0))</f>
        <v>#N/A</v>
      </c>
      <c r="H61" s="362" t="e">
        <f>IF($C61="","",IF(AVERAGE(K61:M61)&gt;6,1,0))</f>
        <v>#N/A</v>
      </c>
      <c r="I61" s="91" t="e">
        <f>IF($C61="","",VLOOKUP($C61,KALPit!$A$10:$BI$212,I$51,FALSE))</f>
        <v>#N/A</v>
      </c>
      <c r="J61" s="361">
        <f>IF($C61="","",COUNT(N61:Y61))</f>
        <v>0</v>
      </c>
      <c r="K61" s="360" t="e">
        <f>IF($C61="","",VLOOKUP($C61,KALPit!$A$10:$BI$212,K$51,FALSE))</f>
        <v>#N/A</v>
      </c>
      <c r="L61" s="361" t="e">
        <f>IF($C61="","",VLOOKUP($C61,KALPit!$A$10:$BI$212,L$51,FALSE))</f>
        <v>#N/A</v>
      </c>
      <c r="M61" s="362" t="e">
        <f>IF($C61="","",VLOOKUP($C61,KALPit!$A$10:$BI$212,M$51,FALSE))</f>
        <v>#N/A</v>
      </c>
      <c r="N61" s="361" t="e">
        <f>IF($C61="","",VLOOKUP($C61,KALPit!$A$10:$BI$212,N$51,FALSE))</f>
        <v>#N/A</v>
      </c>
      <c r="O61" s="361" t="e">
        <f>IF($C61="","",VLOOKUP($C61,KALPit!$A$10:$BI$212,O$51,FALSE))</f>
        <v>#N/A</v>
      </c>
      <c r="P61" s="361" t="e">
        <f>IF($C61="","",VLOOKUP($C61,KALPit!$A$10:$BI$212,P$51,FALSE))</f>
        <v>#N/A</v>
      </c>
      <c r="Q61" s="361" t="e">
        <f>IF($C61="","",VLOOKUP($C61,KALPit!$A$10:$BI$212,Q$51,FALSE))</f>
        <v>#N/A</v>
      </c>
      <c r="R61" s="361" t="e">
        <f>IF($C61="","",VLOOKUP($C61,KALPit!$A$10:$BI$212,R$51,FALSE))</f>
        <v>#N/A</v>
      </c>
      <c r="S61" s="361" t="e">
        <f>IF($C61="","",VLOOKUP($C61,KALPit!$A$10:$BI$212,S$51,FALSE))</f>
        <v>#N/A</v>
      </c>
      <c r="T61" s="361" t="e">
        <f>IF($C61="","",VLOOKUP($C61,KALPit!$A$10:$BI$212,T$51,FALSE))</f>
        <v>#N/A</v>
      </c>
      <c r="U61" s="361" t="e">
        <f>IF($C61="","",VLOOKUP($C61,KALPit!$A$10:$BI$212,U$51,FALSE))</f>
        <v>#N/A</v>
      </c>
      <c r="V61" s="361" t="e">
        <f>IF($C61="","",VLOOKUP($C61,KALPit!$A$10:$BI$212,V$51,FALSE))</f>
        <v>#N/A</v>
      </c>
      <c r="W61" s="361" t="e">
        <f>IF($C61="","",VLOOKUP($C61,KALPit!$A$10:$BI$212,W$51,FALSE))</f>
        <v>#N/A</v>
      </c>
      <c r="X61" s="361" t="e">
        <f>IF($C61="","",VLOOKUP($C61,KALPit!$A$10:$BI$212,X$51,FALSE))</f>
        <v>#N/A</v>
      </c>
      <c r="Y61" s="362" t="e">
        <f>IF($C61="","",VLOOKUP($C61,KALPit!$A$10:$BI$212,Y$51,FALSE))</f>
        <v>#N/A</v>
      </c>
      <c r="Z61" s="360" t="e">
        <f>IF($C61="","",VLOOKUP($C61,KALPit!$A$10:$BI$212,Z$51,FALSE))</f>
        <v>#N/A</v>
      </c>
      <c r="AA61" s="361" t="e">
        <f>IF($C61="","",VLOOKUP($C61,KALPit!$A$10:$BI$212,AA$51,FALSE))</f>
        <v>#N/A</v>
      </c>
      <c r="AB61" s="73" t="e">
        <f>IF($C61="","",VLOOKUP($C61,KALPit!$A$10:$BI$212,AB$51,FALSE))</f>
        <v>#N/A</v>
      </c>
      <c r="AC61" s="277" t="e">
        <f>IF($C61="","",VLOOKUP($C61,KALPit!$A$10:$BI$212,AC$51,FALSE))</f>
        <v>#N/A</v>
      </c>
      <c r="AD61" s="361" t="e">
        <f>IF($C61="","",VLOOKUP($C61,KALPit!$A$10:$BI$212,AD$51,FALSE))</f>
        <v>#N/A</v>
      </c>
      <c r="AE61" s="361" t="e">
        <f>IF($C61="","",VLOOKUP($C61,KALPit!$A$10:$BI$212,AE$51,FALSE))</f>
        <v>#N/A</v>
      </c>
      <c r="AF61" s="362" t="e">
        <f>IF($C61="","",VLOOKUP($C61,KALPit!$A$10:$BI$212,AF$51,FALSE))</f>
        <v>#N/A</v>
      </c>
      <c r="AG61" s="277" t="e">
        <f>IF($C61="","",VLOOKUP($C61,KALPit!$A$10:$BI$212,AG$51,FALSE))</f>
        <v>#N/A</v>
      </c>
    </row>
    <row r="62" spans="1:33" x14ac:dyDescent="0.25">
      <c r="A62" s="339">
        <v>2</v>
      </c>
      <c r="B62" s="32" t="s">
        <v>119</v>
      </c>
      <c r="C62" s="316"/>
      <c r="D62" s="33" t="str">
        <f>IF($C62="","",VLOOKUP($C62,KALPit!$A$10:$BI$212,D$1-2,FALSE))</f>
        <v/>
      </c>
      <c r="E62" s="33" t="str">
        <f>IF($C62="","",VLOOKUP($C62,KALPit!$A$10:$BI$212,E$1-1,FALSE))</f>
        <v/>
      </c>
      <c r="F62" s="47" t="str">
        <f>IF($C62="","",IF(AVERAGE(K62:M62)&gt;7,1,0))</f>
        <v/>
      </c>
      <c r="G62" s="363" t="str">
        <f>IF($C62="","",IF(AVERAGE(K62:M62)&gt;6.5,1,0))</f>
        <v/>
      </c>
      <c r="H62" s="364" t="str">
        <f>IF($C62="","",IF(AVERAGE(K62:M62)&gt;6,1,0))</f>
        <v/>
      </c>
      <c r="I62" s="93" t="str">
        <f>IF($C62="","",VLOOKUP($C62,KALPit!$A$10:$BI$212,I$51,FALSE))</f>
        <v/>
      </c>
      <c r="J62" s="363" t="str">
        <f>IF($C62="","",COUNT(N62:Y62))</f>
        <v/>
      </c>
      <c r="K62" s="47" t="str">
        <f>IF($C62="","",VLOOKUP($C62,KALPit!$A$10:$BI$212,K$51,FALSE))</f>
        <v/>
      </c>
      <c r="L62" s="363" t="str">
        <f>IF($C62="","",VLOOKUP($C62,KALPit!$A$10:$BI$212,L$51,FALSE))</f>
        <v/>
      </c>
      <c r="M62" s="364" t="str">
        <f>IF($C62="","",VLOOKUP($C62,KALPit!$A$10:$BI$212,M$51,FALSE))</f>
        <v/>
      </c>
      <c r="N62" s="363" t="str">
        <f>IF($C62="","",VLOOKUP($C62,KALPit!$A$10:$BI$212,N$51,FALSE))</f>
        <v/>
      </c>
      <c r="O62" s="363" t="str">
        <f>IF($C62="","",VLOOKUP($C62,KALPit!$A$10:$BI$212,O$51,FALSE))</f>
        <v/>
      </c>
      <c r="P62" s="363" t="str">
        <f>IF($C62="","",VLOOKUP($C62,KALPit!$A$10:$BI$212,P$51,FALSE))</f>
        <v/>
      </c>
      <c r="Q62" s="363" t="str">
        <f>IF($C62="","",VLOOKUP($C62,KALPit!$A$10:$BI$212,Q$51,FALSE))</f>
        <v/>
      </c>
      <c r="R62" s="363" t="str">
        <f>IF($C62="","",VLOOKUP($C62,KALPit!$A$10:$BI$212,R$51,FALSE))</f>
        <v/>
      </c>
      <c r="S62" s="363" t="str">
        <f>IF($C62="","",VLOOKUP($C62,KALPit!$A$10:$BI$212,S$51,FALSE))</f>
        <v/>
      </c>
      <c r="T62" s="363" t="str">
        <f>IF($C62="","",VLOOKUP($C62,KALPit!$A$10:$BI$212,T$51,FALSE))</f>
        <v/>
      </c>
      <c r="U62" s="363" t="str">
        <f>IF($C62="","",VLOOKUP($C62,KALPit!$A$10:$BI$212,U$51,FALSE))</f>
        <v/>
      </c>
      <c r="V62" s="363" t="str">
        <f>IF($C62="","",VLOOKUP($C62,KALPit!$A$10:$BI$212,V$51,FALSE))</f>
        <v/>
      </c>
      <c r="W62" s="363" t="str">
        <f>IF($C62="","",VLOOKUP($C62,KALPit!$A$10:$BI$212,W$51,FALSE))</f>
        <v/>
      </c>
      <c r="X62" s="363" t="str">
        <f>IF($C62="","",VLOOKUP($C62,KALPit!$A$10:$BI$212,X$51,FALSE))</f>
        <v/>
      </c>
      <c r="Y62" s="364" t="str">
        <f>IF($C62="","",VLOOKUP($C62,KALPit!$A$10:$BI$212,Y$51,FALSE))</f>
        <v/>
      </c>
      <c r="Z62" s="47" t="str">
        <f>IF($C62="","",VLOOKUP($C62,KALPit!$A$10:$BI$212,Z$51,FALSE))</f>
        <v/>
      </c>
      <c r="AA62" s="363" t="str">
        <f>IF($C62="","",VLOOKUP($C62,KALPit!$A$10:$BI$212,AA$51,FALSE))</f>
        <v/>
      </c>
      <c r="AB62" s="74" t="str">
        <f>IF($C62="","",VLOOKUP($C62,KALPit!$A$10:$BI$212,AB$51,FALSE))</f>
        <v/>
      </c>
      <c r="AC62" s="61" t="str">
        <f>IF($C62="","",VLOOKUP($C62,KALPit!$A$10:$BI$212,AC$51,FALSE))</f>
        <v/>
      </c>
      <c r="AD62" s="363" t="str">
        <f>IF($C62="","",VLOOKUP($C62,KALPit!$A$10:$BI$212,AD$51,FALSE))</f>
        <v/>
      </c>
      <c r="AE62" s="363" t="str">
        <f>IF($C62="","",VLOOKUP($C62,KALPit!$A$10:$BI$212,AE$51,FALSE))</f>
        <v/>
      </c>
      <c r="AF62" s="364" t="str">
        <f>IF($C62="","",VLOOKUP($C62,KALPit!$A$10:$BI$212,AF$51,FALSE))</f>
        <v/>
      </c>
      <c r="AG62" s="61" t="str">
        <f>IF($C62="","",VLOOKUP($C62,KALPit!$A$10:$BI$212,AG$51,FALSE))</f>
        <v/>
      </c>
    </row>
    <row r="63" spans="1:33" x14ac:dyDescent="0.25">
      <c r="C63" s="314"/>
      <c r="Z63" s="361"/>
      <c r="AA63" s="361"/>
      <c r="AB63" s="361"/>
    </row>
    <row r="64" spans="1:33" ht="57" x14ac:dyDescent="0.25">
      <c r="A64" s="18" t="s">
        <v>183</v>
      </c>
      <c r="B64" s="365" t="s">
        <v>120</v>
      </c>
      <c r="C64" s="315" t="s">
        <v>108</v>
      </c>
      <c r="D64" s="37" t="s">
        <v>81</v>
      </c>
      <c r="E64" s="37" t="s">
        <v>92</v>
      </c>
      <c r="F64" s="48" t="s">
        <v>180</v>
      </c>
      <c r="G64" s="40" t="s">
        <v>181</v>
      </c>
      <c r="H64" s="49" t="s">
        <v>182</v>
      </c>
      <c r="I64" s="69" t="s">
        <v>202</v>
      </c>
      <c r="J64" s="40" t="s">
        <v>179</v>
      </c>
      <c r="K64" s="72" t="s">
        <v>176</v>
      </c>
      <c r="L64" s="67" t="s">
        <v>177</v>
      </c>
      <c r="M64" s="68" t="s">
        <v>178</v>
      </c>
      <c r="N64" s="67" t="s">
        <v>50</v>
      </c>
      <c r="O64" s="67" t="s">
        <v>52</v>
      </c>
      <c r="P64" s="67" t="s">
        <v>54</v>
      </c>
      <c r="Q64" s="67" t="s">
        <v>56</v>
      </c>
      <c r="R64" s="67" t="s">
        <v>58</v>
      </c>
      <c r="S64" s="67" t="s">
        <v>98</v>
      </c>
      <c r="T64" s="67" t="s">
        <v>61</v>
      </c>
      <c r="U64" s="67" t="s">
        <v>63</v>
      </c>
      <c r="V64" s="67" t="s">
        <v>65</v>
      </c>
      <c r="W64" s="67" t="s">
        <v>67</v>
      </c>
      <c r="X64" s="67" t="s">
        <v>69</v>
      </c>
      <c r="Y64" s="68" t="s">
        <v>71</v>
      </c>
      <c r="Z64" s="72" t="s">
        <v>189</v>
      </c>
      <c r="AA64" s="67" t="s">
        <v>188</v>
      </c>
      <c r="AB64" s="68" t="s">
        <v>190</v>
      </c>
      <c r="AC64" s="276" t="s">
        <v>403</v>
      </c>
      <c r="AD64" s="67" t="s">
        <v>176</v>
      </c>
      <c r="AE64" s="67" t="s">
        <v>177</v>
      </c>
      <c r="AF64" s="68" t="s">
        <v>178</v>
      </c>
      <c r="AG64" s="276" t="s">
        <v>187</v>
      </c>
    </row>
    <row r="65" spans="1:33" x14ac:dyDescent="0.25">
      <c r="A65" s="339">
        <v>1</v>
      </c>
      <c r="B65" s="29" t="s">
        <v>121</v>
      </c>
      <c r="C65" s="58"/>
      <c r="D65" s="30" t="str">
        <f>IF($C65="","",VLOOKUP($C65,KALPit!$A$10:$BI$212,D$1-2,FALSE))</f>
        <v/>
      </c>
      <c r="E65" s="30" t="str">
        <f>IF($C65="","",VLOOKUP($C65,KALPit!$A$10:$BI$212,E$1-1,FALSE))</f>
        <v/>
      </c>
      <c r="F65" s="360" t="str">
        <f t="shared" ref="F65:F74" si="101">IF($C65="","",IF(AVERAGE(K65:M65)&gt;7,1,0))</f>
        <v/>
      </c>
      <c r="G65" s="361" t="str">
        <f t="shared" ref="G65:G74" si="102">IF($C65="","",IF(AVERAGE(K65:M65)&gt;6.5,1,0))</f>
        <v/>
      </c>
      <c r="H65" s="362" t="str">
        <f t="shared" ref="H65:H74" si="103">IF($C65="","",IF(AVERAGE(K65:M65)&gt;6,1,0))</f>
        <v/>
      </c>
      <c r="I65" s="92" t="str">
        <f>IF($C65="","",VLOOKUP($C65,KALPit!$A$10:$BI$212,I$51,FALSE))</f>
        <v/>
      </c>
      <c r="J65" s="361" t="str">
        <f t="shared" ref="J65:J74" si="104">IF($C65="","",COUNT(N65:Y65))</f>
        <v/>
      </c>
      <c r="K65" s="360" t="str">
        <f>IF($C65="","",VLOOKUP($C65,KALPit!$A$10:$BI$212,K$51,FALSE))</f>
        <v/>
      </c>
      <c r="L65" s="361" t="str">
        <f>IF($C65="","",VLOOKUP($C65,KALPit!$A$10:$BI$212,L$51,FALSE))</f>
        <v/>
      </c>
      <c r="M65" s="362" t="str">
        <f>IF($C65="","",VLOOKUP($C65,KALPit!$A$10:$BI$212,M$51,FALSE))</f>
        <v/>
      </c>
      <c r="N65" s="361" t="str">
        <f>IF($C65="","",VLOOKUP($C65,KALPit!$A$10:$BI$212,N$51,FALSE))</f>
        <v/>
      </c>
      <c r="O65" s="361" t="str">
        <f>IF($C65="","",VLOOKUP($C65,KALPit!$A$10:$BI$212,O$51,FALSE))</f>
        <v/>
      </c>
      <c r="P65" s="361" t="str">
        <f>IF($C65="","",VLOOKUP($C65,KALPit!$A$10:$BI$212,P$51,FALSE))</f>
        <v/>
      </c>
      <c r="Q65" s="361" t="str">
        <f>IF($C65="","",VLOOKUP($C65,KALPit!$A$10:$BI$212,Q$51,FALSE))</f>
        <v/>
      </c>
      <c r="R65" s="361" t="str">
        <f>IF($C65="","",VLOOKUP($C65,KALPit!$A$10:$BI$212,R$51,FALSE))</f>
        <v/>
      </c>
      <c r="S65" s="361" t="str">
        <f>IF($C65="","",VLOOKUP($C65,KALPit!$A$10:$BI$212,S$51,FALSE))</f>
        <v/>
      </c>
      <c r="T65" s="361" t="str">
        <f>IF($C65="","",VLOOKUP($C65,KALPit!$A$10:$BI$212,T$51,FALSE))</f>
        <v/>
      </c>
      <c r="U65" s="361" t="str">
        <f>IF($C65="","",VLOOKUP($C65,KALPit!$A$10:$BI$212,U$51,FALSE))</f>
        <v/>
      </c>
      <c r="V65" s="361" t="str">
        <f>IF($C65="","",VLOOKUP($C65,KALPit!$A$10:$BI$212,V$51,FALSE))</f>
        <v/>
      </c>
      <c r="W65" s="361" t="str">
        <f>IF($C65="","",VLOOKUP($C65,KALPit!$A$10:$BI$212,W$51,FALSE))</f>
        <v/>
      </c>
      <c r="X65" s="361" t="str">
        <f>IF($C65="","",VLOOKUP($C65,KALPit!$A$10:$BI$212,X$51,FALSE))</f>
        <v/>
      </c>
      <c r="Y65" s="362" t="str">
        <f>IF($C65="","",VLOOKUP($C65,KALPit!$A$10:$BI$212,Y$51,FALSE))</f>
        <v/>
      </c>
      <c r="Z65" s="360" t="str">
        <f>IF($C65="","",VLOOKUP($C65,KALPit!$A$10:$BI$212,Z$51,FALSE))</f>
        <v/>
      </c>
      <c r="AA65" s="361" t="str">
        <f>IF($C65="","",VLOOKUP($C65,KALPit!$A$10:$BI$212,AA$51,FALSE))</f>
        <v/>
      </c>
      <c r="AB65" s="73" t="str">
        <f>IF($C65="","",VLOOKUP($C65,KALPit!$A$10:$BI$212,AB$51,FALSE))</f>
        <v/>
      </c>
      <c r="AC65" s="277" t="str">
        <f>IF($C65="","",VLOOKUP($C65,KALPit!$A$10:$BI$212,AC$51,FALSE))</f>
        <v/>
      </c>
      <c r="AD65" s="361" t="str">
        <f>IF($C65="","",VLOOKUP($C65,KALPit!$A$10:$BI$212,AD$51,FALSE))</f>
        <v/>
      </c>
      <c r="AE65" s="361" t="str">
        <f>IF($C65="","",VLOOKUP($C65,KALPit!$A$10:$BI$212,AE$51,FALSE))</f>
        <v/>
      </c>
      <c r="AF65" s="362" t="str">
        <f>IF($C65="","",VLOOKUP($C65,KALPit!$A$10:$BI$212,AF$51,FALSE))</f>
        <v/>
      </c>
      <c r="AG65" s="277" t="str">
        <f>IF($C65="","",VLOOKUP($C65,KALPit!$A$10:$BI$212,AG$51,FALSE))</f>
        <v/>
      </c>
    </row>
    <row r="66" spans="1:33" x14ac:dyDescent="0.25">
      <c r="A66" s="339">
        <v>2</v>
      </c>
      <c r="B66" s="29" t="s">
        <v>122</v>
      </c>
      <c r="C66" s="58"/>
      <c r="D66" s="30" t="str">
        <f>IF($C66="","",VLOOKUP($C66,KALPit!$A$10:$BI$212,D$1-2,FALSE))</f>
        <v/>
      </c>
      <c r="E66" s="30" t="str">
        <f>IF($C66="","",VLOOKUP($C66,KALPit!$A$10:$BI$212,E$1-1,FALSE))</f>
        <v/>
      </c>
      <c r="F66" s="360" t="str">
        <f t="shared" si="101"/>
        <v/>
      </c>
      <c r="G66" s="361" t="str">
        <f t="shared" si="102"/>
        <v/>
      </c>
      <c r="H66" s="362" t="str">
        <f t="shared" si="103"/>
        <v/>
      </c>
      <c r="I66" s="92" t="str">
        <f>IF($C66="","",VLOOKUP($C66,KALPit!$A$10:$BI$212,I$51,FALSE))</f>
        <v/>
      </c>
      <c r="J66" s="361" t="str">
        <f t="shared" si="104"/>
        <v/>
      </c>
      <c r="K66" s="360" t="str">
        <f>IF($C66="","",VLOOKUP($C66,KALPit!$A$10:$BI$212,K$51,FALSE))</f>
        <v/>
      </c>
      <c r="L66" s="361" t="str">
        <f>IF($C66="","",VLOOKUP($C66,KALPit!$A$10:$BI$212,L$51,FALSE))</f>
        <v/>
      </c>
      <c r="M66" s="362" t="str">
        <f>IF($C66="","",VLOOKUP($C66,KALPit!$A$10:$BI$212,M$51,FALSE))</f>
        <v/>
      </c>
      <c r="N66" s="361" t="str">
        <f>IF($C66="","",VLOOKUP($C66,KALPit!$A$10:$BI$212,N$51,FALSE))</f>
        <v/>
      </c>
      <c r="O66" s="361" t="str">
        <f>IF($C66="","",VLOOKUP($C66,KALPit!$A$10:$BI$212,O$51,FALSE))</f>
        <v/>
      </c>
      <c r="P66" s="361" t="str">
        <f>IF($C66="","",VLOOKUP($C66,KALPit!$A$10:$BI$212,P$51,FALSE))</f>
        <v/>
      </c>
      <c r="Q66" s="361" t="str">
        <f>IF($C66="","",VLOOKUP($C66,KALPit!$A$10:$BI$212,Q$51,FALSE))</f>
        <v/>
      </c>
      <c r="R66" s="361" t="str">
        <f>IF($C66="","",VLOOKUP($C66,KALPit!$A$10:$BI$212,R$51,FALSE))</f>
        <v/>
      </c>
      <c r="S66" s="361" t="str">
        <f>IF($C66="","",VLOOKUP($C66,KALPit!$A$10:$BI$212,S$51,FALSE))</f>
        <v/>
      </c>
      <c r="T66" s="361" t="str">
        <f>IF($C66="","",VLOOKUP($C66,KALPit!$A$10:$BI$212,T$51,FALSE))</f>
        <v/>
      </c>
      <c r="U66" s="361" t="str">
        <f>IF($C66="","",VLOOKUP($C66,KALPit!$A$10:$BI$212,U$51,FALSE))</f>
        <v/>
      </c>
      <c r="V66" s="361" t="str">
        <f>IF($C66="","",VLOOKUP($C66,KALPit!$A$10:$BI$212,V$51,FALSE))</f>
        <v/>
      </c>
      <c r="W66" s="361" t="str">
        <f>IF($C66="","",VLOOKUP($C66,KALPit!$A$10:$BI$212,W$51,FALSE))</f>
        <v/>
      </c>
      <c r="X66" s="361" t="str">
        <f>IF($C66="","",VLOOKUP($C66,KALPit!$A$10:$BI$212,X$51,FALSE))</f>
        <v/>
      </c>
      <c r="Y66" s="362" t="str">
        <f>IF($C66="","",VLOOKUP($C66,KALPit!$A$10:$BI$212,Y$51,FALSE))</f>
        <v/>
      </c>
      <c r="Z66" s="360" t="str">
        <f>IF($C66="","",VLOOKUP($C66,KALPit!$A$10:$BI$212,Z$51,FALSE))</f>
        <v/>
      </c>
      <c r="AA66" s="361" t="str">
        <f>IF($C66="","",VLOOKUP($C66,KALPit!$A$10:$BI$212,AA$51,FALSE))</f>
        <v/>
      </c>
      <c r="AB66" s="73" t="str">
        <f>IF($C66="","",VLOOKUP($C66,KALPit!$A$10:$BI$212,AB$51,FALSE))</f>
        <v/>
      </c>
      <c r="AC66" s="60" t="str">
        <f>IF($C66="","",VLOOKUP($C66,KALPit!$A$10:$BI$212,AC$51,FALSE))</f>
        <v/>
      </c>
      <c r="AD66" s="361" t="str">
        <f>IF($C66="","",VLOOKUP($C66,KALPit!$A$10:$BI$212,AD$51,FALSE))</f>
        <v/>
      </c>
      <c r="AE66" s="361" t="str">
        <f>IF($C66="","",VLOOKUP($C66,KALPit!$A$10:$BI$212,AE$51,FALSE))</f>
        <v/>
      </c>
      <c r="AF66" s="362" t="str">
        <f>IF($C66="","",VLOOKUP($C66,KALPit!$A$10:$BI$212,AF$51,FALSE))</f>
        <v/>
      </c>
      <c r="AG66" s="60" t="str">
        <f>IF($C66="","",VLOOKUP($C66,KALPit!$A$10:$BI$212,AG$51,FALSE))</f>
        <v/>
      </c>
    </row>
    <row r="67" spans="1:33" x14ac:dyDescent="0.25">
      <c r="A67" s="339">
        <v>3</v>
      </c>
      <c r="B67" s="29" t="s">
        <v>13</v>
      </c>
      <c r="C67" s="58"/>
      <c r="D67" s="30" t="str">
        <f>IF($C67="","",VLOOKUP($C67,KALPit!$A$10:$BI$212,D$1-2,FALSE))</f>
        <v/>
      </c>
      <c r="E67" s="30" t="str">
        <f>IF($C67="","",VLOOKUP($C67,KALPit!$A$10:$BI$212,E$1-1,FALSE))</f>
        <v/>
      </c>
      <c r="F67" s="360" t="str">
        <f t="shared" si="101"/>
        <v/>
      </c>
      <c r="G67" s="361" t="str">
        <f t="shared" si="102"/>
        <v/>
      </c>
      <c r="H67" s="362" t="str">
        <f t="shared" si="103"/>
        <v/>
      </c>
      <c r="I67" s="92" t="str">
        <f>IF($C67="","",VLOOKUP($C67,KALPit!$A$10:$BI$212,I$51,FALSE))</f>
        <v/>
      </c>
      <c r="J67" s="361" t="str">
        <f t="shared" si="104"/>
        <v/>
      </c>
      <c r="K67" s="360" t="str">
        <f>IF($C67="","",VLOOKUP($C67,KALPit!$A$10:$BI$212,K$51,FALSE))</f>
        <v/>
      </c>
      <c r="L67" s="361" t="str">
        <f>IF($C67="","",VLOOKUP($C67,KALPit!$A$10:$BI$212,L$51,FALSE))</f>
        <v/>
      </c>
      <c r="M67" s="362" t="str">
        <f>IF($C67="","",VLOOKUP($C67,KALPit!$A$10:$BI$212,M$51,FALSE))</f>
        <v/>
      </c>
      <c r="N67" s="361" t="str">
        <f>IF($C67="","",VLOOKUP($C67,KALPit!$A$10:$BI$212,N$51,FALSE))</f>
        <v/>
      </c>
      <c r="O67" s="361" t="str">
        <f>IF($C67="","",VLOOKUP($C67,KALPit!$A$10:$BI$212,O$51,FALSE))</f>
        <v/>
      </c>
      <c r="P67" s="361" t="str">
        <f>IF($C67="","",VLOOKUP($C67,KALPit!$A$10:$BI$212,P$51,FALSE))</f>
        <v/>
      </c>
      <c r="Q67" s="361" t="str">
        <f>IF($C67="","",VLOOKUP($C67,KALPit!$A$10:$BI$212,Q$51,FALSE))</f>
        <v/>
      </c>
      <c r="R67" s="361" t="str">
        <f>IF($C67="","",VLOOKUP($C67,KALPit!$A$10:$BI$212,R$51,FALSE))</f>
        <v/>
      </c>
      <c r="S67" s="361" t="str">
        <f>IF($C67="","",VLOOKUP($C67,KALPit!$A$10:$BI$212,S$51,FALSE))</f>
        <v/>
      </c>
      <c r="T67" s="361" t="str">
        <f>IF($C67="","",VLOOKUP($C67,KALPit!$A$10:$BI$212,T$51,FALSE))</f>
        <v/>
      </c>
      <c r="U67" s="361" t="str">
        <f>IF($C67="","",VLOOKUP($C67,KALPit!$A$10:$BI$212,U$51,FALSE))</f>
        <v/>
      </c>
      <c r="V67" s="361" t="str">
        <f>IF($C67="","",VLOOKUP($C67,KALPit!$A$10:$BI$212,V$51,FALSE))</f>
        <v/>
      </c>
      <c r="W67" s="361" t="str">
        <f>IF($C67="","",VLOOKUP($C67,KALPit!$A$10:$BI$212,W$51,FALSE))</f>
        <v/>
      </c>
      <c r="X67" s="361" t="str">
        <f>IF($C67="","",VLOOKUP($C67,KALPit!$A$10:$BI$212,X$51,FALSE))</f>
        <v/>
      </c>
      <c r="Y67" s="362" t="str">
        <f>IF($C67="","",VLOOKUP($C67,KALPit!$A$10:$BI$212,Y$51,FALSE))</f>
        <v/>
      </c>
      <c r="Z67" s="360" t="str">
        <f>IF($C67="","",VLOOKUP($C67,KALPit!$A$10:$BI$212,Z$51,FALSE))</f>
        <v/>
      </c>
      <c r="AA67" s="361" t="str">
        <f>IF($C67="","",VLOOKUP($C67,KALPit!$A$10:$BI$212,AA$51,FALSE))</f>
        <v/>
      </c>
      <c r="AB67" s="73" t="str">
        <f>IF($C67="","",VLOOKUP($C67,KALPit!$A$10:$BI$212,AB$51,FALSE))</f>
        <v/>
      </c>
      <c r="AC67" s="60" t="str">
        <f>IF($C67="","",VLOOKUP($C67,KALPit!$A$10:$BI$212,AC$51,FALSE))</f>
        <v/>
      </c>
      <c r="AD67" s="361" t="str">
        <f>IF($C67="","",VLOOKUP($C67,KALPit!$A$10:$BI$212,AD$51,FALSE))</f>
        <v/>
      </c>
      <c r="AE67" s="361" t="str">
        <f>IF($C67="","",VLOOKUP($C67,KALPit!$A$10:$BI$212,AE$51,FALSE))</f>
        <v/>
      </c>
      <c r="AF67" s="362" t="str">
        <f>IF($C67="","",VLOOKUP($C67,KALPit!$A$10:$BI$212,AF$51,FALSE))</f>
        <v/>
      </c>
      <c r="AG67" s="60" t="str">
        <f>IF($C67="","",VLOOKUP($C67,KALPit!$A$10:$BI$212,AG$51,FALSE))</f>
        <v/>
      </c>
    </row>
    <row r="68" spans="1:33" x14ac:dyDescent="0.25">
      <c r="A68" s="339">
        <v>4</v>
      </c>
      <c r="B68" s="29" t="s">
        <v>13</v>
      </c>
      <c r="C68" s="58"/>
      <c r="D68" s="30" t="str">
        <f>IF($C68="","",VLOOKUP($C68,KALPit!$A$10:$BI$212,D$1-2,FALSE))</f>
        <v/>
      </c>
      <c r="E68" s="30" t="str">
        <f>IF($C68="","",VLOOKUP($C68,KALPit!$A$10:$BI$212,E$1-1,FALSE))</f>
        <v/>
      </c>
      <c r="F68" s="360" t="str">
        <f t="shared" si="101"/>
        <v/>
      </c>
      <c r="G68" s="361" t="str">
        <f t="shared" si="102"/>
        <v/>
      </c>
      <c r="H68" s="362" t="str">
        <f t="shared" si="103"/>
        <v/>
      </c>
      <c r="I68" s="92" t="str">
        <f>IF($C68="","",VLOOKUP($C68,KALPit!$A$10:$BI$212,I$51,FALSE))</f>
        <v/>
      </c>
      <c r="J68" s="361" t="str">
        <f t="shared" si="104"/>
        <v/>
      </c>
      <c r="K68" s="360" t="str">
        <f>IF($C68="","",VLOOKUP($C68,KALPit!$A$10:$BI$212,K$51,FALSE))</f>
        <v/>
      </c>
      <c r="L68" s="361" t="str">
        <f>IF($C68="","",VLOOKUP($C68,KALPit!$A$10:$BI$212,L$51,FALSE))</f>
        <v/>
      </c>
      <c r="M68" s="362" t="str">
        <f>IF($C68="","",VLOOKUP($C68,KALPit!$A$10:$BI$212,M$51,FALSE))</f>
        <v/>
      </c>
      <c r="N68" s="361" t="str">
        <f>IF($C68="","",VLOOKUP($C68,KALPit!$A$10:$BI$212,N$51,FALSE))</f>
        <v/>
      </c>
      <c r="O68" s="361" t="str">
        <f>IF($C68="","",VLOOKUP($C68,KALPit!$A$10:$BI$212,O$51,FALSE))</f>
        <v/>
      </c>
      <c r="P68" s="361" t="str">
        <f>IF($C68="","",VLOOKUP($C68,KALPit!$A$10:$BI$212,P$51,FALSE))</f>
        <v/>
      </c>
      <c r="Q68" s="361" t="str">
        <f>IF($C68="","",VLOOKUP($C68,KALPit!$A$10:$BI$212,Q$51,FALSE))</f>
        <v/>
      </c>
      <c r="R68" s="361" t="str">
        <f>IF($C68="","",VLOOKUP($C68,KALPit!$A$10:$BI$212,R$51,FALSE))</f>
        <v/>
      </c>
      <c r="S68" s="361" t="str">
        <f>IF($C68="","",VLOOKUP($C68,KALPit!$A$10:$BI$212,S$51,FALSE))</f>
        <v/>
      </c>
      <c r="T68" s="361" t="str">
        <f>IF($C68="","",VLOOKUP($C68,KALPit!$A$10:$BI$212,T$51,FALSE))</f>
        <v/>
      </c>
      <c r="U68" s="361" t="str">
        <f>IF($C68="","",VLOOKUP($C68,KALPit!$A$10:$BI$212,U$51,FALSE))</f>
        <v/>
      </c>
      <c r="V68" s="361" t="str">
        <f>IF($C68="","",VLOOKUP($C68,KALPit!$A$10:$BI$212,V$51,FALSE))</f>
        <v/>
      </c>
      <c r="W68" s="361" t="str">
        <f>IF($C68="","",VLOOKUP($C68,KALPit!$A$10:$BI$212,W$51,FALSE))</f>
        <v/>
      </c>
      <c r="X68" s="361" t="str">
        <f>IF($C68="","",VLOOKUP($C68,KALPit!$A$10:$BI$212,X$51,FALSE))</f>
        <v/>
      </c>
      <c r="Y68" s="362" t="str">
        <f>IF($C68="","",VLOOKUP($C68,KALPit!$A$10:$BI$212,Y$51,FALSE))</f>
        <v/>
      </c>
      <c r="Z68" s="360" t="str">
        <f>IF($C68="","",VLOOKUP($C68,KALPit!$A$10:$BI$212,Z$51,FALSE))</f>
        <v/>
      </c>
      <c r="AA68" s="361" t="str">
        <f>IF($C68="","",VLOOKUP($C68,KALPit!$A$10:$BI$212,AA$51,FALSE))</f>
        <v/>
      </c>
      <c r="AB68" s="73" t="str">
        <f>IF($C68="","",VLOOKUP($C68,KALPit!$A$10:$BI$212,AB$51,FALSE))</f>
        <v/>
      </c>
      <c r="AC68" s="60" t="str">
        <f>IF($C68="","",VLOOKUP($C68,KALPit!$A$10:$BI$212,AC$51,FALSE))</f>
        <v/>
      </c>
      <c r="AD68" s="361" t="str">
        <f>IF($C68="","",VLOOKUP($C68,KALPit!$A$10:$BI$212,AD$51,FALSE))</f>
        <v/>
      </c>
      <c r="AE68" s="361" t="str">
        <f>IF($C68="","",VLOOKUP($C68,KALPit!$A$10:$BI$212,AE$51,FALSE))</f>
        <v/>
      </c>
      <c r="AF68" s="362" t="str">
        <f>IF($C68="","",VLOOKUP($C68,KALPit!$A$10:$BI$212,AF$51,FALSE))</f>
        <v/>
      </c>
      <c r="AG68" s="60" t="str">
        <f>IF($C68="","",VLOOKUP($C68,KALPit!$A$10:$BI$212,AG$51,FALSE))</f>
        <v/>
      </c>
    </row>
    <row r="69" spans="1:33" x14ac:dyDescent="0.25">
      <c r="A69" s="339">
        <v>5</v>
      </c>
      <c r="B69" s="29" t="s">
        <v>13</v>
      </c>
      <c r="C69" s="58"/>
      <c r="D69" s="30" t="str">
        <f>IF($C69="","",VLOOKUP($C69,KALPit!$A$10:$BI$212,D$1-2,FALSE))</f>
        <v/>
      </c>
      <c r="E69" s="30" t="str">
        <f>IF($C69="","",VLOOKUP($C69,KALPit!$A$10:$BI$212,E$1-1,FALSE))</f>
        <v/>
      </c>
      <c r="F69" s="360" t="str">
        <f t="shared" si="101"/>
        <v/>
      </c>
      <c r="G69" s="361" t="str">
        <f t="shared" si="102"/>
        <v/>
      </c>
      <c r="H69" s="362" t="str">
        <f t="shared" si="103"/>
        <v/>
      </c>
      <c r="I69" s="92" t="str">
        <f>IF($C69="","",VLOOKUP($C69,KALPit!$A$10:$BI$212,I$51,FALSE))</f>
        <v/>
      </c>
      <c r="J69" s="361" t="str">
        <f t="shared" si="104"/>
        <v/>
      </c>
      <c r="K69" s="360" t="str">
        <f>IF($C69="","",VLOOKUP($C69,KALPit!$A$10:$BI$212,K$51,FALSE))</f>
        <v/>
      </c>
      <c r="L69" s="361" t="str">
        <f>IF($C69="","",VLOOKUP($C69,KALPit!$A$10:$BI$212,L$51,FALSE))</f>
        <v/>
      </c>
      <c r="M69" s="362" t="str">
        <f>IF($C69="","",VLOOKUP($C69,KALPit!$A$10:$BI$212,M$51,FALSE))</f>
        <v/>
      </c>
      <c r="N69" s="361" t="str">
        <f>IF($C69="","",VLOOKUP($C69,KALPit!$A$10:$BI$212,N$51,FALSE))</f>
        <v/>
      </c>
      <c r="O69" s="361" t="str">
        <f>IF($C69="","",VLOOKUP($C69,KALPit!$A$10:$BI$212,O$51,FALSE))</f>
        <v/>
      </c>
      <c r="P69" s="361" t="str">
        <f>IF($C69="","",VLOOKUP($C69,KALPit!$A$10:$BI$212,P$51,FALSE))</f>
        <v/>
      </c>
      <c r="Q69" s="361" t="str">
        <f>IF($C69="","",VLOOKUP($C69,KALPit!$A$10:$BI$212,Q$51,FALSE))</f>
        <v/>
      </c>
      <c r="R69" s="361" t="str">
        <f>IF($C69="","",VLOOKUP($C69,KALPit!$A$10:$BI$212,R$51,FALSE))</f>
        <v/>
      </c>
      <c r="S69" s="361" t="str">
        <f>IF($C69="","",VLOOKUP($C69,KALPit!$A$10:$BI$212,S$51,FALSE))</f>
        <v/>
      </c>
      <c r="T69" s="361" t="str">
        <f>IF($C69="","",VLOOKUP($C69,KALPit!$A$10:$BI$212,T$51,FALSE))</f>
        <v/>
      </c>
      <c r="U69" s="361" t="str">
        <f>IF($C69="","",VLOOKUP($C69,KALPit!$A$10:$BI$212,U$51,FALSE))</f>
        <v/>
      </c>
      <c r="V69" s="361" t="str">
        <f>IF($C69="","",VLOOKUP($C69,KALPit!$A$10:$BI$212,V$51,FALSE))</f>
        <v/>
      </c>
      <c r="W69" s="361" t="str">
        <f>IF($C69="","",VLOOKUP($C69,KALPit!$A$10:$BI$212,W$51,FALSE))</f>
        <v/>
      </c>
      <c r="X69" s="361" t="str">
        <f>IF($C69="","",VLOOKUP($C69,KALPit!$A$10:$BI$212,X$51,FALSE))</f>
        <v/>
      </c>
      <c r="Y69" s="362" t="str">
        <f>IF($C69="","",VLOOKUP($C69,KALPit!$A$10:$BI$212,Y$51,FALSE))</f>
        <v/>
      </c>
      <c r="Z69" s="360" t="str">
        <f>IF($C69="","",VLOOKUP($C69,KALPit!$A$10:$BI$212,Z$51,FALSE))</f>
        <v/>
      </c>
      <c r="AA69" s="361" t="str">
        <f>IF($C69="","",VLOOKUP($C69,KALPit!$A$10:$BI$212,AA$51,FALSE))</f>
        <v/>
      </c>
      <c r="AB69" s="73" t="str">
        <f>IF($C69="","",VLOOKUP($C69,KALPit!$A$10:$BI$212,AB$51,FALSE))</f>
        <v/>
      </c>
      <c r="AC69" s="60" t="str">
        <f>IF($C69="","",VLOOKUP($C69,KALPit!$A$10:$BI$212,AC$51,FALSE))</f>
        <v/>
      </c>
      <c r="AD69" s="361" t="str">
        <f>IF($C69="","",VLOOKUP($C69,KALPit!$A$10:$BI$212,AD$51,FALSE))</f>
        <v/>
      </c>
      <c r="AE69" s="361" t="str">
        <f>IF($C69="","",VLOOKUP($C69,KALPit!$A$10:$BI$212,AE$51,FALSE))</f>
        <v/>
      </c>
      <c r="AF69" s="362" t="str">
        <f>IF($C69="","",VLOOKUP($C69,KALPit!$A$10:$BI$212,AF$51,FALSE))</f>
        <v/>
      </c>
      <c r="AG69" s="60" t="str">
        <f>IF($C69="","",VLOOKUP($C69,KALPit!$A$10:$BI$212,AG$51,FALSE))</f>
        <v/>
      </c>
    </row>
    <row r="70" spans="1:33" x14ac:dyDescent="0.25">
      <c r="A70" s="339">
        <v>6</v>
      </c>
      <c r="B70" s="29" t="s">
        <v>13</v>
      </c>
      <c r="C70" s="58"/>
      <c r="D70" s="30" t="str">
        <f>IF($C70="","",VLOOKUP($C70,KALPit!$A$10:$BI$212,D$1-2,FALSE))</f>
        <v/>
      </c>
      <c r="E70" s="30" t="str">
        <f>IF($C70="","",VLOOKUP($C70,KALPit!$A$10:$BI$212,E$1-1,FALSE))</f>
        <v/>
      </c>
      <c r="F70" s="360" t="str">
        <f t="shared" si="101"/>
        <v/>
      </c>
      <c r="G70" s="361" t="str">
        <f t="shared" si="102"/>
        <v/>
      </c>
      <c r="H70" s="362" t="str">
        <f t="shared" si="103"/>
        <v/>
      </c>
      <c r="I70" s="92" t="str">
        <f>IF($C70="","",VLOOKUP($C70,KALPit!$A$10:$BI$212,I$51,FALSE))</f>
        <v/>
      </c>
      <c r="J70" s="361" t="str">
        <f t="shared" si="104"/>
        <v/>
      </c>
      <c r="K70" s="360" t="str">
        <f>IF($C70="","",VLOOKUP($C70,KALPit!$A$10:$BI$212,K$51,FALSE))</f>
        <v/>
      </c>
      <c r="L70" s="361" t="str">
        <f>IF($C70="","",VLOOKUP($C70,KALPit!$A$10:$BI$212,L$51,FALSE))</f>
        <v/>
      </c>
      <c r="M70" s="362" t="str">
        <f>IF($C70="","",VLOOKUP($C70,KALPit!$A$10:$BI$212,M$51,FALSE))</f>
        <v/>
      </c>
      <c r="N70" s="361" t="str">
        <f>IF($C70="","",VLOOKUP($C70,KALPit!$A$10:$BI$212,N$51,FALSE))</f>
        <v/>
      </c>
      <c r="O70" s="361" t="str">
        <f>IF($C70="","",VLOOKUP($C70,KALPit!$A$10:$BI$212,O$51,FALSE))</f>
        <v/>
      </c>
      <c r="P70" s="361" t="str">
        <f>IF($C70="","",VLOOKUP($C70,KALPit!$A$10:$BI$212,P$51,FALSE))</f>
        <v/>
      </c>
      <c r="Q70" s="361" t="str">
        <f>IF($C70="","",VLOOKUP($C70,KALPit!$A$10:$BI$212,Q$51,FALSE))</f>
        <v/>
      </c>
      <c r="R70" s="361" t="str">
        <f>IF($C70="","",VLOOKUP($C70,KALPit!$A$10:$BI$212,R$51,FALSE))</f>
        <v/>
      </c>
      <c r="S70" s="361" t="str">
        <f>IF($C70="","",VLOOKUP($C70,KALPit!$A$10:$BI$212,S$51,FALSE))</f>
        <v/>
      </c>
      <c r="T70" s="361" t="str">
        <f>IF($C70="","",VLOOKUP($C70,KALPit!$A$10:$BI$212,T$51,FALSE))</f>
        <v/>
      </c>
      <c r="U70" s="361" t="str">
        <f>IF($C70="","",VLOOKUP($C70,KALPit!$A$10:$BI$212,U$51,FALSE))</f>
        <v/>
      </c>
      <c r="V70" s="361" t="str">
        <f>IF($C70="","",VLOOKUP($C70,KALPit!$A$10:$BI$212,V$51,FALSE))</f>
        <v/>
      </c>
      <c r="W70" s="361" t="str">
        <f>IF($C70="","",VLOOKUP($C70,KALPit!$A$10:$BI$212,W$51,FALSE))</f>
        <v/>
      </c>
      <c r="X70" s="361" t="str">
        <f>IF($C70="","",VLOOKUP($C70,KALPit!$A$10:$BI$212,X$51,FALSE))</f>
        <v/>
      </c>
      <c r="Y70" s="362" t="str">
        <f>IF($C70="","",VLOOKUP($C70,KALPit!$A$10:$BI$212,Y$51,FALSE))</f>
        <v/>
      </c>
      <c r="Z70" s="360" t="str">
        <f>IF($C70="","",VLOOKUP($C70,KALPit!$A$10:$BI$212,Z$51,FALSE))</f>
        <v/>
      </c>
      <c r="AA70" s="361" t="str">
        <f>IF($C70="","",VLOOKUP($C70,KALPit!$A$10:$BI$212,AA$51,FALSE))</f>
        <v/>
      </c>
      <c r="AB70" s="73" t="str">
        <f>IF($C70="","",VLOOKUP($C70,KALPit!$A$10:$BI$212,AB$51,FALSE))</f>
        <v/>
      </c>
      <c r="AC70" s="60" t="str">
        <f>IF($C70="","",VLOOKUP($C70,KALPit!$A$10:$BI$212,AC$51,FALSE))</f>
        <v/>
      </c>
      <c r="AD70" s="361" t="str">
        <f>IF($C70="","",VLOOKUP($C70,KALPit!$A$10:$BI$212,AD$51,FALSE))</f>
        <v/>
      </c>
      <c r="AE70" s="361" t="str">
        <f>IF($C70="","",VLOOKUP($C70,KALPit!$A$10:$BI$212,AE$51,FALSE))</f>
        <v/>
      </c>
      <c r="AF70" s="362" t="str">
        <f>IF($C70="","",VLOOKUP($C70,KALPit!$A$10:$BI$212,AF$51,FALSE))</f>
        <v/>
      </c>
      <c r="AG70" s="60" t="str">
        <f>IF($C70="","",VLOOKUP($C70,KALPit!$A$10:$BI$212,AG$51,FALSE))</f>
        <v/>
      </c>
    </row>
    <row r="71" spans="1:33" x14ac:dyDescent="0.25">
      <c r="A71" s="339">
        <v>7</v>
      </c>
      <c r="B71" s="29" t="s">
        <v>13</v>
      </c>
      <c r="C71" s="58"/>
      <c r="D71" s="30" t="str">
        <f>IF($C71="","",VLOOKUP($C71,KALPit!$A$10:$BI$212,D$1-2,FALSE))</f>
        <v/>
      </c>
      <c r="E71" s="30" t="str">
        <f>IF($C71="","",VLOOKUP($C71,KALPit!$A$10:$BI$212,E$1-1,FALSE))</f>
        <v/>
      </c>
      <c r="F71" s="360" t="str">
        <f t="shared" si="101"/>
        <v/>
      </c>
      <c r="G71" s="361" t="str">
        <f t="shared" si="102"/>
        <v/>
      </c>
      <c r="H71" s="362" t="str">
        <f t="shared" si="103"/>
        <v/>
      </c>
      <c r="I71" s="92" t="str">
        <f>IF($C71="","",VLOOKUP($C71,KALPit!$A$10:$BI$212,I$51,FALSE))</f>
        <v/>
      </c>
      <c r="J71" s="361" t="str">
        <f t="shared" si="104"/>
        <v/>
      </c>
      <c r="K71" s="360" t="str">
        <f>IF($C71="","",VLOOKUP($C71,KALPit!$A$10:$BI$212,K$51,FALSE))</f>
        <v/>
      </c>
      <c r="L71" s="361" t="str">
        <f>IF($C71="","",VLOOKUP($C71,KALPit!$A$10:$BI$212,L$51,FALSE))</f>
        <v/>
      </c>
      <c r="M71" s="362" t="str">
        <f>IF($C71="","",VLOOKUP($C71,KALPit!$A$10:$BI$212,M$51,FALSE))</f>
        <v/>
      </c>
      <c r="N71" s="361" t="str">
        <f>IF($C71="","",VLOOKUP($C71,KALPit!$A$10:$BI$212,N$51,FALSE))</f>
        <v/>
      </c>
      <c r="O71" s="361" t="str">
        <f>IF($C71="","",VLOOKUP($C71,KALPit!$A$10:$BI$212,O$51,FALSE))</f>
        <v/>
      </c>
      <c r="P71" s="361" t="str">
        <f>IF($C71="","",VLOOKUP($C71,KALPit!$A$10:$BI$212,P$51,FALSE))</f>
        <v/>
      </c>
      <c r="Q71" s="361" t="str">
        <f>IF($C71="","",VLOOKUP($C71,KALPit!$A$10:$BI$212,Q$51,FALSE))</f>
        <v/>
      </c>
      <c r="R71" s="361" t="str">
        <f>IF($C71="","",VLOOKUP($C71,KALPit!$A$10:$BI$212,R$51,FALSE))</f>
        <v/>
      </c>
      <c r="S71" s="361" t="str">
        <f>IF($C71="","",VLOOKUP($C71,KALPit!$A$10:$BI$212,S$51,FALSE))</f>
        <v/>
      </c>
      <c r="T71" s="361" t="str">
        <f>IF($C71="","",VLOOKUP($C71,KALPit!$A$10:$BI$212,T$51,FALSE))</f>
        <v/>
      </c>
      <c r="U71" s="361" t="str">
        <f>IF($C71="","",VLOOKUP($C71,KALPit!$A$10:$BI$212,U$51,FALSE))</f>
        <v/>
      </c>
      <c r="V71" s="361" t="str">
        <f>IF($C71="","",VLOOKUP($C71,KALPit!$A$10:$BI$212,V$51,FALSE))</f>
        <v/>
      </c>
      <c r="W71" s="361" t="str">
        <f>IF($C71="","",VLOOKUP($C71,KALPit!$A$10:$BI$212,W$51,FALSE))</f>
        <v/>
      </c>
      <c r="X71" s="361" t="str">
        <f>IF($C71="","",VLOOKUP($C71,KALPit!$A$10:$BI$212,X$51,FALSE))</f>
        <v/>
      </c>
      <c r="Y71" s="362" t="str">
        <f>IF($C71="","",VLOOKUP($C71,KALPit!$A$10:$BI$212,Y$51,FALSE))</f>
        <v/>
      </c>
      <c r="Z71" s="360" t="str">
        <f>IF($C71="","",VLOOKUP($C71,KALPit!$A$10:$BI$212,Z$51,FALSE))</f>
        <v/>
      </c>
      <c r="AA71" s="361" t="str">
        <f>IF($C71="","",VLOOKUP($C71,KALPit!$A$10:$BI$212,AA$51,FALSE))</f>
        <v/>
      </c>
      <c r="AB71" s="73" t="str">
        <f>IF($C71="","",VLOOKUP($C71,KALPit!$A$10:$BI$212,AB$51,FALSE))</f>
        <v/>
      </c>
      <c r="AC71" s="60" t="str">
        <f>IF($C71="","",VLOOKUP($C71,KALPit!$A$10:$BI$212,AC$51,FALSE))</f>
        <v/>
      </c>
      <c r="AD71" s="361" t="str">
        <f>IF($C71="","",VLOOKUP($C71,KALPit!$A$10:$BI$212,AD$51,FALSE))</f>
        <v/>
      </c>
      <c r="AE71" s="361" t="str">
        <f>IF($C71="","",VLOOKUP($C71,KALPit!$A$10:$BI$212,AE$51,FALSE))</f>
        <v/>
      </c>
      <c r="AF71" s="362" t="str">
        <f>IF($C71="","",VLOOKUP($C71,KALPit!$A$10:$BI$212,AF$51,FALSE))</f>
        <v/>
      </c>
      <c r="AG71" s="60" t="str">
        <f>IF($C71="","",VLOOKUP($C71,KALPit!$A$10:$BI$212,AG$51,FALSE))</f>
        <v/>
      </c>
    </row>
    <row r="72" spans="1:33" x14ac:dyDescent="0.25">
      <c r="A72" s="339">
        <v>8</v>
      </c>
      <c r="B72" s="29" t="s">
        <v>13</v>
      </c>
      <c r="C72" s="58"/>
      <c r="D72" s="30" t="str">
        <f>IF($C72="","",VLOOKUP($C72,KALPit!$A$10:$BI$212,D$1-2,FALSE))</f>
        <v/>
      </c>
      <c r="E72" s="30" t="str">
        <f>IF($C72="","",VLOOKUP($C72,KALPit!$A$10:$BI$212,E$1-1,FALSE))</f>
        <v/>
      </c>
      <c r="F72" s="360" t="str">
        <f t="shared" si="101"/>
        <v/>
      </c>
      <c r="G72" s="361" t="str">
        <f t="shared" si="102"/>
        <v/>
      </c>
      <c r="H72" s="362" t="str">
        <f t="shared" si="103"/>
        <v/>
      </c>
      <c r="I72" s="92" t="str">
        <f>IF($C72="","",VLOOKUP($C72,KALPit!$A$10:$BI$212,I$51,FALSE))</f>
        <v/>
      </c>
      <c r="J72" s="361" t="str">
        <f t="shared" si="104"/>
        <v/>
      </c>
      <c r="K72" s="360" t="str">
        <f>IF($C72="","",VLOOKUP($C72,KALPit!$A$10:$BI$212,K$51,FALSE))</f>
        <v/>
      </c>
      <c r="L72" s="361" t="str">
        <f>IF($C72="","",VLOOKUP($C72,KALPit!$A$10:$BI$212,L$51,FALSE))</f>
        <v/>
      </c>
      <c r="M72" s="362" t="str">
        <f>IF($C72="","",VLOOKUP($C72,KALPit!$A$10:$BI$212,M$51,FALSE))</f>
        <v/>
      </c>
      <c r="N72" s="361" t="str">
        <f>IF($C72="","",VLOOKUP($C72,KALPit!$A$10:$BI$212,N$51,FALSE))</f>
        <v/>
      </c>
      <c r="O72" s="361" t="str">
        <f>IF($C72="","",VLOOKUP($C72,KALPit!$A$10:$BI$212,O$51,FALSE))</f>
        <v/>
      </c>
      <c r="P72" s="361" t="str">
        <f>IF($C72="","",VLOOKUP($C72,KALPit!$A$10:$BI$212,P$51,FALSE))</f>
        <v/>
      </c>
      <c r="Q72" s="361" t="str">
        <f>IF($C72="","",VLOOKUP($C72,KALPit!$A$10:$BI$212,Q$51,FALSE))</f>
        <v/>
      </c>
      <c r="R72" s="361" t="str">
        <f>IF($C72="","",VLOOKUP($C72,KALPit!$A$10:$BI$212,R$51,FALSE))</f>
        <v/>
      </c>
      <c r="S72" s="361" t="str">
        <f>IF($C72="","",VLOOKUP($C72,KALPit!$A$10:$BI$212,S$51,FALSE))</f>
        <v/>
      </c>
      <c r="T72" s="361" t="str">
        <f>IF($C72="","",VLOOKUP($C72,KALPit!$A$10:$BI$212,T$51,FALSE))</f>
        <v/>
      </c>
      <c r="U72" s="361" t="str">
        <f>IF($C72="","",VLOOKUP($C72,KALPit!$A$10:$BI$212,U$51,FALSE))</f>
        <v/>
      </c>
      <c r="V72" s="361" t="str">
        <f>IF($C72="","",VLOOKUP($C72,KALPit!$A$10:$BI$212,V$51,FALSE))</f>
        <v/>
      </c>
      <c r="W72" s="361" t="str">
        <f>IF($C72="","",VLOOKUP($C72,KALPit!$A$10:$BI$212,W$51,FALSE))</f>
        <v/>
      </c>
      <c r="X72" s="361" t="str">
        <f>IF($C72="","",VLOOKUP($C72,KALPit!$A$10:$BI$212,X$51,FALSE))</f>
        <v/>
      </c>
      <c r="Y72" s="362" t="str">
        <f>IF($C72="","",VLOOKUP($C72,KALPit!$A$10:$BI$212,Y$51,FALSE))</f>
        <v/>
      </c>
      <c r="Z72" s="360" t="str">
        <f>IF($C72="","",VLOOKUP($C72,KALPit!$A$10:$BI$212,Z$51,FALSE))</f>
        <v/>
      </c>
      <c r="AA72" s="361" t="str">
        <f>IF($C72="","",VLOOKUP($C72,KALPit!$A$10:$BI$212,AA$51,FALSE))</f>
        <v/>
      </c>
      <c r="AB72" s="73" t="str">
        <f>IF($C72="","",VLOOKUP($C72,KALPit!$A$10:$BI$212,AB$51,FALSE))</f>
        <v/>
      </c>
      <c r="AC72" s="60" t="str">
        <f>IF($C72="","",VLOOKUP($C72,KALPit!$A$10:$BI$212,AC$51,FALSE))</f>
        <v/>
      </c>
      <c r="AD72" s="361" t="str">
        <f>IF($C72="","",VLOOKUP($C72,KALPit!$A$10:$BI$212,AD$51,FALSE))</f>
        <v/>
      </c>
      <c r="AE72" s="361" t="str">
        <f>IF($C72="","",VLOOKUP($C72,KALPit!$A$10:$BI$212,AE$51,FALSE))</f>
        <v/>
      </c>
      <c r="AF72" s="362" t="str">
        <f>IF($C72="","",VLOOKUP($C72,KALPit!$A$10:$BI$212,AF$51,FALSE))</f>
        <v/>
      </c>
      <c r="AG72" s="60" t="str">
        <f>IF($C72="","",VLOOKUP($C72,KALPit!$A$10:$BI$212,AG$51,FALSE))</f>
        <v/>
      </c>
    </row>
    <row r="73" spans="1:33" x14ac:dyDescent="0.25">
      <c r="A73" s="339">
        <v>9</v>
      </c>
      <c r="B73" s="29" t="s">
        <v>13</v>
      </c>
      <c r="C73" s="58"/>
      <c r="D73" s="30" t="str">
        <f>IF($C73="","",VLOOKUP($C73,KALPit!$A$10:$BI$212,D$1-2,FALSE))</f>
        <v/>
      </c>
      <c r="E73" s="30" t="str">
        <f>IF($C73="","",VLOOKUP($C73,KALPit!$A$10:$BI$212,E$1-1,FALSE))</f>
        <v/>
      </c>
      <c r="F73" s="360" t="str">
        <f t="shared" si="101"/>
        <v/>
      </c>
      <c r="G73" s="361" t="str">
        <f t="shared" si="102"/>
        <v/>
      </c>
      <c r="H73" s="362" t="str">
        <f t="shared" si="103"/>
        <v/>
      </c>
      <c r="I73" s="92" t="str">
        <f>IF($C73="","",VLOOKUP($C73,KALPit!$A$10:$BI$212,I$51,FALSE))</f>
        <v/>
      </c>
      <c r="J73" s="361" t="str">
        <f t="shared" si="104"/>
        <v/>
      </c>
      <c r="K73" s="360" t="str">
        <f>IF($C73="","",VLOOKUP($C73,KALPit!$A$10:$BI$212,K$51,FALSE))</f>
        <v/>
      </c>
      <c r="L73" s="361" t="str">
        <f>IF($C73="","",VLOOKUP($C73,KALPit!$A$10:$BI$212,L$51,FALSE))</f>
        <v/>
      </c>
      <c r="M73" s="362" t="str">
        <f>IF($C73="","",VLOOKUP($C73,KALPit!$A$10:$BI$212,M$51,FALSE))</f>
        <v/>
      </c>
      <c r="N73" s="361" t="str">
        <f>IF($C73="","",VLOOKUP($C73,KALPit!$A$10:$BI$212,N$51,FALSE))</f>
        <v/>
      </c>
      <c r="O73" s="361" t="str">
        <f>IF($C73="","",VLOOKUP($C73,KALPit!$A$10:$BI$212,O$51,FALSE))</f>
        <v/>
      </c>
      <c r="P73" s="361" t="str">
        <f>IF($C73="","",VLOOKUP($C73,KALPit!$A$10:$BI$212,P$51,FALSE))</f>
        <v/>
      </c>
      <c r="Q73" s="361" t="str">
        <f>IF($C73="","",VLOOKUP($C73,KALPit!$A$10:$BI$212,Q$51,FALSE))</f>
        <v/>
      </c>
      <c r="R73" s="361" t="str">
        <f>IF($C73="","",VLOOKUP($C73,KALPit!$A$10:$BI$212,R$51,FALSE))</f>
        <v/>
      </c>
      <c r="S73" s="361" t="str">
        <f>IF($C73="","",VLOOKUP($C73,KALPit!$A$10:$BI$212,S$51,FALSE))</f>
        <v/>
      </c>
      <c r="T73" s="361" t="str">
        <f>IF($C73="","",VLOOKUP($C73,KALPit!$A$10:$BI$212,T$51,FALSE))</f>
        <v/>
      </c>
      <c r="U73" s="361" t="str">
        <f>IF($C73="","",VLOOKUP($C73,KALPit!$A$10:$BI$212,U$51,FALSE))</f>
        <v/>
      </c>
      <c r="V73" s="361" t="str">
        <f>IF($C73="","",VLOOKUP($C73,KALPit!$A$10:$BI$212,V$51,FALSE))</f>
        <v/>
      </c>
      <c r="W73" s="361" t="str">
        <f>IF($C73="","",VLOOKUP($C73,KALPit!$A$10:$BI$212,W$51,FALSE))</f>
        <v/>
      </c>
      <c r="X73" s="361" t="str">
        <f>IF($C73="","",VLOOKUP($C73,KALPit!$A$10:$BI$212,X$51,FALSE))</f>
        <v/>
      </c>
      <c r="Y73" s="362" t="str">
        <f>IF($C73="","",VLOOKUP($C73,KALPit!$A$10:$BI$212,Y$51,FALSE))</f>
        <v/>
      </c>
      <c r="Z73" s="360" t="str">
        <f>IF($C73="","",VLOOKUP($C73,KALPit!$A$10:$BI$212,Z$51,FALSE))</f>
        <v/>
      </c>
      <c r="AA73" s="361" t="str">
        <f>IF($C73="","",VLOOKUP($C73,KALPit!$A$10:$BI$212,AA$51,FALSE))</f>
        <v/>
      </c>
      <c r="AB73" s="73" t="str">
        <f>IF($C73="","",VLOOKUP($C73,KALPit!$A$10:$BI$212,AB$51,FALSE))</f>
        <v/>
      </c>
      <c r="AC73" s="60" t="str">
        <f>IF($C73="","",VLOOKUP($C73,KALPit!$A$10:$BI$212,AC$51,FALSE))</f>
        <v/>
      </c>
      <c r="AD73" s="361" t="str">
        <f>IF($C73="","",VLOOKUP($C73,KALPit!$A$10:$BI$212,AD$51,FALSE))</f>
        <v/>
      </c>
      <c r="AE73" s="361" t="str">
        <f>IF($C73="","",VLOOKUP($C73,KALPit!$A$10:$BI$212,AE$51,FALSE))</f>
        <v/>
      </c>
      <c r="AF73" s="362" t="str">
        <f>IF($C73="","",VLOOKUP($C73,KALPit!$A$10:$BI$212,AF$51,FALSE))</f>
        <v/>
      </c>
      <c r="AG73" s="60" t="str">
        <f>IF($C73="","",VLOOKUP($C73,KALPit!$A$10:$BI$212,AG$51,FALSE))</f>
        <v/>
      </c>
    </row>
    <row r="74" spans="1:33" x14ac:dyDescent="0.25">
      <c r="A74" s="339">
        <v>10</v>
      </c>
      <c r="B74" s="32" t="s">
        <v>13</v>
      </c>
      <c r="C74" s="33"/>
      <c r="D74" s="33" t="str">
        <f>IF($C74="","",VLOOKUP($C74,KALPit!$A$10:$BI$212,D$1-2,FALSE))</f>
        <v/>
      </c>
      <c r="E74" s="33" t="str">
        <f>IF($C74="","",VLOOKUP($C74,KALPit!$A$10:$BI$212,E$1-1,FALSE))</f>
        <v/>
      </c>
      <c r="F74" s="47" t="str">
        <f t="shared" si="101"/>
        <v/>
      </c>
      <c r="G74" s="363" t="str">
        <f t="shared" si="102"/>
        <v/>
      </c>
      <c r="H74" s="364" t="str">
        <f t="shared" si="103"/>
        <v/>
      </c>
      <c r="I74" s="93" t="str">
        <f>IF($C74="","",VLOOKUP($C74,KALPit!$A$10:$BI$212,I$51,FALSE))</f>
        <v/>
      </c>
      <c r="J74" s="363" t="str">
        <f t="shared" si="104"/>
        <v/>
      </c>
      <c r="K74" s="47" t="str">
        <f>IF($C74="","",VLOOKUP($C74,KALPit!$A$10:$BI$212,K$51,FALSE))</f>
        <v/>
      </c>
      <c r="L74" s="363" t="str">
        <f>IF($C74="","",VLOOKUP($C74,KALPit!$A$10:$BI$212,L$51,FALSE))</f>
        <v/>
      </c>
      <c r="M74" s="364" t="str">
        <f>IF($C74="","",VLOOKUP($C74,KALPit!$A$10:$BI$212,M$51,FALSE))</f>
        <v/>
      </c>
      <c r="N74" s="363" t="str">
        <f>IF($C74="","",VLOOKUP($C74,KALPit!$A$10:$BI$212,N$51,FALSE))</f>
        <v/>
      </c>
      <c r="O74" s="363" t="str">
        <f>IF($C74="","",VLOOKUP($C74,KALPit!$A$10:$BI$212,O$51,FALSE))</f>
        <v/>
      </c>
      <c r="P74" s="363" t="str">
        <f>IF($C74="","",VLOOKUP($C74,KALPit!$A$10:$BI$212,P$51,FALSE))</f>
        <v/>
      </c>
      <c r="Q74" s="363" t="str">
        <f>IF($C74="","",VLOOKUP($C74,KALPit!$A$10:$BI$212,Q$51,FALSE))</f>
        <v/>
      </c>
      <c r="R74" s="363" t="str">
        <f>IF($C74="","",VLOOKUP($C74,KALPit!$A$10:$BI$212,R$51,FALSE))</f>
        <v/>
      </c>
      <c r="S74" s="363" t="str">
        <f>IF($C74="","",VLOOKUP($C74,KALPit!$A$10:$BI$212,S$51,FALSE))</f>
        <v/>
      </c>
      <c r="T74" s="363" t="str">
        <f>IF($C74="","",VLOOKUP($C74,KALPit!$A$10:$BI$212,T$51,FALSE))</f>
        <v/>
      </c>
      <c r="U74" s="363" t="str">
        <f>IF($C74="","",VLOOKUP($C74,KALPit!$A$10:$BI$212,U$51,FALSE))</f>
        <v/>
      </c>
      <c r="V74" s="363" t="str">
        <f>IF($C74="","",VLOOKUP($C74,KALPit!$A$10:$BI$212,V$51,FALSE))</f>
        <v/>
      </c>
      <c r="W74" s="363" t="str">
        <f>IF($C74="","",VLOOKUP($C74,KALPit!$A$10:$BI$212,W$51,FALSE))</f>
        <v/>
      </c>
      <c r="X74" s="363" t="str">
        <f>IF($C74="","",VLOOKUP($C74,KALPit!$A$10:$BI$212,X$51,FALSE))</f>
        <v/>
      </c>
      <c r="Y74" s="364" t="str">
        <f>IF($C74="","",VLOOKUP($C74,KALPit!$A$10:$BI$212,Y$51,FALSE))</f>
        <v/>
      </c>
      <c r="Z74" s="47" t="str">
        <f>IF($C74="","",VLOOKUP($C74,KALPit!$A$10:$BI$212,Z$51,FALSE))</f>
        <v/>
      </c>
      <c r="AA74" s="363" t="str">
        <f>IF($C74="","",VLOOKUP($C74,KALPit!$A$10:$BI$212,AA$51,FALSE))</f>
        <v/>
      </c>
      <c r="AB74" s="74" t="str">
        <f>IF($C74="","",VLOOKUP($C74,KALPit!$A$10:$BI$212,AB$51,FALSE))</f>
        <v/>
      </c>
      <c r="AC74" s="61" t="str">
        <f>IF($C74="","",VLOOKUP($C74,KALPit!$A$10:$BI$212,AC$51,FALSE))</f>
        <v/>
      </c>
      <c r="AD74" s="363" t="str">
        <f>IF($C74="","",VLOOKUP($C74,KALPit!$A$10:$BI$212,AD$51,FALSE))</f>
        <v/>
      </c>
      <c r="AE74" s="363" t="str">
        <f>IF($C74="","",VLOOKUP($C74,KALPit!$A$10:$BI$212,AE$51,FALSE))</f>
        <v/>
      </c>
      <c r="AF74" s="364" t="str">
        <f>IF($C74="","",VLOOKUP($C74,KALPit!$A$10:$BI$212,AF$51,FALSE))</f>
        <v/>
      </c>
      <c r="AG74" s="61" t="str">
        <f>IF($C74="","",VLOOKUP($C74,KALPit!$A$10:$BI$212,AG$51,FALSE))</f>
        <v/>
      </c>
    </row>
  </sheetData>
  <mergeCells count="22">
    <mergeCell ref="AH45:AT45"/>
    <mergeCell ref="AH46:AT46"/>
    <mergeCell ref="AH47:AT47"/>
    <mergeCell ref="AH48:AT48"/>
    <mergeCell ref="AH39:AT39"/>
    <mergeCell ref="AH40:AT40"/>
    <mergeCell ref="AH41:AT41"/>
    <mergeCell ref="AH42:AT42"/>
    <mergeCell ref="AH43:AT43"/>
    <mergeCell ref="AH44:AT44"/>
    <mergeCell ref="AG38:AT38"/>
    <mergeCell ref="AG26:AT26"/>
    <mergeCell ref="AH27:AT27"/>
    <mergeCell ref="AH28:AT28"/>
    <mergeCell ref="AH29:AT29"/>
    <mergeCell ref="AH30:AT30"/>
    <mergeCell ref="AH31:AT31"/>
    <mergeCell ref="AH32:AT32"/>
    <mergeCell ref="AH33:AT33"/>
    <mergeCell ref="AH34:AT34"/>
    <mergeCell ref="AH35:AT35"/>
    <mergeCell ref="AH36:AT36"/>
  </mergeCells>
  <conditionalFormatting sqref="G13">
    <cfRule type="expression" dxfId="164" priority="15">
      <formula>IF(SUM(G14:G19)&gt;1,1,0)</formula>
    </cfRule>
  </conditionalFormatting>
  <conditionalFormatting sqref="H13">
    <cfRule type="expression" dxfId="163" priority="14">
      <formula>IF(SUM(H14:H19)&gt;1,1,0)</formula>
    </cfRule>
  </conditionalFormatting>
  <conditionalFormatting sqref="F13">
    <cfRule type="expression" dxfId="162" priority="13">
      <formula>IF(SUM(F14:F19)&gt;1,1,0)</formula>
    </cfRule>
  </conditionalFormatting>
  <conditionalFormatting sqref="I2">
    <cfRule type="expression" dxfId="161" priority="12">
      <formula>-IF(SUM(I3:I11)&gt;1,1,0)</formula>
    </cfRule>
  </conditionalFormatting>
  <conditionalFormatting sqref="H2">
    <cfRule type="expression" dxfId="160" priority="11">
      <formula>-IF(SUM(H3:H11)&gt;1,1,0)</formula>
    </cfRule>
  </conditionalFormatting>
  <conditionalFormatting sqref="F21">
    <cfRule type="expression" dxfId="159" priority="10">
      <formula>IF(SUM($F$22:$F$24)&gt;1,1,0)</formula>
    </cfRule>
  </conditionalFormatting>
  <conditionalFormatting sqref="F52">
    <cfRule type="expression" dxfId="158" priority="9">
      <formula>IF(SUM($F$53:$F$58)&gt;1,1,0)</formula>
    </cfRule>
  </conditionalFormatting>
  <conditionalFormatting sqref="H52">
    <cfRule type="expression" dxfId="157" priority="8">
      <formula>IF(SUM($H$53:$H$58)&gt;3,1,0)</formula>
    </cfRule>
  </conditionalFormatting>
  <conditionalFormatting sqref="G52">
    <cfRule type="expression" dxfId="156" priority="7">
      <formula>IF(SUM($G$53:$G$58)&gt;2,1,0)</formula>
    </cfRule>
  </conditionalFormatting>
  <conditionalFormatting sqref="C22:C24 C14:C19 C3:C11">
    <cfRule type="expression" dxfId="155" priority="5">
      <formula>IF($AK3&lt;4.5,1,0)</formula>
    </cfRule>
    <cfRule type="expression" dxfId="154" priority="6">
      <formula>IF($AK3&gt;7,1,0)</formula>
    </cfRule>
  </conditionalFormatting>
  <conditionalFormatting sqref="C15">
    <cfRule type="expression" dxfId="153" priority="3">
      <formula>IF($AK15&lt;4.5,1,0)</formula>
    </cfRule>
    <cfRule type="expression" dxfId="152" priority="4">
      <formula>IF($AK15&gt;7,1,0)</formula>
    </cfRule>
  </conditionalFormatting>
  <conditionalFormatting sqref="F2">
    <cfRule type="expression" dxfId="151" priority="2">
      <formula>IF(SUM(F3:F11)&gt;1,1,0)</formula>
    </cfRule>
  </conditionalFormatting>
  <conditionalFormatting sqref="G2">
    <cfRule type="expression" dxfId="150" priority="1">
      <formula>IF(SUM(G3:G11)&gt;1,1,0)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5">
    <tabColor theme="9"/>
  </sheetPr>
  <dimension ref="A1:CP202"/>
  <sheetViews>
    <sheetView tabSelected="1" zoomScale="85" zoomScaleNormal="85" workbookViewId="0">
      <pane xSplit="16" ySplit="10" topLeftCell="Q11" activePane="bottomRight" state="frozenSplit"/>
      <selection pane="topRight" activeCell="H1" sqref="H1"/>
      <selection pane="bottomLeft"/>
      <selection pane="bottomRight" activeCell="I7" sqref="I7"/>
    </sheetView>
  </sheetViews>
  <sheetFormatPr defaultColWidth="11.42578125" defaultRowHeight="15" x14ac:dyDescent="0.25"/>
  <cols>
    <col min="1" max="1" width="6.28515625" style="340" customWidth="1"/>
    <col min="2" max="2" width="6.140625" style="20" bestFit="1" customWidth="1"/>
    <col min="3" max="3" width="6.7109375" style="20" bestFit="1" customWidth="1"/>
    <col min="4" max="4" width="6.85546875" bestFit="1" customWidth="1"/>
    <col min="5" max="5" width="7.140625" bestFit="1" customWidth="1"/>
    <col min="6" max="6" width="6.5703125" bestFit="1" customWidth="1"/>
    <col min="7" max="7" width="7.140625" bestFit="1" customWidth="1"/>
    <col min="8" max="8" width="14.7109375" customWidth="1"/>
    <col min="9" max="9" width="16.85546875" style="339" customWidth="1"/>
    <col min="10" max="10" width="6.5703125" bestFit="1" customWidth="1"/>
    <col min="11" max="11" width="6.7109375" bestFit="1" customWidth="1"/>
    <col min="12" max="12" width="7" bestFit="1" customWidth="1"/>
    <col min="13" max="13" width="5" bestFit="1" customWidth="1"/>
    <col min="14" max="14" width="4.85546875" bestFit="1" customWidth="1"/>
    <col min="15" max="15" width="7.5703125" bestFit="1" customWidth="1"/>
    <col min="16" max="16" width="7.140625" style="3" bestFit="1" customWidth="1"/>
    <col min="17" max="17" width="9.7109375" bestFit="1" customWidth="1"/>
    <col min="18" max="18" width="9.7109375" style="3" bestFit="1" customWidth="1"/>
    <col min="19" max="19" width="7.5703125" bestFit="1" customWidth="1"/>
    <col min="20" max="20" width="7.42578125" bestFit="1" customWidth="1"/>
    <col min="21" max="21" width="8" bestFit="1" customWidth="1"/>
    <col min="22" max="22" width="6.85546875" bestFit="1" customWidth="1"/>
    <col min="23" max="23" width="6.42578125" style="3" bestFit="1" customWidth="1"/>
    <col min="24" max="24" width="9" bestFit="1" customWidth="1"/>
    <col min="25" max="25" width="8.85546875" bestFit="1" customWidth="1"/>
    <col min="26" max="26" width="9.5703125" bestFit="1" customWidth="1"/>
    <col min="27" max="27" width="8.42578125" bestFit="1" customWidth="1"/>
    <col min="28" max="28" width="6.5703125" style="3" bestFit="1" customWidth="1"/>
    <col min="29" max="29" width="9.85546875" bestFit="1" customWidth="1"/>
    <col min="30" max="30" width="10.7109375" bestFit="1" customWidth="1"/>
    <col min="31" max="31" width="9.42578125" bestFit="1" customWidth="1"/>
    <col min="32" max="32" width="4.85546875" bestFit="1" customWidth="1"/>
    <col min="33" max="35" width="6" bestFit="1" customWidth="1"/>
    <col min="36" max="36" width="5.85546875" bestFit="1" customWidth="1"/>
    <col min="37" max="37" width="5.7109375" bestFit="1" customWidth="1"/>
    <col min="38" max="38" width="5.85546875" bestFit="1" customWidth="1"/>
    <col min="39" max="39" width="6" style="3" bestFit="1" customWidth="1"/>
    <col min="40" max="41" width="6.85546875" bestFit="1" customWidth="1"/>
    <col min="42" max="42" width="7.7109375" style="3" bestFit="1" customWidth="1"/>
    <col min="43" max="43" width="12.5703125" bestFit="1" customWidth="1"/>
    <col min="44" max="44" width="9.5703125" style="3" bestFit="1" customWidth="1"/>
    <col min="45" max="45" width="9.28515625" bestFit="1" customWidth="1"/>
    <col min="46" max="46" width="9" style="5" bestFit="1" customWidth="1"/>
    <col min="47" max="47" width="8.85546875" bestFit="1" customWidth="1"/>
    <col min="48" max="48" width="9" bestFit="1" customWidth="1"/>
    <col min="49" max="49" width="4.7109375" bestFit="1" customWidth="1"/>
    <col min="50" max="50" width="9" bestFit="1" customWidth="1"/>
    <col min="51" max="51" width="4.140625" style="46" bestFit="1" customWidth="1"/>
    <col min="52" max="58" width="4.140625" style="5" bestFit="1" customWidth="1"/>
    <col min="59" max="59" width="4.140625" style="3" bestFit="1" customWidth="1"/>
    <col min="60" max="60" width="3.85546875" style="46" bestFit="1" customWidth="1"/>
    <col min="61" max="67" width="3.85546875" style="5" bestFit="1" customWidth="1"/>
    <col min="68" max="68" width="3.85546875" style="3" bestFit="1" customWidth="1"/>
    <col min="69" max="69" width="3.42578125" bestFit="1" customWidth="1"/>
    <col min="70" max="71" width="4.28515625" bestFit="1" customWidth="1"/>
    <col min="72" max="72" width="10.5703125" style="98" bestFit="1" customWidth="1"/>
    <col min="73" max="74" width="6.7109375" style="84" bestFit="1" customWidth="1"/>
    <col min="75" max="75" width="11.42578125" style="84"/>
    <col min="76" max="76" width="8.85546875" style="84" bestFit="1" customWidth="1"/>
    <col min="77" max="77" width="9.140625" style="84" bestFit="1" customWidth="1"/>
    <col min="78" max="79" width="8.7109375" style="84" bestFit="1" customWidth="1"/>
    <col min="80" max="80" width="8.85546875" style="84" bestFit="1" customWidth="1"/>
    <col min="81" max="81" width="4.28515625" style="84" bestFit="1" customWidth="1"/>
    <col min="82" max="82" width="5.42578125" style="84" bestFit="1" customWidth="1"/>
    <col min="83" max="83" width="4.42578125" style="84" bestFit="1" customWidth="1"/>
    <col min="84" max="84" width="4.28515625" style="84" bestFit="1" customWidth="1"/>
    <col min="85" max="85" width="10.28515625" style="84" customWidth="1"/>
    <col min="86" max="86" width="4.85546875" style="281" bestFit="1" customWidth="1"/>
    <col min="87" max="89" width="6" style="281" bestFit="1" customWidth="1"/>
    <col min="90" max="90" width="5.85546875" style="281" bestFit="1" customWidth="1"/>
    <col min="91" max="91" width="5.7109375" style="281" bestFit="1" customWidth="1"/>
    <col min="92" max="92" width="5.85546875" style="281" bestFit="1" customWidth="1"/>
    <col min="93" max="93" width="6" style="281" bestFit="1" customWidth="1"/>
    <col min="94" max="94" width="6.5703125" style="281" bestFit="1" customWidth="1"/>
    <col min="95" max="16384" width="11.42578125" style="84"/>
  </cols>
  <sheetData>
    <row r="1" spans="1:94" s="88" customFormat="1" x14ac:dyDescent="0.25">
      <c r="A1" s="368"/>
      <c r="B1" s="65"/>
      <c r="C1" s="65" t="s">
        <v>91</v>
      </c>
      <c r="D1" s="5" t="s">
        <v>136</v>
      </c>
      <c r="E1" s="5"/>
      <c r="F1" s="5" t="s">
        <v>207</v>
      </c>
      <c r="G1" s="5" t="s">
        <v>208</v>
      </c>
      <c r="H1" s="5" t="s">
        <v>209</v>
      </c>
      <c r="I1" s="361"/>
      <c r="J1" s="20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100"/>
      <c r="CH1" s="280"/>
      <c r="CI1" s="280"/>
      <c r="CJ1" s="280"/>
      <c r="CK1" s="280"/>
      <c r="CL1" s="280"/>
      <c r="CM1" s="280"/>
      <c r="CN1" s="280"/>
      <c r="CO1" s="280"/>
      <c r="CP1" s="280"/>
    </row>
    <row r="2" spans="1:94" s="88" customFormat="1" x14ac:dyDescent="0.25">
      <c r="A2" s="368"/>
      <c r="B2" s="65" t="s">
        <v>197</v>
      </c>
      <c r="C2" s="65">
        <f>COUNTIF($B$11:$B$187,B2)</f>
        <v>9</v>
      </c>
      <c r="D2" s="88">
        <f>VLOOKUP($B2,KALPit!$B$2:$C$8,2,FALSE)</f>
        <v>4</v>
      </c>
      <c r="E2" s="5">
        <v>26</v>
      </c>
      <c r="F2" s="106">
        <f>C2/$E2</f>
        <v>0.34615384615384615</v>
      </c>
      <c r="G2" s="106">
        <f>D2/$E2</f>
        <v>0.15384615384615385</v>
      </c>
      <c r="H2" s="105">
        <f>(C2+D2)/$E2</f>
        <v>0.5</v>
      </c>
      <c r="I2" s="105"/>
      <c r="J2" s="105"/>
      <c r="K2" s="10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100"/>
      <c r="CH2" s="280"/>
      <c r="CI2" s="280"/>
      <c r="CJ2" s="280"/>
      <c r="CK2" s="280"/>
      <c r="CL2" s="280"/>
      <c r="CM2" s="280"/>
      <c r="CN2" s="280"/>
      <c r="CO2" s="280"/>
      <c r="CP2" s="280"/>
    </row>
    <row r="3" spans="1:94" s="88" customFormat="1" x14ac:dyDescent="0.25">
      <c r="A3" s="368"/>
      <c r="B3" s="65" t="s">
        <v>198</v>
      </c>
      <c r="C3" s="65">
        <f>COUNTIF($B$11:$B$187,B3)</f>
        <v>0</v>
      </c>
      <c r="D3" s="88">
        <f>VLOOKUP($B3,KALPit!$B$2:$C$8,2,FALSE)</f>
        <v>0</v>
      </c>
      <c r="E3" s="5">
        <v>27</v>
      </c>
      <c r="F3" s="106">
        <f t="shared" ref="F3:F8" si="0">C3/$E3</f>
        <v>0</v>
      </c>
      <c r="G3" s="106">
        <f t="shared" ref="G3:G8" si="1">D3/$E3</f>
        <v>0</v>
      </c>
      <c r="H3" s="105">
        <f t="shared" ref="H3:H8" si="2">(C3+D3)/$E3</f>
        <v>0</v>
      </c>
      <c r="I3" s="105"/>
      <c r="J3" s="105"/>
      <c r="K3" s="10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100"/>
      <c r="CH3" s="280"/>
      <c r="CI3" s="280"/>
      <c r="CJ3" s="280"/>
      <c r="CK3" s="280"/>
      <c r="CL3" s="280"/>
      <c r="CM3" s="280"/>
      <c r="CN3" s="280"/>
      <c r="CO3" s="280"/>
      <c r="CP3" s="280"/>
    </row>
    <row r="4" spans="1:94" s="88" customFormat="1" x14ac:dyDescent="0.25">
      <c r="A4" s="368"/>
      <c r="B4" s="65" t="s">
        <v>199</v>
      </c>
      <c r="C4" s="65">
        <f>COUNTIF($B$11:$B$187,B4)</f>
        <v>1</v>
      </c>
      <c r="D4" s="88">
        <f>VLOOKUP($B4,KALPit!$B$2:$C$8,2,FALSE)</f>
        <v>0</v>
      </c>
      <c r="E4" s="5">
        <v>27</v>
      </c>
      <c r="F4" s="106">
        <f t="shared" si="0"/>
        <v>3.7037037037037035E-2</v>
      </c>
      <c r="G4" s="106">
        <f t="shared" si="1"/>
        <v>0</v>
      </c>
      <c r="H4" s="105">
        <f t="shared" si="2"/>
        <v>3.7037037037037035E-2</v>
      </c>
      <c r="I4" s="105"/>
      <c r="J4" s="105"/>
      <c r="K4" s="10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100"/>
      <c r="CH4" s="280"/>
      <c r="CI4" s="280"/>
      <c r="CJ4" s="280"/>
      <c r="CK4" s="280"/>
      <c r="CL4" s="280"/>
      <c r="CM4" s="280"/>
      <c r="CN4" s="280"/>
      <c r="CO4" s="280"/>
      <c r="CP4" s="280"/>
    </row>
    <row r="5" spans="1:94" s="88" customFormat="1" x14ac:dyDescent="0.25">
      <c r="A5" s="368"/>
      <c r="B5" s="65" t="s">
        <v>200</v>
      </c>
      <c r="C5" s="65">
        <f>COUNTIF($B$11:$B$187,B5)</f>
        <v>0</v>
      </c>
      <c r="D5" s="88">
        <f>VLOOKUP($B5,KALPit!$B$2:$C$8,2,FALSE)</f>
        <v>0</v>
      </c>
      <c r="E5" s="5">
        <v>27</v>
      </c>
      <c r="F5" s="106">
        <f t="shared" si="0"/>
        <v>0</v>
      </c>
      <c r="G5" s="106">
        <f t="shared" si="1"/>
        <v>0</v>
      </c>
      <c r="H5" s="105">
        <f t="shared" si="2"/>
        <v>0</v>
      </c>
      <c r="I5" s="105"/>
      <c r="J5" s="105"/>
      <c r="K5" s="10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100"/>
      <c r="CH5" s="280"/>
      <c r="CI5" s="280"/>
      <c r="CJ5" s="280"/>
      <c r="CK5" s="280"/>
      <c r="CL5" s="280"/>
      <c r="CM5" s="280"/>
      <c r="CN5" s="280"/>
      <c r="CO5" s="280"/>
      <c r="CP5" s="280"/>
    </row>
    <row r="6" spans="1:94" s="88" customFormat="1" x14ac:dyDescent="0.25">
      <c r="A6" s="368"/>
      <c r="B6" s="65" t="s">
        <v>295</v>
      </c>
      <c r="C6" s="65">
        <f>COUNTIF($B$11:$B$187,B6)</f>
        <v>0</v>
      </c>
      <c r="D6" s="88">
        <f>VLOOKUP($B6,KALPit!$B$2:$C$8,2,FALSE)</f>
        <v>0</v>
      </c>
      <c r="E6" s="5">
        <v>35</v>
      </c>
      <c r="F6" s="106">
        <f t="shared" si="0"/>
        <v>0</v>
      </c>
      <c r="G6" s="106">
        <f t="shared" si="1"/>
        <v>0</v>
      </c>
      <c r="H6" s="105">
        <f t="shared" si="2"/>
        <v>0</v>
      </c>
      <c r="I6" s="105"/>
      <c r="J6" s="105"/>
      <c r="K6" s="10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100"/>
      <c r="CH6" s="280"/>
      <c r="CI6" s="280"/>
      <c r="CJ6" s="280"/>
      <c r="CK6" s="280"/>
      <c r="CL6" s="280"/>
      <c r="CM6" s="280"/>
      <c r="CN6" s="280"/>
      <c r="CO6" s="280"/>
      <c r="CP6" s="280"/>
    </row>
    <row r="7" spans="1:94" s="88" customFormat="1" x14ac:dyDescent="0.25">
      <c r="A7" s="368"/>
      <c r="B7" s="65" t="s">
        <v>205</v>
      </c>
      <c r="C7" s="65">
        <f>COUNTBLANK($B$11:$B$187)-COUNTBLANK($H$11:$H$187)</f>
        <v>66</v>
      </c>
      <c r="D7" s="88">
        <f>VLOOKUP($B7,KALPit!$B$2:$C$8,2,FALSE)</f>
        <v>68</v>
      </c>
      <c r="E7" s="5"/>
      <c r="F7" s="106"/>
      <c r="G7" s="106"/>
      <c r="H7" s="105"/>
      <c r="I7" s="105"/>
      <c r="J7" s="105"/>
      <c r="K7" s="10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100"/>
      <c r="CH7" s="280"/>
      <c r="CI7" s="280"/>
      <c r="CJ7" s="280"/>
      <c r="CK7" s="280"/>
      <c r="CL7" s="280"/>
      <c r="CM7" s="280"/>
      <c r="CN7" s="280"/>
      <c r="CO7" s="280"/>
      <c r="CP7" s="280"/>
    </row>
    <row r="8" spans="1:94" s="88" customFormat="1" x14ac:dyDescent="0.25">
      <c r="A8" s="368"/>
      <c r="B8" s="65" t="s">
        <v>206</v>
      </c>
      <c r="C8" s="65">
        <f>SUM(C2:C7)</f>
        <v>76</v>
      </c>
      <c r="D8" s="5">
        <f>SUM(D2:D7)</f>
        <v>72</v>
      </c>
      <c r="E8" s="5">
        <f>SUM(E2:E7)</f>
        <v>142</v>
      </c>
      <c r="F8" s="106">
        <f t="shared" si="0"/>
        <v>0.53521126760563376</v>
      </c>
      <c r="G8" s="106">
        <f t="shared" si="1"/>
        <v>0.50704225352112675</v>
      </c>
      <c r="H8" s="105">
        <f t="shared" si="2"/>
        <v>1.0422535211267605</v>
      </c>
      <c r="I8" s="105"/>
      <c r="J8" s="105"/>
      <c r="K8" s="10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100"/>
      <c r="CH8" s="280"/>
      <c r="CI8" s="280"/>
      <c r="CJ8" s="280"/>
      <c r="CK8" s="280"/>
      <c r="CL8" s="280"/>
      <c r="CM8" s="280"/>
      <c r="CN8" s="280"/>
      <c r="CO8" s="280"/>
      <c r="CP8" s="280"/>
    </row>
    <row r="9" spans="1:94" s="88" customFormat="1" x14ac:dyDescent="0.25">
      <c r="A9" s="368"/>
      <c r="B9" s="65"/>
      <c r="C9" s="65"/>
      <c r="D9" s="5"/>
      <c r="E9" s="5"/>
      <c r="F9" s="5"/>
      <c r="G9" s="5"/>
      <c r="H9" s="5"/>
      <c r="I9" s="361"/>
      <c r="J9" s="205"/>
      <c r="K9" s="5"/>
      <c r="L9" s="5"/>
      <c r="M9" s="5"/>
      <c r="N9" s="5"/>
      <c r="O9" s="5"/>
      <c r="P9" s="5"/>
      <c r="Q9" s="5"/>
      <c r="R9" s="5"/>
      <c r="S9" s="5">
        <v>8</v>
      </c>
      <c r="T9" s="5">
        <v>3</v>
      </c>
      <c r="U9" s="5">
        <v>7</v>
      </c>
      <c r="V9" s="5">
        <v>6</v>
      </c>
      <c r="W9" s="88">
        <v>1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100"/>
      <c r="CH9" s="280">
        <f t="shared" ref="CH9:CP9" si="3">COUNTIF(CH11:CH81,"X")</f>
        <v>11</v>
      </c>
      <c r="CI9" s="280">
        <f t="shared" si="3"/>
        <v>6</v>
      </c>
      <c r="CJ9" s="280">
        <f t="shared" si="3"/>
        <v>16</v>
      </c>
      <c r="CK9" s="280">
        <f t="shared" si="3"/>
        <v>13</v>
      </c>
      <c r="CL9" s="280">
        <f t="shared" si="3"/>
        <v>9</v>
      </c>
      <c r="CM9" s="280">
        <f t="shared" si="3"/>
        <v>17</v>
      </c>
      <c r="CN9" s="280">
        <f t="shared" si="3"/>
        <v>7</v>
      </c>
      <c r="CO9" s="280">
        <f t="shared" si="3"/>
        <v>11</v>
      </c>
      <c r="CP9" s="280">
        <f t="shared" si="3"/>
        <v>13</v>
      </c>
    </row>
    <row r="10" spans="1:94" s="97" customFormat="1" x14ac:dyDescent="0.25">
      <c r="A10" s="97" t="s">
        <v>14</v>
      </c>
      <c r="B10" s="111" t="s">
        <v>196</v>
      </c>
      <c r="C10" s="111" t="s">
        <v>109</v>
      </c>
      <c r="D10" s="4" t="s">
        <v>169</v>
      </c>
      <c r="E10" s="4" t="s">
        <v>170</v>
      </c>
      <c r="F10" s="4" t="s">
        <v>104</v>
      </c>
      <c r="G10" s="4" t="s">
        <v>101</v>
      </c>
      <c r="H10" s="4" t="s">
        <v>464</v>
      </c>
      <c r="I10" s="4" t="s">
        <v>465</v>
      </c>
      <c r="J10" s="4" t="s">
        <v>342</v>
      </c>
      <c r="K10" s="4" t="s">
        <v>292</v>
      </c>
      <c r="L10" s="4" t="s">
        <v>81</v>
      </c>
      <c r="M10" s="4" t="s">
        <v>91</v>
      </c>
      <c r="N10" s="4" t="s">
        <v>92</v>
      </c>
      <c r="O10" s="4" t="s">
        <v>15</v>
      </c>
      <c r="P10" s="2" t="s">
        <v>16</v>
      </c>
      <c r="Q10" s="4" t="s">
        <v>17</v>
      </c>
      <c r="R10" s="2" t="s">
        <v>18</v>
      </c>
      <c r="S10" s="4" t="s">
        <v>19</v>
      </c>
      <c r="T10" s="4" t="s">
        <v>20</v>
      </c>
      <c r="U10" s="4" t="s">
        <v>21</v>
      </c>
      <c r="V10" s="4" t="s">
        <v>22</v>
      </c>
      <c r="W10" s="2" t="s">
        <v>23</v>
      </c>
      <c r="X10" s="4" t="s">
        <v>24</v>
      </c>
      <c r="Y10" s="4" t="s">
        <v>25</v>
      </c>
      <c r="Z10" s="4" t="s">
        <v>26</v>
      </c>
      <c r="AA10" s="4" t="s">
        <v>27</v>
      </c>
      <c r="AB10" s="2" t="s">
        <v>28</v>
      </c>
      <c r="AC10" s="4" t="s">
        <v>191</v>
      </c>
      <c r="AD10" s="4" t="s">
        <v>293</v>
      </c>
      <c r="AE10" s="4" t="s">
        <v>294</v>
      </c>
      <c r="AF10" s="4" t="s">
        <v>82</v>
      </c>
      <c r="AG10" s="4" t="s">
        <v>84</v>
      </c>
      <c r="AH10" s="4" t="s">
        <v>85</v>
      </c>
      <c r="AI10" s="4" t="s">
        <v>86</v>
      </c>
      <c r="AJ10" s="4" t="s">
        <v>87</v>
      </c>
      <c r="AK10" s="4" t="s">
        <v>88</v>
      </c>
      <c r="AL10" s="4" t="s">
        <v>89</v>
      </c>
      <c r="AM10" s="2" t="s">
        <v>90</v>
      </c>
      <c r="AN10" s="4" t="s">
        <v>29</v>
      </c>
      <c r="AO10" s="4" t="s">
        <v>30</v>
      </c>
      <c r="AP10" s="2" t="s">
        <v>31</v>
      </c>
      <c r="AQ10" s="4" t="s">
        <v>32</v>
      </c>
      <c r="AR10" s="2" t="s">
        <v>33</v>
      </c>
      <c r="AS10" s="4" t="s">
        <v>106</v>
      </c>
      <c r="AT10" s="4" t="s">
        <v>77</v>
      </c>
      <c r="AU10" s="4" t="s">
        <v>107</v>
      </c>
      <c r="AV10" s="4" t="s">
        <v>78</v>
      </c>
      <c r="AW10" s="4" t="s">
        <v>76</v>
      </c>
      <c r="AX10" s="4" t="s">
        <v>79</v>
      </c>
      <c r="AY10" s="29" t="s">
        <v>151</v>
      </c>
      <c r="AZ10" s="4" t="s">
        <v>152</v>
      </c>
      <c r="BA10" s="4" t="s">
        <v>153</v>
      </c>
      <c r="BB10" s="4" t="s">
        <v>154</v>
      </c>
      <c r="BC10" s="4" t="s">
        <v>155</v>
      </c>
      <c r="BD10" s="4" t="s">
        <v>156</v>
      </c>
      <c r="BE10" s="4" t="s">
        <v>157</v>
      </c>
      <c r="BF10" s="4" t="s">
        <v>158</v>
      </c>
      <c r="BG10" s="2" t="s">
        <v>159</v>
      </c>
      <c r="BH10" s="29" t="s">
        <v>160</v>
      </c>
      <c r="BI10" s="4" t="s">
        <v>161</v>
      </c>
      <c r="BJ10" s="4" t="s">
        <v>162</v>
      </c>
      <c r="BK10" s="4" t="s">
        <v>163</v>
      </c>
      <c r="BL10" s="4" t="s">
        <v>164</v>
      </c>
      <c r="BM10" s="4" t="s">
        <v>165</v>
      </c>
      <c r="BN10" s="4" t="s">
        <v>166</v>
      </c>
      <c r="BO10" s="4" t="s">
        <v>167</v>
      </c>
      <c r="BP10" s="2" t="s">
        <v>168</v>
      </c>
      <c r="BQ10" s="2" t="s">
        <v>95</v>
      </c>
      <c r="BR10" s="4" t="s">
        <v>100</v>
      </c>
      <c r="BS10" s="4" t="s">
        <v>105</v>
      </c>
      <c r="BT10" s="104" t="s">
        <v>222</v>
      </c>
      <c r="BU10" s="97" t="s">
        <v>221</v>
      </c>
      <c r="BV10" s="97" t="s">
        <v>243</v>
      </c>
      <c r="BW10" s="97" t="s">
        <v>280</v>
      </c>
      <c r="BX10" s="97" t="s">
        <v>334</v>
      </c>
      <c r="BY10" s="97" t="s">
        <v>335</v>
      </c>
      <c r="BZ10" s="97" t="s">
        <v>336</v>
      </c>
      <c r="CA10" s="97" t="s">
        <v>337</v>
      </c>
      <c r="CB10" s="97" t="s">
        <v>338</v>
      </c>
      <c r="CC10" s="97" t="s">
        <v>339</v>
      </c>
      <c r="CD10" s="97" t="s">
        <v>343</v>
      </c>
      <c r="CE10" s="97" t="s">
        <v>344</v>
      </c>
      <c r="CF10" s="97" t="s">
        <v>345</v>
      </c>
      <c r="CG10" s="97" t="s">
        <v>366</v>
      </c>
      <c r="CH10" s="283" t="s">
        <v>82</v>
      </c>
      <c r="CI10" s="283" t="s">
        <v>84</v>
      </c>
      <c r="CJ10" s="283" t="s">
        <v>85</v>
      </c>
      <c r="CK10" s="283" t="s">
        <v>86</v>
      </c>
      <c r="CL10" s="283" t="s">
        <v>87</v>
      </c>
      <c r="CM10" s="283" t="s">
        <v>88</v>
      </c>
      <c r="CN10" s="283" t="s">
        <v>89</v>
      </c>
      <c r="CO10" s="283" t="s">
        <v>90</v>
      </c>
      <c r="CP10" s="283" t="s">
        <v>12</v>
      </c>
    </row>
    <row r="11" spans="1:94" x14ac:dyDescent="0.25">
      <c r="A11" s="265" t="str">
        <f>H11&amp;" "&amp;I11</f>
        <v>Rubén Jiménez</v>
      </c>
      <c r="B11" s="265" t="str">
        <f>IF(ISERROR(VLOOKUP(A11,KAL!$C$3:$C$24,1,FALSE)),IF(ISERROR(VLOOKUP(A11,'GRR-AAA'!$C$6:$C$33,1,FALSE)),IF(ISERROR(VLOOKUP(A11,'HAM-AA'!$C$6:$C$33,1,FALSE)),IF(ISERROR(VLOOKUP(A11,'NAM-A'!$C$6:$C$33,1,FALSE)),IF(ISERROR(VLOOKUP(A11,'KET-S A'!$C$6:$C$33,1,FALSE)),"","S A"),"A"),"AA"),"AAA"),"ML")</f>
        <v>ML</v>
      </c>
      <c r="C11" s="266"/>
      <c r="D11" s="267">
        <f>IF(BJ11=1,3,IF(BK11=1,4,IF(BH11=1,1,IF(BL11=1,5,IF(BI11=1,2,IF(BM11=1,6,IF(BN11=1,7,IF(BO11=1,8,IF(BP11=1,9,"-")))))))))</f>
        <v>1</v>
      </c>
      <c r="E11" s="267">
        <f>IF(BA11=1,3,IF(BB11=1,4,IF(AY11=1,1,IF(BC11=1,5,IF(AZ11=1,2,IF(BD11=1,6,IF(BE11=1,7,IF(BF11=1,8,IF(BG11=1,9,"-")))))))))</f>
        <v>1</v>
      </c>
      <c r="F11" s="267" t="str">
        <f>IF(OR(OR(Q11="Very High",Q11="High"),AND(OR(Q11="Very High",Q11="High",Q11="Normal"),OR(R11="Very High",R11="High"))),"K","T")</f>
        <v>T</v>
      </c>
      <c r="G11" s="267" t="s">
        <v>89</v>
      </c>
      <c r="H11" s="267" t="s">
        <v>470</v>
      </c>
      <c r="I11" s="267" t="s">
        <v>471</v>
      </c>
      <c r="J11" s="267" t="s">
        <v>468</v>
      </c>
      <c r="K11" s="267" t="s">
        <v>469</v>
      </c>
      <c r="L11" s="267">
        <v>28</v>
      </c>
      <c r="M11" s="267" t="s">
        <v>94</v>
      </c>
      <c r="N11" s="267" t="s">
        <v>94</v>
      </c>
      <c r="O11" s="267" t="s">
        <v>41</v>
      </c>
      <c r="P11" s="268" t="s">
        <v>41</v>
      </c>
      <c r="Q11" s="267" t="s">
        <v>214</v>
      </c>
      <c r="R11" s="268" t="s">
        <v>214</v>
      </c>
      <c r="S11" s="267">
        <v>9</v>
      </c>
      <c r="T11" s="267">
        <v>7</v>
      </c>
      <c r="U11" s="267">
        <v>3</v>
      </c>
      <c r="V11" s="267">
        <v>9</v>
      </c>
      <c r="W11" s="268">
        <v>7</v>
      </c>
      <c r="X11" s="267">
        <v>9</v>
      </c>
      <c r="Y11" s="267">
        <v>7</v>
      </c>
      <c r="Z11" s="267">
        <v>3</v>
      </c>
      <c r="AA11" s="267">
        <v>9</v>
      </c>
      <c r="AB11" s="268">
        <v>7</v>
      </c>
      <c r="AC11" s="267">
        <v>1</v>
      </c>
      <c r="AD11" s="267">
        <v>7</v>
      </c>
      <c r="AE11" s="267">
        <v>1</v>
      </c>
      <c r="AF11" s="267" t="s">
        <v>35</v>
      </c>
      <c r="AG11" s="267" t="s">
        <v>35</v>
      </c>
      <c r="AH11" s="267" t="s">
        <v>35</v>
      </c>
      <c r="AI11" s="267" t="s">
        <v>35</v>
      </c>
      <c r="AJ11" s="267" t="s">
        <v>35</v>
      </c>
      <c r="AK11" s="267" t="s">
        <v>35</v>
      </c>
      <c r="AL11" s="267">
        <v>6</v>
      </c>
      <c r="AM11" s="268">
        <v>2</v>
      </c>
      <c r="AN11" s="267">
        <v>7</v>
      </c>
      <c r="AO11" s="267">
        <v>8</v>
      </c>
      <c r="AP11" s="268">
        <v>10</v>
      </c>
      <c r="AQ11" s="269">
        <v>10920000</v>
      </c>
      <c r="AR11" s="268">
        <v>2</v>
      </c>
      <c r="AS11" s="270">
        <f>AVERAGE(S11,U11,V11)+IF(OR(S11&gt;7,AND(S11&gt;5,V11&gt;5)),0.5,0)+IF(U11&gt;7,0.25,0)+IF(S11&lt;6,-0.5*(6-S11),0)</f>
        <v>7.5</v>
      </c>
      <c r="AT11" s="271" t="str">
        <f>IF(AS11&gt;9,"SuperStar",IF(AS11&gt;8,"Star",IF(AS11&gt;6.5,"GoodReg",IF(AS11&gt;5,"Reg",IF(AS11&gt;4,"Bench","Minors")))))</f>
        <v>GoodReg</v>
      </c>
      <c r="AU11" s="270">
        <f>AVERAGE(X11,Z11,AA11)+IF(OR(X11&gt;7,AND(X11&gt;5,AA11&gt;5)),0.5,0)+IF(Z11&gt;7,0.25,0)+IF(X11&lt;6,-0.5*(6-X11),0)</f>
        <v>7.5</v>
      </c>
      <c r="AV11" s="270" t="str">
        <f>IF(AU11&gt;9,"SuperStar",IF(AU11&gt;8,"Star",IF(AU11&gt;6.5,"GoodReg",IF(AU11&gt;5,"Reg",IF(AU11&gt;4,"Bench","Minors")))))</f>
        <v>GoodReg</v>
      </c>
      <c r="AW11" s="271">
        <f>MIN(AS11+(MAX(0,25-L11))^1.5,AU11)</f>
        <v>7.5</v>
      </c>
      <c r="AX11" s="271" t="str">
        <f>IF(AW11&gt;9,"SuperStar",IF(AW11&gt;8,"Star",IF(AW11&gt;6.5,"GoodReg",IF(AW11&gt;5,"Reg",IF(AW11&gt;4,"Bench","Minors")))))</f>
        <v>GoodReg</v>
      </c>
      <c r="AY11" s="272">
        <f>IF(AND(OR(S11+V11&gt;12,AND(S11&gt;6,V11&gt;6)),AN11&gt;6,OR(AO11&gt;=AN11,AO11&gt;6)),1,0)</f>
        <v>1</v>
      </c>
      <c r="AZ11" s="273">
        <f>IF(OR(AND(S11&gt;6,W11&gt;6),S11+V11&gt;12),1,0)</f>
        <v>1</v>
      </c>
      <c r="BA11" s="273">
        <f>IF(AND(S11&gt;6,U11&gt;6,V11&gt;6),1,0)</f>
        <v>0</v>
      </c>
      <c r="BB11" s="273">
        <f>IF(AND(U11&gt;7,OR(S11&gt;6,V11&gt;6)),1,0)</f>
        <v>0</v>
      </c>
      <c r="BC11" s="273">
        <f>IF(AND(U11&gt;6,OR(S11&gt;6,V11&gt;6)),1,0)</f>
        <v>0</v>
      </c>
      <c r="BD11" s="273">
        <f>IF(AND(OR(S11&gt;6,U11&gt;6),OR(S11&gt;6,V11&gt;6)),1,0)</f>
        <v>1</v>
      </c>
      <c r="BE11" s="273">
        <f>IF(AND(S11&gt;4,OR(S11&gt;6,U11&gt;6,V11&gt;6)),1,0)</f>
        <v>1</v>
      </c>
      <c r="BF11" s="273">
        <f>IF(AND(S11&gt;4,OR(S11&gt;6,T11&gt;6,U11&gt;6,V11&gt;6)),1,0)</f>
        <v>1</v>
      </c>
      <c r="BG11" s="268">
        <f>IF(AND(S11&gt;4,MAX(S11:W11)&gt;6),1,0)</f>
        <v>1</v>
      </c>
      <c r="BH11" s="272">
        <f>IF(AND(OR(X11+AA11&gt;12,AND(X11&gt;6,AA11&gt;6)),AN11&gt;6,OR(AO11&gt;=AN11,AO11&gt;6)),1,0)</f>
        <v>1</v>
      </c>
      <c r="BI11" s="273">
        <f>IF(OR(AND(X11&gt;6,AB11&gt;6),X11+AA11&gt;12),1,0)</f>
        <v>1</v>
      </c>
      <c r="BJ11" s="273">
        <f>IF(AND(X11&gt;6,Z11&gt;6,AA11&gt;6),1,0)</f>
        <v>0</v>
      </c>
      <c r="BK11" s="273">
        <f>IF(AND(Z11&gt;7,OR(X11&gt;6,AA11&gt;6)),1,0)</f>
        <v>0</v>
      </c>
      <c r="BL11" s="273">
        <f>IF(AND(Z11&gt;6,OR(X11&gt;6,AA11&gt;6)),1,0)</f>
        <v>0</v>
      </c>
      <c r="BM11" s="273">
        <f>IF(AND(OR(X11&gt;6,Z11&gt;6),OR(X11&gt;6,AA11&gt;6)),1,0)</f>
        <v>1</v>
      </c>
      <c r="BN11" s="273">
        <f>IF(AND(X11&gt;4,OR(X11&gt;6,Z11&gt;6,AA11&gt;6)),1,0)</f>
        <v>1</v>
      </c>
      <c r="BO11" s="273">
        <f>IF(AND(X11&gt;4,OR(X11&gt;6,Y11&gt;6,Z11&gt;6,AA11&gt;6)),1,0)</f>
        <v>1</v>
      </c>
      <c r="BP11" s="268">
        <f>IF(AND(X11&gt;4,MAX(X11:AB11)&gt;6),1,0)</f>
        <v>1</v>
      </c>
      <c r="BQ11" s="268">
        <f>IF(AVERAGE(AN11:AO11)&gt;9,1,0)+IF(AVERAGE(AN11:AO11)&gt;7,1,0)+IF(AN11&gt;7,1,0)+IF(AO11&gt;7,1,0)+IF(AP11&gt;8,1,0)+IF(AP11&gt;6,1,0)</f>
        <v>4</v>
      </c>
      <c r="BR11" s="274">
        <f>IF(OR(MAX(AF11,AG11,AK11,AM11)&gt;6,MAX(AH11,AI11,AJ11,AL11)&gt;7),2,IF(MAX(AF11:AM11)&gt;4,1,0))</f>
        <v>1</v>
      </c>
      <c r="BS11" s="267" t="str">
        <f>IF(AR11=1,"Yes","")</f>
        <v/>
      </c>
      <c r="BT11" s="266" t="str">
        <f>IF($B11="ML","There",IF(AND($X11&gt;=6,AVERAGE($Z11:$AA11)&gt;=6),"Likely",IF(OR($X11&gt;6,AND($X11=6,AVERAGE($Z11:$AA11)&gt;=3),AND($X11&gt;=5,AVERAGE($Z11:$AA11)&gt;=5),AVERAGE($X11,$Z11:$AA11)&gt;5),"Possible","Unlikely")))</f>
        <v>There</v>
      </c>
      <c r="BU11" s="267" t="str">
        <f>IF(OR(AND(S11&gt;=6,U11+V11&gt;=12),S11&gt;7),"Start",IF(AND(S11&gt;=5,U11+V11&gt;=8),"Bench","aack!"))</f>
        <v>Start</v>
      </c>
      <c r="BV11" s="267" t="str">
        <f>IF(OR(AND(X11&gt;=6,Z11+AA11&gt;=12),X11&gt;7),"Start",IF(AND(X11&gt;=5,Z11+AA11&gt;=8),"Bench","aack!"))</f>
        <v>Start</v>
      </c>
      <c r="BW11" s="267" t="str">
        <f>IF(S11&gt;5,"ML",IF(S11=5,"AAA",IF(S11=4,"AA",IF(S11=3,"A","SS-A"))))</f>
        <v>ML</v>
      </c>
      <c r="BX11" s="267">
        <f>S11-X11</f>
        <v>0</v>
      </c>
      <c r="BY11" s="267">
        <f>T11-Y11</f>
        <v>0</v>
      </c>
      <c r="BZ11" s="267">
        <f>U11-Z11</f>
        <v>0</v>
      </c>
      <c r="CA11" s="267">
        <f>V11-AA11</f>
        <v>0</v>
      </c>
      <c r="CB11" s="267">
        <f>W11-AB11</f>
        <v>0</v>
      </c>
      <c r="CC11" s="267">
        <f>SUM(BX11:CB11)</f>
        <v>0</v>
      </c>
      <c r="CD11" s="267">
        <f>X11+Z11+AA11</f>
        <v>21</v>
      </c>
      <c r="CE11" s="267">
        <f>X11+Z11</f>
        <v>12</v>
      </c>
      <c r="CF11" s="267">
        <f>X11+AA11</f>
        <v>18</v>
      </c>
      <c r="CG11" s="267" t="str">
        <f>IF(L11&gt;24,"Now - Age",IF(S11&gt;6,"Now",IF(X11&lt;6,"With Dev",MIN(X11-S11,7-S11))))</f>
        <v>Now - Age</v>
      </c>
      <c r="CH11" s="282" t="str">
        <f>IF(AF11&lt;&gt;"-","X","")</f>
        <v/>
      </c>
      <c r="CI11" s="282" t="str">
        <f>IF(AND(AG11&lt;&gt;"-",AG11&gt;5),"X","")</f>
        <v/>
      </c>
      <c r="CJ11" s="282" t="str">
        <f>IF(AND(AH11&lt;&gt;"-",AH11&gt;5),"X","")</f>
        <v/>
      </c>
      <c r="CK11" s="282" t="str">
        <f>IF(AND(AI11&lt;&gt;"-",AI11&gt;4,AC11&gt;6),"X","")</f>
        <v/>
      </c>
      <c r="CL11" s="282" t="str">
        <f>IF(AND(AJ11&lt;&gt;"-",AJ11&gt;5,AC11&gt;5),"X","")</f>
        <v/>
      </c>
      <c r="CM11" s="282" t="str">
        <f>IF(AND(AK11&lt;&gt;"-",AK11&gt;3),"X","")</f>
        <v/>
      </c>
      <c r="CN11" s="282" t="str">
        <f>IF(AND(AL11&lt;&gt;"-",AL11&gt;6),"X","")</f>
        <v/>
      </c>
      <c r="CO11" s="282" t="str">
        <f>IF(AND(AM11&lt;&gt;"-",AM11&gt;5,AD11&gt;6),"X","")</f>
        <v/>
      </c>
      <c r="CP11" s="282" t="str">
        <f>IF(COUNTBLANK(CH11:CO11)=8,"X","")</f>
        <v>X</v>
      </c>
    </row>
    <row r="12" spans="1:94" x14ac:dyDescent="0.25">
      <c r="A12" s="265" t="str">
        <f>H12&amp;" "&amp;I12</f>
        <v>Vito Valkenburg</v>
      </c>
      <c r="B12" s="265" t="str">
        <f>IF(ISERROR(VLOOKUP(A12,KAL!$C$3:$C$24,1,FALSE)),IF(ISERROR(VLOOKUP(A12,'GRR-AAA'!$C$6:$C$33,1,FALSE)),IF(ISERROR(VLOOKUP(A12,'HAM-AA'!$C$6:$C$33,1,FALSE)),IF(ISERROR(VLOOKUP(A12,'NAM-A'!$C$6:$C$33,1,FALSE)),IF(ISERROR(VLOOKUP(A12,'KET-S A'!$C$6:$C$33,1,FALSE)),"","S A"),"A"),"AA"),"AAA"),"ML")</f>
        <v>ML</v>
      </c>
      <c r="C12" s="266"/>
      <c r="D12" s="267">
        <f>IF(BJ12=1,3,IF(BK12=1,4,IF(BH12=1,1,IF(BL12=1,5,IF(BI12=1,2,IF(BM12=1,6,IF(BN12=1,7,IF(BO12=1,8,IF(BP12=1,9,"-")))))))))</f>
        <v>2</v>
      </c>
      <c r="E12" s="267">
        <f>IF(BA12=1,3,IF(BB12=1,4,IF(AY12=1,1,IF(BC12=1,5,IF(AZ12=1,2,IF(BD12=1,6,IF(BE12=1,7,IF(BF12=1,8,IF(BG12=1,9,"-")))))))))</f>
        <v>2</v>
      </c>
      <c r="F12" s="267" t="str">
        <f>IF(OR(OR(Q12="Very High",Q12="High"),AND(OR(Q12="Very High",Q12="High",Q12="Normal"),OR(R12="Very High",R12="High"))),"K","T")</f>
        <v>T</v>
      </c>
      <c r="G12" s="267" t="s">
        <v>84</v>
      </c>
      <c r="H12" s="267" t="s">
        <v>538</v>
      </c>
      <c r="I12" s="267" t="s">
        <v>878</v>
      </c>
      <c r="J12" s="267" t="s">
        <v>528</v>
      </c>
      <c r="K12" s="267" t="s">
        <v>198</v>
      </c>
      <c r="L12" s="267">
        <v>24</v>
      </c>
      <c r="M12" s="267" t="s">
        <v>93</v>
      </c>
      <c r="N12" s="267" t="s">
        <v>94</v>
      </c>
      <c r="O12" s="267" t="s">
        <v>36</v>
      </c>
      <c r="P12" s="268" t="s">
        <v>36</v>
      </c>
      <c r="Q12" s="267" t="s">
        <v>215</v>
      </c>
      <c r="R12" s="268" t="s">
        <v>215</v>
      </c>
      <c r="S12" s="267">
        <v>6</v>
      </c>
      <c r="T12" s="267">
        <v>6</v>
      </c>
      <c r="U12" s="267">
        <v>6</v>
      </c>
      <c r="V12" s="267">
        <v>7</v>
      </c>
      <c r="W12" s="268">
        <v>6</v>
      </c>
      <c r="X12" s="267">
        <v>6</v>
      </c>
      <c r="Y12" s="267">
        <v>6</v>
      </c>
      <c r="Z12" s="267">
        <v>6</v>
      </c>
      <c r="AA12" s="267">
        <v>7</v>
      </c>
      <c r="AB12" s="268">
        <v>6</v>
      </c>
      <c r="AC12" s="267">
        <v>4</v>
      </c>
      <c r="AD12" s="267">
        <v>1</v>
      </c>
      <c r="AE12" s="267">
        <v>1</v>
      </c>
      <c r="AF12" s="267" t="s">
        <v>35</v>
      </c>
      <c r="AG12" s="267">
        <v>6</v>
      </c>
      <c r="AH12" s="267" t="s">
        <v>35</v>
      </c>
      <c r="AI12" s="267" t="s">
        <v>35</v>
      </c>
      <c r="AJ12" s="267" t="s">
        <v>35</v>
      </c>
      <c r="AK12" s="267" t="s">
        <v>35</v>
      </c>
      <c r="AL12" s="267" t="s">
        <v>35</v>
      </c>
      <c r="AM12" s="268" t="s">
        <v>35</v>
      </c>
      <c r="AN12" s="267">
        <v>1</v>
      </c>
      <c r="AO12" s="267">
        <v>1</v>
      </c>
      <c r="AP12" s="268">
        <v>1</v>
      </c>
      <c r="AQ12" s="269">
        <v>510000</v>
      </c>
      <c r="AR12" s="268" t="s">
        <v>38</v>
      </c>
      <c r="AS12" s="270">
        <f>AVERAGE(S12,U12,V12)+IF(OR(S12&gt;7,AND(S12&gt;5,V12&gt;5)),0.5,0)+IF(U12&gt;7,0.25,0)+IF(S12&lt;6,-0.5*(6-S12),0)</f>
        <v>6.833333333333333</v>
      </c>
      <c r="AT12" s="271" t="str">
        <f>IF(AS12&gt;9,"SuperStar",IF(AS12&gt;8,"Star",IF(AS12&gt;6.5,"GoodReg",IF(AS12&gt;5,"Reg",IF(AS12&gt;4,"Bench","Minors")))))</f>
        <v>GoodReg</v>
      </c>
      <c r="AU12" s="270">
        <f>AVERAGE(X12,Z12,AA12)+IF(OR(X12&gt;7,AND(X12&gt;5,AA12&gt;5)),0.5,0)+IF(Z12&gt;7,0.25,0)+IF(X12&lt;6,-0.5*(6-X12),0)</f>
        <v>6.833333333333333</v>
      </c>
      <c r="AV12" s="270" t="str">
        <f>IF(AU12&gt;9,"SuperStar",IF(AU12&gt;8,"Star",IF(AU12&gt;6.5,"GoodReg",IF(AU12&gt;5,"Reg",IF(AU12&gt;4,"Bench","Minors")))))</f>
        <v>GoodReg</v>
      </c>
      <c r="AW12" s="271">
        <f>MIN(AS12+(MAX(0,25-L12))^1.5,AU12)</f>
        <v>6.833333333333333</v>
      </c>
      <c r="AX12" s="271" t="str">
        <f>IF(AW12&gt;9,"SuperStar",IF(AW12&gt;8,"Star",IF(AW12&gt;6.5,"GoodReg",IF(AW12&gt;5,"Reg",IF(AW12&gt;4,"Bench","Minors")))))</f>
        <v>GoodReg</v>
      </c>
      <c r="AY12" s="272">
        <f>IF(AND(OR(S12+V12&gt;12,AND(S12&gt;6,V12&gt;6)),AN12&gt;6,OR(AO12&gt;=AN12,AO12&gt;6)),1,0)</f>
        <v>0</v>
      </c>
      <c r="AZ12" s="273">
        <f>IF(OR(AND(S12&gt;6,W12&gt;6),S12+V12&gt;12),1,0)</f>
        <v>1</v>
      </c>
      <c r="BA12" s="273">
        <f>IF(AND(S12&gt;6,U12&gt;6,V12&gt;6),1,0)</f>
        <v>0</v>
      </c>
      <c r="BB12" s="273">
        <f>IF(AND(U12&gt;7,OR(S12&gt;6,V12&gt;6)),1,0)</f>
        <v>0</v>
      </c>
      <c r="BC12" s="273">
        <f>IF(AND(U12&gt;6,OR(S12&gt;6,V12&gt;6)),1,0)</f>
        <v>0</v>
      </c>
      <c r="BD12" s="273">
        <f>IF(AND(OR(S12&gt;6,U12&gt;6),OR(S12&gt;6,V12&gt;6)),1,0)</f>
        <v>0</v>
      </c>
      <c r="BE12" s="273">
        <f>IF(AND(S12&gt;4,OR(S12&gt;6,U12&gt;6,V12&gt;6)),1,0)</f>
        <v>1</v>
      </c>
      <c r="BF12" s="273">
        <f>IF(AND(S12&gt;4,OR(S12&gt;6,T12&gt;6,U12&gt;6,V12&gt;6)),1,0)</f>
        <v>1</v>
      </c>
      <c r="BG12" s="268">
        <f>IF(AND(S12&gt;4,MAX(S12:W12)&gt;6),1,0)</f>
        <v>1</v>
      </c>
      <c r="BH12" s="272">
        <f>IF(AND(OR(X12+AA12&gt;12,AND(X12&gt;6,AA12&gt;6)),AN12&gt;6,OR(AO12&gt;=AN12,AO12&gt;6)),1,0)</f>
        <v>0</v>
      </c>
      <c r="BI12" s="273">
        <f>IF(OR(AND(X12&gt;6,AB12&gt;6),X12+AA12&gt;12),1,0)</f>
        <v>1</v>
      </c>
      <c r="BJ12" s="273">
        <f>IF(AND(X12&gt;6,Z12&gt;6,AA12&gt;6),1,0)</f>
        <v>0</v>
      </c>
      <c r="BK12" s="273">
        <f>IF(AND(Z12&gt;7,OR(X12&gt;6,AA12&gt;6)),1,0)</f>
        <v>0</v>
      </c>
      <c r="BL12" s="273">
        <f>IF(AND(Z12&gt;6,OR(X12&gt;6,AA12&gt;6)),1,0)</f>
        <v>0</v>
      </c>
      <c r="BM12" s="273">
        <f>IF(AND(OR(X12&gt;6,Z12&gt;6),OR(X12&gt;6,AA12&gt;6)),1,0)</f>
        <v>0</v>
      </c>
      <c r="BN12" s="273">
        <f>IF(AND(X12&gt;4,OR(X12&gt;6,Z12&gt;6,AA12&gt;6)),1,0)</f>
        <v>1</v>
      </c>
      <c r="BO12" s="273">
        <f>IF(AND(X12&gt;4,OR(X12&gt;6,Y12&gt;6,Z12&gt;6,AA12&gt;6)),1,0)</f>
        <v>1</v>
      </c>
      <c r="BP12" s="268">
        <f>IF(AND(X12&gt;4,MAX(X12:AB12)&gt;6),1,0)</f>
        <v>1</v>
      </c>
      <c r="BQ12" s="268">
        <f>IF(AVERAGE(AN12:AO12)&gt;9,1,0)+IF(AVERAGE(AN12:AO12)&gt;7,1,0)+IF(AN12&gt;7,1,0)+IF(AO12&gt;7,1,0)+IF(AP12&gt;8,1,0)+IF(AP12&gt;6,1,0)</f>
        <v>0</v>
      </c>
      <c r="BR12" s="274">
        <f>IF(OR(MAX(AF12,AG12,AK12,AM12)&gt;6,MAX(AH12,AI12,AJ12,AL12)&gt;7),2,IF(MAX(AF12:AM12)&gt;4,1,0))</f>
        <v>1</v>
      </c>
      <c r="BS12" s="267" t="str">
        <f>IF(AR12=1,"Yes","")</f>
        <v/>
      </c>
      <c r="BT12" s="266" t="str">
        <f>IF($B12="ML","There",IF(AND($X12&gt;=6,AVERAGE($Z12:$AA12)&gt;=6),"Likely",IF(OR($X12&gt;6,AND($X12=6,AVERAGE($Z12:$AA12)&gt;=3),AND($X12&gt;=5,AVERAGE($Z12:$AA12)&gt;=5),AVERAGE($X12,$Z12:$AA12)&gt;5),"Possible","Unlikely")))</f>
        <v>There</v>
      </c>
      <c r="BU12" s="267" t="str">
        <f>IF(OR(AND(S12&gt;=6,U12+V12&gt;=12),S12&gt;7),"Start",IF(AND(S12&gt;=5,U12+V12&gt;=8),"Bench","aack!"))</f>
        <v>Start</v>
      </c>
      <c r="BV12" s="267" t="str">
        <f>IF(OR(AND(X12&gt;=6,Z12+AA12&gt;=12),X12&gt;7),"Start",IF(AND(X12&gt;=5,Z12+AA12&gt;=8),"Bench","aack!"))</f>
        <v>Start</v>
      </c>
      <c r="BW12" s="267" t="str">
        <f>IF(S12&gt;5,"ML",IF(S12=5,"AAA",IF(S12=4,"AA",IF(S12=3,"A","SS-A"))))</f>
        <v>ML</v>
      </c>
      <c r="BX12" s="267">
        <f>S12-X12</f>
        <v>0</v>
      </c>
      <c r="BY12" s="267">
        <f>T12-Y12</f>
        <v>0</v>
      </c>
      <c r="BZ12" s="267">
        <f>U12-Z12</f>
        <v>0</v>
      </c>
      <c r="CA12" s="267">
        <f>V12-AA12</f>
        <v>0</v>
      </c>
      <c r="CB12" s="267">
        <f>W12-AB12</f>
        <v>0</v>
      </c>
      <c r="CC12" s="267">
        <f>SUM(BX12:CB12)</f>
        <v>0</v>
      </c>
      <c r="CD12" s="267">
        <f>X12+Z12+AA12</f>
        <v>19</v>
      </c>
      <c r="CE12" s="267">
        <f>X12+Z12</f>
        <v>12</v>
      </c>
      <c r="CF12" s="267">
        <f>X12+AA12</f>
        <v>13</v>
      </c>
      <c r="CG12" s="267">
        <f>IF(L12&gt;24,"Now - Age",IF(S12&gt;6,"Now",IF(X12&lt;6,"With Dev",MIN(X12-S12,7-S12))))</f>
        <v>0</v>
      </c>
      <c r="CH12" s="282" t="str">
        <f>IF(AF12&lt;&gt;"-","X","")</f>
        <v/>
      </c>
      <c r="CI12" s="282" t="str">
        <f>IF(AND(AG12&lt;&gt;"-",AG12&gt;5),"X","")</f>
        <v>X</v>
      </c>
      <c r="CJ12" s="282" t="str">
        <f>IF(AND(AH12&lt;&gt;"-",AH12&gt;5),"X","")</f>
        <v/>
      </c>
      <c r="CK12" s="282" t="str">
        <f>IF(AND(AI12&lt;&gt;"-",AI12&gt;4,AC12&gt;6),"X","")</f>
        <v/>
      </c>
      <c r="CL12" s="282" t="str">
        <f>IF(AND(AJ12&lt;&gt;"-",AJ12&gt;5,AC12&gt;5),"X","")</f>
        <v/>
      </c>
      <c r="CM12" s="282" t="str">
        <f>IF(AND(AK12&lt;&gt;"-",AK12&gt;3),"X","")</f>
        <v/>
      </c>
      <c r="CN12" s="282" t="str">
        <f>IF(AND(AL12&lt;&gt;"-",AL12&gt;6),"X","")</f>
        <v/>
      </c>
      <c r="CO12" s="282" t="str">
        <f>IF(AND(AM12&lt;&gt;"-",AM12&gt;5,AD12&gt;6),"X","")</f>
        <v/>
      </c>
      <c r="CP12" s="282" t="str">
        <f>IF(COUNTBLANK(CH12:CO12)=8,"X","")</f>
        <v/>
      </c>
    </row>
    <row r="13" spans="1:94" s="340" customFormat="1" x14ac:dyDescent="0.25">
      <c r="A13" s="265" t="str">
        <f>H13&amp;" "&amp;I13</f>
        <v>Lorenzo Amador</v>
      </c>
      <c r="B13" s="265" t="str">
        <f>IF(ISERROR(VLOOKUP(A13,KAL!$C$3:$C$24,1,FALSE)),IF(ISERROR(VLOOKUP(A13,'GRR-AAA'!$C$6:$C$33,1,FALSE)),IF(ISERROR(VLOOKUP(A13,'HAM-AA'!$C$6:$C$33,1,FALSE)),IF(ISERROR(VLOOKUP(A13,'NAM-A'!$C$6:$C$33,1,FALSE)),IF(ISERROR(VLOOKUP(A13,'KET-S A'!$C$6:$C$33,1,FALSE)),"","S A"),"A"),"AA"),"AAA"),"ML")</f>
        <v>ML</v>
      </c>
      <c r="C13" s="266"/>
      <c r="D13" s="267">
        <f>IF(BJ13=1,3,IF(BK13=1,4,IF(BH13=1,1,IF(BL13=1,5,IF(BI13=1,2,IF(BM13=1,6,IF(BN13=1,7,IF(BO13=1,8,IF(BP13=1,9,"-")))))))))</f>
        <v>4</v>
      </c>
      <c r="E13" s="267">
        <f>IF(BA13=1,3,IF(BB13=1,4,IF(AY13=1,1,IF(BC13=1,5,IF(AZ13=1,2,IF(BD13=1,6,IF(BE13=1,7,IF(BF13=1,8,IF(BG13=1,9,"-")))))))))</f>
        <v>5</v>
      </c>
      <c r="F13" s="267" t="str">
        <f>IF(OR(OR(Q13="Very High",Q13="High"),AND(OR(Q13="Very High",Q13="High",Q13="Normal"),OR(R13="Very High",R13="High"))),"K","T")</f>
        <v>K</v>
      </c>
      <c r="G13" s="267" t="s">
        <v>82</v>
      </c>
      <c r="H13" s="267" t="s">
        <v>472</v>
      </c>
      <c r="I13" s="267" t="s">
        <v>473</v>
      </c>
      <c r="J13" s="267" t="s">
        <v>468</v>
      </c>
      <c r="K13" s="267" t="s">
        <v>469</v>
      </c>
      <c r="L13" s="267">
        <v>37</v>
      </c>
      <c r="M13" s="267" t="s">
        <v>94</v>
      </c>
      <c r="N13" s="267" t="s">
        <v>94</v>
      </c>
      <c r="O13" s="267" t="s">
        <v>34</v>
      </c>
      <c r="P13" s="268" t="s">
        <v>34</v>
      </c>
      <c r="Q13" s="267" t="s">
        <v>213</v>
      </c>
      <c r="R13" s="268" t="s">
        <v>213</v>
      </c>
      <c r="S13" s="267">
        <v>5</v>
      </c>
      <c r="T13" s="267">
        <v>6</v>
      </c>
      <c r="U13" s="267">
        <v>7</v>
      </c>
      <c r="V13" s="267">
        <v>8</v>
      </c>
      <c r="W13" s="268">
        <v>4</v>
      </c>
      <c r="X13" s="267">
        <v>5</v>
      </c>
      <c r="Y13" s="267">
        <v>7</v>
      </c>
      <c r="Z13" s="267">
        <v>8</v>
      </c>
      <c r="AA13" s="267">
        <v>9</v>
      </c>
      <c r="AB13" s="268">
        <v>5</v>
      </c>
      <c r="AC13" s="267">
        <v>1</v>
      </c>
      <c r="AD13" s="267">
        <v>1</v>
      </c>
      <c r="AE13" s="267">
        <v>6</v>
      </c>
      <c r="AF13" s="267">
        <v>4</v>
      </c>
      <c r="AG13" s="267" t="s">
        <v>35</v>
      </c>
      <c r="AH13" s="267" t="s">
        <v>35</v>
      </c>
      <c r="AI13" s="267" t="s">
        <v>35</v>
      </c>
      <c r="AJ13" s="267" t="s">
        <v>35</v>
      </c>
      <c r="AK13" s="267" t="s">
        <v>35</v>
      </c>
      <c r="AL13" s="267" t="s">
        <v>35</v>
      </c>
      <c r="AM13" s="268" t="s">
        <v>35</v>
      </c>
      <c r="AN13" s="267">
        <v>1</v>
      </c>
      <c r="AO13" s="267">
        <v>1</v>
      </c>
      <c r="AP13" s="268">
        <v>1</v>
      </c>
      <c r="AQ13" s="269">
        <v>13000000</v>
      </c>
      <c r="AR13" s="268">
        <v>2</v>
      </c>
      <c r="AS13" s="270">
        <f>AVERAGE(S13,U13,V13)+IF(OR(S13&gt;7,AND(S13&gt;5,V13&gt;5)),0.5,0)+IF(U13&gt;7,0.25,0)+IF(S13&lt;6,-0.5*(6-S13),0)</f>
        <v>6.166666666666667</v>
      </c>
      <c r="AT13" s="271" t="str">
        <f>IF(AS13&gt;9,"SuperStar",IF(AS13&gt;8,"Star",IF(AS13&gt;6.5,"GoodReg",IF(AS13&gt;5,"Reg",IF(AS13&gt;4,"Bench","Minors")))))</f>
        <v>Reg</v>
      </c>
      <c r="AU13" s="270">
        <f>AVERAGE(X13,Z13,AA13)+IF(OR(X13&gt;7,AND(X13&gt;5,AA13&gt;5)),0.5,0)+IF(Z13&gt;7,0.25,0)+IF(X13&lt;6,-0.5*(6-X13),0)</f>
        <v>7.083333333333333</v>
      </c>
      <c r="AV13" s="270" t="str">
        <f>IF(AU13&gt;9,"SuperStar",IF(AU13&gt;8,"Star",IF(AU13&gt;6.5,"GoodReg",IF(AU13&gt;5,"Reg",IF(AU13&gt;4,"Bench","Minors")))))</f>
        <v>GoodReg</v>
      </c>
      <c r="AW13" s="271">
        <f>MIN(AS13+(MAX(0,25-L13))^1.5,AU13)</f>
        <v>6.166666666666667</v>
      </c>
      <c r="AX13" s="271" t="str">
        <f>IF(AW13&gt;9,"SuperStar",IF(AW13&gt;8,"Star",IF(AW13&gt;6.5,"GoodReg",IF(AW13&gt;5,"Reg",IF(AW13&gt;4,"Bench","Minors")))))</f>
        <v>Reg</v>
      </c>
      <c r="AY13" s="272">
        <f>IF(AND(OR(S13+V13&gt;12,AND(S13&gt;6,V13&gt;6)),AN13&gt;6,OR(AO13&gt;=AN13,AO13&gt;6)),1,0)</f>
        <v>0</v>
      </c>
      <c r="AZ13" s="273">
        <f>IF(OR(AND(S13&gt;6,W13&gt;6),S13+V13&gt;12),1,0)</f>
        <v>1</v>
      </c>
      <c r="BA13" s="273">
        <f>IF(AND(S13&gt;6,U13&gt;6,V13&gt;6),1,0)</f>
        <v>0</v>
      </c>
      <c r="BB13" s="273">
        <f>IF(AND(U13&gt;7,OR(S13&gt;6,V13&gt;6)),1,0)</f>
        <v>0</v>
      </c>
      <c r="BC13" s="273">
        <f>IF(AND(U13&gt;6,OR(S13&gt;6,V13&gt;6)),1,0)</f>
        <v>1</v>
      </c>
      <c r="BD13" s="273">
        <f>IF(AND(OR(S13&gt;6,U13&gt;6),OR(S13&gt;6,V13&gt;6)),1,0)</f>
        <v>1</v>
      </c>
      <c r="BE13" s="273">
        <f>IF(AND(S13&gt;4,OR(S13&gt;6,U13&gt;6,V13&gt;6)),1,0)</f>
        <v>1</v>
      </c>
      <c r="BF13" s="273">
        <f>IF(AND(S13&gt;4,OR(S13&gt;6,T13&gt;6,U13&gt;6,V13&gt;6)),1,0)</f>
        <v>1</v>
      </c>
      <c r="BG13" s="268">
        <f>IF(AND(S13&gt;4,MAX(S13:W13)&gt;6),1,0)</f>
        <v>1</v>
      </c>
      <c r="BH13" s="272">
        <f>IF(AND(OR(X13+AA13&gt;12,AND(X13&gt;6,AA13&gt;6)),AN13&gt;6,OR(AO13&gt;=AN13,AO13&gt;6)),1,0)</f>
        <v>0</v>
      </c>
      <c r="BI13" s="273">
        <f>IF(OR(AND(X13&gt;6,AB13&gt;6),X13+AA13&gt;12),1,0)</f>
        <v>1</v>
      </c>
      <c r="BJ13" s="273">
        <f>IF(AND(X13&gt;6,Z13&gt;6,AA13&gt;6),1,0)</f>
        <v>0</v>
      </c>
      <c r="BK13" s="273">
        <f>IF(AND(Z13&gt;7,OR(X13&gt;6,AA13&gt;6)),1,0)</f>
        <v>1</v>
      </c>
      <c r="BL13" s="273">
        <f>IF(AND(Z13&gt;6,OR(X13&gt;6,AA13&gt;6)),1,0)</f>
        <v>1</v>
      </c>
      <c r="BM13" s="273">
        <f>IF(AND(OR(X13&gt;6,Z13&gt;6),OR(X13&gt;6,AA13&gt;6)),1,0)</f>
        <v>1</v>
      </c>
      <c r="BN13" s="273">
        <f>IF(AND(X13&gt;4,OR(X13&gt;6,Z13&gt;6,AA13&gt;6)),1,0)</f>
        <v>1</v>
      </c>
      <c r="BO13" s="273">
        <f>IF(AND(X13&gt;4,OR(X13&gt;6,Y13&gt;6,Z13&gt;6,AA13&gt;6)),1,0)</f>
        <v>1</v>
      </c>
      <c r="BP13" s="268">
        <f>IF(AND(X13&gt;4,MAX(X13:AB13)&gt;6),1,0)</f>
        <v>1</v>
      </c>
      <c r="BQ13" s="268">
        <f>IF(AVERAGE(AN13:AO13)&gt;9,1,0)+IF(AVERAGE(AN13:AO13)&gt;7,1,0)+IF(AN13&gt;7,1,0)+IF(AO13&gt;7,1,0)+IF(AP13&gt;8,1,0)+IF(AP13&gt;6,1,0)</f>
        <v>0</v>
      </c>
      <c r="BR13" s="274">
        <f>IF(OR(MAX(AF13,AG13,AK13,AM13)&gt;6,MAX(AH13,AI13,AJ13,AL13)&gt;7),2,IF(MAX(AF13:AM13)&gt;4,1,0))</f>
        <v>0</v>
      </c>
      <c r="BS13" s="267" t="str">
        <f>IF(AR13=1,"Yes","")</f>
        <v/>
      </c>
      <c r="BT13" s="266" t="str">
        <f>IF($B13="ML","There",IF(AND($X13&gt;=6,AVERAGE($Z13:$AA13)&gt;=6),"Likely",IF(OR($X13&gt;6,AND($X13=6,AVERAGE($Z13:$AA13)&gt;=3),AND($X13&gt;=5,AVERAGE($Z13:$AA13)&gt;=5),AVERAGE($X13,$Z13:$AA13)&gt;5),"Possible","Unlikely")))</f>
        <v>There</v>
      </c>
      <c r="BU13" s="267" t="str">
        <f>IF(OR(AND(S13&gt;=6,U13+V13&gt;=12),S13&gt;7),"Start",IF(AND(S13&gt;=5,U13+V13&gt;=8),"Bench","aack!"))</f>
        <v>Bench</v>
      </c>
      <c r="BV13" s="267" t="str">
        <f>IF(OR(AND(X13&gt;=6,Z13+AA13&gt;=12),X13&gt;7),"Start",IF(AND(X13&gt;=5,Z13+AA13&gt;=8),"Bench","aack!"))</f>
        <v>Bench</v>
      </c>
      <c r="BW13" s="267" t="str">
        <f>IF(S13&gt;5,"ML",IF(S13=5,"AAA",IF(S13=4,"AA",IF(S13=3,"A","SS-A"))))</f>
        <v>AAA</v>
      </c>
      <c r="BX13" s="267">
        <f>S13-X13</f>
        <v>0</v>
      </c>
      <c r="BY13" s="267">
        <f>T13-Y13</f>
        <v>-1</v>
      </c>
      <c r="BZ13" s="267">
        <f>U13-Z13</f>
        <v>-1</v>
      </c>
      <c r="CA13" s="267">
        <f>V13-AA13</f>
        <v>-1</v>
      </c>
      <c r="CB13" s="267">
        <f>W13-AB13</f>
        <v>-1</v>
      </c>
      <c r="CC13" s="267">
        <f>SUM(BX13:CB13)</f>
        <v>-4</v>
      </c>
      <c r="CD13" s="267">
        <f>X13+Z13+AA13</f>
        <v>22</v>
      </c>
      <c r="CE13" s="267">
        <f>X13+Z13</f>
        <v>13</v>
      </c>
      <c r="CF13" s="267">
        <f>X13+AA13</f>
        <v>14</v>
      </c>
      <c r="CG13" s="267" t="str">
        <f>IF(L13&gt;24,"Now - Age",IF(S13&gt;6,"Now",IF(X13&lt;6,"With Dev",MIN(X13-S13,7-S13))))</f>
        <v>Now - Age</v>
      </c>
      <c r="CH13" s="282" t="str">
        <f>IF(AF13&lt;&gt;"-","X","")</f>
        <v>X</v>
      </c>
      <c r="CI13" s="282" t="str">
        <f>IF(AND(AG13&lt;&gt;"-",AG13&gt;5),"X","")</f>
        <v/>
      </c>
      <c r="CJ13" s="282" t="str">
        <f>IF(AND(AH13&lt;&gt;"-",AH13&gt;5),"X","")</f>
        <v/>
      </c>
      <c r="CK13" s="282" t="str">
        <f>IF(AND(AI13&lt;&gt;"-",AI13&gt;4,AC13&gt;6),"X","")</f>
        <v/>
      </c>
      <c r="CL13" s="282" t="str">
        <f>IF(AND(AJ13&lt;&gt;"-",AJ13&gt;5,AC13&gt;5),"X","")</f>
        <v/>
      </c>
      <c r="CM13" s="282" t="str">
        <f>IF(AND(AK13&lt;&gt;"-",AK13&gt;3),"X","")</f>
        <v/>
      </c>
      <c r="CN13" s="282" t="str">
        <f>IF(AND(AL13&lt;&gt;"-",AL13&gt;6),"X","")</f>
        <v/>
      </c>
      <c r="CO13" s="282" t="str">
        <f>IF(AND(AM13&lt;&gt;"-",AM13&gt;5,AD13&gt;6),"X","")</f>
        <v/>
      </c>
      <c r="CP13" s="282" t="str">
        <f>IF(COUNTBLANK(CH13:CO13)=8,"X","")</f>
        <v/>
      </c>
    </row>
    <row r="14" spans="1:94" s="340" customFormat="1" x14ac:dyDescent="0.25">
      <c r="A14" s="265" t="str">
        <f>H14&amp;" "&amp;I14</f>
        <v>Juan Hernández</v>
      </c>
      <c r="B14" s="265" t="str">
        <f>IF(ISERROR(VLOOKUP(A14,KAL!$C$3:$C$24,1,FALSE)),IF(ISERROR(VLOOKUP(A14,'GRR-AAA'!$C$6:$C$33,1,FALSE)),IF(ISERROR(VLOOKUP(A14,'HAM-AA'!$C$6:$C$33,1,FALSE)),IF(ISERROR(VLOOKUP(A14,'NAM-A'!$C$6:$C$33,1,FALSE)),IF(ISERROR(VLOOKUP(A14,'KET-S A'!$C$6:$C$33,1,FALSE)),"","S A"),"A"),"AA"),"AAA"),"ML")</f>
        <v>ML</v>
      </c>
      <c r="C14" s="266"/>
      <c r="D14" s="267">
        <f>IF(BJ14=1,3,IF(BK14=1,4,IF(BH14=1,1,IF(BL14=1,5,IF(BI14=1,2,IF(BM14=1,6,IF(BN14=1,7,IF(BO14=1,8,IF(BP14=1,9,"-")))))))))</f>
        <v>2</v>
      </c>
      <c r="E14" s="267">
        <f>IF(BA14=1,3,IF(BB14=1,4,IF(AY14=1,1,IF(BC14=1,5,IF(AZ14=1,2,IF(BD14=1,6,IF(BE14=1,7,IF(BF14=1,8,IF(BG14=1,9,"-")))))))))</f>
        <v>2</v>
      </c>
      <c r="F14" s="267" t="str">
        <f>IF(OR(OR(Q14="Very High",Q14="High"),AND(OR(Q14="Very High",Q14="High",Q14="Normal"),OR(R14="Very High",R14="High"))),"K","T")</f>
        <v>K</v>
      </c>
      <c r="G14" s="267" t="s">
        <v>87</v>
      </c>
      <c r="H14" s="267" t="s">
        <v>466</v>
      </c>
      <c r="I14" s="267" t="s">
        <v>467</v>
      </c>
      <c r="J14" s="267" t="s">
        <v>468</v>
      </c>
      <c r="K14" s="267" t="s">
        <v>469</v>
      </c>
      <c r="L14" s="267">
        <v>32</v>
      </c>
      <c r="M14" s="267" t="s">
        <v>96</v>
      </c>
      <c r="N14" s="267" t="s">
        <v>94</v>
      </c>
      <c r="O14" s="267" t="s">
        <v>41</v>
      </c>
      <c r="P14" s="268" t="s">
        <v>41</v>
      </c>
      <c r="Q14" s="267" t="s">
        <v>213</v>
      </c>
      <c r="R14" s="268" t="s">
        <v>213</v>
      </c>
      <c r="S14" s="267">
        <v>6</v>
      </c>
      <c r="T14" s="267">
        <v>7</v>
      </c>
      <c r="U14" s="267">
        <v>3</v>
      </c>
      <c r="V14" s="267">
        <v>8</v>
      </c>
      <c r="W14" s="268">
        <v>7</v>
      </c>
      <c r="X14" s="267">
        <v>6</v>
      </c>
      <c r="Y14" s="267">
        <v>7</v>
      </c>
      <c r="Z14" s="267">
        <v>3</v>
      </c>
      <c r="AA14" s="267">
        <v>9</v>
      </c>
      <c r="AB14" s="268">
        <v>7</v>
      </c>
      <c r="AC14" s="267">
        <v>7</v>
      </c>
      <c r="AD14" s="267">
        <v>1</v>
      </c>
      <c r="AE14" s="267">
        <v>1</v>
      </c>
      <c r="AF14" s="267" t="s">
        <v>35</v>
      </c>
      <c r="AG14" s="267" t="s">
        <v>35</v>
      </c>
      <c r="AH14" s="267">
        <v>3</v>
      </c>
      <c r="AI14" s="267">
        <v>4</v>
      </c>
      <c r="AJ14" s="267">
        <v>10</v>
      </c>
      <c r="AK14" s="267" t="s">
        <v>35</v>
      </c>
      <c r="AL14" s="267" t="s">
        <v>35</v>
      </c>
      <c r="AM14" s="268" t="s">
        <v>35</v>
      </c>
      <c r="AN14" s="267">
        <v>4</v>
      </c>
      <c r="AO14" s="267">
        <v>5</v>
      </c>
      <c r="AP14" s="268">
        <v>6</v>
      </c>
      <c r="AQ14" s="269">
        <v>38500000</v>
      </c>
      <c r="AR14" s="268">
        <v>2</v>
      </c>
      <c r="AS14" s="270">
        <f>AVERAGE(S14,U14,V14)+IF(OR(S14&gt;7,AND(S14&gt;5,V14&gt;5)),0.5,0)+IF(U14&gt;7,0.25,0)+IF(S14&lt;6,-0.5*(6-S14),0)</f>
        <v>6.166666666666667</v>
      </c>
      <c r="AT14" s="271" t="str">
        <f>IF(AS14&gt;9,"SuperStar",IF(AS14&gt;8,"Star",IF(AS14&gt;6.5,"GoodReg",IF(AS14&gt;5,"Reg",IF(AS14&gt;4,"Bench","Minors")))))</f>
        <v>Reg</v>
      </c>
      <c r="AU14" s="270">
        <f>AVERAGE(X14,Z14,AA14)+IF(OR(X14&gt;7,AND(X14&gt;5,AA14&gt;5)),0.5,0)+IF(Z14&gt;7,0.25,0)+IF(X14&lt;6,-0.5*(6-X14),0)</f>
        <v>6.5</v>
      </c>
      <c r="AV14" s="270" t="str">
        <f>IF(AU14&gt;9,"SuperStar",IF(AU14&gt;8,"Star",IF(AU14&gt;6.5,"GoodReg",IF(AU14&gt;5,"Reg",IF(AU14&gt;4,"Bench","Minors")))))</f>
        <v>Reg</v>
      </c>
      <c r="AW14" s="271">
        <f>MIN(AS14+(MAX(0,25-L14))^1.5,AU14)</f>
        <v>6.166666666666667</v>
      </c>
      <c r="AX14" s="271" t="str">
        <f>IF(AW14&gt;9,"SuperStar",IF(AW14&gt;8,"Star",IF(AW14&gt;6.5,"GoodReg",IF(AW14&gt;5,"Reg",IF(AW14&gt;4,"Bench","Minors")))))</f>
        <v>Reg</v>
      </c>
      <c r="AY14" s="272">
        <f>IF(AND(OR(S14+V14&gt;12,AND(S14&gt;6,V14&gt;6)),AN14&gt;6,OR(AO14&gt;=AN14,AO14&gt;6)),1,0)</f>
        <v>0</v>
      </c>
      <c r="AZ14" s="273">
        <f>IF(OR(AND(S14&gt;6,W14&gt;6),S14+V14&gt;12),1,0)</f>
        <v>1</v>
      </c>
      <c r="BA14" s="273">
        <f>IF(AND(S14&gt;6,U14&gt;6,V14&gt;6),1,0)</f>
        <v>0</v>
      </c>
      <c r="BB14" s="273">
        <f>IF(AND(U14&gt;7,OR(S14&gt;6,V14&gt;6)),1,0)</f>
        <v>0</v>
      </c>
      <c r="BC14" s="273">
        <f>IF(AND(U14&gt;6,OR(S14&gt;6,V14&gt;6)),1,0)</f>
        <v>0</v>
      </c>
      <c r="BD14" s="273">
        <f>IF(AND(OR(S14&gt;6,U14&gt;6),OR(S14&gt;6,V14&gt;6)),1,0)</f>
        <v>0</v>
      </c>
      <c r="BE14" s="273">
        <f>IF(AND(S14&gt;4,OR(S14&gt;6,U14&gt;6,V14&gt;6)),1,0)</f>
        <v>1</v>
      </c>
      <c r="BF14" s="273">
        <f>IF(AND(S14&gt;4,OR(S14&gt;6,T14&gt;6,U14&gt;6,V14&gt;6)),1,0)</f>
        <v>1</v>
      </c>
      <c r="BG14" s="268">
        <f>IF(AND(S14&gt;4,MAX(S14:W14)&gt;6),1,0)</f>
        <v>1</v>
      </c>
      <c r="BH14" s="272">
        <f>IF(AND(OR(X14+AA14&gt;12,AND(X14&gt;6,AA14&gt;6)),AN14&gt;6,OR(AO14&gt;=AN14,AO14&gt;6)),1,0)</f>
        <v>0</v>
      </c>
      <c r="BI14" s="273">
        <f>IF(OR(AND(X14&gt;6,AB14&gt;6),X14+AA14&gt;12),1,0)</f>
        <v>1</v>
      </c>
      <c r="BJ14" s="273">
        <f>IF(AND(X14&gt;6,Z14&gt;6,AA14&gt;6),1,0)</f>
        <v>0</v>
      </c>
      <c r="BK14" s="273">
        <f>IF(AND(Z14&gt;7,OR(X14&gt;6,AA14&gt;6)),1,0)</f>
        <v>0</v>
      </c>
      <c r="BL14" s="273">
        <f>IF(AND(Z14&gt;6,OR(X14&gt;6,AA14&gt;6)),1,0)</f>
        <v>0</v>
      </c>
      <c r="BM14" s="273">
        <f>IF(AND(OR(X14&gt;6,Z14&gt;6),OR(X14&gt;6,AA14&gt;6)),1,0)</f>
        <v>0</v>
      </c>
      <c r="BN14" s="273">
        <f>IF(AND(X14&gt;4,OR(X14&gt;6,Z14&gt;6,AA14&gt;6)),1,0)</f>
        <v>1</v>
      </c>
      <c r="BO14" s="273">
        <f>IF(AND(X14&gt;4,OR(X14&gt;6,Y14&gt;6,Z14&gt;6,AA14&gt;6)),1,0)</f>
        <v>1</v>
      </c>
      <c r="BP14" s="268">
        <f>IF(AND(X14&gt;4,MAX(X14:AB14)&gt;6),1,0)</f>
        <v>1</v>
      </c>
      <c r="BQ14" s="268">
        <f>IF(AVERAGE(AN14:AO14)&gt;9,1,0)+IF(AVERAGE(AN14:AO14)&gt;7,1,0)+IF(AN14&gt;7,1,0)+IF(AO14&gt;7,1,0)+IF(AP14&gt;8,1,0)+IF(AP14&gt;6,1,0)</f>
        <v>0</v>
      </c>
      <c r="BR14" s="274">
        <f>IF(OR(MAX(AF14,AG14,AK14,AM14)&gt;6,MAX(AH14,AI14,AJ14,AL14)&gt;7),2,IF(MAX(AF14:AM14)&gt;4,1,0))</f>
        <v>2</v>
      </c>
      <c r="BS14" s="267" t="str">
        <f>IF(AR14=1,"Yes","")</f>
        <v/>
      </c>
      <c r="BT14" s="266" t="str">
        <f>IF($B14="ML","There",IF(AND($X14&gt;=6,AVERAGE($Z14:$AA14)&gt;=6),"Likely",IF(OR($X14&gt;6,AND($X14=6,AVERAGE($Z14:$AA14)&gt;=3),AND($X14&gt;=5,AVERAGE($Z14:$AA14)&gt;=5),AVERAGE($X14,$Z14:$AA14)&gt;5),"Possible","Unlikely")))</f>
        <v>There</v>
      </c>
      <c r="BU14" s="267" t="str">
        <f>IF(OR(AND(S14&gt;=6,U14+V14&gt;=12),S14&gt;7),"Start",IF(AND(S14&gt;=5,U14+V14&gt;=8),"Bench","aack!"))</f>
        <v>Bench</v>
      </c>
      <c r="BV14" s="267" t="str">
        <f>IF(OR(AND(X14&gt;=6,Z14+AA14&gt;=12),X14&gt;7),"Start",IF(AND(X14&gt;=5,Z14+AA14&gt;=8),"Bench","aack!"))</f>
        <v>Start</v>
      </c>
      <c r="BW14" s="267" t="str">
        <f>IF(S14&gt;5,"ML",IF(S14=5,"AAA",IF(S14=4,"AA",IF(S14=3,"A","SS-A"))))</f>
        <v>ML</v>
      </c>
      <c r="BX14" s="267">
        <f>S14-X14</f>
        <v>0</v>
      </c>
      <c r="BY14" s="267">
        <f>T14-Y14</f>
        <v>0</v>
      </c>
      <c r="BZ14" s="267">
        <f>U14-Z14</f>
        <v>0</v>
      </c>
      <c r="CA14" s="267">
        <f>V14-AA14</f>
        <v>-1</v>
      </c>
      <c r="CB14" s="267">
        <f>W14-AB14</f>
        <v>0</v>
      </c>
      <c r="CC14" s="267">
        <f>SUM(BX14:CB14)</f>
        <v>-1</v>
      </c>
      <c r="CD14" s="267">
        <f>X14+Z14+AA14</f>
        <v>18</v>
      </c>
      <c r="CE14" s="267">
        <f>X14+Z14</f>
        <v>9</v>
      </c>
      <c r="CF14" s="267">
        <f>X14+AA14</f>
        <v>15</v>
      </c>
      <c r="CG14" s="267" t="str">
        <f>IF(L14&gt;24,"Now - Age",IF(S14&gt;6,"Now",IF(X14&lt;6,"With Dev",MIN(X14-S14,7-S14))))</f>
        <v>Now - Age</v>
      </c>
      <c r="CH14" s="282" t="str">
        <f>IF(AF14&lt;&gt;"-","X","")</f>
        <v/>
      </c>
      <c r="CI14" s="282" t="str">
        <f>IF(AND(AG14&lt;&gt;"-",AG14&gt;5),"X","")</f>
        <v/>
      </c>
      <c r="CJ14" s="282" t="str">
        <f>IF(AND(AH14&lt;&gt;"-",AH14&gt;5),"X","")</f>
        <v/>
      </c>
      <c r="CK14" s="282" t="str">
        <f>IF(AND(AI14&lt;&gt;"-",AI14&gt;4,AC14&gt;6),"X","")</f>
        <v/>
      </c>
      <c r="CL14" s="282" t="str">
        <f>IF(AND(AJ14&lt;&gt;"-",AJ14&gt;5,AC14&gt;5),"X","")</f>
        <v>X</v>
      </c>
      <c r="CM14" s="282" t="str">
        <f>IF(AND(AK14&lt;&gt;"-",AK14&gt;3),"X","")</f>
        <v/>
      </c>
      <c r="CN14" s="282" t="str">
        <f>IF(AND(AL14&lt;&gt;"-",AL14&gt;6),"X","")</f>
        <v/>
      </c>
      <c r="CO14" s="282" t="str">
        <f>IF(AND(AM14&lt;&gt;"-",AM14&gt;5,AD14&gt;6),"X","")</f>
        <v/>
      </c>
      <c r="CP14" s="282" t="str">
        <f>IF(COUNTBLANK(CH14:CO14)=8,"X","")</f>
        <v/>
      </c>
    </row>
    <row r="15" spans="1:94" s="340" customFormat="1" x14ac:dyDescent="0.25">
      <c r="A15" s="265" t="str">
        <f>H15&amp;" "&amp;I15</f>
        <v>Yakamochi Kobayashi</v>
      </c>
      <c r="B15" s="265" t="str">
        <f>IF(ISERROR(VLOOKUP(A15,KAL!$C$3:$C$24,1,FALSE)),IF(ISERROR(VLOOKUP(A15,'GRR-AAA'!$C$6:$C$33,1,FALSE)),IF(ISERROR(VLOOKUP(A15,'HAM-AA'!$C$6:$C$33,1,FALSE)),IF(ISERROR(VLOOKUP(A15,'NAM-A'!$C$6:$C$33,1,FALSE)),IF(ISERROR(VLOOKUP(A15,'KET-S A'!$C$6:$C$33,1,FALSE)),"","S A"),"A"),"AA"),"AAA"),"ML")</f>
        <v>ML</v>
      </c>
      <c r="C15" s="266"/>
      <c r="D15" s="267">
        <f>IF(BJ15=1,3,IF(BK15=1,4,IF(BH15=1,1,IF(BL15=1,5,IF(BI15=1,2,IF(BM15=1,6,IF(BN15=1,7,IF(BO15=1,8,IF(BP15=1,9,"-")))))))))</f>
        <v>5</v>
      </c>
      <c r="E15" s="267">
        <f>IF(BA15=1,3,IF(BB15=1,4,IF(AY15=1,1,IF(BC15=1,5,IF(AZ15=1,2,IF(BD15=1,6,IF(BE15=1,7,IF(BF15=1,8,IF(BG15=1,9,"-")))))))))</f>
        <v>5</v>
      </c>
      <c r="F15" s="267" t="str">
        <f>IF(OR(OR(Q15="Very High",Q15="High"),AND(OR(Q15="Very High",Q15="High",Q15="Normal"),OR(R15="Very High",R15="High"))),"K","T")</f>
        <v>T</v>
      </c>
      <c r="G15" s="267" t="s">
        <v>86</v>
      </c>
      <c r="H15" s="267" t="s">
        <v>475</v>
      </c>
      <c r="I15" s="267" t="s">
        <v>476</v>
      </c>
      <c r="J15" s="267" t="s">
        <v>468</v>
      </c>
      <c r="K15" s="267" t="s">
        <v>469</v>
      </c>
      <c r="L15" s="267">
        <v>28</v>
      </c>
      <c r="M15" s="267" t="s">
        <v>94</v>
      </c>
      <c r="N15" s="267" t="s">
        <v>94</v>
      </c>
      <c r="O15" s="267" t="s">
        <v>41</v>
      </c>
      <c r="P15" s="268" t="s">
        <v>41</v>
      </c>
      <c r="Q15" s="267" t="s">
        <v>214</v>
      </c>
      <c r="R15" s="268" t="s">
        <v>214</v>
      </c>
      <c r="S15" s="267">
        <v>7</v>
      </c>
      <c r="T15" s="267">
        <v>5</v>
      </c>
      <c r="U15" s="267">
        <v>7</v>
      </c>
      <c r="V15" s="267">
        <v>4</v>
      </c>
      <c r="W15" s="268">
        <v>6</v>
      </c>
      <c r="X15" s="267">
        <v>7</v>
      </c>
      <c r="Y15" s="267">
        <v>5</v>
      </c>
      <c r="Z15" s="267">
        <v>7</v>
      </c>
      <c r="AA15" s="267">
        <v>4</v>
      </c>
      <c r="AB15" s="268">
        <v>6</v>
      </c>
      <c r="AC15" s="267">
        <v>10</v>
      </c>
      <c r="AD15" s="267">
        <v>7</v>
      </c>
      <c r="AE15" s="267">
        <v>1</v>
      </c>
      <c r="AF15" s="267" t="s">
        <v>35</v>
      </c>
      <c r="AG15" s="267" t="s">
        <v>35</v>
      </c>
      <c r="AH15" s="267">
        <v>6</v>
      </c>
      <c r="AI15" s="267">
        <v>9</v>
      </c>
      <c r="AJ15" s="267">
        <v>3</v>
      </c>
      <c r="AK15" s="267" t="s">
        <v>35</v>
      </c>
      <c r="AL15" s="267" t="s">
        <v>35</v>
      </c>
      <c r="AM15" s="268" t="s">
        <v>35</v>
      </c>
      <c r="AN15" s="267">
        <v>3</v>
      </c>
      <c r="AO15" s="267">
        <v>3</v>
      </c>
      <c r="AP15" s="268">
        <v>4</v>
      </c>
      <c r="AQ15" s="269">
        <v>4780000</v>
      </c>
      <c r="AR15" s="268">
        <v>2</v>
      </c>
      <c r="AS15" s="270">
        <f>AVERAGE(S15,U15,V15)+IF(OR(S15&gt;7,AND(S15&gt;5,V15&gt;5)),0.5,0)+IF(U15&gt;7,0.25,0)+IF(S15&lt;6,-0.5*(6-S15),0)</f>
        <v>6</v>
      </c>
      <c r="AT15" s="271" t="str">
        <f>IF(AS15&gt;9,"SuperStar",IF(AS15&gt;8,"Star",IF(AS15&gt;6.5,"GoodReg",IF(AS15&gt;5,"Reg",IF(AS15&gt;4,"Bench","Minors")))))</f>
        <v>Reg</v>
      </c>
      <c r="AU15" s="270">
        <f>AVERAGE(X15,Z15,AA15)+IF(OR(X15&gt;7,AND(X15&gt;5,AA15&gt;5)),0.5,0)+IF(Z15&gt;7,0.25,0)+IF(X15&lt;6,-0.5*(6-X15),0)</f>
        <v>6</v>
      </c>
      <c r="AV15" s="270" t="str">
        <f>IF(AU15&gt;9,"SuperStar",IF(AU15&gt;8,"Star",IF(AU15&gt;6.5,"GoodReg",IF(AU15&gt;5,"Reg",IF(AU15&gt;4,"Bench","Minors")))))</f>
        <v>Reg</v>
      </c>
      <c r="AW15" s="271">
        <f>MIN(AS15+(MAX(0,25-L15))^1.5,AU15)</f>
        <v>6</v>
      </c>
      <c r="AX15" s="271" t="str">
        <f>IF(AW15&gt;9,"SuperStar",IF(AW15&gt;8,"Star",IF(AW15&gt;6.5,"GoodReg",IF(AW15&gt;5,"Reg",IF(AW15&gt;4,"Bench","Minors")))))</f>
        <v>Reg</v>
      </c>
      <c r="AY15" s="272">
        <f>IF(AND(OR(S15+V15&gt;12,AND(S15&gt;6,V15&gt;6)),AN15&gt;6,OR(AO15&gt;=AN15,AO15&gt;6)),1,0)</f>
        <v>0</v>
      </c>
      <c r="AZ15" s="273">
        <f>IF(OR(AND(S15&gt;6,W15&gt;6),S15+V15&gt;12),1,0)</f>
        <v>0</v>
      </c>
      <c r="BA15" s="273">
        <f>IF(AND(S15&gt;6,U15&gt;6,V15&gt;6),1,0)</f>
        <v>0</v>
      </c>
      <c r="BB15" s="273">
        <f>IF(AND(U15&gt;7,OR(S15&gt;6,V15&gt;6)),1,0)</f>
        <v>0</v>
      </c>
      <c r="BC15" s="273">
        <f>IF(AND(U15&gt;6,OR(S15&gt;6,V15&gt;6)),1,0)</f>
        <v>1</v>
      </c>
      <c r="BD15" s="273">
        <f>IF(AND(OR(S15&gt;6,U15&gt;6),OR(S15&gt;6,V15&gt;6)),1,0)</f>
        <v>1</v>
      </c>
      <c r="BE15" s="273">
        <f>IF(AND(S15&gt;4,OR(S15&gt;6,U15&gt;6,V15&gt;6)),1,0)</f>
        <v>1</v>
      </c>
      <c r="BF15" s="273">
        <f>IF(AND(S15&gt;4,OR(S15&gt;6,T15&gt;6,U15&gt;6,V15&gt;6)),1,0)</f>
        <v>1</v>
      </c>
      <c r="BG15" s="268">
        <f>IF(AND(S15&gt;4,MAX(S15:W15)&gt;6),1,0)</f>
        <v>1</v>
      </c>
      <c r="BH15" s="272">
        <f>IF(AND(OR(X15+AA15&gt;12,AND(X15&gt;6,AA15&gt;6)),AN15&gt;6,OR(AO15&gt;=AN15,AO15&gt;6)),1,0)</f>
        <v>0</v>
      </c>
      <c r="BI15" s="273">
        <f>IF(OR(AND(X15&gt;6,AB15&gt;6),X15+AA15&gt;12),1,0)</f>
        <v>0</v>
      </c>
      <c r="BJ15" s="273">
        <f>IF(AND(X15&gt;6,Z15&gt;6,AA15&gt;6),1,0)</f>
        <v>0</v>
      </c>
      <c r="BK15" s="273">
        <f>IF(AND(Z15&gt;7,OR(X15&gt;6,AA15&gt;6)),1,0)</f>
        <v>0</v>
      </c>
      <c r="BL15" s="273">
        <f>IF(AND(Z15&gt;6,OR(X15&gt;6,AA15&gt;6)),1,0)</f>
        <v>1</v>
      </c>
      <c r="BM15" s="273">
        <f>IF(AND(OR(X15&gt;6,Z15&gt;6),OR(X15&gt;6,AA15&gt;6)),1,0)</f>
        <v>1</v>
      </c>
      <c r="BN15" s="273">
        <f>IF(AND(X15&gt;4,OR(X15&gt;6,Z15&gt;6,AA15&gt;6)),1,0)</f>
        <v>1</v>
      </c>
      <c r="BO15" s="273">
        <f>IF(AND(X15&gt;4,OR(X15&gt;6,Y15&gt;6,Z15&gt;6,AA15&gt;6)),1,0)</f>
        <v>1</v>
      </c>
      <c r="BP15" s="268">
        <f>IF(AND(X15&gt;4,MAX(X15:AB15)&gt;6),1,0)</f>
        <v>1</v>
      </c>
      <c r="BQ15" s="268">
        <f>IF(AVERAGE(AN15:AO15)&gt;9,1,0)+IF(AVERAGE(AN15:AO15)&gt;7,1,0)+IF(AN15&gt;7,1,0)+IF(AO15&gt;7,1,0)+IF(AP15&gt;8,1,0)+IF(AP15&gt;6,1,0)</f>
        <v>0</v>
      </c>
      <c r="BR15" s="274">
        <f>IF(OR(MAX(AF15,AG15,AK15,AM15)&gt;6,MAX(AH15,AI15,AJ15,AL15)&gt;7),2,IF(MAX(AF15:AM15)&gt;4,1,0))</f>
        <v>2</v>
      </c>
      <c r="BS15" s="267" t="str">
        <f>IF(AR15=1,"Yes","")</f>
        <v/>
      </c>
      <c r="BT15" s="266" t="str">
        <f>IF($B15="ML","There",IF(AND($X15&gt;=6,AVERAGE($Z15:$AA15)&gt;=6),"Likely",IF(OR($X15&gt;6,AND($X15=6,AVERAGE($Z15:$AA15)&gt;=3),AND($X15&gt;=5,AVERAGE($Z15:$AA15)&gt;=5),AVERAGE($X15,$Z15:$AA15)&gt;5),"Possible","Unlikely")))</f>
        <v>There</v>
      </c>
      <c r="BU15" s="267" t="str">
        <f>IF(OR(AND(S15&gt;=6,U15+V15&gt;=12),S15&gt;7),"Start",IF(AND(S15&gt;=5,U15+V15&gt;=8),"Bench","aack!"))</f>
        <v>Bench</v>
      </c>
      <c r="BV15" s="267" t="str">
        <f>IF(OR(AND(X15&gt;=6,Z15+AA15&gt;=12),X15&gt;7),"Start",IF(AND(X15&gt;=5,Z15+AA15&gt;=8),"Bench","aack!"))</f>
        <v>Bench</v>
      </c>
      <c r="BW15" s="267" t="str">
        <f>IF(S15&gt;5,"ML",IF(S15=5,"AAA",IF(S15=4,"AA",IF(S15=3,"A","SS-A"))))</f>
        <v>ML</v>
      </c>
      <c r="BX15" s="267">
        <f>S15-X15</f>
        <v>0</v>
      </c>
      <c r="BY15" s="267">
        <f>T15-Y15</f>
        <v>0</v>
      </c>
      <c r="BZ15" s="267">
        <f>U15-Z15</f>
        <v>0</v>
      </c>
      <c r="CA15" s="267">
        <f>V15-AA15</f>
        <v>0</v>
      </c>
      <c r="CB15" s="267">
        <f>W15-AB15</f>
        <v>0</v>
      </c>
      <c r="CC15" s="267">
        <f>SUM(BX15:CB15)</f>
        <v>0</v>
      </c>
      <c r="CD15" s="267">
        <f>X15+Z15+AA15</f>
        <v>18</v>
      </c>
      <c r="CE15" s="267">
        <f>X15+Z15</f>
        <v>14</v>
      </c>
      <c r="CF15" s="267">
        <f>X15+AA15</f>
        <v>11</v>
      </c>
      <c r="CG15" s="267" t="str">
        <f>IF(L15&gt;24,"Now - Age",IF(S15&gt;6,"Now",IF(X15&lt;6,"With Dev",MIN(X15-S15,7-S15))))</f>
        <v>Now - Age</v>
      </c>
      <c r="CH15" s="282" t="str">
        <f>IF(AF15&lt;&gt;"-","X","")</f>
        <v/>
      </c>
      <c r="CI15" s="282" t="str">
        <f>IF(AND(AG15&lt;&gt;"-",AG15&gt;5),"X","")</f>
        <v/>
      </c>
      <c r="CJ15" s="282" t="str">
        <f>IF(AND(AH15&lt;&gt;"-",AH15&gt;5),"X","")</f>
        <v>X</v>
      </c>
      <c r="CK15" s="282" t="str">
        <f>IF(AND(AI15&lt;&gt;"-",AI15&gt;4,AC15&gt;6),"X","")</f>
        <v>X</v>
      </c>
      <c r="CL15" s="282" t="str">
        <f>IF(AND(AJ15&lt;&gt;"-",AJ15&gt;5,AC15&gt;5),"X","")</f>
        <v/>
      </c>
      <c r="CM15" s="282" t="str">
        <f>IF(AND(AK15&lt;&gt;"-",AK15&gt;3),"X","")</f>
        <v/>
      </c>
      <c r="CN15" s="282" t="str">
        <f>IF(AND(AL15&lt;&gt;"-",AL15&gt;6),"X","")</f>
        <v/>
      </c>
      <c r="CO15" s="282" t="str">
        <f>IF(AND(AM15&lt;&gt;"-",AM15&gt;5,AD15&gt;6),"X","")</f>
        <v/>
      </c>
      <c r="CP15" s="282" t="str">
        <f>IF(COUNTBLANK(CH15:CO15)=8,"X","")</f>
        <v/>
      </c>
    </row>
    <row r="16" spans="1:94" s="340" customFormat="1" x14ac:dyDescent="0.25">
      <c r="A16" s="265" t="str">
        <f>H16&amp;" "&amp;I16</f>
        <v>Juan Carlos Ornelza</v>
      </c>
      <c r="B16" s="265" t="str">
        <f>IF(ISERROR(VLOOKUP(A16,KAL!$C$3:$C$24,1,FALSE)),IF(ISERROR(VLOOKUP(A16,'GRR-AAA'!$C$6:$C$33,1,FALSE)),IF(ISERROR(VLOOKUP(A16,'HAM-AA'!$C$6:$C$33,1,FALSE)),IF(ISERROR(VLOOKUP(A16,'NAM-A'!$C$6:$C$33,1,FALSE)),IF(ISERROR(VLOOKUP(A16,'KET-S A'!$C$6:$C$33,1,FALSE)),"","S A"),"A"),"AA"),"AAA"),"ML")</f>
        <v>ML</v>
      </c>
      <c r="C16" s="266"/>
      <c r="D16" s="267">
        <f>IF(BJ16=1,3,IF(BK16=1,4,IF(BH16=1,1,IF(BL16=1,5,IF(BI16=1,2,IF(BM16=1,6,IF(BN16=1,7,IF(BO16=1,8,IF(BP16=1,9,"-")))))))))</f>
        <v>4</v>
      </c>
      <c r="E16" s="267">
        <f>IF(BA16=1,3,IF(BB16=1,4,IF(AY16=1,1,IF(BC16=1,5,IF(AZ16=1,2,IF(BD16=1,6,IF(BE16=1,7,IF(BF16=1,8,IF(BG16=1,9,"-")))))))))</f>
        <v>9</v>
      </c>
      <c r="F16" s="267" t="str">
        <f>IF(OR(OR(Q16="Very High",Q16="High"),AND(OR(Q16="Very High",Q16="High",Q16="Normal"),OR(R16="Very High",R16="High"))),"K","T")</f>
        <v>T</v>
      </c>
      <c r="G16" s="267" t="s">
        <v>89</v>
      </c>
      <c r="H16" s="267" t="s">
        <v>662</v>
      </c>
      <c r="I16" s="267" t="s">
        <v>663</v>
      </c>
      <c r="J16" s="267" t="s">
        <v>528</v>
      </c>
      <c r="K16" s="267" t="s">
        <v>198</v>
      </c>
      <c r="L16" s="267">
        <v>21</v>
      </c>
      <c r="M16" s="267" t="s">
        <v>93</v>
      </c>
      <c r="N16" s="267" t="s">
        <v>93</v>
      </c>
      <c r="O16" s="267" t="s">
        <v>36</v>
      </c>
      <c r="P16" s="268" t="s">
        <v>41</v>
      </c>
      <c r="Q16" s="267" t="s">
        <v>214</v>
      </c>
      <c r="R16" s="268" t="s">
        <v>215</v>
      </c>
      <c r="S16" s="267">
        <v>6</v>
      </c>
      <c r="T16" s="267">
        <v>6</v>
      </c>
      <c r="U16" s="267">
        <v>6</v>
      </c>
      <c r="V16" s="267">
        <v>4</v>
      </c>
      <c r="W16" s="268">
        <v>7</v>
      </c>
      <c r="X16" s="267">
        <v>7</v>
      </c>
      <c r="Y16" s="267">
        <v>6</v>
      </c>
      <c r="Z16" s="267">
        <v>8</v>
      </c>
      <c r="AA16" s="267">
        <v>5</v>
      </c>
      <c r="AB16" s="268">
        <v>7</v>
      </c>
      <c r="AC16" s="267">
        <v>6</v>
      </c>
      <c r="AD16" s="267">
        <v>9</v>
      </c>
      <c r="AE16" s="267">
        <v>1</v>
      </c>
      <c r="AF16" s="267" t="s">
        <v>35</v>
      </c>
      <c r="AG16" s="267" t="s">
        <v>35</v>
      </c>
      <c r="AH16" s="267" t="s">
        <v>35</v>
      </c>
      <c r="AI16" s="267" t="s">
        <v>35</v>
      </c>
      <c r="AJ16" s="267" t="s">
        <v>35</v>
      </c>
      <c r="AK16" s="267">
        <v>5</v>
      </c>
      <c r="AL16" s="267">
        <v>4</v>
      </c>
      <c r="AM16" s="268">
        <v>7</v>
      </c>
      <c r="AN16" s="267">
        <v>10</v>
      </c>
      <c r="AO16" s="267">
        <v>10</v>
      </c>
      <c r="AP16" s="268">
        <v>10</v>
      </c>
      <c r="AQ16" s="269">
        <v>510000</v>
      </c>
      <c r="AR16" s="268" t="s">
        <v>38</v>
      </c>
      <c r="AS16" s="270">
        <f>AVERAGE(S16,U16,V16)+IF(OR(S16&gt;7,AND(S16&gt;5,V16&gt;5)),0.5,0)+IF(U16&gt;7,0.25,0)+IF(S16&lt;6,-0.5*(6-S16),0)</f>
        <v>5.333333333333333</v>
      </c>
      <c r="AT16" s="271" t="str">
        <f>IF(AS16&gt;9,"SuperStar",IF(AS16&gt;8,"Star",IF(AS16&gt;6.5,"GoodReg",IF(AS16&gt;5,"Reg",IF(AS16&gt;4,"Bench","Minors")))))</f>
        <v>Reg</v>
      </c>
      <c r="AU16" s="270">
        <f>AVERAGE(X16,Z16,AA16)+IF(OR(X16&gt;7,AND(X16&gt;5,AA16&gt;5)),0.5,0)+IF(Z16&gt;7,0.25,0)+IF(X16&lt;6,-0.5*(6-X16),0)</f>
        <v>6.916666666666667</v>
      </c>
      <c r="AV16" s="270" t="str">
        <f>IF(AU16&gt;9,"SuperStar",IF(AU16&gt;8,"Star",IF(AU16&gt;6.5,"GoodReg",IF(AU16&gt;5,"Reg",IF(AU16&gt;4,"Bench","Minors")))))</f>
        <v>GoodReg</v>
      </c>
      <c r="AW16" s="271">
        <f>MIN(AS16+(MAX(0,25-L16))^1.5,AU16)</f>
        <v>6.916666666666667</v>
      </c>
      <c r="AX16" s="271" t="str">
        <f>IF(AW16&gt;9,"SuperStar",IF(AW16&gt;8,"Star",IF(AW16&gt;6.5,"GoodReg",IF(AW16&gt;5,"Reg",IF(AW16&gt;4,"Bench","Minors")))))</f>
        <v>GoodReg</v>
      </c>
      <c r="AY16" s="272">
        <f>IF(AND(OR(S16+V16&gt;12,AND(S16&gt;6,V16&gt;6)),AN16&gt;6,OR(AO16&gt;=AN16,AO16&gt;6)),1,0)</f>
        <v>0</v>
      </c>
      <c r="AZ16" s="273">
        <f>IF(OR(AND(S16&gt;6,W16&gt;6),S16+V16&gt;12),1,0)</f>
        <v>0</v>
      </c>
      <c r="BA16" s="273">
        <f>IF(AND(S16&gt;6,U16&gt;6,V16&gt;6),1,0)</f>
        <v>0</v>
      </c>
      <c r="BB16" s="273">
        <f>IF(AND(U16&gt;7,OR(S16&gt;6,V16&gt;6)),1,0)</f>
        <v>0</v>
      </c>
      <c r="BC16" s="273">
        <f>IF(AND(U16&gt;6,OR(S16&gt;6,V16&gt;6)),1,0)</f>
        <v>0</v>
      </c>
      <c r="BD16" s="273">
        <f>IF(AND(OR(S16&gt;6,U16&gt;6),OR(S16&gt;6,V16&gt;6)),1,0)</f>
        <v>0</v>
      </c>
      <c r="BE16" s="273">
        <f>IF(AND(S16&gt;4,OR(S16&gt;6,U16&gt;6,V16&gt;6)),1,0)</f>
        <v>0</v>
      </c>
      <c r="BF16" s="273">
        <f>IF(AND(S16&gt;4,OR(S16&gt;6,T16&gt;6,U16&gt;6,V16&gt;6)),1,0)</f>
        <v>0</v>
      </c>
      <c r="BG16" s="268">
        <f>IF(AND(S16&gt;4,MAX(S16:W16)&gt;6),1,0)</f>
        <v>1</v>
      </c>
      <c r="BH16" s="272">
        <f>IF(AND(OR(X16+AA16&gt;12,AND(X16&gt;6,AA16&gt;6)),AN16&gt;6,OR(AO16&gt;=AN16,AO16&gt;6)),1,0)</f>
        <v>0</v>
      </c>
      <c r="BI16" s="273">
        <f>IF(OR(AND(X16&gt;6,AB16&gt;6),X16+AA16&gt;12),1,0)</f>
        <v>1</v>
      </c>
      <c r="BJ16" s="273">
        <f>IF(AND(X16&gt;6,Z16&gt;6,AA16&gt;6),1,0)</f>
        <v>0</v>
      </c>
      <c r="BK16" s="273">
        <f>IF(AND(Z16&gt;7,OR(X16&gt;6,AA16&gt;6)),1,0)</f>
        <v>1</v>
      </c>
      <c r="BL16" s="273">
        <f>IF(AND(Z16&gt;6,OR(X16&gt;6,AA16&gt;6)),1,0)</f>
        <v>1</v>
      </c>
      <c r="BM16" s="273">
        <f>IF(AND(OR(X16&gt;6,Z16&gt;6),OR(X16&gt;6,AA16&gt;6)),1,0)</f>
        <v>1</v>
      </c>
      <c r="BN16" s="273">
        <f>IF(AND(X16&gt;4,OR(X16&gt;6,Z16&gt;6,AA16&gt;6)),1,0)</f>
        <v>1</v>
      </c>
      <c r="BO16" s="273">
        <f>IF(AND(X16&gt;4,OR(X16&gt;6,Y16&gt;6,Z16&gt;6,AA16&gt;6)),1,0)</f>
        <v>1</v>
      </c>
      <c r="BP16" s="268">
        <f>IF(AND(X16&gt;4,MAX(X16:AB16)&gt;6),1,0)</f>
        <v>1</v>
      </c>
      <c r="BQ16" s="268">
        <f>IF(AVERAGE(AN16:AO16)&gt;9,1,0)+IF(AVERAGE(AN16:AO16)&gt;7,1,0)+IF(AN16&gt;7,1,0)+IF(AO16&gt;7,1,0)+IF(AP16&gt;8,1,0)+IF(AP16&gt;6,1,0)</f>
        <v>6</v>
      </c>
      <c r="BR16" s="274">
        <f>IF(OR(MAX(AF16,AG16,AK16,AM16)&gt;6,MAX(AH16,AI16,AJ16,AL16)&gt;7),2,IF(MAX(AF16:AM16)&gt;4,1,0))</f>
        <v>2</v>
      </c>
      <c r="BS16" s="267" t="str">
        <f>IF(AR16=1,"Yes","")</f>
        <v/>
      </c>
      <c r="BT16" s="266" t="str">
        <f>IF($B16="ML","There",IF(AND($X16&gt;=6,AVERAGE($Z16:$AA16)&gt;=6),"Likely",IF(OR($X16&gt;6,AND($X16=6,AVERAGE($Z16:$AA16)&gt;=3),AND($X16&gt;=5,AVERAGE($Z16:$AA16)&gt;=5),AVERAGE($X16,$Z16:$AA16)&gt;5),"Possible","Unlikely")))</f>
        <v>There</v>
      </c>
      <c r="BU16" s="267" t="str">
        <f>IF(OR(AND(S16&gt;=6,U16+V16&gt;=12),S16&gt;7),"Start",IF(AND(S16&gt;=5,U16+V16&gt;=8),"Bench","aack!"))</f>
        <v>Bench</v>
      </c>
      <c r="BV16" s="267" t="str">
        <f>IF(OR(AND(X16&gt;=6,Z16+AA16&gt;=12),X16&gt;7),"Start",IF(AND(X16&gt;=5,Z16+AA16&gt;=8),"Bench","aack!"))</f>
        <v>Start</v>
      </c>
      <c r="BW16" s="267" t="str">
        <f>IF(S16&gt;5,"ML",IF(S16=5,"AAA",IF(S16=4,"AA",IF(S16=3,"A","SS-A"))))</f>
        <v>ML</v>
      </c>
      <c r="BX16" s="267">
        <f>S16-X16</f>
        <v>-1</v>
      </c>
      <c r="BY16" s="267">
        <f>T16-Y16</f>
        <v>0</v>
      </c>
      <c r="BZ16" s="267">
        <f>U16-Z16</f>
        <v>-2</v>
      </c>
      <c r="CA16" s="267">
        <f>V16-AA16</f>
        <v>-1</v>
      </c>
      <c r="CB16" s="267">
        <f>W16-AB16</f>
        <v>0</v>
      </c>
      <c r="CC16" s="267">
        <f>SUM(BX16:CB16)</f>
        <v>-4</v>
      </c>
      <c r="CD16" s="267">
        <f>X16+Z16+AA16</f>
        <v>20</v>
      </c>
      <c r="CE16" s="267">
        <f>X16+Z16</f>
        <v>15</v>
      </c>
      <c r="CF16" s="267">
        <f>X16+AA16</f>
        <v>12</v>
      </c>
      <c r="CG16" s="267">
        <f>IF(L16&gt;24,"Now - Age",IF(S16&gt;6,"Now",IF(X16&lt;6,"With Dev",MIN(X16-S16,7-S16))))</f>
        <v>1</v>
      </c>
      <c r="CH16" s="282" t="str">
        <f>IF(AF16&lt;&gt;"-","X","")</f>
        <v/>
      </c>
      <c r="CI16" s="282" t="str">
        <f>IF(AND(AG16&lt;&gt;"-",AG16&gt;5),"X","")</f>
        <v/>
      </c>
      <c r="CJ16" s="282" t="str">
        <f>IF(AND(AH16&lt;&gt;"-",AH16&gt;5),"X","")</f>
        <v/>
      </c>
      <c r="CK16" s="282" t="str">
        <f>IF(AND(AI16&lt;&gt;"-",AI16&gt;4,AC16&gt;6),"X","")</f>
        <v/>
      </c>
      <c r="CL16" s="282" t="str">
        <f>IF(AND(AJ16&lt;&gt;"-",AJ16&gt;5,AC16&gt;5),"X","")</f>
        <v/>
      </c>
      <c r="CM16" s="282" t="str">
        <f>IF(AND(AK16&lt;&gt;"-",AK16&gt;3),"X","")</f>
        <v>X</v>
      </c>
      <c r="CN16" s="282" t="str">
        <f>IF(AND(AL16&lt;&gt;"-",AL16&gt;6),"X","")</f>
        <v/>
      </c>
      <c r="CO16" s="282" t="str">
        <f>IF(AND(AM16&lt;&gt;"-",AM16&gt;5,AD16&gt;6),"X","")</f>
        <v>X</v>
      </c>
      <c r="CP16" s="282" t="str">
        <f>IF(COUNTBLANK(CH16:CO16)=8,"X","")</f>
        <v/>
      </c>
    </row>
    <row r="17" spans="1:94" s="340" customFormat="1" x14ac:dyDescent="0.25">
      <c r="A17" s="265" t="str">
        <f>H17&amp;" "&amp;I17</f>
        <v>Jake Owens</v>
      </c>
      <c r="B17" s="265" t="str">
        <f>IF(ISERROR(VLOOKUP(A17,KAL!$C$3:$C$24,1,FALSE)),IF(ISERROR(VLOOKUP(A17,'GRR-AAA'!$C$6:$C$33,1,FALSE)),IF(ISERROR(VLOOKUP(A17,'HAM-AA'!$C$6:$C$33,1,FALSE)),IF(ISERROR(VLOOKUP(A17,'NAM-A'!$C$6:$C$33,1,FALSE)),IF(ISERROR(VLOOKUP(A17,'KET-S A'!$C$6:$C$33,1,FALSE)),"","S A"),"A"),"AA"),"AAA"),"ML")</f>
        <v>ML</v>
      </c>
      <c r="C17" s="266"/>
      <c r="D17" s="267">
        <f>IF(BJ17=1,3,IF(BK17=1,4,IF(BH17=1,1,IF(BL17=1,5,IF(BI17=1,2,IF(BM17=1,6,IF(BN17=1,7,IF(BO17=1,8,IF(BP17=1,9,"-")))))))))</f>
        <v>8</v>
      </c>
      <c r="E17" s="267">
        <f>IF(BA17=1,3,IF(BB17=1,4,IF(AY17=1,1,IF(BC17=1,5,IF(AZ17=1,2,IF(BD17=1,6,IF(BE17=1,7,IF(BF17=1,8,IF(BG17=1,9,"-")))))))))</f>
        <v>8</v>
      </c>
      <c r="F17" s="267" t="str">
        <f>IF(OR(OR(Q17="Very High",Q17="High"),AND(OR(Q17="Very High",Q17="High",Q17="Normal"),OR(R17="Very High",R17="High"))),"K","T")</f>
        <v>K</v>
      </c>
      <c r="G17" s="267" t="s">
        <v>90</v>
      </c>
      <c r="H17" s="267" t="s">
        <v>485</v>
      </c>
      <c r="I17" s="267" t="s">
        <v>486</v>
      </c>
      <c r="J17" s="267" t="s">
        <v>528</v>
      </c>
      <c r="K17" s="267" t="s">
        <v>198</v>
      </c>
      <c r="L17" s="267">
        <v>31</v>
      </c>
      <c r="M17" s="267" t="s">
        <v>93</v>
      </c>
      <c r="N17" s="267" t="s">
        <v>93</v>
      </c>
      <c r="O17" s="267" t="s">
        <v>36</v>
      </c>
      <c r="P17" s="268" t="s">
        <v>36</v>
      </c>
      <c r="Q17" s="267" t="s">
        <v>213</v>
      </c>
      <c r="R17" s="268" t="s">
        <v>214</v>
      </c>
      <c r="S17" s="267">
        <v>6</v>
      </c>
      <c r="T17" s="267">
        <v>8</v>
      </c>
      <c r="U17" s="267">
        <v>6</v>
      </c>
      <c r="V17" s="267">
        <v>4</v>
      </c>
      <c r="W17" s="268">
        <v>6</v>
      </c>
      <c r="X17" s="267">
        <v>6</v>
      </c>
      <c r="Y17" s="267">
        <v>8</v>
      </c>
      <c r="Z17" s="267">
        <v>6</v>
      </c>
      <c r="AA17" s="267">
        <v>5</v>
      </c>
      <c r="AB17" s="268">
        <v>6</v>
      </c>
      <c r="AC17" s="267">
        <v>1</v>
      </c>
      <c r="AD17" s="267">
        <v>8</v>
      </c>
      <c r="AE17" s="267">
        <v>1</v>
      </c>
      <c r="AF17" s="267" t="s">
        <v>35</v>
      </c>
      <c r="AG17" s="267" t="s">
        <v>35</v>
      </c>
      <c r="AH17" s="267" t="s">
        <v>35</v>
      </c>
      <c r="AI17" s="267" t="s">
        <v>35</v>
      </c>
      <c r="AJ17" s="267" t="s">
        <v>35</v>
      </c>
      <c r="AK17" s="267">
        <v>7</v>
      </c>
      <c r="AL17" s="267" t="s">
        <v>35</v>
      </c>
      <c r="AM17" s="268">
        <v>6</v>
      </c>
      <c r="AN17" s="267">
        <v>6</v>
      </c>
      <c r="AO17" s="267">
        <v>10</v>
      </c>
      <c r="AP17" s="268">
        <v>10</v>
      </c>
      <c r="AQ17" s="269">
        <v>990000</v>
      </c>
      <c r="AR17" s="268" t="s">
        <v>39</v>
      </c>
      <c r="AS17" s="270">
        <f>AVERAGE(S17,U17,V17)+IF(OR(S17&gt;7,AND(S17&gt;5,V17&gt;5)),0.5,0)+IF(U17&gt;7,0.25,0)+IF(S17&lt;6,-0.5*(6-S17),0)</f>
        <v>5.333333333333333</v>
      </c>
      <c r="AT17" s="271" t="str">
        <f>IF(AS17&gt;9,"SuperStar",IF(AS17&gt;8,"Star",IF(AS17&gt;6.5,"GoodReg",IF(AS17&gt;5,"Reg",IF(AS17&gt;4,"Bench","Minors")))))</f>
        <v>Reg</v>
      </c>
      <c r="AU17" s="270">
        <f>AVERAGE(X17,Z17,AA17)+IF(OR(X17&gt;7,AND(X17&gt;5,AA17&gt;5)),0.5,0)+IF(Z17&gt;7,0.25,0)+IF(X17&lt;6,-0.5*(6-X17),0)</f>
        <v>5.666666666666667</v>
      </c>
      <c r="AV17" s="270" t="str">
        <f>IF(AU17&gt;9,"SuperStar",IF(AU17&gt;8,"Star",IF(AU17&gt;6.5,"GoodReg",IF(AU17&gt;5,"Reg",IF(AU17&gt;4,"Bench","Minors")))))</f>
        <v>Reg</v>
      </c>
      <c r="AW17" s="271">
        <f>MIN(AS17+(MAX(0,25-L17))^1.5,AU17)</f>
        <v>5.333333333333333</v>
      </c>
      <c r="AX17" s="271" t="str">
        <f>IF(AW17&gt;9,"SuperStar",IF(AW17&gt;8,"Star",IF(AW17&gt;6.5,"GoodReg",IF(AW17&gt;5,"Reg",IF(AW17&gt;4,"Bench","Minors")))))</f>
        <v>Reg</v>
      </c>
      <c r="AY17" s="272">
        <f>IF(AND(OR(S17+V17&gt;12,AND(S17&gt;6,V17&gt;6)),AN17&gt;6,OR(AO17&gt;=AN17,AO17&gt;6)),1,0)</f>
        <v>0</v>
      </c>
      <c r="AZ17" s="273">
        <f>IF(OR(AND(S17&gt;6,W17&gt;6),S17+V17&gt;12),1,0)</f>
        <v>0</v>
      </c>
      <c r="BA17" s="273">
        <f>IF(AND(S17&gt;6,U17&gt;6,V17&gt;6),1,0)</f>
        <v>0</v>
      </c>
      <c r="BB17" s="273">
        <f>IF(AND(U17&gt;7,OR(S17&gt;6,V17&gt;6)),1,0)</f>
        <v>0</v>
      </c>
      <c r="BC17" s="273">
        <f>IF(AND(U17&gt;6,OR(S17&gt;6,V17&gt;6)),1,0)</f>
        <v>0</v>
      </c>
      <c r="BD17" s="273">
        <f>IF(AND(OR(S17&gt;6,U17&gt;6),OR(S17&gt;6,V17&gt;6)),1,0)</f>
        <v>0</v>
      </c>
      <c r="BE17" s="273">
        <f>IF(AND(S17&gt;4,OR(S17&gt;6,U17&gt;6,V17&gt;6)),1,0)</f>
        <v>0</v>
      </c>
      <c r="BF17" s="273">
        <f>IF(AND(S17&gt;4,OR(S17&gt;6,T17&gt;6,U17&gt;6,V17&gt;6)),1,0)</f>
        <v>1</v>
      </c>
      <c r="BG17" s="268">
        <f>IF(AND(S17&gt;4,MAX(S17:W17)&gt;6),1,0)</f>
        <v>1</v>
      </c>
      <c r="BH17" s="272">
        <f>IF(AND(OR(X17+AA17&gt;12,AND(X17&gt;6,AA17&gt;6)),AN17&gt;6,OR(AO17&gt;=AN17,AO17&gt;6)),1,0)</f>
        <v>0</v>
      </c>
      <c r="BI17" s="273">
        <f>IF(OR(AND(X17&gt;6,AB17&gt;6),X17+AA17&gt;12),1,0)</f>
        <v>0</v>
      </c>
      <c r="BJ17" s="273">
        <f>IF(AND(X17&gt;6,Z17&gt;6,AA17&gt;6),1,0)</f>
        <v>0</v>
      </c>
      <c r="BK17" s="273">
        <f>IF(AND(Z17&gt;7,OR(X17&gt;6,AA17&gt;6)),1,0)</f>
        <v>0</v>
      </c>
      <c r="BL17" s="273">
        <f>IF(AND(Z17&gt;6,OR(X17&gt;6,AA17&gt;6)),1,0)</f>
        <v>0</v>
      </c>
      <c r="BM17" s="273">
        <f>IF(AND(OR(X17&gt;6,Z17&gt;6),OR(X17&gt;6,AA17&gt;6)),1,0)</f>
        <v>0</v>
      </c>
      <c r="BN17" s="273">
        <f>IF(AND(X17&gt;4,OR(X17&gt;6,Z17&gt;6,AA17&gt;6)),1,0)</f>
        <v>0</v>
      </c>
      <c r="BO17" s="273">
        <f>IF(AND(X17&gt;4,OR(X17&gt;6,Y17&gt;6,Z17&gt;6,AA17&gt;6)),1,0)</f>
        <v>1</v>
      </c>
      <c r="BP17" s="268">
        <f>IF(AND(X17&gt;4,MAX(X17:AB17)&gt;6),1,0)</f>
        <v>1</v>
      </c>
      <c r="BQ17" s="268">
        <f>IF(AVERAGE(AN17:AO17)&gt;9,1,0)+IF(AVERAGE(AN17:AO17)&gt;7,1,0)+IF(AN17&gt;7,1,0)+IF(AO17&gt;7,1,0)+IF(AP17&gt;8,1,0)+IF(AP17&gt;6,1,0)</f>
        <v>4</v>
      </c>
      <c r="BR17" s="274">
        <f>IF(OR(MAX(AF17,AG17,AK17,AM17)&gt;6,MAX(AH17,AI17,AJ17,AL17)&gt;7),2,IF(MAX(AF17:AM17)&gt;4,1,0))</f>
        <v>2</v>
      </c>
      <c r="BS17" s="267" t="str">
        <f>IF(AR17=1,"Yes","")</f>
        <v/>
      </c>
      <c r="BT17" s="266" t="str">
        <f>IF($B17="ML","There",IF(AND($X17&gt;=6,AVERAGE($Z17:$AA17)&gt;=6),"Likely",IF(OR($X17&gt;6,AND($X17=6,AVERAGE($Z17:$AA17)&gt;=3),AND($X17&gt;=5,AVERAGE($Z17:$AA17)&gt;=5),AVERAGE($X17,$Z17:$AA17)&gt;5),"Possible","Unlikely")))</f>
        <v>There</v>
      </c>
      <c r="BU17" s="267" t="str">
        <f>IF(OR(AND(S17&gt;=6,U17+V17&gt;=12),S17&gt;7),"Start",IF(AND(S17&gt;=5,U17+V17&gt;=8),"Bench","aack!"))</f>
        <v>Bench</v>
      </c>
      <c r="BV17" s="267" t="str">
        <f>IF(OR(AND(X17&gt;=6,Z17+AA17&gt;=12),X17&gt;7),"Start",IF(AND(X17&gt;=5,Z17+AA17&gt;=8),"Bench","aack!"))</f>
        <v>Bench</v>
      </c>
      <c r="BW17" s="267" t="str">
        <f>IF(S17&gt;5,"ML",IF(S17=5,"AAA",IF(S17=4,"AA",IF(S17=3,"A","SS-A"))))</f>
        <v>ML</v>
      </c>
      <c r="BX17" s="267">
        <f>S17-X17</f>
        <v>0</v>
      </c>
      <c r="BY17" s="267">
        <f>T17-Y17</f>
        <v>0</v>
      </c>
      <c r="BZ17" s="267">
        <f>U17-Z17</f>
        <v>0</v>
      </c>
      <c r="CA17" s="267">
        <f>V17-AA17</f>
        <v>-1</v>
      </c>
      <c r="CB17" s="267">
        <f>W17-AB17</f>
        <v>0</v>
      </c>
      <c r="CC17" s="267">
        <f>SUM(BX17:CB17)</f>
        <v>-1</v>
      </c>
      <c r="CD17" s="267">
        <f>X17+Z17+AA17</f>
        <v>17</v>
      </c>
      <c r="CE17" s="267">
        <f>X17+Z17</f>
        <v>12</v>
      </c>
      <c r="CF17" s="267">
        <f>X17+AA17</f>
        <v>11</v>
      </c>
      <c r="CG17" s="267" t="str">
        <f>IF(L17&gt;24,"Now - Age",IF(S17&gt;6,"Now",IF(X17&lt;6,"With Dev",MIN(X17-S17,7-S17))))</f>
        <v>Now - Age</v>
      </c>
      <c r="CH17" s="282" t="str">
        <f>IF(AF17&lt;&gt;"-","X","")</f>
        <v/>
      </c>
      <c r="CI17" s="282" t="str">
        <f>IF(AND(AG17&lt;&gt;"-",AG17&gt;5),"X","")</f>
        <v/>
      </c>
      <c r="CJ17" s="282" t="str">
        <f>IF(AND(AH17&lt;&gt;"-",AH17&gt;5),"X","")</f>
        <v/>
      </c>
      <c r="CK17" s="282" t="str">
        <f>IF(AND(AI17&lt;&gt;"-",AI17&gt;4,AC17&gt;6),"X","")</f>
        <v/>
      </c>
      <c r="CL17" s="282" t="str">
        <f>IF(AND(AJ17&lt;&gt;"-",AJ17&gt;5,AC17&gt;5),"X","")</f>
        <v/>
      </c>
      <c r="CM17" s="282" t="str">
        <f>IF(AND(AK17&lt;&gt;"-",AK17&gt;3),"X","")</f>
        <v>X</v>
      </c>
      <c r="CN17" s="282" t="str">
        <f>IF(AND(AL17&lt;&gt;"-",AL17&gt;6),"X","")</f>
        <v/>
      </c>
      <c r="CO17" s="282" t="str">
        <f>IF(AND(AM17&lt;&gt;"-",AM17&gt;5,AD17&gt;6),"X","")</f>
        <v>X</v>
      </c>
      <c r="CP17" s="282" t="str">
        <f>IF(COUNTBLANK(CH17:CO17)=8,"X","")</f>
        <v/>
      </c>
    </row>
    <row r="18" spans="1:94" s="340" customFormat="1" x14ac:dyDescent="0.25">
      <c r="A18" s="265" t="str">
        <f>H18&amp;" "&amp;I18</f>
        <v>José Moreno</v>
      </c>
      <c r="B18" s="265" t="str">
        <f>IF(ISERROR(VLOOKUP(A18,KAL!$C$3:$C$24,1,FALSE)),IF(ISERROR(VLOOKUP(A18,'GRR-AAA'!$C$6:$C$33,1,FALSE)),IF(ISERROR(VLOOKUP(A18,'HAM-AA'!$C$6:$C$33,1,FALSE)),IF(ISERROR(VLOOKUP(A18,'NAM-A'!$C$6:$C$33,1,FALSE)),IF(ISERROR(VLOOKUP(A18,'KET-S A'!$C$6:$C$33,1,FALSE)),"","S A"),"A"),"AA"),"AAA"),"ML")</f>
        <v/>
      </c>
      <c r="C18" s="266"/>
      <c r="D18" s="267">
        <f>IF(BJ18=1,3,IF(BK18=1,4,IF(BH18=1,1,IF(BL18=1,5,IF(BI18=1,2,IF(BM18=1,6,IF(BN18=1,7,IF(BO18=1,8,IF(BP18=1,9,"-")))))))))</f>
        <v>7</v>
      </c>
      <c r="E18" s="267" t="str">
        <f>IF(BA18=1,3,IF(BB18=1,4,IF(AY18=1,1,IF(BC18=1,5,IF(AZ18=1,2,IF(BD18=1,6,IF(BE18=1,7,IF(BF18=1,8,IF(BG18=1,9,"-")))))))))</f>
        <v>-</v>
      </c>
      <c r="F18" s="267" t="str">
        <f>IF(OR(OR(Q18="Very High",Q18="High"),AND(OR(Q18="Very High",Q18="High",Q18="Normal"),OR(R18="Very High",R18="High"))),"K","T")</f>
        <v>T</v>
      </c>
      <c r="G18" s="267" t="s">
        <v>82</v>
      </c>
      <c r="H18" s="267" t="s">
        <v>509</v>
      </c>
      <c r="I18" s="267" t="s">
        <v>874</v>
      </c>
      <c r="J18" s="267" t="s">
        <v>553</v>
      </c>
      <c r="K18" s="267" t="s">
        <v>200</v>
      </c>
      <c r="L18" s="267">
        <v>21</v>
      </c>
      <c r="M18" s="267" t="s">
        <v>93</v>
      </c>
      <c r="N18" s="267" t="s">
        <v>94</v>
      </c>
      <c r="O18" s="267" t="s">
        <v>40</v>
      </c>
      <c r="P18" s="268" t="s">
        <v>34</v>
      </c>
      <c r="Q18" s="267" t="s">
        <v>214</v>
      </c>
      <c r="R18" s="268" t="s">
        <v>214</v>
      </c>
      <c r="S18" s="267">
        <v>5</v>
      </c>
      <c r="T18" s="267">
        <v>5</v>
      </c>
      <c r="U18" s="267">
        <v>5</v>
      </c>
      <c r="V18" s="267">
        <v>6</v>
      </c>
      <c r="W18" s="268">
        <v>5</v>
      </c>
      <c r="X18" s="267">
        <v>5</v>
      </c>
      <c r="Y18" s="267">
        <v>5</v>
      </c>
      <c r="Z18" s="267">
        <v>5</v>
      </c>
      <c r="AA18" s="267">
        <v>7</v>
      </c>
      <c r="AB18" s="268">
        <v>5</v>
      </c>
      <c r="AC18" s="267">
        <v>6</v>
      </c>
      <c r="AD18" s="267">
        <v>5</v>
      </c>
      <c r="AE18" s="267">
        <v>7</v>
      </c>
      <c r="AF18" s="267">
        <v>6</v>
      </c>
      <c r="AG18" s="267" t="s">
        <v>35</v>
      </c>
      <c r="AH18" s="267" t="s">
        <v>35</v>
      </c>
      <c r="AI18" s="267" t="s">
        <v>35</v>
      </c>
      <c r="AJ18" s="267" t="s">
        <v>35</v>
      </c>
      <c r="AK18" s="267" t="s">
        <v>35</v>
      </c>
      <c r="AL18" s="267" t="s">
        <v>35</v>
      </c>
      <c r="AM18" s="268" t="s">
        <v>35</v>
      </c>
      <c r="AN18" s="267">
        <v>1</v>
      </c>
      <c r="AO18" s="267">
        <v>1</v>
      </c>
      <c r="AP18" s="268">
        <v>2</v>
      </c>
      <c r="AQ18" s="269" t="s">
        <v>35</v>
      </c>
      <c r="AR18" s="268">
        <v>0</v>
      </c>
      <c r="AS18" s="270">
        <f>AVERAGE(S18,U18,V18)+IF(OR(S18&gt;7,AND(S18&gt;5,V18&gt;5)),0.5,0)+IF(U18&gt;7,0.25,0)+IF(S18&lt;6,-0.5*(6-S18),0)</f>
        <v>4.833333333333333</v>
      </c>
      <c r="AT18" s="271" t="str">
        <f>IF(AS18&gt;9,"SuperStar",IF(AS18&gt;8,"Star",IF(AS18&gt;6.5,"GoodReg",IF(AS18&gt;5,"Reg",IF(AS18&gt;4,"Bench","Minors")))))</f>
        <v>Bench</v>
      </c>
      <c r="AU18" s="270">
        <f>AVERAGE(X18,Z18,AA18)+IF(OR(X18&gt;7,AND(X18&gt;5,AA18&gt;5)),0.5,0)+IF(Z18&gt;7,0.25,0)+IF(X18&lt;6,-0.5*(6-X18),0)</f>
        <v>5.166666666666667</v>
      </c>
      <c r="AV18" s="270" t="str">
        <f>IF(AU18&gt;9,"SuperStar",IF(AU18&gt;8,"Star",IF(AU18&gt;6.5,"GoodReg",IF(AU18&gt;5,"Reg",IF(AU18&gt;4,"Bench","Minors")))))</f>
        <v>Reg</v>
      </c>
      <c r="AW18" s="271">
        <f>MIN(AS18+(MAX(0,25-L18))^1.5,AU18)</f>
        <v>5.166666666666667</v>
      </c>
      <c r="AX18" s="271" t="str">
        <f>IF(AW18&gt;9,"SuperStar",IF(AW18&gt;8,"Star",IF(AW18&gt;6.5,"GoodReg",IF(AW18&gt;5,"Reg",IF(AW18&gt;4,"Bench","Minors")))))</f>
        <v>Reg</v>
      </c>
      <c r="AY18" s="272">
        <f>IF(AND(OR(S18+V18&gt;12,AND(S18&gt;6,V18&gt;6)),AN18&gt;6,OR(AO18&gt;=AN18,AO18&gt;6)),1,0)</f>
        <v>0</v>
      </c>
      <c r="AZ18" s="273">
        <f>IF(OR(AND(S18&gt;6,W18&gt;6),S18+V18&gt;12),1,0)</f>
        <v>0</v>
      </c>
      <c r="BA18" s="273">
        <f>IF(AND(S18&gt;6,U18&gt;6,V18&gt;6),1,0)</f>
        <v>0</v>
      </c>
      <c r="BB18" s="273">
        <f>IF(AND(U18&gt;7,OR(S18&gt;6,V18&gt;6)),1,0)</f>
        <v>0</v>
      </c>
      <c r="BC18" s="273">
        <f>IF(AND(U18&gt;6,OR(S18&gt;6,V18&gt;6)),1,0)</f>
        <v>0</v>
      </c>
      <c r="BD18" s="273">
        <f>IF(AND(OR(S18&gt;6,U18&gt;6),OR(S18&gt;6,V18&gt;6)),1,0)</f>
        <v>0</v>
      </c>
      <c r="BE18" s="273">
        <f>IF(AND(S18&gt;4,OR(S18&gt;6,U18&gt;6,V18&gt;6)),1,0)</f>
        <v>0</v>
      </c>
      <c r="BF18" s="273">
        <f>IF(AND(S18&gt;4,OR(S18&gt;6,T18&gt;6,U18&gt;6,V18&gt;6)),1,0)</f>
        <v>0</v>
      </c>
      <c r="BG18" s="268">
        <f>IF(AND(S18&gt;4,MAX(S18:W18)&gt;6),1,0)</f>
        <v>0</v>
      </c>
      <c r="BH18" s="272">
        <f>IF(AND(OR(X18+AA18&gt;12,AND(X18&gt;6,AA18&gt;6)),AN18&gt;6,OR(AO18&gt;=AN18,AO18&gt;6)),1,0)</f>
        <v>0</v>
      </c>
      <c r="BI18" s="273">
        <f>IF(OR(AND(X18&gt;6,AB18&gt;6),X18+AA18&gt;12),1,0)</f>
        <v>0</v>
      </c>
      <c r="BJ18" s="273">
        <f>IF(AND(X18&gt;6,Z18&gt;6,AA18&gt;6),1,0)</f>
        <v>0</v>
      </c>
      <c r="BK18" s="273">
        <f>IF(AND(Z18&gt;7,OR(X18&gt;6,AA18&gt;6)),1,0)</f>
        <v>0</v>
      </c>
      <c r="BL18" s="273">
        <f>IF(AND(Z18&gt;6,OR(X18&gt;6,AA18&gt;6)),1,0)</f>
        <v>0</v>
      </c>
      <c r="BM18" s="273">
        <f>IF(AND(OR(X18&gt;6,Z18&gt;6),OR(X18&gt;6,AA18&gt;6)),1,0)</f>
        <v>0</v>
      </c>
      <c r="BN18" s="273">
        <f>IF(AND(X18&gt;4,OR(X18&gt;6,Z18&gt;6,AA18&gt;6)),1,0)</f>
        <v>1</v>
      </c>
      <c r="BO18" s="273">
        <f>IF(AND(X18&gt;4,OR(X18&gt;6,Y18&gt;6,Z18&gt;6,AA18&gt;6)),1,0)</f>
        <v>1</v>
      </c>
      <c r="BP18" s="268">
        <f>IF(AND(X18&gt;4,MAX(X18:AB18)&gt;6),1,0)</f>
        <v>1</v>
      </c>
      <c r="BQ18" s="268">
        <f>IF(AVERAGE(AN18:AO18)&gt;9,1,0)+IF(AVERAGE(AN18:AO18)&gt;7,1,0)+IF(AN18&gt;7,1,0)+IF(AO18&gt;7,1,0)+IF(AP18&gt;8,1,0)+IF(AP18&gt;6,1,0)</f>
        <v>0</v>
      </c>
      <c r="BR18" s="274">
        <f>IF(OR(MAX(AF18,AG18,AK18,AM18)&gt;6,MAX(AH18,AI18,AJ18,AL18)&gt;7),2,IF(MAX(AF18:AM18)&gt;4,1,0))</f>
        <v>1</v>
      </c>
      <c r="BS18" s="267" t="str">
        <f>IF(AR18=1,"Yes","")</f>
        <v/>
      </c>
      <c r="BT18" s="266" t="str">
        <f>IF($B18="ML","There",IF(AND($X18&gt;=6,AVERAGE($Z18:$AA18)&gt;=6),"Likely",IF(OR($X18&gt;6,AND($X18=6,AVERAGE($Z18:$AA18)&gt;=3),AND($X18&gt;=5,AVERAGE($Z18:$AA18)&gt;=5),AVERAGE($X18,$Z18:$AA18)&gt;5),"Possible","Unlikely")))</f>
        <v>Possible</v>
      </c>
      <c r="BU18" s="267" t="str">
        <f>IF(OR(AND(S18&gt;=6,U18+V18&gt;=12),S18&gt;7),"Start",IF(AND(S18&gt;=5,U18+V18&gt;=8),"Bench","aack!"))</f>
        <v>Bench</v>
      </c>
      <c r="BV18" s="267" t="str">
        <f>IF(OR(AND(X18&gt;=6,Z18+AA18&gt;=12),X18&gt;7),"Start",IF(AND(X18&gt;=5,Z18+AA18&gt;=8),"Bench","aack!"))</f>
        <v>Bench</v>
      </c>
      <c r="BW18" s="267" t="str">
        <f>IF(S18&gt;5,"ML",IF(S18=5,"AAA",IF(S18=4,"AA",IF(S18=3,"A","SS-A"))))</f>
        <v>AAA</v>
      </c>
      <c r="BX18" s="267">
        <f>S18-X18</f>
        <v>0</v>
      </c>
      <c r="BY18" s="267">
        <f>T18-Y18</f>
        <v>0</v>
      </c>
      <c r="BZ18" s="267">
        <f>U18-Z18</f>
        <v>0</v>
      </c>
      <c r="CA18" s="267">
        <f>V18-AA18</f>
        <v>-1</v>
      </c>
      <c r="CB18" s="267">
        <f>W18-AB18</f>
        <v>0</v>
      </c>
      <c r="CC18" s="267">
        <f>SUM(BX18:CB18)</f>
        <v>-1</v>
      </c>
      <c r="CD18" s="267">
        <f>X18+Z18+AA18</f>
        <v>17</v>
      </c>
      <c r="CE18" s="267">
        <f>X18+Z18</f>
        <v>10</v>
      </c>
      <c r="CF18" s="267">
        <f>X18+AA18</f>
        <v>12</v>
      </c>
      <c r="CG18" s="267" t="str">
        <f>IF(L18&gt;24,"Now - Age",IF(S18&gt;6,"Now",IF(X18&lt;6,"With Dev",MIN(X18-S18,7-S18))))</f>
        <v>With Dev</v>
      </c>
      <c r="CH18" s="282" t="str">
        <f>IF(AF18&lt;&gt;"-","X","")</f>
        <v>X</v>
      </c>
      <c r="CI18" s="282" t="str">
        <f>IF(AND(AG18&lt;&gt;"-",AG18&gt;5),"X","")</f>
        <v/>
      </c>
      <c r="CJ18" s="282" t="str">
        <f>IF(AND(AH18&lt;&gt;"-",AH18&gt;5),"X","")</f>
        <v/>
      </c>
      <c r="CK18" s="282" t="str">
        <f>IF(AND(AI18&lt;&gt;"-",AI18&gt;4,AC18&gt;6),"X","")</f>
        <v/>
      </c>
      <c r="CL18" s="282" t="str">
        <f>IF(AND(AJ18&lt;&gt;"-",AJ18&gt;5,AC18&gt;5),"X","")</f>
        <v/>
      </c>
      <c r="CM18" s="282" t="str">
        <f>IF(AND(AK18&lt;&gt;"-",AK18&gt;3),"X","")</f>
        <v/>
      </c>
      <c r="CN18" s="282" t="str">
        <f>IF(AND(AL18&lt;&gt;"-",AL18&gt;6),"X","")</f>
        <v/>
      </c>
      <c r="CO18" s="282" t="str">
        <f>IF(AND(AM18&lt;&gt;"-",AM18&gt;5,AD18&gt;6),"X","")</f>
        <v/>
      </c>
      <c r="CP18" s="282" t="str">
        <f>IF(COUNTBLANK(CH18:CO18)=8,"X","")</f>
        <v/>
      </c>
    </row>
    <row r="19" spans="1:94" s="340" customFormat="1" x14ac:dyDescent="0.25">
      <c r="A19" s="265" t="str">
        <f>H19&amp;" "&amp;I19</f>
        <v>Jeremiah Henderson</v>
      </c>
      <c r="B19" s="265" t="str">
        <f>IF(ISERROR(VLOOKUP(A19,KAL!$C$3:$C$24,1,FALSE)),IF(ISERROR(VLOOKUP(A19,'GRR-AAA'!$C$6:$C$33,1,FALSE)),IF(ISERROR(VLOOKUP(A19,'HAM-AA'!$C$6:$C$33,1,FALSE)),IF(ISERROR(VLOOKUP(A19,'NAM-A'!$C$6:$C$33,1,FALSE)),IF(ISERROR(VLOOKUP(A19,'KET-S A'!$C$6:$C$33,1,FALSE)),"","S A"),"A"),"AA"),"AAA"),"ML")</f>
        <v>ML</v>
      </c>
      <c r="C19" s="266"/>
      <c r="D19" s="267" t="str">
        <f>IF(BJ19=1,3,IF(BK19=1,4,IF(BH19=1,1,IF(BL19=1,5,IF(BI19=1,2,IF(BM19=1,6,IF(BN19=1,7,IF(BO19=1,8,IF(BP19=1,9,"-")))))))))</f>
        <v>-</v>
      </c>
      <c r="E19" s="267" t="str">
        <f>IF(BA19=1,3,IF(BB19=1,4,IF(AY19=1,1,IF(BC19=1,5,IF(AZ19=1,2,IF(BD19=1,6,IF(BE19=1,7,IF(BF19=1,8,IF(BG19=1,9,"-")))))))))</f>
        <v>-</v>
      </c>
      <c r="F19" s="267" t="str">
        <f>IF(OR(OR(Q19="Very High",Q19="High"),AND(OR(Q19="Very High",Q19="High",Q19="Normal"),OR(R19="Very High",R19="High"))),"K","T")</f>
        <v>K</v>
      </c>
      <c r="G19" s="267" t="s">
        <v>89</v>
      </c>
      <c r="H19" s="267" t="s">
        <v>481</v>
      </c>
      <c r="I19" s="267" t="s">
        <v>482</v>
      </c>
      <c r="J19" s="267" t="s">
        <v>468</v>
      </c>
      <c r="K19" s="267" t="s">
        <v>469</v>
      </c>
      <c r="L19" s="267">
        <v>30</v>
      </c>
      <c r="M19" s="267" t="s">
        <v>96</v>
      </c>
      <c r="N19" s="267" t="s">
        <v>94</v>
      </c>
      <c r="O19" s="267" t="s">
        <v>36</v>
      </c>
      <c r="P19" s="268" t="s">
        <v>36</v>
      </c>
      <c r="Q19" s="267" t="s">
        <v>214</v>
      </c>
      <c r="R19" s="268" t="s">
        <v>213</v>
      </c>
      <c r="S19" s="267">
        <v>4</v>
      </c>
      <c r="T19" s="267">
        <v>7</v>
      </c>
      <c r="U19" s="267">
        <v>8</v>
      </c>
      <c r="V19" s="267">
        <v>3</v>
      </c>
      <c r="W19" s="268">
        <v>5</v>
      </c>
      <c r="X19" s="267">
        <v>4</v>
      </c>
      <c r="Y19" s="267">
        <v>7</v>
      </c>
      <c r="Z19" s="267">
        <v>8</v>
      </c>
      <c r="AA19" s="267">
        <v>3</v>
      </c>
      <c r="AB19" s="268">
        <v>5</v>
      </c>
      <c r="AC19" s="267">
        <v>5</v>
      </c>
      <c r="AD19" s="267">
        <v>7</v>
      </c>
      <c r="AE19" s="267">
        <v>1</v>
      </c>
      <c r="AF19" s="267" t="s">
        <v>35</v>
      </c>
      <c r="AG19" s="267" t="s">
        <v>35</v>
      </c>
      <c r="AH19" s="267" t="s">
        <v>35</v>
      </c>
      <c r="AI19" s="267" t="s">
        <v>35</v>
      </c>
      <c r="AJ19" s="267" t="s">
        <v>35</v>
      </c>
      <c r="AK19" s="267">
        <v>10</v>
      </c>
      <c r="AL19" s="267">
        <v>9</v>
      </c>
      <c r="AM19" s="268">
        <v>6</v>
      </c>
      <c r="AN19" s="267">
        <v>6</v>
      </c>
      <c r="AO19" s="267">
        <v>7</v>
      </c>
      <c r="AP19" s="268">
        <v>7</v>
      </c>
      <c r="AQ19" s="269">
        <v>700000</v>
      </c>
      <c r="AR19" s="268" t="s">
        <v>38</v>
      </c>
      <c r="AS19" s="270">
        <f>AVERAGE(S19,U19,V19)+IF(OR(S19&gt;7,AND(S19&gt;5,V19&gt;5)),0.5,0)+IF(U19&gt;7,0.25,0)+IF(S19&lt;6,-0.5*(6-S19),0)</f>
        <v>4.25</v>
      </c>
      <c r="AT19" s="271" t="str">
        <f>IF(AS19&gt;9,"SuperStar",IF(AS19&gt;8,"Star",IF(AS19&gt;6.5,"GoodReg",IF(AS19&gt;5,"Reg",IF(AS19&gt;4,"Bench","Minors")))))</f>
        <v>Bench</v>
      </c>
      <c r="AU19" s="270">
        <f>AVERAGE(X19,Z19,AA19)+IF(OR(X19&gt;7,AND(X19&gt;5,AA19&gt;5)),0.5,0)+IF(Z19&gt;7,0.25,0)+IF(X19&lt;6,-0.5*(6-X19),0)</f>
        <v>4.25</v>
      </c>
      <c r="AV19" s="270" t="str">
        <f>IF(AU19&gt;9,"SuperStar",IF(AU19&gt;8,"Star",IF(AU19&gt;6.5,"GoodReg",IF(AU19&gt;5,"Reg",IF(AU19&gt;4,"Bench","Minors")))))</f>
        <v>Bench</v>
      </c>
      <c r="AW19" s="271">
        <f>MIN(AS19+(MAX(0,25-L19))^1.5,AU19)</f>
        <v>4.25</v>
      </c>
      <c r="AX19" s="271" t="str">
        <f>IF(AW19&gt;9,"SuperStar",IF(AW19&gt;8,"Star",IF(AW19&gt;6.5,"GoodReg",IF(AW19&gt;5,"Reg",IF(AW19&gt;4,"Bench","Minors")))))</f>
        <v>Bench</v>
      </c>
      <c r="AY19" s="272">
        <f>IF(AND(OR(S19+V19&gt;12,AND(S19&gt;6,V19&gt;6)),AN19&gt;6,OR(AO19&gt;=AN19,AO19&gt;6)),1,0)</f>
        <v>0</v>
      </c>
      <c r="AZ19" s="273">
        <f>IF(OR(AND(S19&gt;6,W19&gt;6),S19+V19&gt;12),1,0)</f>
        <v>0</v>
      </c>
      <c r="BA19" s="273">
        <f>IF(AND(S19&gt;6,U19&gt;6,V19&gt;6),1,0)</f>
        <v>0</v>
      </c>
      <c r="BB19" s="273">
        <f>IF(AND(U19&gt;7,OR(S19&gt;6,V19&gt;6)),1,0)</f>
        <v>0</v>
      </c>
      <c r="BC19" s="273">
        <f>IF(AND(U19&gt;6,OR(S19&gt;6,V19&gt;6)),1,0)</f>
        <v>0</v>
      </c>
      <c r="BD19" s="273">
        <f>IF(AND(OR(S19&gt;6,U19&gt;6),OR(S19&gt;6,V19&gt;6)),1,0)</f>
        <v>0</v>
      </c>
      <c r="BE19" s="273">
        <f>IF(AND(S19&gt;4,OR(S19&gt;6,U19&gt;6,V19&gt;6)),1,0)</f>
        <v>0</v>
      </c>
      <c r="BF19" s="273">
        <f>IF(AND(S19&gt;4,OR(S19&gt;6,T19&gt;6,U19&gt;6,V19&gt;6)),1,0)</f>
        <v>0</v>
      </c>
      <c r="BG19" s="268">
        <f>IF(AND(S19&gt;4,MAX(S19:W19)&gt;6),1,0)</f>
        <v>0</v>
      </c>
      <c r="BH19" s="272">
        <f>IF(AND(OR(X19+AA19&gt;12,AND(X19&gt;6,AA19&gt;6)),AN19&gt;6,OR(AO19&gt;=AN19,AO19&gt;6)),1,0)</f>
        <v>0</v>
      </c>
      <c r="BI19" s="273">
        <f>IF(OR(AND(X19&gt;6,AB19&gt;6),X19+AA19&gt;12),1,0)</f>
        <v>0</v>
      </c>
      <c r="BJ19" s="273">
        <f>IF(AND(X19&gt;6,Z19&gt;6,AA19&gt;6),1,0)</f>
        <v>0</v>
      </c>
      <c r="BK19" s="273">
        <f>IF(AND(Z19&gt;7,OR(X19&gt;6,AA19&gt;6)),1,0)</f>
        <v>0</v>
      </c>
      <c r="BL19" s="273">
        <f>IF(AND(Z19&gt;6,OR(X19&gt;6,AA19&gt;6)),1,0)</f>
        <v>0</v>
      </c>
      <c r="BM19" s="273">
        <f>IF(AND(OR(X19&gt;6,Z19&gt;6),OR(X19&gt;6,AA19&gt;6)),1,0)</f>
        <v>0</v>
      </c>
      <c r="BN19" s="273">
        <f>IF(AND(X19&gt;4,OR(X19&gt;6,Z19&gt;6,AA19&gt;6)),1,0)</f>
        <v>0</v>
      </c>
      <c r="BO19" s="273">
        <f>IF(AND(X19&gt;4,OR(X19&gt;6,Y19&gt;6,Z19&gt;6,AA19&gt;6)),1,0)</f>
        <v>0</v>
      </c>
      <c r="BP19" s="268">
        <f>IF(AND(X19&gt;4,MAX(X19:AB19)&gt;6),1,0)</f>
        <v>0</v>
      </c>
      <c r="BQ19" s="268">
        <f>IF(AVERAGE(AN19:AO19)&gt;9,1,0)+IF(AVERAGE(AN19:AO19)&gt;7,1,0)+IF(AN19&gt;7,1,0)+IF(AO19&gt;7,1,0)+IF(AP19&gt;8,1,0)+IF(AP19&gt;6,1,0)</f>
        <v>1</v>
      </c>
      <c r="BR19" s="274">
        <f>IF(OR(MAX(AF19,AG19,AK19,AM19)&gt;6,MAX(AH19,AI19,AJ19,AL19)&gt;7),2,IF(MAX(AF19:AM19)&gt;4,1,0))</f>
        <v>2</v>
      </c>
      <c r="BS19" s="267" t="str">
        <f>IF(AR19=1,"Yes","")</f>
        <v/>
      </c>
      <c r="BT19" s="266" t="str">
        <f>IF($B19="ML","There",IF(AND($X19&gt;=6,AVERAGE($Z19:$AA19)&gt;=6),"Likely",IF(OR($X19&gt;6,AND($X19=6,AVERAGE($Z19:$AA19)&gt;=3),AND($X19&gt;=5,AVERAGE($Z19:$AA19)&gt;=5),AVERAGE($X19,$Z19:$AA19)&gt;5),"Possible","Unlikely")))</f>
        <v>There</v>
      </c>
      <c r="BU19" s="267" t="str">
        <f>IF(OR(AND(S19&gt;=6,U19+V19&gt;=12),S19&gt;7),"Start",IF(AND(S19&gt;=5,U19+V19&gt;=8),"Bench","aack!"))</f>
        <v>aack!</v>
      </c>
      <c r="BV19" s="267" t="str">
        <f>IF(OR(AND(X19&gt;=6,Z19+AA19&gt;=12),X19&gt;7),"Start",IF(AND(X19&gt;=5,Z19+AA19&gt;=8),"Bench","aack!"))</f>
        <v>aack!</v>
      </c>
      <c r="BW19" s="267" t="str">
        <f>IF(S19&gt;5,"ML",IF(S19=5,"AAA",IF(S19=4,"AA",IF(S19=3,"A","SS-A"))))</f>
        <v>AA</v>
      </c>
      <c r="BX19" s="267">
        <f>S19-X19</f>
        <v>0</v>
      </c>
      <c r="BY19" s="267">
        <f>T19-Y19</f>
        <v>0</v>
      </c>
      <c r="BZ19" s="267">
        <f>U19-Z19</f>
        <v>0</v>
      </c>
      <c r="CA19" s="267">
        <f>V19-AA19</f>
        <v>0</v>
      </c>
      <c r="CB19" s="267">
        <f>W19-AB19</f>
        <v>0</v>
      </c>
      <c r="CC19" s="267">
        <f>SUM(BX19:CB19)</f>
        <v>0</v>
      </c>
      <c r="CD19" s="267">
        <f>X19+Z19+AA19</f>
        <v>15</v>
      </c>
      <c r="CE19" s="267">
        <f>X19+Z19</f>
        <v>12</v>
      </c>
      <c r="CF19" s="267">
        <f>X19+AA19</f>
        <v>7</v>
      </c>
      <c r="CG19" s="267" t="str">
        <f>IF(L19&gt;24,"Now - Age",IF(S19&gt;6,"Now",IF(X19&lt;6,"With Dev",MIN(X19-S19,7-S19))))</f>
        <v>Now - Age</v>
      </c>
      <c r="CH19" s="282" t="str">
        <f>IF(AF19&lt;&gt;"-","X","")</f>
        <v/>
      </c>
      <c r="CI19" s="282" t="str">
        <f>IF(AND(AG19&lt;&gt;"-",AG19&gt;5),"X","")</f>
        <v/>
      </c>
      <c r="CJ19" s="282" t="str">
        <f>IF(AND(AH19&lt;&gt;"-",AH19&gt;5),"X","")</f>
        <v/>
      </c>
      <c r="CK19" s="282" t="str">
        <f>IF(AND(AI19&lt;&gt;"-",AI19&gt;4,AC19&gt;6),"X","")</f>
        <v/>
      </c>
      <c r="CL19" s="282" t="str">
        <f>IF(AND(AJ19&lt;&gt;"-",AJ19&gt;5,AC19&gt;5),"X","")</f>
        <v/>
      </c>
      <c r="CM19" s="282" t="str">
        <f>IF(AND(AK19&lt;&gt;"-",AK19&gt;3),"X","")</f>
        <v>X</v>
      </c>
      <c r="CN19" s="282" t="str">
        <f>IF(AND(AL19&lt;&gt;"-",AL19&gt;6),"X","")</f>
        <v>X</v>
      </c>
      <c r="CO19" s="282" t="str">
        <f>IF(AND(AM19&lt;&gt;"-",AM19&gt;5,AD19&gt;6),"X","")</f>
        <v>X</v>
      </c>
      <c r="CP19" s="282" t="str">
        <f>IF(COUNTBLANK(CH19:CO19)=8,"X","")</f>
        <v/>
      </c>
    </row>
    <row r="20" spans="1:94" s="340" customFormat="1" x14ac:dyDescent="0.25">
      <c r="A20" s="265" t="str">
        <f>H20&amp;" "&amp;I20</f>
        <v>Dave Provencher</v>
      </c>
      <c r="B20" s="265" t="str">
        <f>IF(ISERROR(VLOOKUP(A20,KAL!$C$3:$C$24,1,FALSE)),IF(ISERROR(VLOOKUP(A20,'GRR-AAA'!$C$6:$C$33,1,FALSE)),IF(ISERROR(VLOOKUP(A20,'HAM-AA'!$C$6:$C$33,1,FALSE)),IF(ISERROR(VLOOKUP(A20,'NAM-A'!$C$6:$C$33,1,FALSE)),IF(ISERROR(VLOOKUP(A20,'KET-S A'!$C$6:$C$33,1,FALSE)),"","S A"),"A"),"AA"),"AAA"),"ML")</f>
        <v/>
      </c>
      <c r="C20" s="266"/>
      <c r="D20" s="267" t="str">
        <f>IF(BJ20=1,3,IF(BK20=1,4,IF(BH20=1,1,IF(BL20=1,5,IF(BI20=1,2,IF(BM20=1,6,IF(BN20=1,7,IF(BO20=1,8,IF(BP20=1,9,"-")))))))))</f>
        <v>-</v>
      </c>
      <c r="E20" s="267" t="str">
        <f>IF(BA20=1,3,IF(BB20=1,4,IF(AY20=1,1,IF(BC20=1,5,IF(AZ20=1,2,IF(BD20=1,6,IF(BE20=1,7,IF(BF20=1,8,IF(BG20=1,9,"-")))))))))</f>
        <v>-</v>
      </c>
      <c r="F20" s="267" t="str">
        <f>IF(OR(OR(Q20="Very High",Q20="High"),AND(OR(Q20="Very High",Q20="High",Q20="Normal"),OR(R20="Very High",R20="High"))),"K","T")</f>
        <v>T</v>
      </c>
      <c r="G20" s="267" t="s">
        <v>85</v>
      </c>
      <c r="H20" s="267" t="s">
        <v>523</v>
      </c>
      <c r="I20" s="267" t="s">
        <v>524</v>
      </c>
      <c r="J20" s="267" t="s">
        <v>533</v>
      </c>
      <c r="K20" s="267" t="s">
        <v>199</v>
      </c>
      <c r="L20" s="267">
        <v>24</v>
      </c>
      <c r="M20" s="267" t="s">
        <v>94</v>
      </c>
      <c r="N20" s="267" t="s">
        <v>94</v>
      </c>
      <c r="O20" s="267" t="s">
        <v>36</v>
      </c>
      <c r="P20" s="268" t="s">
        <v>34</v>
      </c>
      <c r="Q20" s="267" t="s">
        <v>214</v>
      </c>
      <c r="R20" s="268" t="s">
        <v>214</v>
      </c>
      <c r="S20" s="267">
        <v>5</v>
      </c>
      <c r="T20" s="267">
        <v>6</v>
      </c>
      <c r="U20" s="267">
        <v>4</v>
      </c>
      <c r="V20" s="267">
        <v>5</v>
      </c>
      <c r="W20" s="268">
        <v>5</v>
      </c>
      <c r="X20" s="267">
        <v>5</v>
      </c>
      <c r="Y20" s="267">
        <v>6</v>
      </c>
      <c r="Z20" s="267">
        <v>4</v>
      </c>
      <c r="AA20" s="267">
        <v>6</v>
      </c>
      <c r="AB20" s="268">
        <v>5</v>
      </c>
      <c r="AC20" s="267">
        <v>7</v>
      </c>
      <c r="AD20" s="267">
        <v>6</v>
      </c>
      <c r="AE20" s="267">
        <v>1</v>
      </c>
      <c r="AF20" s="267" t="s">
        <v>35</v>
      </c>
      <c r="AG20" s="267" t="s">
        <v>35</v>
      </c>
      <c r="AH20" s="267">
        <v>7</v>
      </c>
      <c r="AI20" s="267">
        <v>3</v>
      </c>
      <c r="AJ20" s="267">
        <v>2</v>
      </c>
      <c r="AK20" s="267" t="s">
        <v>35</v>
      </c>
      <c r="AL20" s="267" t="s">
        <v>35</v>
      </c>
      <c r="AM20" s="268" t="s">
        <v>35</v>
      </c>
      <c r="AN20" s="267">
        <v>9</v>
      </c>
      <c r="AO20" s="267">
        <v>9</v>
      </c>
      <c r="AP20" s="268">
        <v>10</v>
      </c>
      <c r="AQ20" s="269">
        <v>510000</v>
      </c>
      <c r="AR20" s="268" t="s">
        <v>38</v>
      </c>
      <c r="AS20" s="270">
        <f>AVERAGE(S20,U20,V20)+IF(OR(S20&gt;7,AND(S20&gt;5,V20&gt;5)),0.5,0)+IF(U20&gt;7,0.25,0)+IF(S20&lt;6,-0.5*(6-S20),0)</f>
        <v>4.166666666666667</v>
      </c>
      <c r="AT20" s="271" t="str">
        <f>IF(AS20&gt;9,"SuperStar",IF(AS20&gt;8,"Star",IF(AS20&gt;6.5,"GoodReg",IF(AS20&gt;5,"Reg",IF(AS20&gt;4,"Bench","Minors")))))</f>
        <v>Bench</v>
      </c>
      <c r="AU20" s="270">
        <f>AVERAGE(X20,Z20,AA20)+IF(OR(X20&gt;7,AND(X20&gt;5,AA20&gt;5)),0.5,0)+IF(Z20&gt;7,0.25,0)+IF(X20&lt;6,-0.5*(6-X20),0)</f>
        <v>4.5</v>
      </c>
      <c r="AV20" s="270" t="str">
        <f>IF(AU20&gt;9,"SuperStar",IF(AU20&gt;8,"Star",IF(AU20&gt;6.5,"GoodReg",IF(AU20&gt;5,"Reg",IF(AU20&gt;4,"Bench","Minors")))))</f>
        <v>Bench</v>
      </c>
      <c r="AW20" s="271">
        <f>MIN(AS20+(MAX(0,25-L20))^1.5,AU20)</f>
        <v>4.5</v>
      </c>
      <c r="AX20" s="271" t="str">
        <f>IF(AW20&gt;9,"SuperStar",IF(AW20&gt;8,"Star",IF(AW20&gt;6.5,"GoodReg",IF(AW20&gt;5,"Reg",IF(AW20&gt;4,"Bench","Minors")))))</f>
        <v>Bench</v>
      </c>
      <c r="AY20" s="272">
        <f>IF(AND(OR(S20+V20&gt;12,AND(S20&gt;6,V20&gt;6)),AN20&gt;6,OR(AO20&gt;=AN20,AO20&gt;6)),1,0)</f>
        <v>0</v>
      </c>
      <c r="AZ20" s="273">
        <f>IF(OR(AND(S20&gt;6,W20&gt;6),S20+V20&gt;12),1,0)</f>
        <v>0</v>
      </c>
      <c r="BA20" s="273">
        <f>IF(AND(S20&gt;6,U20&gt;6,V20&gt;6),1,0)</f>
        <v>0</v>
      </c>
      <c r="BB20" s="273">
        <f>IF(AND(U20&gt;7,OR(S20&gt;6,V20&gt;6)),1,0)</f>
        <v>0</v>
      </c>
      <c r="BC20" s="273">
        <f>IF(AND(U20&gt;6,OR(S20&gt;6,V20&gt;6)),1,0)</f>
        <v>0</v>
      </c>
      <c r="BD20" s="273">
        <f>IF(AND(OR(S20&gt;6,U20&gt;6),OR(S20&gt;6,V20&gt;6)),1,0)</f>
        <v>0</v>
      </c>
      <c r="BE20" s="273">
        <f>IF(AND(S20&gt;4,OR(S20&gt;6,U20&gt;6,V20&gt;6)),1,0)</f>
        <v>0</v>
      </c>
      <c r="BF20" s="273">
        <f>IF(AND(S20&gt;4,OR(S20&gt;6,T20&gt;6,U20&gt;6,V20&gt;6)),1,0)</f>
        <v>0</v>
      </c>
      <c r="BG20" s="268">
        <f>IF(AND(S20&gt;4,MAX(S20:W20)&gt;6),1,0)</f>
        <v>0</v>
      </c>
      <c r="BH20" s="272">
        <f>IF(AND(OR(X20+AA20&gt;12,AND(X20&gt;6,AA20&gt;6)),AN20&gt;6,OR(AO20&gt;=AN20,AO20&gt;6)),1,0)</f>
        <v>0</v>
      </c>
      <c r="BI20" s="273">
        <f>IF(OR(AND(X20&gt;6,AB20&gt;6),X20+AA20&gt;12),1,0)</f>
        <v>0</v>
      </c>
      <c r="BJ20" s="273">
        <f>IF(AND(X20&gt;6,Z20&gt;6,AA20&gt;6),1,0)</f>
        <v>0</v>
      </c>
      <c r="BK20" s="273">
        <f>IF(AND(Z20&gt;7,OR(X20&gt;6,AA20&gt;6)),1,0)</f>
        <v>0</v>
      </c>
      <c r="BL20" s="273">
        <f>IF(AND(Z20&gt;6,OR(X20&gt;6,AA20&gt;6)),1,0)</f>
        <v>0</v>
      </c>
      <c r="BM20" s="273">
        <f>IF(AND(OR(X20&gt;6,Z20&gt;6),OR(X20&gt;6,AA20&gt;6)),1,0)</f>
        <v>0</v>
      </c>
      <c r="BN20" s="273">
        <f>IF(AND(X20&gt;4,OR(X20&gt;6,Z20&gt;6,AA20&gt;6)),1,0)</f>
        <v>0</v>
      </c>
      <c r="BO20" s="273">
        <f>IF(AND(X20&gt;4,OR(X20&gt;6,Y20&gt;6,Z20&gt;6,AA20&gt;6)),1,0)</f>
        <v>0</v>
      </c>
      <c r="BP20" s="268">
        <f>IF(AND(X20&gt;4,MAX(X20:AB20)&gt;6),1,0)</f>
        <v>0</v>
      </c>
      <c r="BQ20" s="268">
        <f>IF(AVERAGE(AN20:AO20)&gt;9,1,0)+IF(AVERAGE(AN20:AO20)&gt;7,1,0)+IF(AN20&gt;7,1,0)+IF(AO20&gt;7,1,0)+IF(AP20&gt;8,1,0)+IF(AP20&gt;6,1,0)</f>
        <v>5</v>
      </c>
      <c r="BR20" s="274">
        <f>IF(OR(MAX(AF20,AG20,AK20,AM20)&gt;6,MAX(AH20,AI20,AJ20,AL20)&gt;7),2,IF(MAX(AF20:AM20)&gt;4,1,0))</f>
        <v>1</v>
      </c>
      <c r="BS20" s="267" t="str">
        <f>IF(AR20=1,"Yes","")</f>
        <v/>
      </c>
      <c r="BT20" s="266" t="str">
        <f>IF($B20="ML","There",IF(AND($X20&gt;=6,AVERAGE($Z20:$AA20)&gt;=6),"Likely",IF(OR($X20&gt;6,AND($X20=6,AVERAGE($Z20:$AA20)&gt;=3),AND($X20&gt;=5,AVERAGE($Z20:$AA20)&gt;=5),AVERAGE($X20,$Z20:$AA20)&gt;5),"Possible","Unlikely")))</f>
        <v>Possible</v>
      </c>
      <c r="BU20" s="267" t="str">
        <f>IF(OR(AND(S20&gt;=6,U20+V20&gt;=12),S20&gt;7),"Start",IF(AND(S20&gt;=5,U20+V20&gt;=8),"Bench","aack!"))</f>
        <v>Bench</v>
      </c>
      <c r="BV20" s="267" t="str">
        <f>IF(OR(AND(X20&gt;=6,Z20+AA20&gt;=12),X20&gt;7),"Start",IF(AND(X20&gt;=5,Z20+AA20&gt;=8),"Bench","aack!"))</f>
        <v>Bench</v>
      </c>
      <c r="BW20" s="267" t="str">
        <f>IF(S20&gt;5,"ML",IF(S20=5,"AAA",IF(S20=4,"AA",IF(S20=3,"A","SS-A"))))</f>
        <v>AAA</v>
      </c>
      <c r="BX20" s="267">
        <f>S20-X20</f>
        <v>0</v>
      </c>
      <c r="BY20" s="267">
        <f>T20-Y20</f>
        <v>0</v>
      </c>
      <c r="BZ20" s="267">
        <f>U20-Z20</f>
        <v>0</v>
      </c>
      <c r="CA20" s="267">
        <f>V20-AA20</f>
        <v>-1</v>
      </c>
      <c r="CB20" s="267">
        <f>W20-AB20</f>
        <v>0</v>
      </c>
      <c r="CC20" s="267">
        <f>SUM(BX20:CB20)</f>
        <v>-1</v>
      </c>
      <c r="CD20" s="267">
        <f>X20+Z20+AA20</f>
        <v>15</v>
      </c>
      <c r="CE20" s="267">
        <f>X20+Z20</f>
        <v>9</v>
      </c>
      <c r="CF20" s="267">
        <f>X20+AA20</f>
        <v>11</v>
      </c>
      <c r="CG20" s="267" t="str">
        <f>IF(L20&gt;24,"Now - Age",IF(S20&gt;6,"Now",IF(X20&lt;6,"With Dev",MIN(X20-S20,7-S20))))</f>
        <v>With Dev</v>
      </c>
      <c r="CH20" s="282" t="str">
        <f>IF(AF20&lt;&gt;"-","X","")</f>
        <v/>
      </c>
      <c r="CI20" s="282" t="str">
        <f>IF(AND(AG20&lt;&gt;"-",AG20&gt;5),"X","")</f>
        <v/>
      </c>
      <c r="CJ20" s="282" t="str">
        <f>IF(AND(AH20&lt;&gt;"-",AH20&gt;5),"X","")</f>
        <v>X</v>
      </c>
      <c r="CK20" s="282" t="str">
        <f>IF(AND(AI20&lt;&gt;"-",AI20&gt;4,AC20&gt;6),"X","")</f>
        <v/>
      </c>
      <c r="CL20" s="282" t="str">
        <f>IF(AND(AJ20&lt;&gt;"-",AJ20&gt;5,AC20&gt;5),"X","")</f>
        <v/>
      </c>
      <c r="CM20" s="282" t="str">
        <f>IF(AND(AK20&lt;&gt;"-",AK20&gt;3),"X","")</f>
        <v/>
      </c>
      <c r="CN20" s="282" t="str">
        <f>IF(AND(AL20&lt;&gt;"-",AL20&gt;6),"X","")</f>
        <v/>
      </c>
      <c r="CO20" s="282" t="str">
        <f>IF(AND(AM20&lt;&gt;"-",AM20&gt;5,AD20&gt;6),"X","")</f>
        <v/>
      </c>
      <c r="CP20" s="282" t="str">
        <f>IF(COUNTBLANK(CH20:CO20)=8,"X","")</f>
        <v/>
      </c>
    </row>
    <row r="21" spans="1:94" s="340" customFormat="1" x14ac:dyDescent="0.25">
      <c r="A21" s="265" t="str">
        <f>H21&amp;" "&amp;I21</f>
        <v>Tomás Cisneros</v>
      </c>
      <c r="B21" s="265" t="str">
        <f>IF(ISERROR(VLOOKUP(A21,KAL!$C$3:$C$24,1,FALSE)),IF(ISERROR(VLOOKUP(A21,'GRR-AAA'!$C$6:$C$33,1,FALSE)),IF(ISERROR(VLOOKUP(A21,'HAM-AA'!$C$6:$C$33,1,FALSE)),IF(ISERROR(VLOOKUP(A21,'NAM-A'!$C$6:$C$33,1,FALSE)),IF(ISERROR(VLOOKUP(A21,'KET-S A'!$C$6:$C$33,1,FALSE)),"","S A"),"A"),"AA"),"AAA"),"ML")</f>
        <v>ML</v>
      </c>
      <c r="C21" s="266"/>
      <c r="D21" s="267" t="str">
        <f>IF(BJ21=1,3,IF(BK21=1,4,IF(BH21=1,1,IF(BL21=1,5,IF(BI21=1,2,IF(BM21=1,6,IF(BN21=1,7,IF(BO21=1,8,IF(BP21=1,9,"-")))))))))</f>
        <v>-</v>
      </c>
      <c r="E21" s="267" t="str">
        <f>IF(BA21=1,3,IF(BB21=1,4,IF(AY21=1,1,IF(BC21=1,5,IF(AZ21=1,2,IF(BD21=1,6,IF(BE21=1,7,IF(BF21=1,8,IF(BG21=1,9,"-")))))))))</f>
        <v>-</v>
      </c>
      <c r="F21" s="267" t="str">
        <f>IF(OR(OR(Q21="Very High",Q21="High"),AND(OR(Q21="Very High",Q21="High",Q21="Normal"),OR(R21="Very High",R21="High"))),"K","T")</f>
        <v>T</v>
      </c>
      <c r="G21" s="267" t="s">
        <v>82</v>
      </c>
      <c r="H21" s="267" t="s">
        <v>491</v>
      </c>
      <c r="I21" s="267" t="s">
        <v>492</v>
      </c>
      <c r="J21" s="267" t="s">
        <v>468</v>
      </c>
      <c r="K21" s="267" t="s">
        <v>469</v>
      </c>
      <c r="L21" s="267">
        <v>27</v>
      </c>
      <c r="M21" s="267" t="s">
        <v>93</v>
      </c>
      <c r="N21" s="267" t="s">
        <v>94</v>
      </c>
      <c r="O21" s="267" t="s">
        <v>36</v>
      </c>
      <c r="P21" s="268" t="s">
        <v>36</v>
      </c>
      <c r="Q21" s="267" t="s">
        <v>215</v>
      </c>
      <c r="R21" s="268" t="s">
        <v>213</v>
      </c>
      <c r="S21" s="267">
        <v>3</v>
      </c>
      <c r="T21" s="267">
        <v>3</v>
      </c>
      <c r="U21" s="267">
        <v>5</v>
      </c>
      <c r="V21" s="267">
        <v>9</v>
      </c>
      <c r="W21" s="268">
        <v>6</v>
      </c>
      <c r="X21" s="267">
        <v>3</v>
      </c>
      <c r="Y21" s="267">
        <v>3</v>
      </c>
      <c r="Z21" s="267">
        <v>5</v>
      </c>
      <c r="AA21" s="267">
        <v>9</v>
      </c>
      <c r="AB21" s="268">
        <v>6</v>
      </c>
      <c r="AC21" s="267">
        <v>6</v>
      </c>
      <c r="AD21" s="267">
        <v>4</v>
      </c>
      <c r="AE21" s="267">
        <v>6</v>
      </c>
      <c r="AF21" s="267">
        <v>5</v>
      </c>
      <c r="AG21" s="267" t="s">
        <v>35</v>
      </c>
      <c r="AH21" s="267" t="s">
        <v>35</v>
      </c>
      <c r="AI21" s="267" t="s">
        <v>35</v>
      </c>
      <c r="AJ21" s="267" t="s">
        <v>35</v>
      </c>
      <c r="AK21" s="267" t="s">
        <v>35</v>
      </c>
      <c r="AL21" s="267" t="s">
        <v>35</v>
      </c>
      <c r="AM21" s="268" t="s">
        <v>35</v>
      </c>
      <c r="AN21" s="267">
        <v>1</v>
      </c>
      <c r="AO21" s="267">
        <v>2</v>
      </c>
      <c r="AP21" s="268">
        <v>1</v>
      </c>
      <c r="AQ21" s="269">
        <v>510000</v>
      </c>
      <c r="AR21" s="268" t="s">
        <v>38</v>
      </c>
      <c r="AS21" s="270">
        <f>AVERAGE(S21,U21,V21)+IF(OR(S21&gt;7,AND(S21&gt;5,V21&gt;5)),0.5,0)+IF(U21&gt;7,0.25,0)+IF(S21&lt;6,-0.5*(6-S21),0)</f>
        <v>4.166666666666667</v>
      </c>
      <c r="AT21" s="271" t="str">
        <f>IF(AS21&gt;9,"SuperStar",IF(AS21&gt;8,"Star",IF(AS21&gt;6.5,"GoodReg",IF(AS21&gt;5,"Reg",IF(AS21&gt;4,"Bench","Minors")))))</f>
        <v>Bench</v>
      </c>
      <c r="AU21" s="270">
        <f>AVERAGE(X21,Z21,AA21)+IF(OR(X21&gt;7,AND(X21&gt;5,AA21&gt;5)),0.5,0)+IF(Z21&gt;7,0.25,0)+IF(X21&lt;6,-0.5*(6-X21),0)</f>
        <v>4.166666666666667</v>
      </c>
      <c r="AV21" s="270" t="str">
        <f>IF(AU21&gt;9,"SuperStar",IF(AU21&gt;8,"Star",IF(AU21&gt;6.5,"GoodReg",IF(AU21&gt;5,"Reg",IF(AU21&gt;4,"Bench","Minors")))))</f>
        <v>Bench</v>
      </c>
      <c r="AW21" s="271">
        <f>MIN(AS21+(MAX(0,25-L21))^1.5,AU21)</f>
        <v>4.166666666666667</v>
      </c>
      <c r="AX21" s="271" t="str">
        <f>IF(AW21&gt;9,"SuperStar",IF(AW21&gt;8,"Star",IF(AW21&gt;6.5,"GoodReg",IF(AW21&gt;5,"Reg",IF(AW21&gt;4,"Bench","Minors")))))</f>
        <v>Bench</v>
      </c>
      <c r="AY21" s="272">
        <f>IF(AND(OR(S21+V21&gt;12,AND(S21&gt;6,V21&gt;6)),AN21&gt;6,OR(AO21&gt;=AN21,AO21&gt;6)),1,0)</f>
        <v>0</v>
      </c>
      <c r="AZ21" s="273">
        <f>IF(OR(AND(S21&gt;6,W21&gt;6),S21+V21&gt;12),1,0)</f>
        <v>0</v>
      </c>
      <c r="BA21" s="273">
        <f>IF(AND(S21&gt;6,U21&gt;6,V21&gt;6),1,0)</f>
        <v>0</v>
      </c>
      <c r="BB21" s="273">
        <f>IF(AND(U21&gt;7,OR(S21&gt;6,V21&gt;6)),1,0)</f>
        <v>0</v>
      </c>
      <c r="BC21" s="273">
        <f>IF(AND(U21&gt;6,OR(S21&gt;6,V21&gt;6)),1,0)</f>
        <v>0</v>
      </c>
      <c r="BD21" s="273">
        <f>IF(AND(OR(S21&gt;6,U21&gt;6),OR(S21&gt;6,V21&gt;6)),1,0)</f>
        <v>0</v>
      </c>
      <c r="BE21" s="273">
        <f>IF(AND(S21&gt;4,OR(S21&gt;6,U21&gt;6,V21&gt;6)),1,0)</f>
        <v>0</v>
      </c>
      <c r="BF21" s="273">
        <f>IF(AND(S21&gt;4,OR(S21&gt;6,T21&gt;6,U21&gt;6,V21&gt;6)),1,0)</f>
        <v>0</v>
      </c>
      <c r="BG21" s="268">
        <f>IF(AND(S21&gt;4,MAX(S21:W21)&gt;6),1,0)</f>
        <v>0</v>
      </c>
      <c r="BH21" s="272">
        <f>IF(AND(OR(X21+AA21&gt;12,AND(X21&gt;6,AA21&gt;6)),AN21&gt;6,OR(AO21&gt;=AN21,AO21&gt;6)),1,0)</f>
        <v>0</v>
      </c>
      <c r="BI21" s="273">
        <f>IF(OR(AND(X21&gt;6,AB21&gt;6),X21+AA21&gt;12),1,0)</f>
        <v>0</v>
      </c>
      <c r="BJ21" s="273">
        <f>IF(AND(X21&gt;6,Z21&gt;6,AA21&gt;6),1,0)</f>
        <v>0</v>
      </c>
      <c r="BK21" s="273">
        <f>IF(AND(Z21&gt;7,OR(X21&gt;6,AA21&gt;6)),1,0)</f>
        <v>0</v>
      </c>
      <c r="BL21" s="273">
        <f>IF(AND(Z21&gt;6,OR(X21&gt;6,AA21&gt;6)),1,0)</f>
        <v>0</v>
      </c>
      <c r="BM21" s="273">
        <f>IF(AND(OR(X21&gt;6,Z21&gt;6),OR(X21&gt;6,AA21&gt;6)),1,0)</f>
        <v>0</v>
      </c>
      <c r="BN21" s="273">
        <f>IF(AND(X21&gt;4,OR(X21&gt;6,Z21&gt;6,AA21&gt;6)),1,0)</f>
        <v>0</v>
      </c>
      <c r="BO21" s="273">
        <f>IF(AND(X21&gt;4,OR(X21&gt;6,Y21&gt;6,Z21&gt;6,AA21&gt;6)),1,0)</f>
        <v>0</v>
      </c>
      <c r="BP21" s="268">
        <f>IF(AND(X21&gt;4,MAX(X21:AB21)&gt;6),1,0)</f>
        <v>0</v>
      </c>
      <c r="BQ21" s="268">
        <f>IF(AVERAGE(AN21:AO21)&gt;9,1,0)+IF(AVERAGE(AN21:AO21)&gt;7,1,0)+IF(AN21&gt;7,1,0)+IF(AO21&gt;7,1,0)+IF(AP21&gt;8,1,0)+IF(AP21&gt;6,1,0)</f>
        <v>0</v>
      </c>
      <c r="BR21" s="274">
        <f>IF(OR(MAX(AF21,AG21,AK21,AM21)&gt;6,MAX(AH21,AI21,AJ21,AL21)&gt;7),2,IF(MAX(AF21:AM21)&gt;4,1,0))</f>
        <v>1</v>
      </c>
      <c r="BS21" s="267" t="str">
        <f>IF(AR21=1,"Yes","")</f>
        <v/>
      </c>
      <c r="BT21" s="266" t="str">
        <f>IF($B21="ML","There",IF(AND($X21&gt;=6,AVERAGE($Z21:$AA21)&gt;=6),"Likely",IF(OR($X21&gt;6,AND($X21=6,AVERAGE($Z21:$AA21)&gt;=3),AND($X21&gt;=5,AVERAGE($Z21:$AA21)&gt;=5),AVERAGE($X21,$Z21:$AA21)&gt;5),"Possible","Unlikely")))</f>
        <v>There</v>
      </c>
      <c r="BU21" s="267" t="str">
        <f>IF(OR(AND(S21&gt;=6,U21+V21&gt;=12),S21&gt;7),"Start",IF(AND(S21&gt;=5,U21+V21&gt;=8),"Bench","aack!"))</f>
        <v>aack!</v>
      </c>
      <c r="BV21" s="267" t="str">
        <f>IF(OR(AND(X21&gt;=6,Z21+AA21&gt;=12),X21&gt;7),"Start",IF(AND(X21&gt;=5,Z21+AA21&gt;=8),"Bench","aack!"))</f>
        <v>aack!</v>
      </c>
      <c r="BW21" s="267" t="str">
        <f>IF(S21&gt;5,"ML",IF(S21=5,"AAA",IF(S21=4,"AA",IF(S21=3,"A","SS-A"))))</f>
        <v>A</v>
      </c>
      <c r="BX21" s="267">
        <f>S21-X21</f>
        <v>0</v>
      </c>
      <c r="BY21" s="267">
        <f>T21-Y21</f>
        <v>0</v>
      </c>
      <c r="BZ21" s="267">
        <f>U21-Z21</f>
        <v>0</v>
      </c>
      <c r="CA21" s="267">
        <f>V21-AA21</f>
        <v>0</v>
      </c>
      <c r="CB21" s="267">
        <f>W21-AB21</f>
        <v>0</v>
      </c>
      <c r="CC21" s="267">
        <f>SUM(BX21:CB21)</f>
        <v>0</v>
      </c>
      <c r="CD21" s="267">
        <f>X21+Z21+AA21</f>
        <v>17</v>
      </c>
      <c r="CE21" s="267">
        <f>X21+Z21</f>
        <v>8</v>
      </c>
      <c r="CF21" s="267">
        <f>X21+AA21</f>
        <v>12</v>
      </c>
      <c r="CG21" s="267" t="str">
        <f>IF(L21&gt;24,"Now - Age",IF(S21&gt;6,"Now",IF(X21&lt;6,"With Dev",MIN(X21-S21,7-S21))))</f>
        <v>Now - Age</v>
      </c>
      <c r="CH21" s="282" t="str">
        <f>IF(AF21&lt;&gt;"-","X","")</f>
        <v>X</v>
      </c>
      <c r="CI21" s="282" t="str">
        <f>IF(AND(AG21&lt;&gt;"-",AG21&gt;5),"X","")</f>
        <v/>
      </c>
      <c r="CJ21" s="282" t="str">
        <f>IF(AND(AH21&lt;&gt;"-",AH21&gt;5),"X","")</f>
        <v/>
      </c>
      <c r="CK21" s="282" t="str">
        <f>IF(AND(AI21&lt;&gt;"-",AI21&gt;4,AC21&gt;6),"X","")</f>
        <v/>
      </c>
      <c r="CL21" s="282" t="str">
        <f>IF(AND(AJ21&lt;&gt;"-",AJ21&gt;5,AC21&gt;5),"X","")</f>
        <v/>
      </c>
      <c r="CM21" s="282" t="str">
        <f>IF(AND(AK21&lt;&gt;"-",AK21&gt;3),"X","")</f>
        <v/>
      </c>
      <c r="CN21" s="282" t="str">
        <f>IF(AND(AL21&lt;&gt;"-",AL21&gt;6),"X","")</f>
        <v/>
      </c>
      <c r="CO21" s="282" t="str">
        <f>IF(AND(AM21&lt;&gt;"-",AM21&gt;5,AD21&gt;6),"X","")</f>
        <v/>
      </c>
      <c r="CP21" s="282" t="str">
        <f>IF(COUNTBLANK(CH21:CO21)=8,"X","")</f>
        <v/>
      </c>
    </row>
    <row r="22" spans="1:94" s="340" customFormat="1" x14ac:dyDescent="0.25">
      <c r="A22" s="265" t="str">
        <f>H22&amp;" "&amp;I22</f>
        <v>Giomar Matteotti</v>
      </c>
      <c r="B22" s="265" t="str">
        <f>IF(ISERROR(VLOOKUP(A22,KAL!$C$3:$C$24,1,FALSE)),IF(ISERROR(VLOOKUP(A22,'GRR-AAA'!$C$6:$C$33,1,FALSE)),IF(ISERROR(VLOOKUP(A22,'HAM-AA'!$C$6:$C$33,1,FALSE)),IF(ISERROR(VLOOKUP(A22,'NAM-A'!$C$6:$C$33,1,FALSE)),IF(ISERROR(VLOOKUP(A22,'KET-S A'!$C$6:$C$33,1,FALSE)),"","S A"),"A"),"AA"),"AAA"),"ML")</f>
        <v/>
      </c>
      <c r="C22" s="266"/>
      <c r="D22" s="267">
        <f>IF(BJ22=1,3,IF(BK22=1,4,IF(BH22=1,1,IF(BL22=1,5,IF(BI22=1,2,IF(BM22=1,6,IF(BN22=1,7,IF(BO22=1,8,IF(BP22=1,9,"-")))))))))</f>
        <v>2</v>
      </c>
      <c r="E22" s="267" t="str">
        <f>IF(BA22=1,3,IF(BB22=1,4,IF(AY22=1,1,IF(BC22=1,5,IF(AZ22=1,2,IF(BD22=1,6,IF(BE22=1,7,IF(BF22=1,8,IF(BG22=1,9,"-")))))))))</f>
        <v>-</v>
      </c>
      <c r="F22" s="267" t="str">
        <f>IF(OR(OR(Q22="Very High",Q22="High"),AND(OR(Q22="Very High",Q22="High",Q22="Normal"),OR(R22="Very High",R22="High"))),"K","T")</f>
        <v>K</v>
      </c>
      <c r="G22" s="267" t="s">
        <v>88</v>
      </c>
      <c r="H22" s="267" t="s">
        <v>639</v>
      </c>
      <c r="I22" s="267" t="s">
        <v>640</v>
      </c>
      <c r="J22" s="267" t="s">
        <v>533</v>
      </c>
      <c r="K22" s="267" t="s">
        <v>199</v>
      </c>
      <c r="L22" s="267">
        <v>23</v>
      </c>
      <c r="M22" s="267" t="s">
        <v>94</v>
      </c>
      <c r="N22" s="267" t="s">
        <v>94</v>
      </c>
      <c r="O22" s="267" t="s">
        <v>40</v>
      </c>
      <c r="P22" s="268" t="s">
        <v>36</v>
      </c>
      <c r="Q22" s="267" t="s">
        <v>214</v>
      </c>
      <c r="R22" s="268" t="s">
        <v>213</v>
      </c>
      <c r="S22" s="267">
        <v>6</v>
      </c>
      <c r="T22" s="267">
        <v>5</v>
      </c>
      <c r="U22" s="267">
        <v>2</v>
      </c>
      <c r="V22" s="267">
        <v>4</v>
      </c>
      <c r="W22" s="268">
        <v>6</v>
      </c>
      <c r="X22" s="267">
        <v>7</v>
      </c>
      <c r="Y22" s="267">
        <v>5</v>
      </c>
      <c r="Z22" s="267">
        <v>2</v>
      </c>
      <c r="AA22" s="267">
        <v>4</v>
      </c>
      <c r="AB22" s="268">
        <v>7</v>
      </c>
      <c r="AC22" s="267">
        <v>4</v>
      </c>
      <c r="AD22" s="267">
        <v>7</v>
      </c>
      <c r="AE22" s="267">
        <v>1</v>
      </c>
      <c r="AF22" s="267" t="s">
        <v>35</v>
      </c>
      <c r="AG22" s="267" t="s">
        <v>35</v>
      </c>
      <c r="AH22" s="267" t="s">
        <v>35</v>
      </c>
      <c r="AI22" s="267" t="s">
        <v>35</v>
      </c>
      <c r="AJ22" s="267" t="s">
        <v>35</v>
      </c>
      <c r="AK22" s="267">
        <v>3</v>
      </c>
      <c r="AL22" s="267" t="s">
        <v>35</v>
      </c>
      <c r="AM22" s="268" t="s">
        <v>35</v>
      </c>
      <c r="AN22" s="267">
        <v>10</v>
      </c>
      <c r="AO22" s="267">
        <v>10</v>
      </c>
      <c r="AP22" s="268">
        <v>10</v>
      </c>
      <c r="AQ22" s="269" t="s">
        <v>35</v>
      </c>
      <c r="AR22" s="268">
        <v>0</v>
      </c>
      <c r="AS22" s="270">
        <f>AVERAGE(S22,U22,V22)+IF(OR(S22&gt;7,AND(S22&gt;5,V22&gt;5)),0.5,0)+IF(U22&gt;7,0.25,0)+IF(S22&lt;6,-0.5*(6-S22),0)</f>
        <v>4</v>
      </c>
      <c r="AT22" s="271" t="str">
        <f>IF(AS22&gt;9,"SuperStar",IF(AS22&gt;8,"Star",IF(AS22&gt;6.5,"GoodReg",IF(AS22&gt;5,"Reg",IF(AS22&gt;4,"Bench","Minors")))))</f>
        <v>Minors</v>
      </c>
      <c r="AU22" s="270">
        <f>AVERAGE(X22,Z22,AA22)+IF(OR(X22&gt;7,AND(X22&gt;5,AA22&gt;5)),0.5,0)+IF(Z22&gt;7,0.25,0)+IF(X22&lt;6,-0.5*(6-X22),0)</f>
        <v>4.333333333333333</v>
      </c>
      <c r="AV22" s="270" t="str">
        <f>IF(AU22&gt;9,"SuperStar",IF(AU22&gt;8,"Star",IF(AU22&gt;6.5,"GoodReg",IF(AU22&gt;5,"Reg",IF(AU22&gt;4,"Bench","Minors")))))</f>
        <v>Bench</v>
      </c>
      <c r="AW22" s="271">
        <f>MIN(AS22+(MAX(0,25-L22))^1.5,AU22)</f>
        <v>4.333333333333333</v>
      </c>
      <c r="AX22" s="271" t="str">
        <f>IF(AW22&gt;9,"SuperStar",IF(AW22&gt;8,"Star",IF(AW22&gt;6.5,"GoodReg",IF(AW22&gt;5,"Reg",IF(AW22&gt;4,"Bench","Minors")))))</f>
        <v>Bench</v>
      </c>
      <c r="AY22" s="272">
        <f>IF(AND(OR(S22+V22&gt;12,AND(S22&gt;6,V22&gt;6)),AN22&gt;6,OR(AO22&gt;=AN22,AO22&gt;6)),1,0)</f>
        <v>0</v>
      </c>
      <c r="AZ22" s="273">
        <f>IF(OR(AND(S22&gt;6,W22&gt;6),S22+V22&gt;12),1,0)</f>
        <v>0</v>
      </c>
      <c r="BA22" s="273">
        <f>IF(AND(S22&gt;6,U22&gt;6,V22&gt;6),1,0)</f>
        <v>0</v>
      </c>
      <c r="BB22" s="273">
        <f>IF(AND(U22&gt;7,OR(S22&gt;6,V22&gt;6)),1,0)</f>
        <v>0</v>
      </c>
      <c r="BC22" s="273">
        <f>IF(AND(U22&gt;6,OR(S22&gt;6,V22&gt;6)),1,0)</f>
        <v>0</v>
      </c>
      <c r="BD22" s="273">
        <f>IF(AND(OR(S22&gt;6,U22&gt;6),OR(S22&gt;6,V22&gt;6)),1,0)</f>
        <v>0</v>
      </c>
      <c r="BE22" s="273">
        <f>IF(AND(S22&gt;4,OR(S22&gt;6,U22&gt;6,V22&gt;6)),1,0)</f>
        <v>0</v>
      </c>
      <c r="BF22" s="273">
        <f>IF(AND(S22&gt;4,OR(S22&gt;6,T22&gt;6,U22&gt;6,V22&gt;6)),1,0)</f>
        <v>0</v>
      </c>
      <c r="BG22" s="268">
        <f>IF(AND(S22&gt;4,MAX(S22:W22)&gt;6),1,0)</f>
        <v>0</v>
      </c>
      <c r="BH22" s="272">
        <f>IF(AND(OR(X22+AA22&gt;12,AND(X22&gt;6,AA22&gt;6)),AN22&gt;6,OR(AO22&gt;=AN22,AO22&gt;6)),1,0)</f>
        <v>0</v>
      </c>
      <c r="BI22" s="273">
        <f>IF(OR(AND(X22&gt;6,AB22&gt;6),X22+AA22&gt;12),1,0)</f>
        <v>1</v>
      </c>
      <c r="BJ22" s="273">
        <f>IF(AND(X22&gt;6,Z22&gt;6,AA22&gt;6),1,0)</f>
        <v>0</v>
      </c>
      <c r="BK22" s="273">
        <f>IF(AND(Z22&gt;7,OR(X22&gt;6,AA22&gt;6)),1,0)</f>
        <v>0</v>
      </c>
      <c r="BL22" s="273">
        <f>IF(AND(Z22&gt;6,OR(X22&gt;6,AA22&gt;6)),1,0)</f>
        <v>0</v>
      </c>
      <c r="BM22" s="273">
        <f>IF(AND(OR(X22&gt;6,Z22&gt;6),OR(X22&gt;6,AA22&gt;6)),1,0)</f>
        <v>1</v>
      </c>
      <c r="BN22" s="273">
        <f>IF(AND(X22&gt;4,OR(X22&gt;6,Z22&gt;6,AA22&gt;6)),1,0)</f>
        <v>1</v>
      </c>
      <c r="BO22" s="273">
        <f>IF(AND(X22&gt;4,OR(X22&gt;6,Y22&gt;6,Z22&gt;6,AA22&gt;6)),1,0)</f>
        <v>1</v>
      </c>
      <c r="BP22" s="268">
        <f>IF(AND(X22&gt;4,MAX(X22:AB22)&gt;6),1,0)</f>
        <v>1</v>
      </c>
      <c r="BQ22" s="268">
        <f>IF(AVERAGE(AN22:AO22)&gt;9,1,0)+IF(AVERAGE(AN22:AO22)&gt;7,1,0)+IF(AN22&gt;7,1,0)+IF(AO22&gt;7,1,0)+IF(AP22&gt;8,1,0)+IF(AP22&gt;6,1,0)</f>
        <v>6</v>
      </c>
      <c r="BR22" s="274">
        <f>IF(OR(MAX(AF22,AG22,AK22,AM22)&gt;6,MAX(AH22,AI22,AJ22,AL22)&gt;7),2,IF(MAX(AF22:AM22)&gt;4,1,0))</f>
        <v>0</v>
      </c>
      <c r="BS22" s="267" t="str">
        <f>IF(AR22=1,"Yes","")</f>
        <v/>
      </c>
      <c r="BT22" s="266" t="str">
        <f>IF($B22="ML","There",IF(AND($X22&gt;=6,AVERAGE($Z22:$AA22)&gt;=6),"Likely",IF(OR($X22&gt;6,AND($X22=6,AVERAGE($Z22:$AA22)&gt;=3),AND($X22&gt;=5,AVERAGE($Z22:$AA22)&gt;=5),AVERAGE($X22,$Z22:$AA22)&gt;5),"Possible","Unlikely")))</f>
        <v>Possible</v>
      </c>
      <c r="BU22" s="267" t="str">
        <f>IF(OR(AND(S22&gt;=6,U22+V22&gt;=12),S22&gt;7),"Start",IF(AND(S22&gt;=5,U22+V22&gt;=8),"Bench","aack!"))</f>
        <v>aack!</v>
      </c>
      <c r="BV22" s="267" t="str">
        <f>IF(OR(AND(X22&gt;=6,Z22+AA22&gt;=12),X22&gt;7),"Start",IF(AND(X22&gt;=5,Z22+AA22&gt;=8),"Bench","aack!"))</f>
        <v>aack!</v>
      </c>
      <c r="BW22" s="267" t="str">
        <f>IF(S22&gt;5,"ML",IF(S22=5,"AAA",IF(S22=4,"AA",IF(S22=3,"A","SS-A"))))</f>
        <v>ML</v>
      </c>
      <c r="BX22" s="267">
        <f>S22-X22</f>
        <v>-1</v>
      </c>
      <c r="BY22" s="267">
        <f>T22-Y22</f>
        <v>0</v>
      </c>
      <c r="BZ22" s="267">
        <f>U22-Z22</f>
        <v>0</v>
      </c>
      <c r="CA22" s="267">
        <f>V22-AA22</f>
        <v>0</v>
      </c>
      <c r="CB22" s="267">
        <f>W22-AB22</f>
        <v>-1</v>
      </c>
      <c r="CC22" s="267">
        <f>SUM(BX22:CB22)</f>
        <v>-2</v>
      </c>
      <c r="CD22" s="267">
        <f>X22+Z22+AA22</f>
        <v>13</v>
      </c>
      <c r="CE22" s="267">
        <f>X22+Z22</f>
        <v>9</v>
      </c>
      <c r="CF22" s="267">
        <f>X22+AA22</f>
        <v>11</v>
      </c>
      <c r="CG22" s="267">
        <f>IF(L22&gt;24,"Now - Age",IF(S22&gt;6,"Now",IF(X22&lt;6,"With Dev",MIN(X22-S22,7-S22))))</f>
        <v>1</v>
      </c>
      <c r="CH22" s="282" t="str">
        <f>IF(AF22&lt;&gt;"-","X","")</f>
        <v/>
      </c>
      <c r="CI22" s="282" t="str">
        <f>IF(AND(AG22&lt;&gt;"-",AG22&gt;5),"X","")</f>
        <v/>
      </c>
      <c r="CJ22" s="282" t="str">
        <f>IF(AND(AH22&lt;&gt;"-",AH22&gt;5),"X","")</f>
        <v/>
      </c>
      <c r="CK22" s="282" t="str">
        <f>IF(AND(AI22&lt;&gt;"-",AI22&gt;4,AC22&gt;6),"X","")</f>
        <v/>
      </c>
      <c r="CL22" s="282" t="str">
        <f>IF(AND(AJ22&lt;&gt;"-",AJ22&gt;5,AC22&gt;5),"X","")</f>
        <v/>
      </c>
      <c r="CM22" s="282" t="str">
        <f>IF(AND(AK22&lt;&gt;"-",AK22&gt;3),"X","")</f>
        <v/>
      </c>
      <c r="CN22" s="282" t="str">
        <f>IF(AND(AL22&lt;&gt;"-",AL22&gt;6),"X","")</f>
        <v/>
      </c>
      <c r="CO22" s="282" t="str">
        <f>IF(AND(AM22&lt;&gt;"-",AM22&gt;5,AD22&gt;6),"X","")</f>
        <v/>
      </c>
      <c r="CP22" s="282" t="str">
        <f>IF(COUNTBLANK(CH22:CO22)=8,"X","")</f>
        <v>X</v>
      </c>
    </row>
    <row r="23" spans="1:94" s="340" customFormat="1" x14ac:dyDescent="0.25">
      <c r="A23" s="265" t="str">
        <f>H23&amp;" "&amp;I23</f>
        <v>José Barajas</v>
      </c>
      <c r="B23" s="265" t="str">
        <f>IF(ISERROR(VLOOKUP(A23,KAL!$C$3:$C$24,1,FALSE)),IF(ISERROR(VLOOKUP(A23,'GRR-AAA'!$C$6:$C$33,1,FALSE)),IF(ISERROR(VLOOKUP(A23,'HAM-AA'!$C$6:$C$33,1,FALSE)),IF(ISERROR(VLOOKUP(A23,'NAM-A'!$C$6:$C$33,1,FALSE)),IF(ISERROR(VLOOKUP(A23,'KET-S A'!$C$6:$C$33,1,FALSE)),"","S A"),"A"),"AA"),"AAA"),"ML")</f>
        <v/>
      </c>
      <c r="C23" s="266"/>
      <c r="D23" s="267" t="str">
        <f>IF(BJ23=1,3,IF(BK23=1,4,IF(BH23=1,1,IF(BL23=1,5,IF(BI23=1,2,IF(BM23=1,6,IF(BN23=1,7,IF(BO23=1,8,IF(BP23=1,9,"-")))))))))</f>
        <v>-</v>
      </c>
      <c r="E23" s="267" t="str">
        <f>IF(BA23=1,3,IF(BB23=1,4,IF(AY23=1,1,IF(BC23=1,5,IF(AZ23=1,2,IF(BD23=1,6,IF(BE23=1,7,IF(BF23=1,8,IF(BG23=1,9,"-")))))))))</f>
        <v>-</v>
      </c>
      <c r="F23" s="267" t="str">
        <f>IF(OR(OR(Q23="Very High",Q23="High"),AND(OR(Q23="Very High",Q23="High",Q23="Normal"),OR(R23="Very High",R23="High"))),"K","T")</f>
        <v>T</v>
      </c>
      <c r="G23" s="267" t="s">
        <v>86</v>
      </c>
      <c r="H23" s="267" t="s">
        <v>509</v>
      </c>
      <c r="I23" s="267" t="s">
        <v>510</v>
      </c>
      <c r="J23" s="267" t="s">
        <v>533</v>
      </c>
      <c r="K23" s="267" t="s">
        <v>199</v>
      </c>
      <c r="L23" s="267">
        <v>24</v>
      </c>
      <c r="M23" s="267" t="s">
        <v>94</v>
      </c>
      <c r="N23" s="267" t="s">
        <v>94</v>
      </c>
      <c r="O23" s="267" t="s">
        <v>40</v>
      </c>
      <c r="P23" s="268" t="s">
        <v>36</v>
      </c>
      <c r="Q23" s="267" t="s">
        <v>215</v>
      </c>
      <c r="R23" s="268" t="s">
        <v>214</v>
      </c>
      <c r="S23" s="267">
        <v>5</v>
      </c>
      <c r="T23" s="267">
        <v>4</v>
      </c>
      <c r="U23" s="267">
        <v>3</v>
      </c>
      <c r="V23" s="267">
        <v>4</v>
      </c>
      <c r="W23" s="268">
        <v>6</v>
      </c>
      <c r="X23" s="267">
        <v>5</v>
      </c>
      <c r="Y23" s="267">
        <v>4</v>
      </c>
      <c r="Z23" s="267">
        <v>3</v>
      </c>
      <c r="AA23" s="267">
        <v>4</v>
      </c>
      <c r="AB23" s="268">
        <v>6</v>
      </c>
      <c r="AC23" s="267">
        <v>9</v>
      </c>
      <c r="AD23" s="267">
        <v>10</v>
      </c>
      <c r="AE23" s="267">
        <v>1</v>
      </c>
      <c r="AF23" s="267" t="s">
        <v>35</v>
      </c>
      <c r="AG23" s="267" t="s">
        <v>35</v>
      </c>
      <c r="AH23" s="267" t="s">
        <v>35</v>
      </c>
      <c r="AI23" s="267">
        <v>6</v>
      </c>
      <c r="AJ23" s="267" t="s">
        <v>35</v>
      </c>
      <c r="AK23" s="267">
        <v>2</v>
      </c>
      <c r="AL23" s="267">
        <v>5</v>
      </c>
      <c r="AM23" s="268">
        <v>10</v>
      </c>
      <c r="AN23" s="267">
        <v>9</v>
      </c>
      <c r="AO23" s="267">
        <v>10</v>
      </c>
      <c r="AP23" s="268">
        <v>10</v>
      </c>
      <c r="AQ23" s="269">
        <v>510000</v>
      </c>
      <c r="AR23" s="268" t="s">
        <v>38</v>
      </c>
      <c r="AS23" s="270">
        <f>AVERAGE(S23,U23,V23)+IF(OR(S23&gt;7,AND(S23&gt;5,V23&gt;5)),0.5,0)+IF(U23&gt;7,0.25,0)+IF(S23&lt;6,-0.5*(6-S23),0)</f>
        <v>3.5</v>
      </c>
      <c r="AT23" s="271" t="str">
        <f>IF(AS23&gt;9,"SuperStar",IF(AS23&gt;8,"Star",IF(AS23&gt;6.5,"GoodReg",IF(AS23&gt;5,"Reg",IF(AS23&gt;4,"Bench","Minors")))))</f>
        <v>Minors</v>
      </c>
      <c r="AU23" s="270">
        <f>AVERAGE(X23,Z23,AA23)+IF(OR(X23&gt;7,AND(X23&gt;5,AA23&gt;5)),0.5,0)+IF(Z23&gt;7,0.25,0)+IF(X23&lt;6,-0.5*(6-X23),0)</f>
        <v>3.5</v>
      </c>
      <c r="AV23" s="270" t="str">
        <f>IF(AU23&gt;9,"SuperStar",IF(AU23&gt;8,"Star",IF(AU23&gt;6.5,"GoodReg",IF(AU23&gt;5,"Reg",IF(AU23&gt;4,"Bench","Minors")))))</f>
        <v>Minors</v>
      </c>
      <c r="AW23" s="271">
        <f>MIN(AS23+(MAX(0,25-L23))^1.5,AU23)</f>
        <v>3.5</v>
      </c>
      <c r="AX23" s="271" t="str">
        <f>IF(AW23&gt;9,"SuperStar",IF(AW23&gt;8,"Star",IF(AW23&gt;6.5,"GoodReg",IF(AW23&gt;5,"Reg",IF(AW23&gt;4,"Bench","Minors")))))</f>
        <v>Minors</v>
      </c>
      <c r="AY23" s="272">
        <f>IF(AND(OR(S23+V23&gt;12,AND(S23&gt;6,V23&gt;6)),AN23&gt;6,OR(AO23&gt;=AN23,AO23&gt;6)),1,0)</f>
        <v>0</v>
      </c>
      <c r="AZ23" s="273">
        <f>IF(OR(AND(S23&gt;6,W23&gt;6),S23+V23&gt;12),1,0)</f>
        <v>0</v>
      </c>
      <c r="BA23" s="273">
        <f>IF(AND(S23&gt;6,U23&gt;6,V23&gt;6),1,0)</f>
        <v>0</v>
      </c>
      <c r="BB23" s="273">
        <f>IF(AND(U23&gt;7,OR(S23&gt;6,V23&gt;6)),1,0)</f>
        <v>0</v>
      </c>
      <c r="BC23" s="273">
        <f>IF(AND(U23&gt;6,OR(S23&gt;6,V23&gt;6)),1,0)</f>
        <v>0</v>
      </c>
      <c r="BD23" s="273">
        <f>IF(AND(OR(S23&gt;6,U23&gt;6),OR(S23&gt;6,V23&gt;6)),1,0)</f>
        <v>0</v>
      </c>
      <c r="BE23" s="273">
        <f>IF(AND(S23&gt;4,OR(S23&gt;6,U23&gt;6,V23&gt;6)),1,0)</f>
        <v>0</v>
      </c>
      <c r="BF23" s="273">
        <f>IF(AND(S23&gt;4,OR(S23&gt;6,T23&gt;6,U23&gt;6,V23&gt;6)),1,0)</f>
        <v>0</v>
      </c>
      <c r="BG23" s="268">
        <f>IF(AND(S23&gt;4,MAX(S23:W23)&gt;6),1,0)</f>
        <v>0</v>
      </c>
      <c r="BH23" s="272">
        <f>IF(AND(OR(X23+AA23&gt;12,AND(X23&gt;6,AA23&gt;6)),AN23&gt;6,OR(AO23&gt;=AN23,AO23&gt;6)),1,0)</f>
        <v>0</v>
      </c>
      <c r="BI23" s="273">
        <f>IF(OR(AND(X23&gt;6,AB23&gt;6),X23+AA23&gt;12),1,0)</f>
        <v>0</v>
      </c>
      <c r="BJ23" s="273">
        <f>IF(AND(X23&gt;6,Z23&gt;6,AA23&gt;6),1,0)</f>
        <v>0</v>
      </c>
      <c r="BK23" s="273">
        <f>IF(AND(Z23&gt;7,OR(X23&gt;6,AA23&gt;6)),1,0)</f>
        <v>0</v>
      </c>
      <c r="BL23" s="273">
        <f>IF(AND(Z23&gt;6,OR(X23&gt;6,AA23&gt;6)),1,0)</f>
        <v>0</v>
      </c>
      <c r="BM23" s="273">
        <f>IF(AND(OR(X23&gt;6,Z23&gt;6),OR(X23&gt;6,AA23&gt;6)),1,0)</f>
        <v>0</v>
      </c>
      <c r="BN23" s="273">
        <f>IF(AND(X23&gt;4,OR(X23&gt;6,Z23&gt;6,AA23&gt;6)),1,0)</f>
        <v>0</v>
      </c>
      <c r="BO23" s="273">
        <f>IF(AND(X23&gt;4,OR(X23&gt;6,Y23&gt;6,Z23&gt;6,AA23&gt;6)),1,0)</f>
        <v>0</v>
      </c>
      <c r="BP23" s="268">
        <f>IF(AND(X23&gt;4,MAX(X23:AB23)&gt;6),1,0)</f>
        <v>0</v>
      </c>
      <c r="BQ23" s="268">
        <f>IF(AVERAGE(AN23:AO23)&gt;9,1,0)+IF(AVERAGE(AN23:AO23)&gt;7,1,0)+IF(AN23&gt;7,1,0)+IF(AO23&gt;7,1,0)+IF(AP23&gt;8,1,0)+IF(AP23&gt;6,1,0)</f>
        <v>6</v>
      </c>
      <c r="BR23" s="274">
        <f>IF(OR(MAX(AF23,AG23,AK23,AM23)&gt;6,MAX(AH23,AI23,AJ23,AL23)&gt;7),2,IF(MAX(AF23:AM23)&gt;4,1,0))</f>
        <v>2</v>
      </c>
      <c r="BS23" s="267" t="str">
        <f>IF(AR23=1,"Yes","")</f>
        <v/>
      </c>
      <c r="BT23" s="266" t="str">
        <f>IF($B23="ML","There",IF(AND($X23&gt;=6,AVERAGE($Z23:$AA23)&gt;=6),"Likely",IF(OR($X23&gt;6,AND($X23=6,AVERAGE($Z23:$AA23)&gt;=3),AND($X23&gt;=5,AVERAGE($Z23:$AA23)&gt;=5),AVERAGE($X23,$Z23:$AA23)&gt;5),"Possible","Unlikely")))</f>
        <v>Unlikely</v>
      </c>
      <c r="BU23" s="267" t="str">
        <f>IF(OR(AND(S23&gt;=6,U23+V23&gt;=12),S23&gt;7),"Start",IF(AND(S23&gt;=5,U23+V23&gt;=8),"Bench","aack!"))</f>
        <v>aack!</v>
      </c>
      <c r="BV23" s="267" t="str">
        <f>IF(OR(AND(X23&gt;=6,Z23+AA23&gt;=12),X23&gt;7),"Start",IF(AND(X23&gt;=5,Z23+AA23&gt;=8),"Bench","aack!"))</f>
        <v>aack!</v>
      </c>
      <c r="BW23" s="267" t="str">
        <f>IF(S23&gt;5,"ML",IF(S23=5,"AAA",IF(S23=4,"AA",IF(S23=3,"A","SS-A"))))</f>
        <v>AAA</v>
      </c>
      <c r="BX23" s="267">
        <f>S23-X23</f>
        <v>0</v>
      </c>
      <c r="BY23" s="267">
        <f>T23-Y23</f>
        <v>0</v>
      </c>
      <c r="BZ23" s="267">
        <f>U23-Z23</f>
        <v>0</v>
      </c>
      <c r="CA23" s="267">
        <f>V23-AA23</f>
        <v>0</v>
      </c>
      <c r="CB23" s="267">
        <f>W23-AB23</f>
        <v>0</v>
      </c>
      <c r="CC23" s="267">
        <f>SUM(BX23:CB23)</f>
        <v>0</v>
      </c>
      <c r="CD23" s="267">
        <f>X23+Z23+AA23</f>
        <v>12</v>
      </c>
      <c r="CE23" s="267">
        <f>X23+Z23</f>
        <v>8</v>
      </c>
      <c r="CF23" s="267">
        <f>X23+AA23</f>
        <v>9</v>
      </c>
      <c r="CG23" s="267" t="str">
        <f>IF(L23&gt;24,"Now - Age",IF(S23&gt;6,"Now",IF(X23&lt;6,"With Dev",MIN(X23-S23,7-S23))))</f>
        <v>With Dev</v>
      </c>
      <c r="CH23" s="282" t="str">
        <f>IF(AF23&lt;&gt;"-","X","")</f>
        <v/>
      </c>
      <c r="CI23" s="282" t="str">
        <f>IF(AND(AG23&lt;&gt;"-",AG23&gt;5),"X","")</f>
        <v/>
      </c>
      <c r="CJ23" s="282" t="str">
        <f>IF(AND(AH23&lt;&gt;"-",AH23&gt;5),"X","")</f>
        <v/>
      </c>
      <c r="CK23" s="282" t="str">
        <f>IF(AND(AI23&lt;&gt;"-",AI23&gt;4,AC23&gt;6),"X","")</f>
        <v>X</v>
      </c>
      <c r="CL23" s="282" t="str">
        <f>IF(AND(AJ23&lt;&gt;"-",AJ23&gt;5,AC23&gt;5),"X","")</f>
        <v/>
      </c>
      <c r="CM23" s="282" t="str">
        <f>IF(AND(AK23&lt;&gt;"-",AK23&gt;3),"X","")</f>
        <v/>
      </c>
      <c r="CN23" s="282" t="str">
        <f>IF(AND(AL23&lt;&gt;"-",AL23&gt;6),"X","")</f>
        <v/>
      </c>
      <c r="CO23" s="282" t="str">
        <f>IF(AND(AM23&lt;&gt;"-",AM23&gt;5,AD23&gt;6),"X","")</f>
        <v>X</v>
      </c>
      <c r="CP23" s="282" t="str">
        <f>IF(COUNTBLANK(CH23:CO23)=8,"X","")</f>
        <v/>
      </c>
    </row>
    <row r="24" spans="1:94" s="340" customFormat="1" x14ac:dyDescent="0.25">
      <c r="A24" s="265" t="str">
        <f>H24&amp;" "&amp;I24</f>
        <v>Bob Grimes</v>
      </c>
      <c r="B24" s="265" t="str">
        <f>IF(ISERROR(VLOOKUP(A24,KAL!$C$3:$C$24,1,FALSE)),IF(ISERROR(VLOOKUP(A24,'GRR-AAA'!$C$6:$C$33,1,FALSE)),IF(ISERROR(VLOOKUP(A24,'HAM-AA'!$C$6:$C$33,1,FALSE)),IF(ISERROR(VLOOKUP(A24,'NAM-A'!$C$6:$C$33,1,FALSE)),IF(ISERROR(VLOOKUP(A24,'KET-S A'!$C$6:$C$33,1,FALSE)),"","S A"),"A"),"AA"),"AAA"),"ML")</f>
        <v/>
      </c>
      <c r="C24" s="266"/>
      <c r="D24" s="267" t="str">
        <f>IF(BJ24=1,3,IF(BK24=1,4,IF(BH24=1,1,IF(BL24=1,5,IF(BI24=1,2,IF(BM24=1,6,IF(BN24=1,7,IF(BO24=1,8,IF(BP24=1,9,"-")))))))))</f>
        <v>-</v>
      </c>
      <c r="E24" s="267" t="str">
        <f>IF(BA24=1,3,IF(BB24=1,4,IF(AY24=1,1,IF(BC24=1,5,IF(AZ24=1,2,IF(BD24=1,6,IF(BE24=1,7,IF(BF24=1,8,IF(BG24=1,9,"-")))))))))</f>
        <v>-</v>
      </c>
      <c r="F24" s="267" t="str">
        <f>IF(OR(OR(Q24="Very High",Q24="High"),AND(OR(Q24="Very High",Q24="High",Q24="Normal"),OR(R24="Very High",R24="High"))),"K","T")</f>
        <v>T</v>
      </c>
      <c r="G24" s="267" t="s">
        <v>88</v>
      </c>
      <c r="H24" s="267" t="s">
        <v>489</v>
      </c>
      <c r="I24" s="267" t="s">
        <v>599</v>
      </c>
      <c r="J24" s="267" t="s">
        <v>533</v>
      </c>
      <c r="K24" s="267" t="s">
        <v>199</v>
      </c>
      <c r="L24" s="267">
        <v>24</v>
      </c>
      <c r="M24" s="267" t="s">
        <v>94</v>
      </c>
      <c r="N24" s="267" t="s">
        <v>94</v>
      </c>
      <c r="O24" s="267" t="s">
        <v>40</v>
      </c>
      <c r="P24" s="268" t="s">
        <v>36</v>
      </c>
      <c r="Q24" s="267" t="s">
        <v>214</v>
      </c>
      <c r="R24" s="268" t="s">
        <v>214</v>
      </c>
      <c r="S24" s="267">
        <v>4</v>
      </c>
      <c r="T24" s="267">
        <v>4</v>
      </c>
      <c r="U24" s="267">
        <v>5</v>
      </c>
      <c r="V24" s="267">
        <v>4</v>
      </c>
      <c r="W24" s="268">
        <v>3</v>
      </c>
      <c r="X24" s="267">
        <v>5</v>
      </c>
      <c r="Y24" s="267">
        <v>4</v>
      </c>
      <c r="Z24" s="267">
        <v>6</v>
      </c>
      <c r="AA24" s="267">
        <v>6</v>
      </c>
      <c r="AB24" s="268">
        <v>4</v>
      </c>
      <c r="AC24" s="267">
        <v>4</v>
      </c>
      <c r="AD24" s="267">
        <v>8</v>
      </c>
      <c r="AE24" s="267">
        <v>1</v>
      </c>
      <c r="AF24" s="267" t="s">
        <v>35</v>
      </c>
      <c r="AG24" s="267" t="s">
        <v>35</v>
      </c>
      <c r="AH24" s="267">
        <v>2</v>
      </c>
      <c r="AI24" s="267" t="s">
        <v>35</v>
      </c>
      <c r="AJ24" s="267" t="s">
        <v>35</v>
      </c>
      <c r="AK24" s="267">
        <v>6</v>
      </c>
      <c r="AL24" s="267" t="s">
        <v>35</v>
      </c>
      <c r="AM24" s="268">
        <v>5</v>
      </c>
      <c r="AN24" s="267">
        <v>10</v>
      </c>
      <c r="AO24" s="267">
        <v>10</v>
      </c>
      <c r="AP24" s="268">
        <v>10</v>
      </c>
      <c r="AQ24" s="269" t="s">
        <v>35</v>
      </c>
      <c r="AR24" s="268">
        <v>0</v>
      </c>
      <c r="AS24" s="270">
        <f>AVERAGE(S24,U24,V24)+IF(OR(S24&gt;7,AND(S24&gt;5,V24&gt;5)),0.5,0)+IF(U24&gt;7,0.25,0)+IF(S24&lt;6,-0.5*(6-S24),0)</f>
        <v>3.333333333333333</v>
      </c>
      <c r="AT24" s="271" t="str">
        <f>IF(AS24&gt;9,"SuperStar",IF(AS24&gt;8,"Star",IF(AS24&gt;6.5,"GoodReg",IF(AS24&gt;5,"Reg",IF(AS24&gt;4,"Bench","Minors")))))</f>
        <v>Minors</v>
      </c>
      <c r="AU24" s="270">
        <f>AVERAGE(X24,Z24,AA24)+IF(OR(X24&gt;7,AND(X24&gt;5,AA24&gt;5)),0.5,0)+IF(Z24&gt;7,0.25,0)+IF(X24&lt;6,-0.5*(6-X24),0)</f>
        <v>5.166666666666667</v>
      </c>
      <c r="AV24" s="270" t="str">
        <f>IF(AU24&gt;9,"SuperStar",IF(AU24&gt;8,"Star",IF(AU24&gt;6.5,"GoodReg",IF(AU24&gt;5,"Reg",IF(AU24&gt;4,"Bench","Minors")))))</f>
        <v>Reg</v>
      </c>
      <c r="AW24" s="271">
        <f>MIN(AS24+(MAX(0,25-L24))^1.5,AU24)</f>
        <v>4.333333333333333</v>
      </c>
      <c r="AX24" s="271" t="str">
        <f>IF(AW24&gt;9,"SuperStar",IF(AW24&gt;8,"Star",IF(AW24&gt;6.5,"GoodReg",IF(AW24&gt;5,"Reg",IF(AW24&gt;4,"Bench","Minors")))))</f>
        <v>Bench</v>
      </c>
      <c r="AY24" s="272">
        <f>IF(AND(OR(S24+V24&gt;12,AND(S24&gt;6,V24&gt;6)),AN24&gt;6,OR(AO24&gt;=AN24,AO24&gt;6)),1,0)</f>
        <v>0</v>
      </c>
      <c r="AZ24" s="273">
        <f>IF(OR(AND(S24&gt;6,W24&gt;6),S24+V24&gt;12),1,0)</f>
        <v>0</v>
      </c>
      <c r="BA24" s="273">
        <f>IF(AND(S24&gt;6,U24&gt;6,V24&gt;6),1,0)</f>
        <v>0</v>
      </c>
      <c r="BB24" s="273">
        <f>IF(AND(U24&gt;7,OR(S24&gt;6,V24&gt;6)),1,0)</f>
        <v>0</v>
      </c>
      <c r="BC24" s="273">
        <f>IF(AND(U24&gt;6,OR(S24&gt;6,V24&gt;6)),1,0)</f>
        <v>0</v>
      </c>
      <c r="BD24" s="273">
        <f>IF(AND(OR(S24&gt;6,U24&gt;6),OR(S24&gt;6,V24&gt;6)),1,0)</f>
        <v>0</v>
      </c>
      <c r="BE24" s="273">
        <f>IF(AND(S24&gt;4,OR(S24&gt;6,U24&gt;6,V24&gt;6)),1,0)</f>
        <v>0</v>
      </c>
      <c r="BF24" s="273">
        <f>IF(AND(S24&gt;4,OR(S24&gt;6,T24&gt;6,U24&gt;6,V24&gt;6)),1,0)</f>
        <v>0</v>
      </c>
      <c r="BG24" s="268">
        <f>IF(AND(S24&gt;4,MAX(S24:W24)&gt;6),1,0)</f>
        <v>0</v>
      </c>
      <c r="BH24" s="272">
        <f>IF(AND(OR(X24+AA24&gt;12,AND(X24&gt;6,AA24&gt;6)),AN24&gt;6,OR(AO24&gt;=AN24,AO24&gt;6)),1,0)</f>
        <v>0</v>
      </c>
      <c r="BI24" s="273">
        <f>IF(OR(AND(X24&gt;6,AB24&gt;6),X24+AA24&gt;12),1,0)</f>
        <v>0</v>
      </c>
      <c r="BJ24" s="273">
        <f>IF(AND(X24&gt;6,Z24&gt;6,AA24&gt;6),1,0)</f>
        <v>0</v>
      </c>
      <c r="BK24" s="273">
        <f>IF(AND(Z24&gt;7,OR(X24&gt;6,AA24&gt;6)),1,0)</f>
        <v>0</v>
      </c>
      <c r="BL24" s="273">
        <f>IF(AND(Z24&gt;6,OR(X24&gt;6,AA24&gt;6)),1,0)</f>
        <v>0</v>
      </c>
      <c r="BM24" s="273">
        <f>IF(AND(OR(X24&gt;6,Z24&gt;6),OR(X24&gt;6,AA24&gt;6)),1,0)</f>
        <v>0</v>
      </c>
      <c r="BN24" s="273">
        <f>IF(AND(X24&gt;4,OR(X24&gt;6,Z24&gt;6,AA24&gt;6)),1,0)</f>
        <v>0</v>
      </c>
      <c r="BO24" s="273">
        <f>IF(AND(X24&gt;4,OR(X24&gt;6,Y24&gt;6,Z24&gt;6,AA24&gt;6)),1,0)</f>
        <v>0</v>
      </c>
      <c r="BP24" s="268">
        <f>IF(AND(X24&gt;4,MAX(X24:AB24)&gt;6),1,0)</f>
        <v>0</v>
      </c>
      <c r="BQ24" s="268">
        <f>IF(AVERAGE(AN24:AO24)&gt;9,1,0)+IF(AVERAGE(AN24:AO24)&gt;7,1,0)+IF(AN24&gt;7,1,0)+IF(AO24&gt;7,1,0)+IF(AP24&gt;8,1,0)+IF(AP24&gt;6,1,0)</f>
        <v>6</v>
      </c>
      <c r="BR24" s="274">
        <f>IF(OR(MAX(AF24,AG24,AK24,AM24)&gt;6,MAX(AH24,AI24,AJ24,AL24)&gt;7),2,IF(MAX(AF24:AM24)&gt;4,1,0))</f>
        <v>1</v>
      </c>
      <c r="BS24" s="267" t="str">
        <f>IF(AR24=1,"Yes","")</f>
        <v/>
      </c>
      <c r="BT24" s="266" t="str">
        <f>IF($B24="ML","There",IF(AND($X24&gt;=6,AVERAGE($Z24:$AA24)&gt;=6),"Likely",IF(OR($X24&gt;6,AND($X24=6,AVERAGE($Z24:$AA24)&gt;=3),AND($X24&gt;=5,AVERAGE($Z24:$AA24)&gt;=5),AVERAGE($X24,$Z24:$AA24)&gt;5),"Possible","Unlikely")))</f>
        <v>Possible</v>
      </c>
      <c r="BU24" s="267" t="str">
        <f>IF(OR(AND(S24&gt;=6,U24+V24&gt;=12),S24&gt;7),"Start",IF(AND(S24&gt;=5,U24+V24&gt;=8),"Bench","aack!"))</f>
        <v>aack!</v>
      </c>
      <c r="BV24" s="267" t="str">
        <f>IF(OR(AND(X24&gt;=6,Z24+AA24&gt;=12),X24&gt;7),"Start",IF(AND(X24&gt;=5,Z24+AA24&gt;=8),"Bench","aack!"))</f>
        <v>Bench</v>
      </c>
      <c r="BW24" s="267" t="str">
        <f>IF(S24&gt;5,"ML",IF(S24=5,"AAA",IF(S24=4,"AA",IF(S24=3,"A","SS-A"))))</f>
        <v>AA</v>
      </c>
      <c r="BX24" s="267">
        <f>S24-X24</f>
        <v>-1</v>
      </c>
      <c r="BY24" s="267">
        <f>T24-Y24</f>
        <v>0</v>
      </c>
      <c r="BZ24" s="267">
        <f>U24-Z24</f>
        <v>-1</v>
      </c>
      <c r="CA24" s="267">
        <f>V24-AA24</f>
        <v>-2</v>
      </c>
      <c r="CB24" s="267">
        <f>W24-AB24</f>
        <v>-1</v>
      </c>
      <c r="CC24" s="267">
        <f>SUM(BX24:CB24)</f>
        <v>-5</v>
      </c>
      <c r="CD24" s="267">
        <f>X24+Z24+AA24</f>
        <v>17</v>
      </c>
      <c r="CE24" s="267">
        <f>X24+Z24</f>
        <v>11</v>
      </c>
      <c r="CF24" s="267">
        <f>X24+AA24</f>
        <v>11</v>
      </c>
      <c r="CG24" s="267" t="str">
        <f>IF(L24&gt;24,"Now - Age",IF(S24&gt;6,"Now",IF(X24&lt;6,"With Dev",MIN(X24-S24,7-S24))))</f>
        <v>With Dev</v>
      </c>
      <c r="CH24" s="282" t="str">
        <f>IF(AF24&lt;&gt;"-","X","")</f>
        <v/>
      </c>
      <c r="CI24" s="282" t="str">
        <f>IF(AND(AG24&lt;&gt;"-",AG24&gt;5),"X","")</f>
        <v/>
      </c>
      <c r="CJ24" s="282" t="str">
        <f>IF(AND(AH24&lt;&gt;"-",AH24&gt;5),"X","")</f>
        <v/>
      </c>
      <c r="CK24" s="282" t="str">
        <f>IF(AND(AI24&lt;&gt;"-",AI24&gt;4,AC24&gt;6),"X","")</f>
        <v/>
      </c>
      <c r="CL24" s="282" t="str">
        <f>IF(AND(AJ24&lt;&gt;"-",AJ24&gt;5,AC24&gt;5),"X","")</f>
        <v/>
      </c>
      <c r="CM24" s="282" t="str">
        <f>IF(AND(AK24&lt;&gt;"-",AK24&gt;3),"X","")</f>
        <v>X</v>
      </c>
      <c r="CN24" s="282" t="str">
        <f>IF(AND(AL24&lt;&gt;"-",AL24&gt;6),"X","")</f>
        <v/>
      </c>
      <c r="CO24" s="282" t="str">
        <f>IF(AND(AM24&lt;&gt;"-",AM24&gt;5,AD24&gt;6),"X","")</f>
        <v/>
      </c>
      <c r="CP24" s="282" t="str">
        <f>IF(COUNTBLANK(CH24:CO24)=8,"X","")</f>
        <v/>
      </c>
    </row>
    <row r="25" spans="1:94" s="340" customFormat="1" x14ac:dyDescent="0.25">
      <c r="A25" s="265" t="str">
        <f>H25&amp;" "&amp;I25</f>
        <v>Mitch Dwyer</v>
      </c>
      <c r="B25" s="265" t="str">
        <f>IF(ISERROR(VLOOKUP(A25,KAL!$C$3:$C$24,1,FALSE)),IF(ISERROR(VLOOKUP(A25,'GRR-AAA'!$C$6:$C$33,1,FALSE)),IF(ISERROR(VLOOKUP(A25,'HAM-AA'!$C$6:$C$33,1,FALSE)),IF(ISERROR(VLOOKUP(A25,'NAM-A'!$C$6:$C$33,1,FALSE)),IF(ISERROR(VLOOKUP(A25,'KET-S A'!$C$6:$C$33,1,FALSE)),"","S A"),"A"),"AA"),"AAA"),"ML")</f>
        <v/>
      </c>
      <c r="C25" s="266"/>
      <c r="D25" s="267" t="str">
        <f>IF(BJ25=1,3,IF(BK25=1,4,IF(BH25=1,1,IF(BL25=1,5,IF(BI25=1,2,IF(BM25=1,6,IF(BN25=1,7,IF(BO25=1,8,IF(BP25=1,9,"-")))))))))</f>
        <v>-</v>
      </c>
      <c r="E25" s="267" t="str">
        <f>IF(BA25=1,3,IF(BB25=1,4,IF(AY25=1,1,IF(BC25=1,5,IF(AZ25=1,2,IF(BD25=1,6,IF(BE25=1,7,IF(BF25=1,8,IF(BG25=1,9,"-")))))))))</f>
        <v>-</v>
      </c>
      <c r="F25" s="267" t="str">
        <f>IF(OR(OR(Q25="Very High",Q25="High"),AND(OR(Q25="Very High",Q25="High",Q25="Normal"),OR(R25="Very High",R25="High"))),"K","T")</f>
        <v>K</v>
      </c>
      <c r="G25" s="267" t="s">
        <v>85</v>
      </c>
      <c r="H25" s="267" t="s">
        <v>585</v>
      </c>
      <c r="I25" s="267" t="s">
        <v>586</v>
      </c>
      <c r="J25" s="267" t="s">
        <v>533</v>
      </c>
      <c r="K25" s="267" t="s">
        <v>199</v>
      </c>
      <c r="L25" s="267">
        <v>23</v>
      </c>
      <c r="M25" s="267" t="s">
        <v>94</v>
      </c>
      <c r="N25" s="267" t="s">
        <v>94</v>
      </c>
      <c r="O25" s="267" t="s">
        <v>40</v>
      </c>
      <c r="P25" s="268" t="s">
        <v>36</v>
      </c>
      <c r="Q25" s="267" t="s">
        <v>213</v>
      </c>
      <c r="R25" s="268" t="s">
        <v>214</v>
      </c>
      <c r="S25" s="267">
        <v>4</v>
      </c>
      <c r="T25" s="267">
        <v>4</v>
      </c>
      <c r="U25" s="267">
        <v>4</v>
      </c>
      <c r="V25" s="267">
        <v>5</v>
      </c>
      <c r="W25" s="268">
        <v>5</v>
      </c>
      <c r="X25" s="267">
        <v>4</v>
      </c>
      <c r="Y25" s="267">
        <v>4</v>
      </c>
      <c r="Z25" s="267">
        <v>4</v>
      </c>
      <c r="AA25" s="267">
        <v>6</v>
      </c>
      <c r="AB25" s="268">
        <v>6</v>
      </c>
      <c r="AC25" s="267">
        <v>10</v>
      </c>
      <c r="AD25" s="267">
        <v>10</v>
      </c>
      <c r="AE25" s="267">
        <v>1</v>
      </c>
      <c r="AF25" s="267" t="s">
        <v>35</v>
      </c>
      <c r="AG25" s="267" t="s">
        <v>35</v>
      </c>
      <c r="AH25" s="267">
        <v>6</v>
      </c>
      <c r="AI25" s="267">
        <v>1</v>
      </c>
      <c r="AJ25" s="267" t="s">
        <v>35</v>
      </c>
      <c r="AK25" s="267" t="s">
        <v>35</v>
      </c>
      <c r="AL25" s="267" t="s">
        <v>35</v>
      </c>
      <c r="AM25" s="268" t="s">
        <v>35</v>
      </c>
      <c r="AN25" s="267">
        <v>4</v>
      </c>
      <c r="AO25" s="267">
        <v>9</v>
      </c>
      <c r="AP25" s="268">
        <v>9</v>
      </c>
      <c r="AQ25" s="269" t="s">
        <v>35</v>
      </c>
      <c r="AR25" s="268">
        <v>0</v>
      </c>
      <c r="AS25" s="270">
        <f>AVERAGE(S25,U25,V25)+IF(OR(S25&gt;7,AND(S25&gt;5,V25&gt;5)),0.5,0)+IF(U25&gt;7,0.25,0)+IF(S25&lt;6,-0.5*(6-S25),0)</f>
        <v>3.333333333333333</v>
      </c>
      <c r="AT25" s="271" t="str">
        <f>IF(AS25&gt;9,"SuperStar",IF(AS25&gt;8,"Star",IF(AS25&gt;6.5,"GoodReg",IF(AS25&gt;5,"Reg",IF(AS25&gt;4,"Bench","Minors")))))</f>
        <v>Minors</v>
      </c>
      <c r="AU25" s="270">
        <f>AVERAGE(X25,Z25,AA25)+IF(OR(X25&gt;7,AND(X25&gt;5,AA25&gt;5)),0.5,0)+IF(Z25&gt;7,0.25,0)+IF(X25&lt;6,-0.5*(6-X25),0)</f>
        <v>3.666666666666667</v>
      </c>
      <c r="AV25" s="270" t="str">
        <f>IF(AU25&gt;9,"SuperStar",IF(AU25&gt;8,"Star",IF(AU25&gt;6.5,"GoodReg",IF(AU25&gt;5,"Reg",IF(AU25&gt;4,"Bench","Minors")))))</f>
        <v>Minors</v>
      </c>
      <c r="AW25" s="271">
        <f>MIN(AS25+(MAX(0,25-L25))^1.5,AU25)</f>
        <v>3.666666666666667</v>
      </c>
      <c r="AX25" s="271" t="str">
        <f>IF(AW25&gt;9,"SuperStar",IF(AW25&gt;8,"Star",IF(AW25&gt;6.5,"GoodReg",IF(AW25&gt;5,"Reg",IF(AW25&gt;4,"Bench","Minors")))))</f>
        <v>Minors</v>
      </c>
      <c r="AY25" s="272">
        <f>IF(AND(OR(S25+V25&gt;12,AND(S25&gt;6,V25&gt;6)),AN25&gt;6,OR(AO25&gt;=AN25,AO25&gt;6)),1,0)</f>
        <v>0</v>
      </c>
      <c r="AZ25" s="273">
        <f>IF(OR(AND(S25&gt;6,W25&gt;6),S25+V25&gt;12),1,0)</f>
        <v>0</v>
      </c>
      <c r="BA25" s="273">
        <f>IF(AND(S25&gt;6,U25&gt;6,V25&gt;6),1,0)</f>
        <v>0</v>
      </c>
      <c r="BB25" s="273">
        <f>IF(AND(U25&gt;7,OR(S25&gt;6,V25&gt;6)),1,0)</f>
        <v>0</v>
      </c>
      <c r="BC25" s="273">
        <f>IF(AND(U25&gt;6,OR(S25&gt;6,V25&gt;6)),1,0)</f>
        <v>0</v>
      </c>
      <c r="BD25" s="273">
        <f>IF(AND(OR(S25&gt;6,U25&gt;6),OR(S25&gt;6,V25&gt;6)),1,0)</f>
        <v>0</v>
      </c>
      <c r="BE25" s="273">
        <f>IF(AND(S25&gt;4,OR(S25&gt;6,U25&gt;6,V25&gt;6)),1,0)</f>
        <v>0</v>
      </c>
      <c r="BF25" s="273">
        <f>IF(AND(S25&gt;4,OR(S25&gt;6,T25&gt;6,U25&gt;6,V25&gt;6)),1,0)</f>
        <v>0</v>
      </c>
      <c r="BG25" s="268">
        <f>IF(AND(S25&gt;4,MAX(S25:W25)&gt;6),1,0)</f>
        <v>0</v>
      </c>
      <c r="BH25" s="272">
        <f>IF(AND(OR(X25+AA25&gt;12,AND(X25&gt;6,AA25&gt;6)),AN25&gt;6,OR(AO25&gt;=AN25,AO25&gt;6)),1,0)</f>
        <v>0</v>
      </c>
      <c r="BI25" s="273">
        <f>IF(OR(AND(X25&gt;6,AB25&gt;6),X25+AA25&gt;12),1,0)</f>
        <v>0</v>
      </c>
      <c r="BJ25" s="273">
        <f>IF(AND(X25&gt;6,Z25&gt;6,AA25&gt;6),1,0)</f>
        <v>0</v>
      </c>
      <c r="BK25" s="273">
        <f>IF(AND(Z25&gt;7,OR(X25&gt;6,AA25&gt;6)),1,0)</f>
        <v>0</v>
      </c>
      <c r="BL25" s="273">
        <f>IF(AND(Z25&gt;6,OR(X25&gt;6,AA25&gt;6)),1,0)</f>
        <v>0</v>
      </c>
      <c r="BM25" s="273">
        <f>IF(AND(OR(X25&gt;6,Z25&gt;6),OR(X25&gt;6,AA25&gt;6)),1,0)</f>
        <v>0</v>
      </c>
      <c r="BN25" s="273">
        <f>IF(AND(X25&gt;4,OR(X25&gt;6,Z25&gt;6,AA25&gt;6)),1,0)</f>
        <v>0</v>
      </c>
      <c r="BO25" s="273">
        <f>IF(AND(X25&gt;4,OR(X25&gt;6,Y25&gt;6,Z25&gt;6,AA25&gt;6)),1,0)</f>
        <v>0</v>
      </c>
      <c r="BP25" s="268">
        <f>IF(AND(X25&gt;4,MAX(X25:AB25)&gt;6),1,0)</f>
        <v>0</v>
      </c>
      <c r="BQ25" s="268">
        <f>IF(AVERAGE(AN25:AO25)&gt;9,1,0)+IF(AVERAGE(AN25:AO25)&gt;7,1,0)+IF(AN25&gt;7,1,0)+IF(AO25&gt;7,1,0)+IF(AP25&gt;8,1,0)+IF(AP25&gt;6,1,0)</f>
        <v>3</v>
      </c>
      <c r="BR25" s="274">
        <f>IF(OR(MAX(AF25,AG25,AK25,AM25)&gt;6,MAX(AH25,AI25,AJ25,AL25)&gt;7),2,IF(MAX(AF25:AM25)&gt;4,1,0))</f>
        <v>1</v>
      </c>
      <c r="BS25" s="267" t="str">
        <f>IF(AR25=1,"Yes","")</f>
        <v/>
      </c>
      <c r="BT25" s="266" t="str">
        <f>IF($B25="ML","There",IF(AND($X25&gt;=6,AVERAGE($Z25:$AA25)&gt;=6),"Likely",IF(OR($X25&gt;6,AND($X25=6,AVERAGE($Z25:$AA25)&gt;=3),AND($X25&gt;=5,AVERAGE($Z25:$AA25)&gt;=5),AVERAGE($X25,$Z25:$AA25)&gt;5),"Possible","Unlikely")))</f>
        <v>Unlikely</v>
      </c>
      <c r="BU25" s="267" t="str">
        <f>IF(OR(AND(S25&gt;=6,U25+V25&gt;=12),S25&gt;7),"Start",IF(AND(S25&gt;=5,U25+V25&gt;=8),"Bench","aack!"))</f>
        <v>aack!</v>
      </c>
      <c r="BV25" s="267" t="str">
        <f>IF(OR(AND(X25&gt;=6,Z25+AA25&gt;=12),X25&gt;7),"Start",IF(AND(X25&gt;=5,Z25+AA25&gt;=8),"Bench","aack!"))</f>
        <v>aack!</v>
      </c>
      <c r="BW25" s="267" t="str">
        <f>IF(S25&gt;5,"ML",IF(S25=5,"AAA",IF(S25=4,"AA",IF(S25=3,"A","SS-A"))))</f>
        <v>AA</v>
      </c>
      <c r="BX25" s="267">
        <f>S25-X25</f>
        <v>0</v>
      </c>
      <c r="BY25" s="267">
        <f>T25-Y25</f>
        <v>0</v>
      </c>
      <c r="BZ25" s="267">
        <f>U25-Z25</f>
        <v>0</v>
      </c>
      <c r="CA25" s="267">
        <f>V25-AA25</f>
        <v>-1</v>
      </c>
      <c r="CB25" s="267">
        <f>W25-AB25</f>
        <v>-1</v>
      </c>
      <c r="CC25" s="267">
        <f>SUM(BX25:CB25)</f>
        <v>-2</v>
      </c>
      <c r="CD25" s="267">
        <f>X25+Z25+AA25</f>
        <v>14</v>
      </c>
      <c r="CE25" s="267">
        <f>X25+Z25</f>
        <v>8</v>
      </c>
      <c r="CF25" s="267">
        <f>X25+AA25</f>
        <v>10</v>
      </c>
      <c r="CG25" s="267" t="str">
        <f>IF(L25&gt;24,"Now - Age",IF(S25&gt;6,"Now",IF(X25&lt;6,"With Dev",MIN(X25-S25,7-S25))))</f>
        <v>With Dev</v>
      </c>
      <c r="CH25" s="282" t="str">
        <f>IF(AF25&lt;&gt;"-","X","")</f>
        <v/>
      </c>
      <c r="CI25" s="282" t="str">
        <f>IF(AND(AG25&lt;&gt;"-",AG25&gt;5),"X","")</f>
        <v/>
      </c>
      <c r="CJ25" s="282" t="str">
        <f>IF(AND(AH25&lt;&gt;"-",AH25&gt;5),"X","")</f>
        <v>X</v>
      </c>
      <c r="CK25" s="282" t="str">
        <f>IF(AND(AI25&lt;&gt;"-",AI25&gt;4,AC25&gt;6),"X","")</f>
        <v/>
      </c>
      <c r="CL25" s="282" t="str">
        <f>IF(AND(AJ25&lt;&gt;"-",AJ25&gt;5,AC25&gt;5),"X","")</f>
        <v/>
      </c>
      <c r="CM25" s="282" t="str">
        <f>IF(AND(AK25&lt;&gt;"-",AK25&gt;3),"X","")</f>
        <v/>
      </c>
      <c r="CN25" s="282" t="str">
        <f>IF(AND(AL25&lt;&gt;"-",AL25&gt;6),"X","")</f>
        <v/>
      </c>
      <c r="CO25" s="282" t="str">
        <f>IF(AND(AM25&lt;&gt;"-",AM25&gt;5,AD25&gt;6),"X","")</f>
        <v/>
      </c>
      <c r="CP25" s="282" t="str">
        <f>IF(COUNTBLANK(CH25:CO25)=8,"X","")</f>
        <v/>
      </c>
    </row>
    <row r="26" spans="1:94" s="340" customFormat="1" x14ac:dyDescent="0.25">
      <c r="A26" s="265" t="str">
        <f>H26&amp;" "&amp;I26</f>
        <v>Valentín Dávila</v>
      </c>
      <c r="B26" s="265" t="str">
        <f>IF(ISERROR(VLOOKUP(A26,KAL!$C$3:$C$24,1,FALSE)),IF(ISERROR(VLOOKUP(A26,'GRR-AAA'!$C$6:$C$33,1,FALSE)),IF(ISERROR(VLOOKUP(A26,'HAM-AA'!$C$6:$C$33,1,FALSE)),IF(ISERROR(VLOOKUP(A26,'NAM-A'!$C$6:$C$33,1,FALSE)),IF(ISERROR(VLOOKUP(A26,'KET-S A'!$C$6:$C$33,1,FALSE)),"","S A"),"A"),"AA"),"AAA"),"ML")</f>
        <v/>
      </c>
      <c r="C26" s="266"/>
      <c r="D26" s="267" t="str">
        <f>IF(BJ26=1,3,IF(BK26=1,4,IF(BH26=1,1,IF(BL26=1,5,IF(BI26=1,2,IF(BM26=1,6,IF(BN26=1,7,IF(BO26=1,8,IF(BP26=1,9,"-")))))))))</f>
        <v>-</v>
      </c>
      <c r="E26" s="267" t="str">
        <f>IF(BA26=1,3,IF(BB26=1,4,IF(AY26=1,1,IF(BC26=1,5,IF(AZ26=1,2,IF(BD26=1,6,IF(BE26=1,7,IF(BF26=1,8,IF(BG26=1,9,"-")))))))))</f>
        <v>-</v>
      </c>
      <c r="F26" s="267" t="str">
        <f>IF(OR(OR(Q26="Very High",Q26="High"),AND(OR(Q26="Very High",Q26="High",Q26="Normal"),OR(R26="Very High",R26="High"))),"K","T")</f>
        <v>T</v>
      </c>
      <c r="G26" s="267" t="s">
        <v>88</v>
      </c>
      <c r="H26" s="267" t="s">
        <v>513</v>
      </c>
      <c r="I26" s="267" t="s">
        <v>514</v>
      </c>
      <c r="J26" s="267" t="s">
        <v>533</v>
      </c>
      <c r="K26" s="267" t="s">
        <v>199</v>
      </c>
      <c r="L26" s="267">
        <v>25</v>
      </c>
      <c r="M26" s="267" t="s">
        <v>96</v>
      </c>
      <c r="N26" s="267" t="s">
        <v>94</v>
      </c>
      <c r="O26" s="267" t="s">
        <v>36</v>
      </c>
      <c r="P26" s="268" t="s">
        <v>36</v>
      </c>
      <c r="Q26" s="267" t="s">
        <v>215</v>
      </c>
      <c r="R26" s="268" t="s">
        <v>214</v>
      </c>
      <c r="S26" s="267">
        <v>3</v>
      </c>
      <c r="T26" s="267">
        <v>6</v>
      </c>
      <c r="U26" s="267">
        <v>7</v>
      </c>
      <c r="V26" s="267">
        <v>4</v>
      </c>
      <c r="W26" s="268">
        <v>2</v>
      </c>
      <c r="X26" s="267">
        <v>3</v>
      </c>
      <c r="Y26" s="267">
        <v>6</v>
      </c>
      <c r="Z26" s="267">
        <v>7</v>
      </c>
      <c r="AA26" s="267">
        <v>5</v>
      </c>
      <c r="AB26" s="268">
        <v>3</v>
      </c>
      <c r="AC26" s="267">
        <v>8</v>
      </c>
      <c r="AD26" s="267">
        <v>6</v>
      </c>
      <c r="AE26" s="267">
        <v>1</v>
      </c>
      <c r="AF26" s="267" t="s">
        <v>35</v>
      </c>
      <c r="AG26" s="267" t="s">
        <v>35</v>
      </c>
      <c r="AH26" s="267" t="s">
        <v>35</v>
      </c>
      <c r="AI26" s="267" t="s">
        <v>35</v>
      </c>
      <c r="AJ26" s="267" t="s">
        <v>35</v>
      </c>
      <c r="AK26" s="267">
        <v>10</v>
      </c>
      <c r="AL26" s="267">
        <v>9</v>
      </c>
      <c r="AM26" s="268" t="s">
        <v>35</v>
      </c>
      <c r="AN26" s="267">
        <v>7</v>
      </c>
      <c r="AO26" s="267">
        <v>7</v>
      </c>
      <c r="AP26" s="268">
        <v>5</v>
      </c>
      <c r="AQ26" s="269">
        <v>510000</v>
      </c>
      <c r="AR26" s="268" t="s">
        <v>38</v>
      </c>
      <c r="AS26" s="270">
        <f>AVERAGE(S26,U26,V26)+IF(OR(S26&gt;7,AND(S26&gt;5,V26&gt;5)),0.5,0)+IF(U26&gt;7,0.25,0)+IF(S26&lt;6,-0.5*(6-S26),0)</f>
        <v>3.166666666666667</v>
      </c>
      <c r="AT26" s="271" t="str">
        <f>IF(AS26&gt;9,"SuperStar",IF(AS26&gt;8,"Star",IF(AS26&gt;6.5,"GoodReg",IF(AS26&gt;5,"Reg",IF(AS26&gt;4,"Bench","Minors")))))</f>
        <v>Minors</v>
      </c>
      <c r="AU26" s="270">
        <f>AVERAGE(X26,Z26,AA26)+IF(OR(X26&gt;7,AND(X26&gt;5,AA26&gt;5)),0.5,0)+IF(Z26&gt;7,0.25,0)+IF(X26&lt;6,-0.5*(6-X26),0)</f>
        <v>3.5</v>
      </c>
      <c r="AV26" s="270" t="str">
        <f>IF(AU26&gt;9,"SuperStar",IF(AU26&gt;8,"Star",IF(AU26&gt;6.5,"GoodReg",IF(AU26&gt;5,"Reg",IF(AU26&gt;4,"Bench","Minors")))))</f>
        <v>Minors</v>
      </c>
      <c r="AW26" s="271">
        <f>MIN(AS26+(MAX(0,25-L26))^1.5,AU26)</f>
        <v>3.166666666666667</v>
      </c>
      <c r="AX26" s="271" t="str">
        <f>IF(AW26&gt;9,"SuperStar",IF(AW26&gt;8,"Star",IF(AW26&gt;6.5,"GoodReg",IF(AW26&gt;5,"Reg",IF(AW26&gt;4,"Bench","Minors")))))</f>
        <v>Minors</v>
      </c>
      <c r="AY26" s="272">
        <f>IF(AND(OR(S26+V26&gt;12,AND(S26&gt;6,V26&gt;6)),AN26&gt;6,OR(AO26&gt;=AN26,AO26&gt;6)),1,0)</f>
        <v>0</v>
      </c>
      <c r="AZ26" s="273">
        <f>IF(OR(AND(S26&gt;6,W26&gt;6),S26+V26&gt;12),1,0)</f>
        <v>0</v>
      </c>
      <c r="BA26" s="273">
        <f>IF(AND(S26&gt;6,U26&gt;6,V26&gt;6),1,0)</f>
        <v>0</v>
      </c>
      <c r="BB26" s="273">
        <f>IF(AND(U26&gt;7,OR(S26&gt;6,V26&gt;6)),1,0)</f>
        <v>0</v>
      </c>
      <c r="BC26" s="273">
        <f>IF(AND(U26&gt;6,OR(S26&gt;6,V26&gt;6)),1,0)</f>
        <v>0</v>
      </c>
      <c r="BD26" s="273">
        <f>IF(AND(OR(S26&gt;6,U26&gt;6),OR(S26&gt;6,V26&gt;6)),1,0)</f>
        <v>0</v>
      </c>
      <c r="BE26" s="273">
        <f>IF(AND(S26&gt;4,OR(S26&gt;6,U26&gt;6,V26&gt;6)),1,0)</f>
        <v>0</v>
      </c>
      <c r="BF26" s="273">
        <f>IF(AND(S26&gt;4,OR(S26&gt;6,T26&gt;6,U26&gt;6,V26&gt;6)),1,0)</f>
        <v>0</v>
      </c>
      <c r="BG26" s="268">
        <f>IF(AND(S26&gt;4,MAX(S26:W26)&gt;6),1,0)</f>
        <v>0</v>
      </c>
      <c r="BH26" s="272">
        <f>IF(AND(OR(X26+AA26&gt;12,AND(X26&gt;6,AA26&gt;6)),AN26&gt;6,OR(AO26&gt;=AN26,AO26&gt;6)),1,0)</f>
        <v>0</v>
      </c>
      <c r="BI26" s="273">
        <f>IF(OR(AND(X26&gt;6,AB26&gt;6),X26+AA26&gt;12),1,0)</f>
        <v>0</v>
      </c>
      <c r="BJ26" s="273">
        <f>IF(AND(X26&gt;6,Z26&gt;6,AA26&gt;6),1,0)</f>
        <v>0</v>
      </c>
      <c r="BK26" s="273">
        <f>IF(AND(Z26&gt;7,OR(X26&gt;6,AA26&gt;6)),1,0)</f>
        <v>0</v>
      </c>
      <c r="BL26" s="273">
        <f>IF(AND(Z26&gt;6,OR(X26&gt;6,AA26&gt;6)),1,0)</f>
        <v>0</v>
      </c>
      <c r="BM26" s="273">
        <f>IF(AND(OR(X26&gt;6,Z26&gt;6),OR(X26&gt;6,AA26&gt;6)),1,0)</f>
        <v>0</v>
      </c>
      <c r="BN26" s="273">
        <f>IF(AND(X26&gt;4,OR(X26&gt;6,Z26&gt;6,AA26&gt;6)),1,0)</f>
        <v>0</v>
      </c>
      <c r="BO26" s="273">
        <f>IF(AND(X26&gt;4,OR(X26&gt;6,Y26&gt;6,Z26&gt;6,AA26&gt;6)),1,0)</f>
        <v>0</v>
      </c>
      <c r="BP26" s="268">
        <f>IF(AND(X26&gt;4,MAX(X26:AB26)&gt;6),1,0)</f>
        <v>0</v>
      </c>
      <c r="BQ26" s="268">
        <f>IF(AVERAGE(AN26:AO26)&gt;9,1,0)+IF(AVERAGE(AN26:AO26)&gt;7,1,0)+IF(AN26&gt;7,1,0)+IF(AO26&gt;7,1,0)+IF(AP26&gt;8,1,0)+IF(AP26&gt;6,1,0)</f>
        <v>0</v>
      </c>
      <c r="BR26" s="274">
        <f>IF(OR(MAX(AF26,AG26,AK26,AM26)&gt;6,MAX(AH26,AI26,AJ26,AL26)&gt;7),2,IF(MAX(AF26:AM26)&gt;4,1,0))</f>
        <v>2</v>
      </c>
      <c r="BS26" s="267" t="str">
        <f>IF(AR26=1,"Yes","")</f>
        <v/>
      </c>
      <c r="BT26" s="266" t="str">
        <f>IF($B26="ML","There",IF(AND($X26&gt;=6,AVERAGE($Z26:$AA26)&gt;=6),"Likely",IF(OR($X26&gt;6,AND($X26=6,AVERAGE($Z26:$AA26)&gt;=3),AND($X26&gt;=5,AVERAGE($Z26:$AA26)&gt;=5),AVERAGE($X26,$Z26:$AA26)&gt;5),"Possible","Unlikely")))</f>
        <v>Unlikely</v>
      </c>
      <c r="BU26" s="267" t="str">
        <f>IF(OR(AND(S26&gt;=6,U26+V26&gt;=12),S26&gt;7),"Start",IF(AND(S26&gt;=5,U26+V26&gt;=8),"Bench","aack!"))</f>
        <v>aack!</v>
      </c>
      <c r="BV26" s="267" t="str">
        <f>IF(OR(AND(X26&gt;=6,Z26+AA26&gt;=12),X26&gt;7),"Start",IF(AND(X26&gt;=5,Z26+AA26&gt;=8),"Bench","aack!"))</f>
        <v>aack!</v>
      </c>
      <c r="BW26" s="267" t="str">
        <f>IF(S26&gt;5,"ML",IF(S26=5,"AAA",IF(S26=4,"AA",IF(S26=3,"A","SS-A"))))</f>
        <v>A</v>
      </c>
      <c r="BX26" s="267">
        <f>S26-X26</f>
        <v>0</v>
      </c>
      <c r="BY26" s="267">
        <f>T26-Y26</f>
        <v>0</v>
      </c>
      <c r="BZ26" s="267">
        <f>U26-Z26</f>
        <v>0</v>
      </c>
      <c r="CA26" s="267">
        <f>V26-AA26</f>
        <v>-1</v>
      </c>
      <c r="CB26" s="267">
        <f>W26-AB26</f>
        <v>-1</v>
      </c>
      <c r="CC26" s="267">
        <f>SUM(BX26:CB26)</f>
        <v>-2</v>
      </c>
      <c r="CD26" s="267">
        <f>X26+Z26+AA26</f>
        <v>15</v>
      </c>
      <c r="CE26" s="267">
        <f>X26+Z26</f>
        <v>10</v>
      </c>
      <c r="CF26" s="267">
        <f>X26+AA26</f>
        <v>8</v>
      </c>
      <c r="CG26" s="267" t="str">
        <f>IF(L26&gt;24,"Now - Age",IF(S26&gt;6,"Now",IF(X26&lt;6,"With Dev",MIN(X26-S26,7-S26))))</f>
        <v>Now - Age</v>
      </c>
      <c r="CH26" s="282" t="str">
        <f>IF(AF26&lt;&gt;"-","X","")</f>
        <v/>
      </c>
      <c r="CI26" s="282" t="str">
        <f>IF(AND(AG26&lt;&gt;"-",AG26&gt;5),"X","")</f>
        <v/>
      </c>
      <c r="CJ26" s="282" t="str">
        <f>IF(AND(AH26&lt;&gt;"-",AH26&gt;5),"X","")</f>
        <v/>
      </c>
      <c r="CK26" s="282" t="str">
        <f>IF(AND(AI26&lt;&gt;"-",AI26&gt;4,AC26&gt;6),"X","")</f>
        <v/>
      </c>
      <c r="CL26" s="282" t="str">
        <f>IF(AND(AJ26&lt;&gt;"-",AJ26&gt;5,AC26&gt;5),"X","")</f>
        <v/>
      </c>
      <c r="CM26" s="282" t="str">
        <f>IF(AND(AK26&lt;&gt;"-",AK26&gt;3),"X","")</f>
        <v>X</v>
      </c>
      <c r="CN26" s="282" t="str">
        <f>IF(AND(AL26&lt;&gt;"-",AL26&gt;6),"X","")</f>
        <v>X</v>
      </c>
      <c r="CO26" s="282" t="str">
        <f>IF(AND(AM26&lt;&gt;"-",AM26&gt;5,AD26&gt;6),"X","")</f>
        <v/>
      </c>
      <c r="CP26" s="282" t="str">
        <f>IF(COUNTBLANK(CH26:CO26)=8,"X","")</f>
        <v/>
      </c>
    </row>
    <row r="27" spans="1:94" s="340" customFormat="1" x14ac:dyDescent="0.25">
      <c r="A27" s="265" t="str">
        <f>H27&amp;" "&amp;I27</f>
        <v>Ryosei Ojima</v>
      </c>
      <c r="B27" s="265" t="str">
        <f>IF(ISERROR(VLOOKUP(A27,KAL!$C$3:$C$24,1,FALSE)),IF(ISERROR(VLOOKUP(A27,'GRR-AAA'!$C$6:$C$33,1,FALSE)),IF(ISERROR(VLOOKUP(A27,'HAM-AA'!$C$6:$C$33,1,FALSE)),IF(ISERROR(VLOOKUP(A27,'NAM-A'!$C$6:$C$33,1,FALSE)),IF(ISERROR(VLOOKUP(A27,'KET-S A'!$C$6:$C$33,1,FALSE)),"","S A"),"A"),"AA"),"AAA"),"ML")</f>
        <v/>
      </c>
      <c r="C27" s="266"/>
      <c r="D27" s="267" t="str">
        <f>IF(BJ27=1,3,IF(BK27=1,4,IF(BH27=1,1,IF(BL27=1,5,IF(BI27=1,2,IF(BM27=1,6,IF(BN27=1,7,IF(BO27=1,8,IF(BP27=1,9,"-")))))))))</f>
        <v>-</v>
      </c>
      <c r="E27" s="267" t="str">
        <f>IF(BA27=1,3,IF(BB27=1,4,IF(AY27=1,1,IF(BC27=1,5,IF(AZ27=1,2,IF(BD27=1,6,IF(BE27=1,7,IF(BF27=1,8,IF(BG27=1,9,"-")))))))))</f>
        <v>-</v>
      </c>
      <c r="F27" s="267" t="str">
        <f>IF(OR(OR(Q27="Very High",Q27="High"),AND(OR(Q27="Very High",Q27="High",Q27="Normal"),OR(R27="Very High",R27="High"))),"K","T")</f>
        <v>T</v>
      </c>
      <c r="G27" s="267" t="s">
        <v>82</v>
      </c>
      <c r="H27" s="267" t="s">
        <v>660</v>
      </c>
      <c r="I27" s="267" t="s">
        <v>661</v>
      </c>
      <c r="J27" s="267" t="s">
        <v>528</v>
      </c>
      <c r="K27" s="267" t="s">
        <v>198</v>
      </c>
      <c r="L27" s="267">
        <v>25</v>
      </c>
      <c r="M27" s="267" t="s">
        <v>93</v>
      </c>
      <c r="N27" s="267" t="s">
        <v>94</v>
      </c>
      <c r="O27" s="267" t="s">
        <v>40</v>
      </c>
      <c r="P27" s="268" t="s">
        <v>36</v>
      </c>
      <c r="Q27" s="267" t="s">
        <v>215</v>
      </c>
      <c r="R27" s="268" t="s">
        <v>213</v>
      </c>
      <c r="S27" s="267">
        <v>3</v>
      </c>
      <c r="T27" s="267">
        <v>3</v>
      </c>
      <c r="U27" s="267">
        <v>5</v>
      </c>
      <c r="V27" s="267">
        <v>6</v>
      </c>
      <c r="W27" s="268">
        <v>3</v>
      </c>
      <c r="X27" s="267">
        <v>3</v>
      </c>
      <c r="Y27" s="267">
        <v>3</v>
      </c>
      <c r="Z27" s="267">
        <v>5</v>
      </c>
      <c r="AA27" s="267">
        <v>7</v>
      </c>
      <c r="AB27" s="268">
        <v>3</v>
      </c>
      <c r="AC27" s="267">
        <v>4</v>
      </c>
      <c r="AD27" s="267">
        <v>4</v>
      </c>
      <c r="AE27" s="267">
        <v>6</v>
      </c>
      <c r="AF27" s="267">
        <v>6</v>
      </c>
      <c r="AG27" s="267" t="s">
        <v>35</v>
      </c>
      <c r="AH27" s="267" t="s">
        <v>35</v>
      </c>
      <c r="AI27" s="267" t="s">
        <v>35</v>
      </c>
      <c r="AJ27" s="267" t="s">
        <v>35</v>
      </c>
      <c r="AK27" s="267" t="s">
        <v>35</v>
      </c>
      <c r="AL27" s="267" t="s">
        <v>35</v>
      </c>
      <c r="AM27" s="268" t="s">
        <v>35</v>
      </c>
      <c r="AN27" s="267">
        <v>3</v>
      </c>
      <c r="AO27" s="267">
        <v>5</v>
      </c>
      <c r="AP27" s="268">
        <v>3</v>
      </c>
      <c r="AQ27" s="269" t="s">
        <v>35</v>
      </c>
      <c r="AR27" s="268">
        <v>0</v>
      </c>
      <c r="AS27" s="270">
        <f>AVERAGE(S27,U27,V27)+IF(OR(S27&gt;7,AND(S27&gt;5,V27&gt;5)),0.5,0)+IF(U27&gt;7,0.25,0)+IF(S27&lt;6,-0.5*(6-S27),0)</f>
        <v>3.166666666666667</v>
      </c>
      <c r="AT27" s="271" t="str">
        <f>IF(AS27&gt;9,"SuperStar",IF(AS27&gt;8,"Star",IF(AS27&gt;6.5,"GoodReg",IF(AS27&gt;5,"Reg",IF(AS27&gt;4,"Bench","Minors")))))</f>
        <v>Minors</v>
      </c>
      <c r="AU27" s="270">
        <f>AVERAGE(X27,Z27,AA27)+IF(OR(X27&gt;7,AND(X27&gt;5,AA27&gt;5)),0.5,0)+IF(Z27&gt;7,0.25,0)+IF(X27&lt;6,-0.5*(6-X27),0)</f>
        <v>3.5</v>
      </c>
      <c r="AV27" s="270" t="str">
        <f>IF(AU27&gt;9,"SuperStar",IF(AU27&gt;8,"Star",IF(AU27&gt;6.5,"GoodReg",IF(AU27&gt;5,"Reg",IF(AU27&gt;4,"Bench","Minors")))))</f>
        <v>Minors</v>
      </c>
      <c r="AW27" s="271">
        <f>MIN(AS27+(MAX(0,25-L27))^1.5,AU27)</f>
        <v>3.166666666666667</v>
      </c>
      <c r="AX27" s="271" t="str">
        <f>IF(AW27&gt;9,"SuperStar",IF(AW27&gt;8,"Star",IF(AW27&gt;6.5,"GoodReg",IF(AW27&gt;5,"Reg",IF(AW27&gt;4,"Bench","Minors")))))</f>
        <v>Minors</v>
      </c>
      <c r="AY27" s="272">
        <f>IF(AND(OR(S27+V27&gt;12,AND(S27&gt;6,V27&gt;6)),AN27&gt;6,OR(AO27&gt;=AN27,AO27&gt;6)),1,0)</f>
        <v>0</v>
      </c>
      <c r="AZ27" s="273">
        <f>IF(OR(AND(S27&gt;6,W27&gt;6),S27+V27&gt;12),1,0)</f>
        <v>0</v>
      </c>
      <c r="BA27" s="273">
        <f>IF(AND(S27&gt;6,U27&gt;6,V27&gt;6),1,0)</f>
        <v>0</v>
      </c>
      <c r="BB27" s="273">
        <f>IF(AND(U27&gt;7,OR(S27&gt;6,V27&gt;6)),1,0)</f>
        <v>0</v>
      </c>
      <c r="BC27" s="273">
        <f>IF(AND(U27&gt;6,OR(S27&gt;6,V27&gt;6)),1,0)</f>
        <v>0</v>
      </c>
      <c r="BD27" s="273">
        <f>IF(AND(OR(S27&gt;6,U27&gt;6),OR(S27&gt;6,V27&gt;6)),1,0)</f>
        <v>0</v>
      </c>
      <c r="BE27" s="273">
        <f>IF(AND(S27&gt;4,OR(S27&gt;6,U27&gt;6,V27&gt;6)),1,0)</f>
        <v>0</v>
      </c>
      <c r="BF27" s="273">
        <f>IF(AND(S27&gt;4,OR(S27&gt;6,T27&gt;6,U27&gt;6,V27&gt;6)),1,0)</f>
        <v>0</v>
      </c>
      <c r="BG27" s="268">
        <f>IF(AND(S27&gt;4,MAX(S27:W27)&gt;6),1,0)</f>
        <v>0</v>
      </c>
      <c r="BH27" s="272">
        <f>IF(AND(OR(X27+AA27&gt;12,AND(X27&gt;6,AA27&gt;6)),AN27&gt;6,OR(AO27&gt;=AN27,AO27&gt;6)),1,0)</f>
        <v>0</v>
      </c>
      <c r="BI27" s="273">
        <f>IF(OR(AND(X27&gt;6,AB27&gt;6),X27+AA27&gt;12),1,0)</f>
        <v>0</v>
      </c>
      <c r="BJ27" s="273">
        <f>IF(AND(X27&gt;6,Z27&gt;6,AA27&gt;6),1,0)</f>
        <v>0</v>
      </c>
      <c r="BK27" s="273">
        <f>IF(AND(Z27&gt;7,OR(X27&gt;6,AA27&gt;6)),1,0)</f>
        <v>0</v>
      </c>
      <c r="BL27" s="273">
        <f>IF(AND(Z27&gt;6,OR(X27&gt;6,AA27&gt;6)),1,0)</f>
        <v>0</v>
      </c>
      <c r="BM27" s="273">
        <f>IF(AND(OR(X27&gt;6,Z27&gt;6),OR(X27&gt;6,AA27&gt;6)),1,0)</f>
        <v>0</v>
      </c>
      <c r="BN27" s="273">
        <f>IF(AND(X27&gt;4,OR(X27&gt;6,Z27&gt;6,AA27&gt;6)),1,0)</f>
        <v>0</v>
      </c>
      <c r="BO27" s="273">
        <f>IF(AND(X27&gt;4,OR(X27&gt;6,Y27&gt;6,Z27&gt;6,AA27&gt;6)),1,0)</f>
        <v>0</v>
      </c>
      <c r="BP27" s="268">
        <f>IF(AND(X27&gt;4,MAX(X27:AB27)&gt;6),1,0)</f>
        <v>0</v>
      </c>
      <c r="BQ27" s="268">
        <f>IF(AVERAGE(AN27:AO27)&gt;9,1,0)+IF(AVERAGE(AN27:AO27)&gt;7,1,0)+IF(AN27&gt;7,1,0)+IF(AO27&gt;7,1,0)+IF(AP27&gt;8,1,0)+IF(AP27&gt;6,1,0)</f>
        <v>0</v>
      </c>
      <c r="BR27" s="274">
        <f>IF(OR(MAX(AF27,AG27,AK27,AM27)&gt;6,MAX(AH27,AI27,AJ27,AL27)&gt;7),2,IF(MAX(AF27:AM27)&gt;4,1,0))</f>
        <v>1</v>
      </c>
      <c r="BS27" s="267" t="str">
        <f>IF(AR27=1,"Yes","")</f>
        <v/>
      </c>
      <c r="BT27" s="266" t="str">
        <f>IF($B27="ML","There",IF(AND($X27&gt;=6,AVERAGE($Z27:$AA27)&gt;=6),"Likely",IF(OR($X27&gt;6,AND($X27=6,AVERAGE($Z27:$AA27)&gt;=3),AND($X27&gt;=5,AVERAGE($Z27:$AA27)&gt;=5),AVERAGE($X27,$Z27:$AA27)&gt;5),"Possible","Unlikely")))</f>
        <v>Unlikely</v>
      </c>
      <c r="BU27" s="267" t="str">
        <f>IF(OR(AND(S27&gt;=6,U27+V27&gt;=12),S27&gt;7),"Start",IF(AND(S27&gt;=5,U27+V27&gt;=8),"Bench","aack!"))</f>
        <v>aack!</v>
      </c>
      <c r="BV27" s="267" t="str">
        <f>IF(OR(AND(X27&gt;=6,Z27+AA27&gt;=12),X27&gt;7),"Start",IF(AND(X27&gt;=5,Z27+AA27&gt;=8),"Bench","aack!"))</f>
        <v>aack!</v>
      </c>
      <c r="BW27" s="267" t="str">
        <f>IF(S27&gt;5,"ML",IF(S27=5,"AAA",IF(S27=4,"AA",IF(S27=3,"A","SS-A"))))</f>
        <v>A</v>
      </c>
      <c r="BX27" s="267">
        <f>S27-X27</f>
        <v>0</v>
      </c>
      <c r="BY27" s="267">
        <f>T27-Y27</f>
        <v>0</v>
      </c>
      <c r="BZ27" s="267">
        <f>U27-Z27</f>
        <v>0</v>
      </c>
      <c r="CA27" s="267">
        <f>V27-AA27</f>
        <v>-1</v>
      </c>
      <c r="CB27" s="267">
        <f>W27-AB27</f>
        <v>0</v>
      </c>
      <c r="CC27" s="267">
        <f>SUM(BX27:CB27)</f>
        <v>-1</v>
      </c>
      <c r="CD27" s="267">
        <f>X27+Z27+AA27</f>
        <v>15</v>
      </c>
      <c r="CE27" s="267">
        <f>X27+Z27</f>
        <v>8</v>
      </c>
      <c r="CF27" s="267">
        <f>X27+AA27</f>
        <v>10</v>
      </c>
      <c r="CG27" s="267" t="str">
        <f>IF(L27&gt;24,"Now - Age",IF(S27&gt;6,"Now",IF(X27&lt;6,"With Dev",MIN(X27-S27,7-S27))))</f>
        <v>Now - Age</v>
      </c>
      <c r="CH27" s="282" t="str">
        <f>IF(AF27&lt;&gt;"-","X","")</f>
        <v>X</v>
      </c>
      <c r="CI27" s="282" t="str">
        <f>IF(AND(AG27&lt;&gt;"-",AG27&gt;5),"X","")</f>
        <v/>
      </c>
      <c r="CJ27" s="282" t="str">
        <f>IF(AND(AH27&lt;&gt;"-",AH27&gt;5),"X","")</f>
        <v/>
      </c>
      <c r="CK27" s="282" t="str">
        <f>IF(AND(AI27&lt;&gt;"-",AI27&gt;4,AC27&gt;6),"X","")</f>
        <v/>
      </c>
      <c r="CL27" s="282" t="str">
        <f>IF(AND(AJ27&lt;&gt;"-",AJ27&gt;5,AC27&gt;5),"X","")</f>
        <v/>
      </c>
      <c r="CM27" s="282" t="str">
        <f>IF(AND(AK27&lt;&gt;"-",AK27&gt;3),"X","")</f>
        <v/>
      </c>
      <c r="CN27" s="282" t="str">
        <f>IF(AND(AL27&lt;&gt;"-",AL27&gt;6),"X","")</f>
        <v/>
      </c>
      <c r="CO27" s="282" t="str">
        <f>IF(AND(AM27&lt;&gt;"-",AM27&gt;5,AD27&gt;6),"X","")</f>
        <v/>
      </c>
      <c r="CP27" s="282" t="str">
        <f>IF(COUNTBLANK(CH27:CO27)=8,"X","")</f>
        <v/>
      </c>
    </row>
    <row r="28" spans="1:94" s="340" customFormat="1" x14ac:dyDescent="0.25">
      <c r="A28" s="265" t="str">
        <f>H28&amp;" "&amp;I28</f>
        <v>Jorge Mejía</v>
      </c>
      <c r="B28" s="265" t="str">
        <f>IF(ISERROR(VLOOKUP(A28,KAL!$C$3:$C$24,1,FALSE)),IF(ISERROR(VLOOKUP(A28,'GRR-AAA'!$C$6:$C$33,1,FALSE)),IF(ISERROR(VLOOKUP(A28,'HAM-AA'!$C$6:$C$33,1,FALSE)),IF(ISERROR(VLOOKUP(A28,'NAM-A'!$C$6:$C$33,1,FALSE)),IF(ISERROR(VLOOKUP(A28,'KET-S A'!$C$6:$C$33,1,FALSE)),"","S A"),"A"),"AA"),"AAA"),"ML")</f>
        <v/>
      </c>
      <c r="C28" s="266"/>
      <c r="D28" s="267" t="str">
        <f>IF(BJ28=1,3,IF(BK28=1,4,IF(BH28=1,1,IF(BL28=1,5,IF(BI28=1,2,IF(BM28=1,6,IF(BN28=1,7,IF(BO28=1,8,IF(BP28=1,9,"-")))))))))</f>
        <v>-</v>
      </c>
      <c r="E28" s="267" t="str">
        <f>IF(BA28=1,3,IF(BB28=1,4,IF(AY28=1,1,IF(BC28=1,5,IF(AZ28=1,2,IF(BD28=1,6,IF(BE28=1,7,IF(BF28=1,8,IF(BG28=1,9,"-")))))))))</f>
        <v>-</v>
      </c>
      <c r="F28" s="267" t="str">
        <f>IF(OR(OR(Q28="Very High",Q28="High"),AND(OR(Q28="Very High",Q28="High",Q28="Normal"),OR(R28="Very High",R28="High"))),"K","T")</f>
        <v>K</v>
      </c>
      <c r="G28" s="267" t="s">
        <v>84</v>
      </c>
      <c r="H28" s="267" t="s">
        <v>741</v>
      </c>
      <c r="I28" s="267" t="s">
        <v>886</v>
      </c>
      <c r="J28" s="267" t="s">
        <v>531</v>
      </c>
      <c r="K28" s="267" t="s">
        <v>295</v>
      </c>
      <c r="L28" s="267">
        <v>22</v>
      </c>
      <c r="M28" s="267" t="s">
        <v>94</v>
      </c>
      <c r="N28" s="267" t="s">
        <v>94</v>
      </c>
      <c r="O28" s="267" t="s">
        <v>40</v>
      </c>
      <c r="P28" s="268" t="s">
        <v>40</v>
      </c>
      <c r="Q28" s="267" t="s">
        <v>213</v>
      </c>
      <c r="R28" s="268" t="s">
        <v>213</v>
      </c>
      <c r="S28" s="267">
        <v>4</v>
      </c>
      <c r="T28" s="267">
        <v>5</v>
      </c>
      <c r="U28" s="267">
        <v>4</v>
      </c>
      <c r="V28" s="267">
        <v>4</v>
      </c>
      <c r="W28" s="268">
        <v>3</v>
      </c>
      <c r="X28" s="267">
        <v>5</v>
      </c>
      <c r="Y28" s="267">
        <v>5</v>
      </c>
      <c r="Z28" s="267">
        <v>5</v>
      </c>
      <c r="AA28" s="267">
        <v>5</v>
      </c>
      <c r="AB28" s="268">
        <v>3</v>
      </c>
      <c r="AC28" s="267">
        <v>3</v>
      </c>
      <c r="AD28" s="267">
        <v>2</v>
      </c>
      <c r="AE28" s="267">
        <v>1</v>
      </c>
      <c r="AF28" s="267" t="s">
        <v>35</v>
      </c>
      <c r="AG28" s="267">
        <v>5</v>
      </c>
      <c r="AH28" s="267" t="s">
        <v>35</v>
      </c>
      <c r="AI28" s="267" t="s">
        <v>35</v>
      </c>
      <c r="AJ28" s="267" t="s">
        <v>35</v>
      </c>
      <c r="AK28" s="267" t="s">
        <v>35</v>
      </c>
      <c r="AL28" s="267" t="s">
        <v>35</v>
      </c>
      <c r="AM28" s="268" t="s">
        <v>35</v>
      </c>
      <c r="AN28" s="267">
        <v>1</v>
      </c>
      <c r="AO28" s="267">
        <v>2</v>
      </c>
      <c r="AP28" s="268">
        <v>2</v>
      </c>
      <c r="AQ28" s="269" t="s">
        <v>35</v>
      </c>
      <c r="AR28" s="268">
        <v>0</v>
      </c>
      <c r="AS28" s="270">
        <f>AVERAGE(S28,U28,V28)+IF(OR(S28&gt;7,AND(S28&gt;5,V28&gt;5)),0.5,0)+IF(U28&gt;7,0.25,0)+IF(S28&lt;6,-0.5*(6-S28),0)</f>
        <v>3</v>
      </c>
      <c r="AT28" s="271" t="str">
        <f>IF(AS28&gt;9,"SuperStar",IF(AS28&gt;8,"Star",IF(AS28&gt;6.5,"GoodReg",IF(AS28&gt;5,"Reg",IF(AS28&gt;4,"Bench","Minors")))))</f>
        <v>Minors</v>
      </c>
      <c r="AU28" s="270">
        <f>AVERAGE(X28,Z28,AA28)+IF(OR(X28&gt;7,AND(X28&gt;5,AA28&gt;5)),0.5,0)+IF(Z28&gt;7,0.25,0)+IF(X28&lt;6,-0.5*(6-X28),0)</f>
        <v>4.5</v>
      </c>
      <c r="AV28" s="270" t="str">
        <f>IF(AU28&gt;9,"SuperStar",IF(AU28&gt;8,"Star",IF(AU28&gt;6.5,"GoodReg",IF(AU28&gt;5,"Reg",IF(AU28&gt;4,"Bench","Minors")))))</f>
        <v>Bench</v>
      </c>
      <c r="AW28" s="271">
        <f>MIN(AS28+(MAX(0,25-L28))^1.5,AU28)</f>
        <v>4.5</v>
      </c>
      <c r="AX28" s="271" t="str">
        <f>IF(AW28&gt;9,"SuperStar",IF(AW28&gt;8,"Star",IF(AW28&gt;6.5,"GoodReg",IF(AW28&gt;5,"Reg",IF(AW28&gt;4,"Bench","Minors")))))</f>
        <v>Bench</v>
      </c>
      <c r="AY28" s="272">
        <f>IF(AND(OR(S28+V28&gt;12,AND(S28&gt;6,V28&gt;6)),AN28&gt;6,OR(AO28&gt;=AN28,AO28&gt;6)),1,0)</f>
        <v>0</v>
      </c>
      <c r="AZ28" s="273">
        <f>IF(OR(AND(S28&gt;6,W28&gt;6),S28+V28&gt;12),1,0)</f>
        <v>0</v>
      </c>
      <c r="BA28" s="273">
        <f>IF(AND(S28&gt;6,U28&gt;6,V28&gt;6),1,0)</f>
        <v>0</v>
      </c>
      <c r="BB28" s="273">
        <f>IF(AND(U28&gt;7,OR(S28&gt;6,V28&gt;6)),1,0)</f>
        <v>0</v>
      </c>
      <c r="BC28" s="273">
        <f>IF(AND(U28&gt;6,OR(S28&gt;6,V28&gt;6)),1,0)</f>
        <v>0</v>
      </c>
      <c r="BD28" s="273">
        <f>IF(AND(OR(S28&gt;6,U28&gt;6),OR(S28&gt;6,V28&gt;6)),1,0)</f>
        <v>0</v>
      </c>
      <c r="BE28" s="273">
        <f>IF(AND(S28&gt;4,OR(S28&gt;6,U28&gt;6,V28&gt;6)),1,0)</f>
        <v>0</v>
      </c>
      <c r="BF28" s="273">
        <f>IF(AND(S28&gt;4,OR(S28&gt;6,T28&gt;6,U28&gt;6,V28&gt;6)),1,0)</f>
        <v>0</v>
      </c>
      <c r="BG28" s="268">
        <f>IF(AND(S28&gt;4,MAX(S28:W28)&gt;6),1,0)</f>
        <v>0</v>
      </c>
      <c r="BH28" s="272">
        <f>IF(AND(OR(X28+AA28&gt;12,AND(X28&gt;6,AA28&gt;6)),AN28&gt;6,OR(AO28&gt;=AN28,AO28&gt;6)),1,0)</f>
        <v>0</v>
      </c>
      <c r="BI28" s="273">
        <f>IF(OR(AND(X28&gt;6,AB28&gt;6),X28+AA28&gt;12),1,0)</f>
        <v>0</v>
      </c>
      <c r="BJ28" s="273">
        <f>IF(AND(X28&gt;6,Z28&gt;6,AA28&gt;6),1,0)</f>
        <v>0</v>
      </c>
      <c r="BK28" s="273">
        <f>IF(AND(Z28&gt;7,OR(X28&gt;6,AA28&gt;6)),1,0)</f>
        <v>0</v>
      </c>
      <c r="BL28" s="273">
        <f>IF(AND(Z28&gt;6,OR(X28&gt;6,AA28&gt;6)),1,0)</f>
        <v>0</v>
      </c>
      <c r="BM28" s="273">
        <f>IF(AND(OR(X28&gt;6,Z28&gt;6),OR(X28&gt;6,AA28&gt;6)),1,0)</f>
        <v>0</v>
      </c>
      <c r="BN28" s="273">
        <f>IF(AND(X28&gt;4,OR(X28&gt;6,Z28&gt;6,AA28&gt;6)),1,0)</f>
        <v>0</v>
      </c>
      <c r="BO28" s="273">
        <f>IF(AND(X28&gt;4,OR(X28&gt;6,Y28&gt;6,Z28&gt;6,AA28&gt;6)),1,0)</f>
        <v>0</v>
      </c>
      <c r="BP28" s="268">
        <f>IF(AND(X28&gt;4,MAX(X28:AB28)&gt;6),1,0)</f>
        <v>0</v>
      </c>
      <c r="BQ28" s="268">
        <f>IF(AVERAGE(AN28:AO28)&gt;9,1,0)+IF(AVERAGE(AN28:AO28)&gt;7,1,0)+IF(AN28&gt;7,1,0)+IF(AO28&gt;7,1,0)+IF(AP28&gt;8,1,0)+IF(AP28&gt;6,1,0)</f>
        <v>0</v>
      </c>
      <c r="BR28" s="274">
        <f>IF(OR(MAX(AF28,AG28,AK28,AM28)&gt;6,MAX(AH28,AI28,AJ28,AL28)&gt;7),2,IF(MAX(AF28:AM28)&gt;4,1,0))</f>
        <v>1</v>
      </c>
      <c r="BS28" s="267" t="str">
        <f>IF(AR28=1,"Yes","")</f>
        <v/>
      </c>
      <c r="BT28" s="266" t="str">
        <f>IF($B28="ML","There",IF(AND($X28&gt;=6,AVERAGE($Z28:$AA28)&gt;=6),"Likely",IF(OR($X28&gt;6,AND($X28=6,AVERAGE($Z28:$AA28)&gt;=3),AND($X28&gt;=5,AVERAGE($Z28:$AA28)&gt;=5),AVERAGE($X28,$Z28:$AA28)&gt;5),"Possible","Unlikely")))</f>
        <v>Possible</v>
      </c>
      <c r="BU28" s="267" t="str">
        <f>IF(OR(AND(S28&gt;=6,U28+V28&gt;=12),S28&gt;7),"Start",IF(AND(S28&gt;=5,U28+V28&gt;=8),"Bench","aack!"))</f>
        <v>aack!</v>
      </c>
      <c r="BV28" s="267" t="str">
        <f>IF(OR(AND(X28&gt;=6,Z28+AA28&gt;=12),X28&gt;7),"Start",IF(AND(X28&gt;=5,Z28+AA28&gt;=8),"Bench","aack!"))</f>
        <v>Bench</v>
      </c>
      <c r="BW28" s="267" t="str">
        <f>IF(S28&gt;5,"ML",IF(S28=5,"AAA",IF(S28=4,"AA",IF(S28=3,"A","SS-A"))))</f>
        <v>AA</v>
      </c>
      <c r="BX28" s="267">
        <f>S28-X28</f>
        <v>-1</v>
      </c>
      <c r="BY28" s="267">
        <f>T28-Y28</f>
        <v>0</v>
      </c>
      <c r="BZ28" s="267">
        <f>U28-Z28</f>
        <v>-1</v>
      </c>
      <c r="CA28" s="267">
        <f>V28-AA28</f>
        <v>-1</v>
      </c>
      <c r="CB28" s="267">
        <f>W28-AB28</f>
        <v>0</v>
      </c>
      <c r="CC28" s="267">
        <f>SUM(BX28:CB28)</f>
        <v>-3</v>
      </c>
      <c r="CD28" s="267">
        <f>X28+Z28+AA28</f>
        <v>15</v>
      </c>
      <c r="CE28" s="267">
        <f>X28+Z28</f>
        <v>10</v>
      </c>
      <c r="CF28" s="267">
        <f>X28+AA28</f>
        <v>10</v>
      </c>
      <c r="CG28" s="267" t="str">
        <f>IF(L28&gt;24,"Now - Age",IF(S28&gt;6,"Now",IF(X28&lt;6,"With Dev",MIN(X28-S28,7-S28))))</f>
        <v>With Dev</v>
      </c>
      <c r="CH28" s="282" t="str">
        <f>IF(AF28&lt;&gt;"-","X","")</f>
        <v/>
      </c>
      <c r="CI28" s="282" t="str">
        <f>IF(AND(AG28&lt;&gt;"-",AG28&gt;5),"X","")</f>
        <v/>
      </c>
      <c r="CJ28" s="282" t="str">
        <f>IF(AND(AH28&lt;&gt;"-",AH28&gt;5),"X","")</f>
        <v/>
      </c>
      <c r="CK28" s="282" t="str">
        <f>IF(AND(AI28&lt;&gt;"-",AI28&gt;4,AC28&gt;6),"X","")</f>
        <v/>
      </c>
      <c r="CL28" s="282" t="str">
        <f>IF(AND(AJ28&lt;&gt;"-",AJ28&gt;5,AC28&gt;5),"X","")</f>
        <v/>
      </c>
      <c r="CM28" s="282" t="str">
        <f>IF(AND(AK28&lt;&gt;"-",AK28&gt;3),"X","")</f>
        <v/>
      </c>
      <c r="CN28" s="282" t="str">
        <f>IF(AND(AL28&lt;&gt;"-",AL28&gt;6),"X","")</f>
        <v/>
      </c>
      <c r="CO28" s="282" t="str">
        <f>IF(AND(AM28&lt;&gt;"-",AM28&gt;5,AD28&gt;6),"X","")</f>
        <v/>
      </c>
      <c r="CP28" s="282" t="str">
        <f>IF(COUNTBLANK(CH28:CO28)=8,"X","")</f>
        <v>X</v>
      </c>
    </row>
    <row r="29" spans="1:94" s="340" customFormat="1" x14ac:dyDescent="0.25">
      <c r="A29" s="265" t="str">
        <f>H29&amp;" "&amp;I29</f>
        <v>Millard Shields</v>
      </c>
      <c r="B29" s="265" t="str">
        <f>IF(ISERROR(VLOOKUP(A29,KAL!$C$3:$C$24,1,FALSE)),IF(ISERROR(VLOOKUP(A29,'GRR-AAA'!$C$6:$C$33,1,FALSE)),IF(ISERROR(VLOOKUP(A29,'HAM-AA'!$C$6:$C$33,1,FALSE)),IF(ISERROR(VLOOKUP(A29,'NAM-A'!$C$6:$C$33,1,FALSE)),IF(ISERROR(VLOOKUP(A29,'KET-S A'!$C$6:$C$33,1,FALSE)),"","S A"),"A"),"AA"),"AAA"),"ML")</f>
        <v/>
      </c>
      <c r="C29" s="266"/>
      <c r="D29" s="267" t="str">
        <f>IF(BJ29=1,3,IF(BK29=1,4,IF(BH29=1,1,IF(BL29=1,5,IF(BI29=1,2,IF(BM29=1,6,IF(BN29=1,7,IF(BO29=1,8,IF(BP29=1,9,"-")))))))))</f>
        <v>-</v>
      </c>
      <c r="E29" s="267" t="str">
        <f>IF(BA29=1,3,IF(BB29=1,4,IF(AY29=1,1,IF(BC29=1,5,IF(AZ29=1,2,IF(BD29=1,6,IF(BE29=1,7,IF(BF29=1,8,IF(BG29=1,9,"-")))))))))</f>
        <v>-</v>
      </c>
      <c r="F29" s="267" t="str">
        <f>IF(OR(OR(Q29="Very High",Q29="High"),AND(OR(Q29="Very High",Q29="High",Q29="Normal"),OR(R29="Very High",R29="High"))),"K","T")</f>
        <v>T</v>
      </c>
      <c r="G29" s="267" t="s">
        <v>86</v>
      </c>
      <c r="H29" s="267" t="s">
        <v>710</v>
      </c>
      <c r="I29" s="267" t="s">
        <v>711</v>
      </c>
      <c r="J29" s="267" t="s">
        <v>528</v>
      </c>
      <c r="K29" s="267" t="s">
        <v>198</v>
      </c>
      <c r="L29" s="267">
        <v>24</v>
      </c>
      <c r="M29" s="267" t="s">
        <v>93</v>
      </c>
      <c r="N29" s="267" t="s">
        <v>94</v>
      </c>
      <c r="O29" s="267" t="s">
        <v>40</v>
      </c>
      <c r="P29" s="268" t="s">
        <v>36</v>
      </c>
      <c r="Q29" s="267" t="s">
        <v>214</v>
      </c>
      <c r="R29" s="268" t="s">
        <v>215</v>
      </c>
      <c r="S29" s="267">
        <v>3</v>
      </c>
      <c r="T29" s="267">
        <v>4</v>
      </c>
      <c r="U29" s="267">
        <v>4</v>
      </c>
      <c r="V29" s="267">
        <v>6</v>
      </c>
      <c r="W29" s="268">
        <v>4</v>
      </c>
      <c r="X29" s="267">
        <v>3</v>
      </c>
      <c r="Y29" s="267">
        <v>4</v>
      </c>
      <c r="Z29" s="267">
        <v>4</v>
      </c>
      <c r="AA29" s="267">
        <v>6</v>
      </c>
      <c r="AB29" s="268">
        <v>4</v>
      </c>
      <c r="AC29" s="267">
        <v>10</v>
      </c>
      <c r="AD29" s="267">
        <v>9</v>
      </c>
      <c r="AE29" s="267">
        <v>1</v>
      </c>
      <c r="AF29" s="267" t="s">
        <v>35</v>
      </c>
      <c r="AG29" s="267" t="s">
        <v>35</v>
      </c>
      <c r="AH29" s="267" t="s">
        <v>35</v>
      </c>
      <c r="AI29" s="267">
        <v>8</v>
      </c>
      <c r="AJ29" s="267" t="s">
        <v>35</v>
      </c>
      <c r="AK29" s="267" t="s">
        <v>35</v>
      </c>
      <c r="AL29" s="267" t="s">
        <v>35</v>
      </c>
      <c r="AM29" s="268" t="s">
        <v>35</v>
      </c>
      <c r="AN29" s="267">
        <v>2</v>
      </c>
      <c r="AO29" s="267">
        <v>6</v>
      </c>
      <c r="AP29" s="268">
        <v>3</v>
      </c>
      <c r="AQ29" s="269" t="s">
        <v>35</v>
      </c>
      <c r="AR29" s="268">
        <v>0</v>
      </c>
      <c r="AS29" s="270">
        <f>AVERAGE(S29,U29,V29)+IF(OR(S29&gt;7,AND(S29&gt;5,V29&gt;5)),0.5,0)+IF(U29&gt;7,0.25,0)+IF(S29&lt;6,-0.5*(6-S29),0)</f>
        <v>2.833333333333333</v>
      </c>
      <c r="AT29" s="271" t="str">
        <f>IF(AS29&gt;9,"SuperStar",IF(AS29&gt;8,"Star",IF(AS29&gt;6.5,"GoodReg",IF(AS29&gt;5,"Reg",IF(AS29&gt;4,"Bench","Minors")))))</f>
        <v>Minors</v>
      </c>
      <c r="AU29" s="270">
        <f>AVERAGE(X29,Z29,AA29)+IF(OR(X29&gt;7,AND(X29&gt;5,AA29&gt;5)),0.5,0)+IF(Z29&gt;7,0.25,0)+IF(X29&lt;6,-0.5*(6-X29),0)</f>
        <v>2.833333333333333</v>
      </c>
      <c r="AV29" s="270" t="str">
        <f>IF(AU29&gt;9,"SuperStar",IF(AU29&gt;8,"Star",IF(AU29&gt;6.5,"GoodReg",IF(AU29&gt;5,"Reg",IF(AU29&gt;4,"Bench","Minors")))))</f>
        <v>Minors</v>
      </c>
      <c r="AW29" s="271">
        <f>MIN(AS29+(MAX(0,25-L29))^1.5,AU29)</f>
        <v>2.833333333333333</v>
      </c>
      <c r="AX29" s="271" t="str">
        <f>IF(AW29&gt;9,"SuperStar",IF(AW29&gt;8,"Star",IF(AW29&gt;6.5,"GoodReg",IF(AW29&gt;5,"Reg",IF(AW29&gt;4,"Bench","Minors")))))</f>
        <v>Minors</v>
      </c>
      <c r="AY29" s="272">
        <f>IF(AND(OR(S29+V29&gt;12,AND(S29&gt;6,V29&gt;6)),AN29&gt;6,OR(AO29&gt;=AN29,AO29&gt;6)),1,0)</f>
        <v>0</v>
      </c>
      <c r="AZ29" s="273">
        <f>IF(OR(AND(S29&gt;6,W29&gt;6),S29+V29&gt;12),1,0)</f>
        <v>0</v>
      </c>
      <c r="BA29" s="273">
        <f>IF(AND(S29&gt;6,U29&gt;6,V29&gt;6),1,0)</f>
        <v>0</v>
      </c>
      <c r="BB29" s="273">
        <f>IF(AND(U29&gt;7,OR(S29&gt;6,V29&gt;6)),1,0)</f>
        <v>0</v>
      </c>
      <c r="BC29" s="273">
        <f>IF(AND(U29&gt;6,OR(S29&gt;6,V29&gt;6)),1,0)</f>
        <v>0</v>
      </c>
      <c r="BD29" s="273">
        <f>IF(AND(OR(S29&gt;6,U29&gt;6),OR(S29&gt;6,V29&gt;6)),1,0)</f>
        <v>0</v>
      </c>
      <c r="BE29" s="273">
        <f>IF(AND(S29&gt;4,OR(S29&gt;6,U29&gt;6,V29&gt;6)),1,0)</f>
        <v>0</v>
      </c>
      <c r="BF29" s="273">
        <f>IF(AND(S29&gt;4,OR(S29&gt;6,T29&gt;6,U29&gt;6,V29&gt;6)),1,0)</f>
        <v>0</v>
      </c>
      <c r="BG29" s="268">
        <f>IF(AND(S29&gt;4,MAX(S29:W29)&gt;6),1,0)</f>
        <v>0</v>
      </c>
      <c r="BH29" s="272">
        <f>IF(AND(OR(X29+AA29&gt;12,AND(X29&gt;6,AA29&gt;6)),AN29&gt;6,OR(AO29&gt;=AN29,AO29&gt;6)),1,0)</f>
        <v>0</v>
      </c>
      <c r="BI29" s="273">
        <f>IF(OR(AND(X29&gt;6,AB29&gt;6),X29+AA29&gt;12),1,0)</f>
        <v>0</v>
      </c>
      <c r="BJ29" s="273">
        <f>IF(AND(X29&gt;6,Z29&gt;6,AA29&gt;6),1,0)</f>
        <v>0</v>
      </c>
      <c r="BK29" s="273">
        <f>IF(AND(Z29&gt;7,OR(X29&gt;6,AA29&gt;6)),1,0)</f>
        <v>0</v>
      </c>
      <c r="BL29" s="273">
        <f>IF(AND(Z29&gt;6,OR(X29&gt;6,AA29&gt;6)),1,0)</f>
        <v>0</v>
      </c>
      <c r="BM29" s="273">
        <f>IF(AND(OR(X29&gt;6,Z29&gt;6),OR(X29&gt;6,AA29&gt;6)),1,0)</f>
        <v>0</v>
      </c>
      <c r="BN29" s="273">
        <f>IF(AND(X29&gt;4,OR(X29&gt;6,Z29&gt;6,AA29&gt;6)),1,0)</f>
        <v>0</v>
      </c>
      <c r="BO29" s="273">
        <f>IF(AND(X29&gt;4,OR(X29&gt;6,Y29&gt;6,Z29&gt;6,AA29&gt;6)),1,0)</f>
        <v>0</v>
      </c>
      <c r="BP29" s="268">
        <f>IF(AND(X29&gt;4,MAX(X29:AB29)&gt;6),1,0)</f>
        <v>0</v>
      </c>
      <c r="BQ29" s="268">
        <f>IF(AVERAGE(AN29:AO29)&gt;9,1,0)+IF(AVERAGE(AN29:AO29)&gt;7,1,0)+IF(AN29&gt;7,1,0)+IF(AO29&gt;7,1,0)+IF(AP29&gt;8,1,0)+IF(AP29&gt;6,1,0)</f>
        <v>0</v>
      </c>
      <c r="BR29" s="274">
        <f>IF(OR(MAX(AF29,AG29,AK29,AM29)&gt;6,MAX(AH29,AI29,AJ29,AL29)&gt;7),2,IF(MAX(AF29:AM29)&gt;4,1,0))</f>
        <v>2</v>
      </c>
      <c r="BS29" s="267" t="str">
        <f>IF(AR29=1,"Yes","")</f>
        <v/>
      </c>
      <c r="BT29" s="266" t="str">
        <f>IF($B29="ML","There",IF(AND($X29&gt;=6,AVERAGE($Z29:$AA29)&gt;=6),"Likely",IF(OR($X29&gt;6,AND($X29=6,AVERAGE($Z29:$AA29)&gt;=3),AND($X29&gt;=5,AVERAGE($Z29:$AA29)&gt;=5),AVERAGE($X29,$Z29:$AA29)&gt;5),"Possible","Unlikely")))</f>
        <v>Unlikely</v>
      </c>
      <c r="BU29" s="267" t="str">
        <f>IF(OR(AND(S29&gt;=6,U29+V29&gt;=12),S29&gt;7),"Start",IF(AND(S29&gt;=5,U29+V29&gt;=8),"Bench","aack!"))</f>
        <v>aack!</v>
      </c>
      <c r="BV29" s="267" t="str">
        <f>IF(OR(AND(X29&gt;=6,Z29+AA29&gt;=12),X29&gt;7),"Start",IF(AND(X29&gt;=5,Z29+AA29&gt;=8),"Bench","aack!"))</f>
        <v>aack!</v>
      </c>
      <c r="BW29" s="267" t="str">
        <f>IF(S29&gt;5,"ML",IF(S29=5,"AAA",IF(S29=4,"AA",IF(S29=3,"A","SS-A"))))</f>
        <v>A</v>
      </c>
      <c r="BX29" s="267">
        <f>S29-X29</f>
        <v>0</v>
      </c>
      <c r="BY29" s="267">
        <f>T29-Y29</f>
        <v>0</v>
      </c>
      <c r="BZ29" s="267">
        <f>U29-Z29</f>
        <v>0</v>
      </c>
      <c r="CA29" s="267">
        <f>V29-AA29</f>
        <v>0</v>
      </c>
      <c r="CB29" s="267">
        <f>W29-AB29</f>
        <v>0</v>
      </c>
      <c r="CC29" s="267">
        <f>SUM(BX29:CB29)</f>
        <v>0</v>
      </c>
      <c r="CD29" s="267">
        <f>X29+Z29+AA29</f>
        <v>13</v>
      </c>
      <c r="CE29" s="267">
        <f>X29+Z29</f>
        <v>7</v>
      </c>
      <c r="CF29" s="267">
        <f>X29+AA29</f>
        <v>9</v>
      </c>
      <c r="CG29" s="267" t="str">
        <f>IF(L29&gt;24,"Now - Age",IF(S29&gt;6,"Now",IF(X29&lt;6,"With Dev",MIN(X29-S29,7-S29))))</f>
        <v>With Dev</v>
      </c>
      <c r="CH29" s="282" t="str">
        <f>IF(AF29&lt;&gt;"-","X","")</f>
        <v/>
      </c>
      <c r="CI29" s="282" t="str">
        <f>IF(AND(AG29&lt;&gt;"-",AG29&gt;5),"X","")</f>
        <v/>
      </c>
      <c r="CJ29" s="282" t="str">
        <f>IF(AND(AH29&lt;&gt;"-",AH29&gt;5),"X","")</f>
        <v/>
      </c>
      <c r="CK29" s="282" t="str">
        <f>IF(AND(AI29&lt;&gt;"-",AI29&gt;4,AC29&gt;6),"X","")</f>
        <v>X</v>
      </c>
      <c r="CL29" s="282" t="str">
        <f>IF(AND(AJ29&lt;&gt;"-",AJ29&gt;5,AC29&gt;5),"X","")</f>
        <v/>
      </c>
      <c r="CM29" s="282" t="str">
        <f>IF(AND(AK29&lt;&gt;"-",AK29&gt;3),"X","")</f>
        <v/>
      </c>
      <c r="CN29" s="282" t="str">
        <f>IF(AND(AL29&lt;&gt;"-",AL29&gt;6),"X","")</f>
        <v/>
      </c>
      <c r="CO29" s="282" t="str">
        <f>IF(AND(AM29&lt;&gt;"-",AM29&gt;5,AD29&gt;6),"X","")</f>
        <v/>
      </c>
      <c r="CP29" s="282" t="str">
        <f>IF(COUNTBLANK(CH29:CO29)=8,"X","")</f>
        <v/>
      </c>
    </row>
    <row r="30" spans="1:94" s="340" customFormat="1" x14ac:dyDescent="0.25">
      <c r="A30" s="265" t="str">
        <f>H30&amp;" "&amp;I30</f>
        <v>Alex Payne</v>
      </c>
      <c r="B30" s="265" t="str">
        <f>IF(ISERROR(VLOOKUP(A30,KAL!$C$3:$C$24,1,FALSE)),IF(ISERROR(VLOOKUP(A30,'GRR-AAA'!$C$6:$C$33,1,FALSE)),IF(ISERROR(VLOOKUP(A30,'HAM-AA'!$C$6:$C$33,1,FALSE)),IF(ISERROR(VLOOKUP(A30,'NAM-A'!$C$6:$C$33,1,FALSE)),IF(ISERROR(VLOOKUP(A30,'KET-S A'!$C$6:$C$33,1,FALSE)),"","S A"),"A"),"AA"),"AAA"),"ML")</f>
        <v/>
      </c>
      <c r="C30" s="266"/>
      <c r="D30" s="267" t="str">
        <f>IF(BJ30=1,3,IF(BK30=1,4,IF(BH30=1,1,IF(BL30=1,5,IF(BI30=1,2,IF(BM30=1,6,IF(BN30=1,7,IF(BO30=1,8,IF(BP30=1,9,"-")))))))))</f>
        <v>-</v>
      </c>
      <c r="E30" s="267" t="str">
        <f>IF(BA30=1,3,IF(BB30=1,4,IF(AY30=1,1,IF(BC30=1,5,IF(AZ30=1,2,IF(BD30=1,6,IF(BE30=1,7,IF(BF30=1,8,IF(BG30=1,9,"-")))))))))</f>
        <v>-</v>
      </c>
      <c r="F30" s="267" t="str">
        <f>IF(OR(OR(Q30="Very High",Q30="High"),AND(OR(Q30="Very High",Q30="High",Q30="Normal"),OR(R30="Very High",R30="High"))),"K","T")</f>
        <v>T</v>
      </c>
      <c r="G30" s="267" t="s">
        <v>86</v>
      </c>
      <c r="H30" s="267" t="s">
        <v>876</v>
      </c>
      <c r="I30" s="267" t="s">
        <v>877</v>
      </c>
      <c r="J30" s="267" t="s">
        <v>553</v>
      </c>
      <c r="K30" s="267" t="s">
        <v>200</v>
      </c>
      <c r="L30" s="267">
        <v>22</v>
      </c>
      <c r="M30" s="267" t="s">
        <v>94</v>
      </c>
      <c r="N30" s="267" t="s">
        <v>94</v>
      </c>
      <c r="O30" s="267" t="s">
        <v>40</v>
      </c>
      <c r="P30" s="268" t="s">
        <v>36</v>
      </c>
      <c r="Q30" s="267" t="s">
        <v>214</v>
      </c>
      <c r="R30" s="268" t="s">
        <v>214</v>
      </c>
      <c r="S30" s="267">
        <v>4</v>
      </c>
      <c r="T30" s="267">
        <v>4</v>
      </c>
      <c r="U30" s="267">
        <v>4</v>
      </c>
      <c r="V30" s="267">
        <v>3</v>
      </c>
      <c r="W30" s="268">
        <v>4</v>
      </c>
      <c r="X30" s="267">
        <v>6</v>
      </c>
      <c r="Y30" s="267">
        <v>5</v>
      </c>
      <c r="Z30" s="267">
        <v>5</v>
      </c>
      <c r="AA30" s="267">
        <v>4</v>
      </c>
      <c r="AB30" s="268">
        <v>6</v>
      </c>
      <c r="AC30" s="267">
        <v>8</v>
      </c>
      <c r="AD30" s="267">
        <v>10</v>
      </c>
      <c r="AE30" s="267">
        <v>1</v>
      </c>
      <c r="AF30" s="267" t="s">
        <v>35</v>
      </c>
      <c r="AG30" s="267" t="s">
        <v>35</v>
      </c>
      <c r="AH30" s="267" t="s">
        <v>35</v>
      </c>
      <c r="AI30" s="267">
        <v>8</v>
      </c>
      <c r="AJ30" s="267" t="s">
        <v>35</v>
      </c>
      <c r="AK30" s="267" t="s">
        <v>35</v>
      </c>
      <c r="AL30" s="267" t="s">
        <v>35</v>
      </c>
      <c r="AM30" s="268" t="s">
        <v>35</v>
      </c>
      <c r="AN30" s="267">
        <v>1</v>
      </c>
      <c r="AO30" s="267">
        <v>1</v>
      </c>
      <c r="AP30" s="268">
        <v>1</v>
      </c>
      <c r="AQ30" s="269" t="s">
        <v>35</v>
      </c>
      <c r="AR30" s="268">
        <v>0</v>
      </c>
      <c r="AS30" s="270">
        <f>AVERAGE(S30,U30,V30)+IF(OR(S30&gt;7,AND(S30&gt;5,V30&gt;5)),0.5,0)+IF(U30&gt;7,0.25,0)+IF(S30&lt;6,-0.5*(6-S30),0)</f>
        <v>2.6666666666666665</v>
      </c>
      <c r="AT30" s="271" t="str">
        <f>IF(AS30&gt;9,"SuperStar",IF(AS30&gt;8,"Star",IF(AS30&gt;6.5,"GoodReg",IF(AS30&gt;5,"Reg",IF(AS30&gt;4,"Bench","Minors")))))</f>
        <v>Minors</v>
      </c>
      <c r="AU30" s="270">
        <f>AVERAGE(X30,Z30,AA30)+IF(OR(X30&gt;7,AND(X30&gt;5,AA30&gt;5)),0.5,0)+IF(Z30&gt;7,0.25,0)+IF(X30&lt;6,-0.5*(6-X30),0)</f>
        <v>5</v>
      </c>
      <c r="AV30" s="270" t="str">
        <f>IF(AU30&gt;9,"SuperStar",IF(AU30&gt;8,"Star",IF(AU30&gt;6.5,"GoodReg",IF(AU30&gt;5,"Reg",IF(AU30&gt;4,"Bench","Minors")))))</f>
        <v>Bench</v>
      </c>
      <c r="AW30" s="271">
        <f>MIN(AS30+(MAX(0,25-L30))^1.5,AU30)</f>
        <v>5</v>
      </c>
      <c r="AX30" s="271" t="str">
        <f>IF(AW30&gt;9,"SuperStar",IF(AW30&gt;8,"Star",IF(AW30&gt;6.5,"GoodReg",IF(AW30&gt;5,"Reg",IF(AW30&gt;4,"Bench","Minors")))))</f>
        <v>Bench</v>
      </c>
      <c r="AY30" s="272">
        <f>IF(AND(OR(S30+V30&gt;12,AND(S30&gt;6,V30&gt;6)),AN30&gt;6,OR(AO30&gt;=AN30,AO30&gt;6)),1,0)</f>
        <v>0</v>
      </c>
      <c r="AZ30" s="273">
        <f>IF(OR(AND(S30&gt;6,W30&gt;6),S30+V30&gt;12),1,0)</f>
        <v>0</v>
      </c>
      <c r="BA30" s="273">
        <f>IF(AND(S30&gt;6,U30&gt;6,V30&gt;6),1,0)</f>
        <v>0</v>
      </c>
      <c r="BB30" s="273">
        <f>IF(AND(U30&gt;7,OR(S30&gt;6,V30&gt;6)),1,0)</f>
        <v>0</v>
      </c>
      <c r="BC30" s="273">
        <f>IF(AND(U30&gt;6,OR(S30&gt;6,V30&gt;6)),1,0)</f>
        <v>0</v>
      </c>
      <c r="BD30" s="273">
        <f>IF(AND(OR(S30&gt;6,U30&gt;6),OR(S30&gt;6,V30&gt;6)),1,0)</f>
        <v>0</v>
      </c>
      <c r="BE30" s="273">
        <f>IF(AND(S30&gt;4,OR(S30&gt;6,U30&gt;6,V30&gt;6)),1,0)</f>
        <v>0</v>
      </c>
      <c r="BF30" s="273">
        <f>IF(AND(S30&gt;4,OR(S30&gt;6,T30&gt;6,U30&gt;6,V30&gt;6)),1,0)</f>
        <v>0</v>
      </c>
      <c r="BG30" s="268">
        <f>IF(AND(S30&gt;4,MAX(S30:W30)&gt;6),1,0)</f>
        <v>0</v>
      </c>
      <c r="BH30" s="272">
        <f>IF(AND(OR(X30+AA30&gt;12,AND(X30&gt;6,AA30&gt;6)),AN30&gt;6,OR(AO30&gt;=AN30,AO30&gt;6)),1,0)</f>
        <v>0</v>
      </c>
      <c r="BI30" s="273">
        <f>IF(OR(AND(X30&gt;6,AB30&gt;6),X30+AA30&gt;12),1,0)</f>
        <v>0</v>
      </c>
      <c r="BJ30" s="273">
        <f>IF(AND(X30&gt;6,Z30&gt;6,AA30&gt;6),1,0)</f>
        <v>0</v>
      </c>
      <c r="BK30" s="273">
        <f>IF(AND(Z30&gt;7,OR(X30&gt;6,AA30&gt;6)),1,0)</f>
        <v>0</v>
      </c>
      <c r="BL30" s="273">
        <f>IF(AND(Z30&gt;6,OR(X30&gt;6,AA30&gt;6)),1,0)</f>
        <v>0</v>
      </c>
      <c r="BM30" s="273">
        <f>IF(AND(OR(X30&gt;6,Z30&gt;6),OR(X30&gt;6,AA30&gt;6)),1,0)</f>
        <v>0</v>
      </c>
      <c r="BN30" s="273">
        <f>IF(AND(X30&gt;4,OR(X30&gt;6,Z30&gt;6,AA30&gt;6)),1,0)</f>
        <v>0</v>
      </c>
      <c r="BO30" s="273">
        <f>IF(AND(X30&gt;4,OR(X30&gt;6,Y30&gt;6,Z30&gt;6,AA30&gt;6)),1,0)</f>
        <v>0</v>
      </c>
      <c r="BP30" s="268">
        <f>IF(AND(X30&gt;4,MAX(X30:AB30)&gt;6),1,0)</f>
        <v>0</v>
      </c>
      <c r="BQ30" s="268">
        <f>IF(AVERAGE(AN30:AO30)&gt;9,1,0)+IF(AVERAGE(AN30:AO30)&gt;7,1,0)+IF(AN30&gt;7,1,0)+IF(AO30&gt;7,1,0)+IF(AP30&gt;8,1,0)+IF(AP30&gt;6,1,0)</f>
        <v>0</v>
      </c>
      <c r="BR30" s="274">
        <f>IF(OR(MAX(AF30,AG30,AK30,AM30)&gt;6,MAX(AH30,AI30,AJ30,AL30)&gt;7),2,IF(MAX(AF30:AM30)&gt;4,1,0))</f>
        <v>2</v>
      </c>
      <c r="BS30" s="267" t="str">
        <f>IF(AR30=1,"Yes","")</f>
        <v/>
      </c>
      <c r="BT30" s="266" t="str">
        <f>IF($B30="ML","There",IF(AND($X30&gt;=6,AVERAGE($Z30:$AA30)&gt;=6),"Likely",IF(OR($X30&gt;6,AND($X30=6,AVERAGE($Z30:$AA30)&gt;=3),AND($X30&gt;=5,AVERAGE($Z30:$AA30)&gt;=5),AVERAGE($X30,$Z30:$AA30)&gt;5),"Possible","Unlikely")))</f>
        <v>Possible</v>
      </c>
      <c r="BU30" s="267" t="str">
        <f>IF(OR(AND(S30&gt;=6,U30+V30&gt;=12),S30&gt;7),"Start",IF(AND(S30&gt;=5,U30+V30&gt;=8),"Bench","aack!"))</f>
        <v>aack!</v>
      </c>
      <c r="BV30" s="267" t="str">
        <f>IF(OR(AND(X30&gt;=6,Z30+AA30&gt;=12),X30&gt;7),"Start",IF(AND(X30&gt;=5,Z30+AA30&gt;=8),"Bench","aack!"))</f>
        <v>Bench</v>
      </c>
      <c r="BW30" s="267" t="str">
        <f>IF(S30&gt;5,"ML",IF(S30=5,"AAA",IF(S30=4,"AA",IF(S30=3,"A","SS-A"))))</f>
        <v>AA</v>
      </c>
      <c r="BX30" s="267">
        <f>S30-X30</f>
        <v>-2</v>
      </c>
      <c r="BY30" s="267">
        <f>T30-Y30</f>
        <v>-1</v>
      </c>
      <c r="BZ30" s="267">
        <f>U30-Z30</f>
        <v>-1</v>
      </c>
      <c r="CA30" s="267">
        <f>V30-AA30</f>
        <v>-1</v>
      </c>
      <c r="CB30" s="267">
        <f>W30-AB30</f>
        <v>-2</v>
      </c>
      <c r="CC30" s="267">
        <f>SUM(BX30:CB30)</f>
        <v>-7</v>
      </c>
      <c r="CD30" s="267">
        <f>X30+Z30+AA30</f>
        <v>15</v>
      </c>
      <c r="CE30" s="267">
        <f>X30+Z30</f>
        <v>11</v>
      </c>
      <c r="CF30" s="267">
        <f>X30+AA30</f>
        <v>10</v>
      </c>
      <c r="CG30" s="267">
        <f>IF(L30&gt;24,"Now - Age",IF(S30&gt;6,"Now",IF(X30&lt;6,"With Dev",MIN(X30-S30,7-S30))))</f>
        <v>2</v>
      </c>
      <c r="CH30" s="282" t="str">
        <f>IF(AF30&lt;&gt;"-","X","")</f>
        <v/>
      </c>
      <c r="CI30" s="282" t="str">
        <f>IF(AND(AG30&lt;&gt;"-",AG30&gt;5),"X","")</f>
        <v/>
      </c>
      <c r="CJ30" s="282" t="str">
        <f>IF(AND(AH30&lt;&gt;"-",AH30&gt;5),"X","")</f>
        <v/>
      </c>
      <c r="CK30" s="282" t="str">
        <f>IF(AND(AI30&lt;&gt;"-",AI30&gt;4,AC30&gt;6),"X","")</f>
        <v>X</v>
      </c>
      <c r="CL30" s="282" t="str">
        <f>IF(AND(AJ30&lt;&gt;"-",AJ30&gt;5,AC30&gt;5),"X","")</f>
        <v/>
      </c>
      <c r="CM30" s="282" t="str">
        <f>IF(AND(AK30&lt;&gt;"-",AK30&gt;3),"X","")</f>
        <v/>
      </c>
      <c r="CN30" s="282" t="str">
        <f>IF(AND(AL30&lt;&gt;"-",AL30&gt;6),"X","")</f>
        <v/>
      </c>
      <c r="CO30" s="282" t="str">
        <f>IF(AND(AM30&lt;&gt;"-",AM30&gt;5,AD30&gt;6),"X","")</f>
        <v/>
      </c>
      <c r="CP30" s="282" t="str">
        <f>IF(COUNTBLANK(CH30:CO30)=8,"X","")</f>
        <v/>
      </c>
    </row>
    <row r="31" spans="1:94" s="340" customFormat="1" x14ac:dyDescent="0.25">
      <c r="A31" s="265" t="str">
        <f>H31&amp;" "&amp;I31</f>
        <v>Tommy Parker</v>
      </c>
      <c r="B31" s="265" t="str">
        <f>IF(ISERROR(VLOOKUP(H31,KAL!$C$3:$C$24,1,FALSE)),IF(ISERROR(VLOOKUP(H31,'GRR-AAA'!$C$6:$C$33,1,FALSE)),IF(ISERROR(VLOOKUP(H31,'HAM-AA'!$C$6:$C$33,1,FALSE)),IF(ISERROR(VLOOKUP(H31,'NAM-A'!$C$6:$C$33,1,FALSE)),IF(ISERROR(VLOOKUP(H31,'KET-S A'!$C$6:$C$33,1,FALSE)),"","S A"),"A"),"AA"),"AAA"),"ML")</f>
        <v/>
      </c>
      <c r="C31" s="266"/>
      <c r="D31" s="267" t="str">
        <f>IF(BJ31=1,3,IF(BK31=1,4,IF(BH31=1,1,IF(BL31=1,5,IF(BI31=1,2,IF(BM31=1,6,IF(BN31=1,7,IF(BO31=1,8,IF(BP31=1,9,"-")))))))))</f>
        <v>-</v>
      </c>
      <c r="E31" s="267" t="str">
        <f>IF(BA31=1,3,IF(BB31=1,4,IF(AY31=1,1,IF(BC31=1,5,IF(AZ31=1,2,IF(BD31=1,6,IF(BE31=1,7,IF(BF31=1,8,IF(BG31=1,9,"-")))))))))</f>
        <v>-</v>
      </c>
      <c r="F31" s="267" t="str">
        <f>IF(OR(OR(Q31="Very High",Q31="High"),AND(OR(Q31="Very High",Q31="High",Q31="Normal"),OR(R31="Very High",R31="High"))),"K","T")</f>
        <v>T</v>
      </c>
      <c r="G31" s="267" t="s">
        <v>88</v>
      </c>
      <c r="H31" s="267" t="s">
        <v>668</v>
      </c>
      <c r="I31" s="267" t="s">
        <v>669</v>
      </c>
      <c r="J31" s="267" t="s">
        <v>553</v>
      </c>
      <c r="K31" s="267" t="s">
        <v>200</v>
      </c>
      <c r="L31" s="267">
        <v>22</v>
      </c>
      <c r="M31" s="267" t="s">
        <v>94</v>
      </c>
      <c r="N31" s="267" t="s">
        <v>94</v>
      </c>
      <c r="O31" s="267" t="s">
        <v>40</v>
      </c>
      <c r="P31" s="268" t="s">
        <v>40</v>
      </c>
      <c r="Q31" s="267" t="s">
        <v>215</v>
      </c>
      <c r="R31" s="268" t="s">
        <v>214</v>
      </c>
      <c r="S31" s="267">
        <v>4</v>
      </c>
      <c r="T31" s="267">
        <v>4</v>
      </c>
      <c r="U31" s="267">
        <v>3</v>
      </c>
      <c r="V31" s="267">
        <v>4</v>
      </c>
      <c r="W31" s="268">
        <v>5</v>
      </c>
      <c r="X31" s="267">
        <v>4</v>
      </c>
      <c r="Y31" s="267">
        <v>5</v>
      </c>
      <c r="Z31" s="267">
        <v>4</v>
      </c>
      <c r="AA31" s="267">
        <v>5</v>
      </c>
      <c r="AB31" s="268">
        <v>5</v>
      </c>
      <c r="AC31" s="267">
        <v>3</v>
      </c>
      <c r="AD31" s="267">
        <v>7</v>
      </c>
      <c r="AE31" s="267">
        <v>1</v>
      </c>
      <c r="AF31" s="267" t="s">
        <v>35</v>
      </c>
      <c r="AG31" s="267" t="s">
        <v>35</v>
      </c>
      <c r="AH31" s="267" t="s">
        <v>35</v>
      </c>
      <c r="AI31" s="267" t="s">
        <v>35</v>
      </c>
      <c r="AJ31" s="267" t="s">
        <v>35</v>
      </c>
      <c r="AK31" s="267">
        <v>5</v>
      </c>
      <c r="AL31" s="267" t="s">
        <v>35</v>
      </c>
      <c r="AM31" s="268">
        <v>3</v>
      </c>
      <c r="AN31" s="267">
        <v>1</v>
      </c>
      <c r="AO31" s="267">
        <v>3</v>
      </c>
      <c r="AP31" s="268">
        <v>5</v>
      </c>
      <c r="AQ31" s="269" t="s">
        <v>35</v>
      </c>
      <c r="AR31" s="268" t="s">
        <v>38</v>
      </c>
      <c r="AS31" s="270">
        <f>AVERAGE(S31,U31,V31)+IF(OR(S31&gt;7,AND(S31&gt;5,V31&gt;5)),0.5,0)+IF(U31&gt;7,0.25,0)+IF(S31&lt;6,-0.5*(6-S31),0)</f>
        <v>2.6666666666666665</v>
      </c>
      <c r="AT31" s="271" t="str">
        <f>IF(AS31&gt;9,"SuperStar",IF(AS31&gt;8,"Star",IF(AS31&gt;6.5,"GoodReg",IF(AS31&gt;5,"Reg",IF(AS31&gt;4,"Bench","Minors")))))</f>
        <v>Minors</v>
      </c>
      <c r="AU31" s="270">
        <f>AVERAGE(X31,Z31,AA31)+IF(OR(X31&gt;7,AND(X31&gt;5,AA31&gt;5)),0.5,0)+IF(Z31&gt;7,0.25,0)+IF(X31&lt;6,-0.5*(6-X31),0)</f>
        <v>3.333333333333333</v>
      </c>
      <c r="AV31" s="270" t="str">
        <f>IF(AU31&gt;9,"SuperStar",IF(AU31&gt;8,"Star",IF(AU31&gt;6.5,"GoodReg",IF(AU31&gt;5,"Reg",IF(AU31&gt;4,"Bench","Minors")))))</f>
        <v>Minors</v>
      </c>
      <c r="AW31" s="271">
        <f>MIN(AS31+(MAX(0,25-L31))^1.5,AU31)</f>
        <v>3.333333333333333</v>
      </c>
      <c r="AX31" s="271" t="str">
        <f>IF(AW31&gt;9,"SuperStar",IF(AW31&gt;8,"Star",IF(AW31&gt;6.5,"GoodReg",IF(AW31&gt;5,"Reg",IF(AW31&gt;4,"Bench","Minors")))))</f>
        <v>Minors</v>
      </c>
      <c r="AY31" s="272">
        <f>IF(AND(OR(S31+V31&gt;12,AND(S31&gt;6,V31&gt;6)),AN31&gt;6,OR(AO31&gt;=AN31,AO31&gt;6)),1,0)</f>
        <v>0</v>
      </c>
      <c r="AZ31" s="273">
        <f>IF(OR(AND(S31&gt;6,W31&gt;6),S31+V31&gt;12),1,0)</f>
        <v>0</v>
      </c>
      <c r="BA31" s="273">
        <f>IF(AND(S31&gt;6,U31&gt;6,V31&gt;6),1,0)</f>
        <v>0</v>
      </c>
      <c r="BB31" s="273">
        <f>IF(AND(U31&gt;7,OR(S31&gt;6,V31&gt;6)),1,0)</f>
        <v>0</v>
      </c>
      <c r="BC31" s="273">
        <f>IF(AND(U31&gt;6,OR(S31&gt;6,V31&gt;6)),1,0)</f>
        <v>0</v>
      </c>
      <c r="BD31" s="273">
        <f>IF(AND(OR(S31&gt;6,U31&gt;6),OR(S31&gt;6,V31&gt;6)),1,0)</f>
        <v>0</v>
      </c>
      <c r="BE31" s="273">
        <f>IF(AND(S31&gt;4,OR(S31&gt;6,U31&gt;6,V31&gt;6)),1,0)</f>
        <v>0</v>
      </c>
      <c r="BF31" s="273">
        <f>IF(AND(S31&gt;4,OR(S31&gt;6,T31&gt;6,U31&gt;6,V31&gt;6)),1,0)</f>
        <v>0</v>
      </c>
      <c r="BG31" s="268">
        <f>IF(AND(S31&gt;4,MAX(S31:W31)&gt;6),1,0)</f>
        <v>0</v>
      </c>
      <c r="BH31" s="272">
        <f>IF(AND(OR(X31+AA31&gt;12,AND(X31&gt;6,AA31&gt;6)),AN31&gt;6,OR(AO31&gt;=AN31,AO31&gt;6)),1,0)</f>
        <v>0</v>
      </c>
      <c r="BI31" s="273">
        <f>IF(OR(AND(X31&gt;6,AB31&gt;6),X31+AA31&gt;12),1,0)</f>
        <v>0</v>
      </c>
      <c r="BJ31" s="273">
        <f>IF(AND(X31&gt;6,Z31&gt;6,AA31&gt;6),1,0)</f>
        <v>0</v>
      </c>
      <c r="BK31" s="273">
        <f>IF(AND(Z31&gt;7,OR(X31&gt;6,AA31&gt;6)),1,0)</f>
        <v>0</v>
      </c>
      <c r="BL31" s="273">
        <f>IF(AND(Z31&gt;6,OR(X31&gt;6,AA31&gt;6)),1,0)</f>
        <v>0</v>
      </c>
      <c r="BM31" s="273">
        <f>IF(AND(OR(X31&gt;6,Z31&gt;6),OR(X31&gt;6,AA31&gt;6)),1,0)</f>
        <v>0</v>
      </c>
      <c r="BN31" s="273">
        <f>IF(AND(X31&gt;4,OR(X31&gt;6,Z31&gt;6,AA31&gt;6)),1,0)</f>
        <v>0</v>
      </c>
      <c r="BO31" s="273">
        <f>IF(AND(X31&gt;4,OR(X31&gt;6,Y31&gt;6,Z31&gt;6,AA31&gt;6)),1,0)</f>
        <v>0</v>
      </c>
      <c r="BP31" s="268">
        <f>IF(AND(X31&gt;4,MAX(X31:AB31)&gt;6),1,0)</f>
        <v>0</v>
      </c>
      <c r="BQ31" s="268">
        <f>IF(AVERAGE(AN31:AO31)&gt;9,1,0)+IF(AVERAGE(AN31:AO31)&gt;7,1,0)+IF(AN31&gt;7,1,0)+IF(AO31&gt;7,1,0)+IF(AP31&gt;8,1,0)+IF(AP31&gt;6,1,0)</f>
        <v>0</v>
      </c>
      <c r="BR31" s="274">
        <f>IF(OR(MAX(AF31,AG31,AK31,AM31)&gt;6,MAX(AH31,AI31,AJ31,AL31)&gt;7),2,IF(MAX(AF31:AM31)&gt;4,1,0))</f>
        <v>1</v>
      </c>
      <c r="BS31" s="267" t="str">
        <f>IF(AR31=1,"Yes","")</f>
        <v/>
      </c>
      <c r="BT31" s="266" t="str">
        <f>IF($B31="ML","There",IF(AND($X31&gt;=6,AVERAGE($Z31:$AA31)&gt;=6),"Likely",IF(OR($X31&gt;6,AND($X31=6,AVERAGE($Z31:$AA31)&gt;=3),AND($X31&gt;=5,AVERAGE($Z31:$AA31)&gt;=5),AVERAGE($X31,$Z31:$AA31)&gt;5),"Possible","Unlikely")))</f>
        <v>Unlikely</v>
      </c>
      <c r="BU31" s="267" t="str">
        <f>IF(OR(AND(S31&gt;=6,U31+V31&gt;=12),S31&gt;7),"Start",IF(AND(S31&gt;=5,U31+V31&gt;=8),"Bench","aack!"))</f>
        <v>aack!</v>
      </c>
      <c r="BV31" s="267" t="str">
        <f>IF(OR(AND(X31&gt;=6,Z31+AA31&gt;=12),X31&gt;7),"Start",IF(AND(X31&gt;=5,Z31+AA31&gt;=8),"Bench","aack!"))</f>
        <v>aack!</v>
      </c>
      <c r="BW31" s="267" t="str">
        <f>IF(S31&gt;5,"ML",IF(S31=5,"AAA",IF(S31=4,"AA",IF(S31=3,"A","SS-A"))))</f>
        <v>AA</v>
      </c>
      <c r="BX31" s="267">
        <f>S31-X31</f>
        <v>0</v>
      </c>
      <c r="BY31" s="267">
        <f>T31-Y31</f>
        <v>-1</v>
      </c>
      <c r="BZ31" s="267">
        <f>U31-Z31</f>
        <v>-1</v>
      </c>
      <c r="CA31" s="267">
        <f>V31-AA31</f>
        <v>-1</v>
      </c>
      <c r="CB31" s="267">
        <f>W31-AB31</f>
        <v>0</v>
      </c>
      <c r="CC31" s="267">
        <f>SUM(BX31:CB31)</f>
        <v>-3</v>
      </c>
      <c r="CD31" s="267">
        <f>X31+Z31+AA31</f>
        <v>13</v>
      </c>
      <c r="CE31" s="267">
        <f>X31+Z31</f>
        <v>8</v>
      </c>
      <c r="CF31" s="267">
        <f>X31+AA31</f>
        <v>9</v>
      </c>
      <c r="CG31" s="267" t="str">
        <f>IF(L31&gt;24,"Now - Age",IF(S31&gt;6,"Now",IF(X31&lt;6,"With Dev",MIN(X31-S31,7-S31))))</f>
        <v>With Dev</v>
      </c>
      <c r="CH31" s="282" t="str">
        <f>IF(AF31&lt;&gt;"-","X","")</f>
        <v/>
      </c>
      <c r="CI31" s="282" t="str">
        <f>IF(AND(AG31&lt;&gt;"-",AG31&gt;5),"X","")</f>
        <v/>
      </c>
      <c r="CJ31" s="282" t="str">
        <f>IF(AND(AH31&lt;&gt;"-",AH31&gt;5),"X","")</f>
        <v/>
      </c>
      <c r="CK31" s="282" t="str">
        <f>IF(AND(AI31&lt;&gt;"-",AI31&gt;4,AC31&gt;6),"X","")</f>
        <v/>
      </c>
      <c r="CL31" s="282" t="str">
        <f>IF(AND(AJ31&lt;&gt;"-",AJ31&gt;5,AC31&gt;5),"X","")</f>
        <v/>
      </c>
      <c r="CM31" s="282" t="str">
        <f>IF(AND(AK31&lt;&gt;"-",AK31&gt;3),"X","")</f>
        <v>X</v>
      </c>
      <c r="CN31" s="282" t="str">
        <f>IF(AND(AL31&lt;&gt;"-",AL31&gt;6),"X","")</f>
        <v/>
      </c>
      <c r="CO31" s="282" t="str">
        <f>IF(AND(AM31&lt;&gt;"-",AM31&gt;5,AD31&gt;6),"X","")</f>
        <v/>
      </c>
      <c r="CP31" s="282" t="str">
        <f>IF(COUNTBLANK(CH31:CO31)=8,"X","")</f>
        <v/>
      </c>
    </row>
    <row r="32" spans="1:94" s="340" customFormat="1" x14ac:dyDescent="0.25">
      <c r="A32" s="265" t="str">
        <f>H32&amp;" "&amp;I32</f>
        <v>Byung-hee Kim</v>
      </c>
      <c r="B32" s="265" t="str">
        <f>IF(ISERROR(VLOOKUP(A32,KAL!$C$3:$C$24,1,FALSE)),IF(ISERROR(VLOOKUP(A32,'GRR-AAA'!$C$6:$C$33,1,FALSE)),IF(ISERROR(VLOOKUP(A32,'HAM-AA'!$C$6:$C$33,1,FALSE)),IF(ISERROR(VLOOKUP(A32,'NAM-A'!$C$6:$C$33,1,FALSE)),IF(ISERROR(VLOOKUP(A32,'KET-S A'!$C$6:$C$33,1,FALSE)),"","S A"),"A"),"AA"),"AAA"),"ML")</f>
        <v/>
      </c>
      <c r="C32" s="266"/>
      <c r="D32" s="267" t="str">
        <f>IF(BJ32=1,3,IF(BK32=1,4,IF(BH32=1,1,IF(BL32=1,5,IF(BI32=1,2,IF(BM32=1,6,IF(BN32=1,7,IF(BO32=1,8,IF(BP32=1,9,"-")))))))))</f>
        <v>-</v>
      </c>
      <c r="E32" s="267" t="str">
        <f>IF(BA32=1,3,IF(BB32=1,4,IF(AY32=1,1,IF(BC32=1,5,IF(AZ32=1,2,IF(BD32=1,6,IF(BE32=1,7,IF(BF32=1,8,IF(BG32=1,9,"-")))))))))</f>
        <v>-</v>
      </c>
      <c r="F32" s="267" t="str">
        <f>IF(OR(OR(Q32="Very High",Q32="High"),AND(OR(Q32="Very High",Q32="High",Q32="Normal"),OR(R32="Very High",R32="High"))),"K","T")</f>
        <v>T</v>
      </c>
      <c r="G32" s="267" t="s">
        <v>88</v>
      </c>
      <c r="H32" s="267" t="s">
        <v>620</v>
      </c>
      <c r="I32" s="267" t="s">
        <v>621</v>
      </c>
      <c r="J32" s="267" t="s">
        <v>528</v>
      </c>
      <c r="K32" s="267" t="s">
        <v>198</v>
      </c>
      <c r="L32" s="267">
        <v>25</v>
      </c>
      <c r="M32" s="267" t="s">
        <v>94</v>
      </c>
      <c r="N32" s="267" t="s">
        <v>94</v>
      </c>
      <c r="O32" s="267" t="s">
        <v>40</v>
      </c>
      <c r="P32" s="268" t="s">
        <v>36</v>
      </c>
      <c r="Q32" s="267" t="s">
        <v>215</v>
      </c>
      <c r="R32" s="268" t="s">
        <v>214</v>
      </c>
      <c r="S32" s="267">
        <v>4</v>
      </c>
      <c r="T32" s="267">
        <v>4</v>
      </c>
      <c r="U32" s="267">
        <v>2</v>
      </c>
      <c r="V32" s="267">
        <v>5</v>
      </c>
      <c r="W32" s="268">
        <v>5</v>
      </c>
      <c r="X32" s="267">
        <v>4</v>
      </c>
      <c r="Y32" s="267">
        <v>5</v>
      </c>
      <c r="Z32" s="267">
        <v>2</v>
      </c>
      <c r="AA32" s="267">
        <v>6</v>
      </c>
      <c r="AB32" s="268">
        <v>5</v>
      </c>
      <c r="AC32" s="267">
        <v>3</v>
      </c>
      <c r="AD32" s="267">
        <v>6</v>
      </c>
      <c r="AE32" s="267">
        <v>1</v>
      </c>
      <c r="AF32" s="267" t="s">
        <v>35</v>
      </c>
      <c r="AG32" s="267">
        <v>8</v>
      </c>
      <c r="AH32" s="267">
        <v>5</v>
      </c>
      <c r="AI32" s="267" t="s">
        <v>35</v>
      </c>
      <c r="AJ32" s="267" t="s">
        <v>35</v>
      </c>
      <c r="AK32" s="267">
        <v>8</v>
      </c>
      <c r="AL32" s="267">
        <v>4</v>
      </c>
      <c r="AM32" s="268">
        <v>5</v>
      </c>
      <c r="AN32" s="267">
        <v>9</v>
      </c>
      <c r="AO32" s="267">
        <v>10</v>
      </c>
      <c r="AP32" s="268">
        <v>10</v>
      </c>
      <c r="AQ32" s="269" t="s">
        <v>35</v>
      </c>
      <c r="AR32" s="268">
        <v>0</v>
      </c>
      <c r="AS32" s="270">
        <f>AVERAGE(S32,U32,V32)+IF(OR(S32&gt;7,AND(S32&gt;5,V32&gt;5)),0.5,0)+IF(U32&gt;7,0.25,0)+IF(S32&lt;6,-0.5*(6-S32),0)</f>
        <v>2.6666666666666665</v>
      </c>
      <c r="AT32" s="271" t="str">
        <f>IF(AS32&gt;9,"SuperStar",IF(AS32&gt;8,"Star",IF(AS32&gt;6.5,"GoodReg",IF(AS32&gt;5,"Reg",IF(AS32&gt;4,"Bench","Minors")))))</f>
        <v>Minors</v>
      </c>
      <c r="AU32" s="270">
        <f>AVERAGE(X32,Z32,AA32)+IF(OR(X32&gt;7,AND(X32&gt;5,AA32&gt;5)),0.5,0)+IF(Z32&gt;7,0.25,0)+IF(X32&lt;6,-0.5*(6-X32),0)</f>
        <v>3</v>
      </c>
      <c r="AV32" s="270" t="str">
        <f>IF(AU32&gt;9,"SuperStar",IF(AU32&gt;8,"Star",IF(AU32&gt;6.5,"GoodReg",IF(AU32&gt;5,"Reg",IF(AU32&gt;4,"Bench","Minors")))))</f>
        <v>Minors</v>
      </c>
      <c r="AW32" s="271">
        <f>MIN(AS32+(MAX(0,25-L32))^1.5,AU32)</f>
        <v>2.6666666666666665</v>
      </c>
      <c r="AX32" s="271" t="str">
        <f>IF(AW32&gt;9,"SuperStar",IF(AW32&gt;8,"Star",IF(AW32&gt;6.5,"GoodReg",IF(AW32&gt;5,"Reg",IF(AW32&gt;4,"Bench","Minors")))))</f>
        <v>Minors</v>
      </c>
      <c r="AY32" s="272">
        <f>IF(AND(OR(S32+V32&gt;12,AND(S32&gt;6,V32&gt;6)),AN32&gt;6,OR(AO32&gt;=AN32,AO32&gt;6)),1,0)</f>
        <v>0</v>
      </c>
      <c r="AZ32" s="273">
        <f>IF(OR(AND(S32&gt;6,W32&gt;6),S32+V32&gt;12),1,0)</f>
        <v>0</v>
      </c>
      <c r="BA32" s="273">
        <f>IF(AND(S32&gt;6,U32&gt;6,V32&gt;6),1,0)</f>
        <v>0</v>
      </c>
      <c r="BB32" s="273">
        <f>IF(AND(U32&gt;7,OR(S32&gt;6,V32&gt;6)),1,0)</f>
        <v>0</v>
      </c>
      <c r="BC32" s="273">
        <f>IF(AND(U32&gt;6,OR(S32&gt;6,V32&gt;6)),1,0)</f>
        <v>0</v>
      </c>
      <c r="BD32" s="273">
        <f>IF(AND(OR(S32&gt;6,U32&gt;6),OR(S32&gt;6,V32&gt;6)),1,0)</f>
        <v>0</v>
      </c>
      <c r="BE32" s="273">
        <f>IF(AND(S32&gt;4,OR(S32&gt;6,U32&gt;6,V32&gt;6)),1,0)</f>
        <v>0</v>
      </c>
      <c r="BF32" s="273">
        <f>IF(AND(S32&gt;4,OR(S32&gt;6,T32&gt;6,U32&gt;6,V32&gt;6)),1,0)</f>
        <v>0</v>
      </c>
      <c r="BG32" s="268">
        <f>IF(AND(S32&gt;4,MAX(S32:W32)&gt;6),1,0)</f>
        <v>0</v>
      </c>
      <c r="BH32" s="272">
        <f>IF(AND(OR(X32+AA32&gt;12,AND(X32&gt;6,AA32&gt;6)),AN32&gt;6,OR(AO32&gt;=AN32,AO32&gt;6)),1,0)</f>
        <v>0</v>
      </c>
      <c r="BI32" s="273">
        <f>IF(OR(AND(X32&gt;6,AB32&gt;6),X32+AA32&gt;12),1,0)</f>
        <v>0</v>
      </c>
      <c r="BJ32" s="273">
        <f>IF(AND(X32&gt;6,Z32&gt;6,AA32&gt;6),1,0)</f>
        <v>0</v>
      </c>
      <c r="BK32" s="273">
        <f>IF(AND(Z32&gt;7,OR(X32&gt;6,AA32&gt;6)),1,0)</f>
        <v>0</v>
      </c>
      <c r="BL32" s="273">
        <f>IF(AND(Z32&gt;6,OR(X32&gt;6,AA32&gt;6)),1,0)</f>
        <v>0</v>
      </c>
      <c r="BM32" s="273">
        <f>IF(AND(OR(X32&gt;6,Z32&gt;6),OR(X32&gt;6,AA32&gt;6)),1,0)</f>
        <v>0</v>
      </c>
      <c r="BN32" s="273">
        <f>IF(AND(X32&gt;4,OR(X32&gt;6,Z32&gt;6,AA32&gt;6)),1,0)</f>
        <v>0</v>
      </c>
      <c r="BO32" s="273">
        <f>IF(AND(X32&gt;4,OR(X32&gt;6,Y32&gt;6,Z32&gt;6,AA32&gt;6)),1,0)</f>
        <v>0</v>
      </c>
      <c r="BP32" s="268">
        <f>IF(AND(X32&gt;4,MAX(X32:AB32)&gt;6),1,0)</f>
        <v>0</v>
      </c>
      <c r="BQ32" s="268">
        <f>IF(AVERAGE(AN32:AO32)&gt;9,1,0)+IF(AVERAGE(AN32:AO32)&gt;7,1,0)+IF(AN32&gt;7,1,0)+IF(AO32&gt;7,1,0)+IF(AP32&gt;8,1,0)+IF(AP32&gt;6,1,0)</f>
        <v>6</v>
      </c>
      <c r="BR32" s="274">
        <f>IF(OR(MAX(AF32,AG32,AK32,AM32)&gt;6,MAX(AH32,AI32,AJ32,AL32)&gt;7),2,IF(MAX(AF32:AM32)&gt;4,1,0))</f>
        <v>2</v>
      </c>
      <c r="BS32" s="267" t="str">
        <f>IF(AR32=1,"Yes","")</f>
        <v/>
      </c>
      <c r="BT32" s="266" t="str">
        <f>IF($B32="ML","There",IF(AND($X32&gt;=6,AVERAGE($Z32:$AA32)&gt;=6),"Likely",IF(OR($X32&gt;6,AND($X32=6,AVERAGE($Z32:$AA32)&gt;=3),AND($X32&gt;=5,AVERAGE($Z32:$AA32)&gt;=5),AVERAGE($X32,$Z32:$AA32)&gt;5),"Possible","Unlikely")))</f>
        <v>Unlikely</v>
      </c>
      <c r="BU32" s="267" t="str">
        <f>IF(OR(AND(S32&gt;=6,U32+V32&gt;=12),S32&gt;7),"Start",IF(AND(S32&gt;=5,U32+V32&gt;=8),"Bench","aack!"))</f>
        <v>aack!</v>
      </c>
      <c r="BV32" s="267" t="str">
        <f>IF(OR(AND(X32&gt;=6,Z32+AA32&gt;=12),X32&gt;7),"Start",IF(AND(X32&gt;=5,Z32+AA32&gt;=8),"Bench","aack!"))</f>
        <v>aack!</v>
      </c>
      <c r="BW32" s="267" t="str">
        <f>IF(S32&gt;5,"ML",IF(S32=5,"AAA",IF(S32=4,"AA",IF(S32=3,"A","SS-A"))))</f>
        <v>AA</v>
      </c>
      <c r="BX32" s="267">
        <f>S32-X32</f>
        <v>0</v>
      </c>
      <c r="BY32" s="267">
        <f>T32-Y32</f>
        <v>-1</v>
      </c>
      <c r="BZ32" s="267">
        <f>U32-Z32</f>
        <v>0</v>
      </c>
      <c r="CA32" s="267">
        <f>V32-AA32</f>
        <v>-1</v>
      </c>
      <c r="CB32" s="267">
        <f>W32-AB32</f>
        <v>0</v>
      </c>
      <c r="CC32" s="267">
        <f>SUM(BX32:CB32)</f>
        <v>-2</v>
      </c>
      <c r="CD32" s="267">
        <f>X32+Z32+AA32</f>
        <v>12</v>
      </c>
      <c r="CE32" s="267">
        <f>X32+Z32</f>
        <v>6</v>
      </c>
      <c r="CF32" s="267">
        <f>X32+AA32</f>
        <v>10</v>
      </c>
      <c r="CG32" s="267" t="str">
        <f>IF(L32&gt;24,"Now - Age",IF(S32&gt;6,"Now",IF(X32&lt;6,"With Dev",MIN(X32-S32,7-S32))))</f>
        <v>Now - Age</v>
      </c>
      <c r="CH32" s="282" t="str">
        <f>IF(AF32&lt;&gt;"-","X","")</f>
        <v/>
      </c>
      <c r="CI32" s="282" t="str">
        <f>IF(AND(AG32&lt;&gt;"-",AG32&gt;5),"X","")</f>
        <v>X</v>
      </c>
      <c r="CJ32" s="282" t="str">
        <f>IF(AND(AH32&lt;&gt;"-",AH32&gt;5),"X","")</f>
        <v/>
      </c>
      <c r="CK32" s="282" t="str">
        <f>IF(AND(AI32&lt;&gt;"-",AI32&gt;4,AC32&gt;6),"X","")</f>
        <v/>
      </c>
      <c r="CL32" s="282" t="str">
        <f>IF(AND(AJ32&lt;&gt;"-",AJ32&gt;5,AC32&gt;5),"X","")</f>
        <v/>
      </c>
      <c r="CM32" s="282" t="str">
        <f>IF(AND(AK32&lt;&gt;"-",AK32&gt;3),"X","")</f>
        <v>X</v>
      </c>
      <c r="CN32" s="282" t="str">
        <f>IF(AND(AL32&lt;&gt;"-",AL32&gt;6),"X","")</f>
        <v/>
      </c>
      <c r="CO32" s="282" t="str">
        <f>IF(AND(AM32&lt;&gt;"-",AM32&gt;5,AD32&gt;6),"X","")</f>
        <v/>
      </c>
      <c r="CP32" s="282" t="str">
        <f>IF(COUNTBLANK(CH32:CO32)=8,"X","")</f>
        <v/>
      </c>
    </row>
    <row r="33" spans="1:94" s="340" customFormat="1" x14ac:dyDescent="0.25">
      <c r="A33" s="265" t="str">
        <f>H33&amp;" "&amp;I33</f>
        <v>Claudio Pérez</v>
      </c>
      <c r="B33" s="265" t="str">
        <f>IF(ISERROR(VLOOKUP(A33,KAL!$C$3:$C$24,1,FALSE)),IF(ISERROR(VLOOKUP(A33,'GRR-AAA'!$C$6:$C$33,1,FALSE)),IF(ISERROR(VLOOKUP(A33,'HAM-AA'!$C$6:$C$33,1,FALSE)),IF(ISERROR(VLOOKUP(A33,'NAM-A'!$C$6:$C$33,1,FALSE)),IF(ISERROR(VLOOKUP(A33,'KET-S A'!$C$6:$C$33,1,FALSE)),"","S A"),"A"),"AA"),"AAA"),"ML")</f>
        <v>AA</v>
      </c>
      <c r="C33" s="266"/>
      <c r="D33" s="267">
        <f>IF(BJ33=1,3,IF(BK33=1,4,IF(BH33=1,1,IF(BL33=1,5,IF(BI33=1,2,IF(BM33=1,6,IF(BN33=1,7,IF(BO33=1,8,IF(BP33=1,9,"-")))))))))</f>
        <v>4</v>
      </c>
      <c r="E33" s="267" t="str">
        <f>IF(BA33=1,3,IF(BB33=1,4,IF(AY33=1,1,IF(BC33=1,5,IF(AZ33=1,2,IF(BD33=1,6,IF(BE33=1,7,IF(BF33=1,8,IF(BG33=1,9,"-")))))))))</f>
        <v>-</v>
      </c>
      <c r="F33" s="267" t="str">
        <f>IF(OR(OR(Q33="Very High",Q33="High"),AND(OR(Q33="Very High",Q33="High",Q33="Normal"),OR(R33="Very High",R33="High"))),"K","T")</f>
        <v>T</v>
      </c>
      <c r="G33" s="267" t="s">
        <v>82</v>
      </c>
      <c r="H33" s="267" t="s">
        <v>678</v>
      </c>
      <c r="I33" s="267" t="s">
        <v>679</v>
      </c>
      <c r="J33" s="267" t="s">
        <v>533</v>
      </c>
      <c r="K33" s="267" t="s">
        <v>199</v>
      </c>
      <c r="L33" s="267">
        <v>22</v>
      </c>
      <c r="M33" s="267" t="s">
        <v>94</v>
      </c>
      <c r="N33" s="267" t="s">
        <v>94</v>
      </c>
      <c r="O33" s="267" t="s">
        <v>40</v>
      </c>
      <c r="P33" s="268" t="s">
        <v>34</v>
      </c>
      <c r="Q33" s="267" t="s">
        <v>214</v>
      </c>
      <c r="R33" s="268" t="s">
        <v>215</v>
      </c>
      <c r="S33" s="267">
        <v>3</v>
      </c>
      <c r="T33" s="267">
        <v>5</v>
      </c>
      <c r="U33" s="267">
        <v>4</v>
      </c>
      <c r="V33" s="267">
        <v>5</v>
      </c>
      <c r="W33" s="268">
        <v>4</v>
      </c>
      <c r="X33" s="267">
        <v>3</v>
      </c>
      <c r="Y33" s="267">
        <v>6</v>
      </c>
      <c r="Z33" s="267">
        <v>8</v>
      </c>
      <c r="AA33" s="267">
        <v>8</v>
      </c>
      <c r="AB33" s="268">
        <v>6</v>
      </c>
      <c r="AC33" s="267">
        <v>4</v>
      </c>
      <c r="AD33" s="267">
        <v>4</v>
      </c>
      <c r="AE33" s="267">
        <v>5</v>
      </c>
      <c r="AF33" s="267">
        <v>5</v>
      </c>
      <c r="AG33" s="267">
        <v>4</v>
      </c>
      <c r="AH33" s="267" t="s">
        <v>35</v>
      </c>
      <c r="AI33" s="267" t="s">
        <v>35</v>
      </c>
      <c r="AJ33" s="267" t="s">
        <v>35</v>
      </c>
      <c r="AK33" s="267" t="s">
        <v>35</v>
      </c>
      <c r="AL33" s="267" t="s">
        <v>35</v>
      </c>
      <c r="AM33" s="268" t="s">
        <v>35</v>
      </c>
      <c r="AN33" s="267">
        <v>1</v>
      </c>
      <c r="AO33" s="267">
        <v>1</v>
      </c>
      <c r="AP33" s="268">
        <v>1</v>
      </c>
      <c r="AQ33" s="269" t="s">
        <v>35</v>
      </c>
      <c r="AR33" s="268">
        <v>0</v>
      </c>
      <c r="AS33" s="270">
        <f>AVERAGE(S33,U33,V33)+IF(OR(S33&gt;7,AND(S33&gt;5,V33&gt;5)),0.5,0)+IF(U33&gt;7,0.25,0)+IF(S33&lt;6,-0.5*(6-S33),0)</f>
        <v>2.5</v>
      </c>
      <c r="AT33" s="271" t="str">
        <f>IF(AS33&gt;9,"SuperStar",IF(AS33&gt;8,"Star",IF(AS33&gt;6.5,"GoodReg",IF(AS33&gt;5,"Reg",IF(AS33&gt;4,"Bench","Minors")))))</f>
        <v>Minors</v>
      </c>
      <c r="AU33" s="270">
        <f>AVERAGE(X33,Z33,AA33)+IF(OR(X33&gt;7,AND(X33&gt;5,AA33&gt;5)),0.5,0)+IF(Z33&gt;7,0.25,0)+IF(X33&lt;6,-0.5*(6-X33),0)</f>
        <v>5.083333333333333</v>
      </c>
      <c r="AV33" s="270" t="str">
        <f>IF(AU33&gt;9,"SuperStar",IF(AU33&gt;8,"Star",IF(AU33&gt;6.5,"GoodReg",IF(AU33&gt;5,"Reg",IF(AU33&gt;4,"Bench","Minors")))))</f>
        <v>Reg</v>
      </c>
      <c r="AW33" s="271">
        <f>MIN(AS33+(MAX(0,25-L33))^1.5,AU33)</f>
        <v>5.083333333333333</v>
      </c>
      <c r="AX33" s="271" t="str">
        <f>IF(AW33&gt;9,"SuperStar",IF(AW33&gt;8,"Star",IF(AW33&gt;6.5,"GoodReg",IF(AW33&gt;5,"Reg",IF(AW33&gt;4,"Bench","Minors")))))</f>
        <v>Reg</v>
      </c>
      <c r="AY33" s="272">
        <f>IF(AND(OR(S33+V33&gt;12,AND(S33&gt;6,V33&gt;6)),AN33&gt;6,OR(AO33&gt;=AN33,AO33&gt;6)),1,0)</f>
        <v>0</v>
      </c>
      <c r="AZ33" s="273">
        <f>IF(OR(AND(S33&gt;6,W33&gt;6),S33+V33&gt;12),1,0)</f>
        <v>0</v>
      </c>
      <c r="BA33" s="273">
        <f>IF(AND(S33&gt;6,U33&gt;6,V33&gt;6),1,0)</f>
        <v>0</v>
      </c>
      <c r="BB33" s="273">
        <f>IF(AND(U33&gt;7,OR(S33&gt;6,V33&gt;6)),1,0)</f>
        <v>0</v>
      </c>
      <c r="BC33" s="273">
        <f>IF(AND(U33&gt;6,OR(S33&gt;6,V33&gt;6)),1,0)</f>
        <v>0</v>
      </c>
      <c r="BD33" s="273">
        <f>IF(AND(OR(S33&gt;6,U33&gt;6),OR(S33&gt;6,V33&gt;6)),1,0)</f>
        <v>0</v>
      </c>
      <c r="BE33" s="273">
        <f>IF(AND(S33&gt;4,OR(S33&gt;6,U33&gt;6,V33&gt;6)),1,0)</f>
        <v>0</v>
      </c>
      <c r="BF33" s="273">
        <f>IF(AND(S33&gt;4,OR(S33&gt;6,T33&gt;6,U33&gt;6,V33&gt;6)),1,0)</f>
        <v>0</v>
      </c>
      <c r="BG33" s="268">
        <f>IF(AND(S33&gt;4,MAX(S33:W33)&gt;6),1,0)</f>
        <v>0</v>
      </c>
      <c r="BH33" s="272">
        <f>IF(AND(OR(X33+AA33&gt;12,AND(X33&gt;6,AA33&gt;6)),AN33&gt;6,OR(AO33&gt;=AN33,AO33&gt;6)),1,0)</f>
        <v>0</v>
      </c>
      <c r="BI33" s="273">
        <f>IF(OR(AND(X33&gt;6,AB33&gt;6),X33+AA33&gt;12),1,0)</f>
        <v>0</v>
      </c>
      <c r="BJ33" s="273">
        <f>IF(AND(X33&gt;6,Z33&gt;6,AA33&gt;6),1,0)</f>
        <v>0</v>
      </c>
      <c r="BK33" s="273">
        <f>IF(AND(Z33&gt;7,OR(X33&gt;6,AA33&gt;6)),1,0)</f>
        <v>1</v>
      </c>
      <c r="BL33" s="273">
        <f>IF(AND(Z33&gt;6,OR(X33&gt;6,AA33&gt;6)),1,0)</f>
        <v>1</v>
      </c>
      <c r="BM33" s="273">
        <f>IF(AND(OR(X33&gt;6,Z33&gt;6),OR(X33&gt;6,AA33&gt;6)),1,0)</f>
        <v>1</v>
      </c>
      <c r="BN33" s="273">
        <f>IF(AND(X33&gt;4,OR(X33&gt;6,Z33&gt;6,AA33&gt;6)),1,0)</f>
        <v>0</v>
      </c>
      <c r="BO33" s="273">
        <f>IF(AND(X33&gt;4,OR(X33&gt;6,Y33&gt;6,Z33&gt;6,AA33&gt;6)),1,0)</f>
        <v>0</v>
      </c>
      <c r="BP33" s="268">
        <f>IF(AND(X33&gt;4,MAX(X33:AB33)&gt;6),1,0)</f>
        <v>0</v>
      </c>
      <c r="BQ33" s="268">
        <f>IF(AVERAGE(AN33:AO33)&gt;9,1,0)+IF(AVERAGE(AN33:AO33)&gt;7,1,0)+IF(AN33&gt;7,1,0)+IF(AO33&gt;7,1,0)+IF(AP33&gt;8,1,0)+IF(AP33&gt;6,1,0)</f>
        <v>0</v>
      </c>
      <c r="BR33" s="274">
        <f>IF(OR(MAX(AF33,AG33,AK33,AM33)&gt;6,MAX(AH33,AI33,AJ33,AL33)&gt;7),2,IF(MAX(AF33:AM33)&gt;4,1,0))</f>
        <v>1</v>
      </c>
      <c r="BS33" s="267" t="str">
        <f>IF(AR33=1,"Yes","")</f>
        <v/>
      </c>
      <c r="BT33" s="266" t="str">
        <f>IF($B33="ML","There",IF(AND($X33&gt;=6,AVERAGE($Z33:$AA33)&gt;=6),"Likely",IF(OR($X33&gt;6,AND($X33=6,AVERAGE($Z33:$AA33)&gt;=3),AND($X33&gt;=5,AVERAGE($Z33:$AA33)&gt;=5),AVERAGE($X33,$Z33:$AA33)&gt;5),"Possible","Unlikely")))</f>
        <v>Possible</v>
      </c>
      <c r="BU33" s="267" t="str">
        <f>IF(OR(AND(S33&gt;=6,U33+V33&gt;=12),S33&gt;7),"Start",IF(AND(S33&gt;=5,U33+V33&gt;=8),"Bench","aack!"))</f>
        <v>aack!</v>
      </c>
      <c r="BV33" s="267" t="str">
        <f>IF(OR(AND(X33&gt;=6,Z33+AA33&gt;=12),X33&gt;7),"Start",IF(AND(X33&gt;=5,Z33+AA33&gt;=8),"Bench","aack!"))</f>
        <v>aack!</v>
      </c>
      <c r="BW33" s="267" t="str">
        <f>IF(S33&gt;5,"ML",IF(S33=5,"AAA",IF(S33=4,"AA",IF(S33=3,"A","SS-A"))))</f>
        <v>A</v>
      </c>
      <c r="BX33" s="267">
        <f>S33-X33</f>
        <v>0</v>
      </c>
      <c r="BY33" s="267">
        <f>T33-Y33</f>
        <v>-1</v>
      </c>
      <c r="BZ33" s="267">
        <f>U33-Z33</f>
        <v>-4</v>
      </c>
      <c r="CA33" s="267">
        <f>V33-AA33</f>
        <v>-3</v>
      </c>
      <c r="CB33" s="267">
        <f>W33-AB33</f>
        <v>-2</v>
      </c>
      <c r="CC33" s="267">
        <f>SUM(BX33:CB33)</f>
        <v>-10</v>
      </c>
      <c r="CD33" s="267">
        <f>X33+Z33+AA33</f>
        <v>19</v>
      </c>
      <c r="CE33" s="267">
        <f>X33+Z33</f>
        <v>11</v>
      </c>
      <c r="CF33" s="267">
        <f>X33+AA33</f>
        <v>11</v>
      </c>
      <c r="CG33" s="267" t="str">
        <f>IF(L33&gt;24,"Now - Age",IF(S33&gt;6,"Now",IF(X33&lt;6,"With Dev",MIN(X33-S33,7-S33))))</f>
        <v>With Dev</v>
      </c>
      <c r="CH33" s="282" t="str">
        <f>IF(AF33&lt;&gt;"-","X","")</f>
        <v>X</v>
      </c>
      <c r="CI33" s="282" t="str">
        <f>IF(AND(AG33&lt;&gt;"-",AG33&gt;5),"X","")</f>
        <v/>
      </c>
      <c r="CJ33" s="282" t="str">
        <f>IF(AND(AH33&lt;&gt;"-",AH33&gt;5),"X","")</f>
        <v/>
      </c>
      <c r="CK33" s="282" t="str">
        <f>IF(AND(AI33&lt;&gt;"-",AI33&gt;4,AC33&gt;6),"X","")</f>
        <v/>
      </c>
      <c r="CL33" s="282" t="str">
        <f>IF(AND(AJ33&lt;&gt;"-",AJ33&gt;5,AC33&gt;5),"X","")</f>
        <v/>
      </c>
      <c r="CM33" s="282" t="str">
        <f>IF(AND(AK33&lt;&gt;"-",AK33&gt;3),"X","")</f>
        <v/>
      </c>
      <c r="CN33" s="282" t="str">
        <f>IF(AND(AL33&lt;&gt;"-",AL33&gt;6),"X","")</f>
        <v/>
      </c>
      <c r="CO33" s="282" t="str">
        <f>IF(AND(AM33&lt;&gt;"-",AM33&gt;5,AD33&gt;6),"X","")</f>
        <v/>
      </c>
      <c r="CP33" s="282" t="str">
        <f>IF(COUNTBLANK(CH33:CO33)=8,"X","")</f>
        <v/>
      </c>
    </row>
    <row r="34" spans="1:94" s="340" customFormat="1" x14ac:dyDescent="0.25">
      <c r="A34" s="265" t="str">
        <f>H34&amp;" "&amp;I34</f>
        <v>Júlio Rangel</v>
      </c>
      <c r="B34" s="265" t="str">
        <f>IF(ISERROR(VLOOKUP(H34,KAL!$C$3:$C$24,1,FALSE)),IF(ISERROR(VLOOKUP(H34,'GRR-AAA'!$C$6:$C$33,1,FALSE)),IF(ISERROR(VLOOKUP(H34,'HAM-AA'!$C$6:$C$33,1,FALSE)),IF(ISERROR(VLOOKUP(H34,'NAM-A'!$C$6:$C$33,1,FALSE)),IF(ISERROR(VLOOKUP(H34,'KET-S A'!$C$6:$C$33,1,FALSE)),"","S A"),"A"),"AA"),"AAA"),"ML")</f>
        <v/>
      </c>
      <c r="C34" s="266"/>
      <c r="D34" s="267" t="str">
        <f>IF(BJ34=1,3,IF(BK34=1,4,IF(BH34=1,1,IF(BL34=1,5,IF(BI34=1,2,IF(BM34=1,6,IF(BN34=1,7,IF(BO34=1,8,IF(BP34=1,9,"-")))))))))</f>
        <v>-</v>
      </c>
      <c r="E34" s="267" t="str">
        <f>IF(BA34=1,3,IF(BB34=1,4,IF(AY34=1,1,IF(BC34=1,5,IF(AZ34=1,2,IF(BD34=1,6,IF(BE34=1,7,IF(BF34=1,8,IF(BG34=1,9,"-")))))))))</f>
        <v>-</v>
      </c>
      <c r="F34" s="267" t="str">
        <f>IF(OR(OR(Q34="Very High",Q34="High"),AND(OR(Q34="Very High",Q34="High",Q34="Normal"),OR(R34="Very High",R34="High"))),"K","T")</f>
        <v>T</v>
      </c>
      <c r="G34" s="267" t="s">
        <v>82</v>
      </c>
      <c r="H34" s="267" t="s">
        <v>594</v>
      </c>
      <c r="I34" s="267" t="s">
        <v>686</v>
      </c>
      <c r="J34" s="267" t="s">
        <v>528</v>
      </c>
      <c r="K34" s="267" t="s">
        <v>198</v>
      </c>
      <c r="L34" s="267">
        <v>25</v>
      </c>
      <c r="M34" s="267" t="s">
        <v>94</v>
      </c>
      <c r="N34" s="267" t="s">
        <v>94</v>
      </c>
      <c r="O34" s="267" t="s">
        <v>40</v>
      </c>
      <c r="P34" s="268" t="s">
        <v>40</v>
      </c>
      <c r="Q34" s="267" t="s">
        <v>215</v>
      </c>
      <c r="R34" s="268" t="s">
        <v>215</v>
      </c>
      <c r="S34" s="267">
        <v>3</v>
      </c>
      <c r="T34" s="267">
        <v>2</v>
      </c>
      <c r="U34" s="267">
        <v>3</v>
      </c>
      <c r="V34" s="267">
        <v>6</v>
      </c>
      <c r="W34" s="268">
        <v>6</v>
      </c>
      <c r="X34" s="267">
        <v>3</v>
      </c>
      <c r="Y34" s="267">
        <v>2</v>
      </c>
      <c r="Z34" s="267">
        <v>3</v>
      </c>
      <c r="AA34" s="267">
        <v>6</v>
      </c>
      <c r="AB34" s="268">
        <v>6</v>
      </c>
      <c r="AC34" s="267">
        <v>7</v>
      </c>
      <c r="AD34" s="267">
        <v>7</v>
      </c>
      <c r="AE34" s="267">
        <v>9</v>
      </c>
      <c r="AF34" s="267">
        <v>8</v>
      </c>
      <c r="AG34" s="267" t="s">
        <v>35</v>
      </c>
      <c r="AH34" s="267" t="s">
        <v>35</v>
      </c>
      <c r="AI34" s="267" t="s">
        <v>35</v>
      </c>
      <c r="AJ34" s="267" t="s">
        <v>35</v>
      </c>
      <c r="AK34" s="267" t="s">
        <v>35</v>
      </c>
      <c r="AL34" s="267" t="s">
        <v>35</v>
      </c>
      <c r="AM34" s="268" t="s">
        <v>35</v>
      </c>
      <c r="AN34" s="267">
        <v>1</v>
      </c>
      <c r="AO34" s="267">
        <v>1</v>
      </c>
      <c r="AP34" s="268">
        <v>1</v>
      </c>
      <c r="AQ34" s="269" t="s">
        <v>35</v>
      </c>
      <c r="AR34" s="268">
        <v>0</v>
      </c>
      <c r="AS34" s="270">
        <f>AVERAGE(S34,U34,V34)+IF(OR(S34&gt;7,AND(S34&gt;5,V34&gt;5)),0.5,0)+IF(U34&gt;7,0.25,0)+IF(S34&lt;6,-0.5*(6-S34),0)</f>
        <v>2.5</v>
      </c>
      <c r="AT34" s="271" t="str">
        <f>IF(AS34&gt;9,"SuperStar",IF(AS34&gt;8,"Star",IF(AS34&gt;6.5,"GoodReg",IF(AS34&gt;5,"Reg",IF(AS34&gt;4,"Bench","Minors")))))</f>
        <v>Minors</v>
      </c>
      <c r="AU34" s="270">
        <f>AVERAGE(X34,Z34,AA34)+IF(OR(X34&gt;7,AND(X34&gt;5,AA34&gt;5)),0.5,0)+IF(Z34&gt;7,0.25,0)+IF(X34&lt;6,-0.5*(6-X34),0)</f>
        <v>2.5</v>
      </c>
      <c r="AV34" s="270" t="str">
        <f>IF(AU34&gt;9,"SuperStar",IF(AU34&gt;8,"Star",IF(AU34&gt;6.5,"GoodReg",IF(AU34&gt;5,"Reg",IF(AU34&gt;4,"Bench","Minors")))))</f>
        <v>Minors</v>
      </c>
      <c r="AW34" s="271">
        <f>MIN(AS34+(MAX(0,25-L34))^1.5,AU34)</f>
        <v>2.5</v>
      </c>
      <c r="AX34" s="271" t="str">
        <f>IF(AW34&gt;9,"SuperStar",IF(AW34&gt;8,"Star",IF(AW34&gt;6.5,"GoodReg",IF(AW34&gt;5,"Reg",IF(AW34&gt;4,"Bench","Minors")))))</f>
        <v>Minors</v>
      </c>
      <c r="AY34" s="272">
        <f>IF(AND(OR(S34+V34&gt;12,AND(S34&gt;6,V34&gt;6)),AN34&gt;6,OR(AO34&gt;=AN34,AO34&gt;6)),1,0)</f>
        <v>0</v>
      </c>
      <c r="AZ34" s="273">
        <f>IF(OR(AND(S34&gt;6,W34&gt;6),S34+V34&gt;12),1,0)</f>
        <v>0</v>
      </c>
      <c r="BA34" s="273">
        <f>IF(AND(S34&gt;6,U34&gt;6,V34&gt;6),1,0)</f>
        <v>0</v>
      </c>
      <c r="BB34" s="273">
        <f>IF(AND(U34&gt;7,OR(S34&gt;6,V34&gt;6)),1,0)</f>
        <v>0</v>
      </c>
      <c r="BC34" s="273">
        <f>IF(AND(U34&gt;6,OR(S34&gt;6,V34&gt;6)),1,0)</f>
        <v>0</v>
      </c>
      <c r="BD34" s="273">
        <f>IF(AND(OR(S34&gt;6,U34&gt;6),OR(S34&gt;6,V34&gt;6)),1,0)</f>
        <v>0</v>
      </c>
      <c r="BE34" s="273">
        <f>IF(AND(S34&gt;4,OR(S34&gt;6,U34&gt;6,V34&gt;6)),1,0)</f>
        <v>0</v>
      </c>
      <c r="BF34" s="273">
        <f>IF(AND(S34&gt;4,OR(S34&gt;6,T34&gt;6,U34&gt;6,V34&gt;6)),1,0)</f>
        <v>0</v>
      </c>
      <c r="BG34" s="268">
        <f>IF(AND(S34&gt;4,MAX(S34:W34)&gt;6),1,0)</f>
        <v>0</v>
      </c>
      <c r="BH34" s="272">
        <f>IF(AND(OR(X34+AA34&gt;12,AND(X34&gt;6,AA34&gt;6)),AN34&gt;6,OR(AO34&gt;=AN34,AO34&gt;6)),1,0)</f>
        <v>0</v>
      </c>
      <c r="BI34" s="273">
        <f>IF(OR(AND(X34&gt;6,AB34&gt;6),X34+AA34&gt;12),1,0)</f>
        <v>0</v>
      </c>
      <c r="BJ34" s="273">
        <f>IF(AND(X34&gt;6,Z34&gt;6,AA34&gt;6),1,0)</f>
        <v>0</v>
      </c>
      <c r="BK34" s="273">
        <f>IF(AND(Z34&gt;7,OR(X34&gt;6,AA34&gt;6)),1,0)</f>
        <v>0</v>
      </c>
      <c r="BL34" s="273">
        <f>IF(AND(Z34&gt;6,OR(X34&gt;6,AA34&gt;6)),1,0)</f>
        <v>0</v>
      </c>
      <c r="BM34" s="273">
        <f>IF(AND(OR(X34&gt;6,Z34&gt;6),OR(X34&gt;6,AA34&gt;6)),1,0)</f>
        <v>0</v>
      </c>
      <c r="BN34" s="273">
        <f>IF(AND(X34&gt;4,OR(X34&gt;6,Z34&gt;6,AA34&gt;6)),1,0)</f>
        <v>0</v>
      </c>
      <c r="BO34" s="273">
        <f>IF(AND(X34&gt;4,OR(X34&gt;6,Y34&gt;6,Z34&gt;6,AA34&gt;6)),1,0)</f>
        <v>0</v>
      </c>
      <c r="BP34" s="268">
        <f>IF(AND(X34&gt;4,MAX(X34:AB34)&gt;6),1,0)</f>
        <v>0</v>
      </c>
      <c r="BQ34" s="268">
        <f>IF(AVERAGE(AN34:AO34)&gt;9,1,0)+IF(AVERAGE(AN34:AO34)&gt;7,1,0)+IF(AN34&gt;7,1,0)+IF(AO34&gt;7,1,0)+IF(AP34&gt;8,1,0)+IF(AP34&gt;6,1,0)</f>
        <v>0</v>
      </c>
      <c r="BR34" s="274">
        <f>IF(OR(MAX(AF34,AG34,AK34,AM34)&gt;6,MAX(AH34,AI34,AJ34,AL34)&gt;7),2,IF(MAX(AF34:AM34)&gt;4,1,0))</f>
        <v>2</v>
      </c>
      <c r="BS34" s="267" t="str">
        <f>IF(AR34=1,"Yes","")</f>
        <v/>
      </c>
      <c r="BT34" s="266" t="str">
        <f>IF($B34="ML","There",IF(AND($X34&gt;=6,AVERAGE($Z34:$AA34)&gt;=6),"Likely",IF(OR($X34&gt;6,AND($X34=6,AVERAGE($Z34:$AA34)&gt;=3),AND($X34&gt;=5,AVERAGE($Z34:$AA34)&gt;=5),AVERAGE($X34,$Z34:$AA34)&gt;5),"Possible","Unlikely")))</f>
        <v>Unlikely</v>
      </c>
      <c r="BU34" s="267" t="str">
        <f>IF(OR(AND(S34&gt;=6,U34+V34&gt;=12),S34&gt;7),"Start",IF(AND(S34&gt;=5,U34+V34&gt;=8),"Bench","aack!"))</f>
        <v>aack!</v>
      </c>
      <c r="BV34" s="267" t="str">
        <f>IF(OR(AND(X34&gt;=6,Z34+AA34&gt;=12),X34&gt;7),"Start",IF(AND(X34&gt;=5,Z34+AA34&gt;=8),"Bench","aack!"))</f>
        <v>aack!</v>
      </c>
      <c r="BW34" s="267" t="str">
        <f>IF(S34&gt;5,"ML",IF(S34=5,"AAA",IF(S34=4,"AA",IF(S34=3,"A","SS-A"))))</f>
        <v>A</v>
      </c>
      <c r="BX34" s="267">
        <f>S34-X34</f>
        <v>0</v>
      </c>
      <c r="BY34" s="267">
        <f>T34-Y34</f>
        <v>0</v>
      </c>
      <c r="BZ34" s="267">
        <f>U34-Z34</f>
        <v>0</v>
      </c>
      <c r="CA34" s="267">
        <f>V34-AA34</f>
        <v>0</v>
      </c>
      <c r="CB34" s="267">
        <f>W34-AB34</f>
        <v>0</v>
      </c>
      <c r="CC34" s="267">
        <f>SUM(BX34:CB34)</f>
        <v>0</v>
      </c>
      <c r="CD34" s="267">
        <f>X34+Z34+AA34</f>
        <v>12</v>
      </c>
      <c r="CE34" s="267">
        <f>X34+Z34</f>
        <v>6</v>
      </c>
      <c r="CF34" s="267">
        <f>X34+AA34</f>
        <v>9</v>
      </c>
      <c r="CG34" s="267" t="str">
        <f>IF(L34&gt;24,"Now - Age",IF(S34&gt;6,"Now",IF(X34&lt;6,"With Dev",MIN(X34-S34,7-S34))))</f>
        <v>Now - Age</v>
      </c>
      <c r="CH34" s="282" t="str">
        <f>IF(AF34&lt;&gt;"-","X","")</f>
        <v>X</v>
      </c>
      <c r="CI34" s="282" t="str">
        <f>IF(AND(AG34&lt;&gt;"-",AG34&gt;5),"X","")</f>
        <v/>
      </c>
      <c r="CJ34" s="282" t="str">
        <f>IF(AND(AH34&lt;&gt;"-",AH34&gt;5),"X","")</f>
        <v/>
      </c>
      <c r="CK34" s="282" t="str">
        <f>IF(AND(AI34&lt;&gt;"-",AI34&gt;4,AC34&gt;6),"X","")</f>
        <v/>
      </c>
      <c r="CL34" s="282" t="str">
        <f>IF(AND(AJ34&lt;&gt;"-",AJ34&gt;5,AC34&gt;5),"X","")</f>
        <v/>
      </c>
      <c r="CM34" s="282" t="str">
        <f>IF(AND(AK34&lt;&gt;"-",AK34&gt;3),"X","")</f>
        <v/>
      </c>
      <c r="CN34" s="282" t="str">
        <f>IF(AND(AL34&lt;&gt;"-",AL34&gt;6),"X","")</f>
        <v/>
      </c>
      <c r="CO34" s="282" t="str">
        <f>IF(AND(AM34&lt;&gt;"-",AM34&gt;5,AD34&gt;6),"X","")</f>
        <v/>
      </c>
      <c r="CP34" s="282" t="str">
        <f>IF(COUNTBLANK(CH34:CO34)=8,"X","")</f>
        <v/>
      </c>
    </row>
    <row r="35" spans="1:94" s="340" customFormat="1" x14ac:dyDescent="0.25">
      <c r="A35" s="265" t="str">
        <f>H35&amp;" "&amp;I35</f>
        <v>Pepe Ruíz</v>
      </c>
      <c r="B35" s="265" t="str">
        <f>IF(ISERROR(VLOOKUP(A35,KAL!$C$3:$C$24,1,FALSE)),IF(ISERROR(VLOOKUP(A35,'GRR-AAA'!$C$6:$C$33,1,FALSE)),IF(ISERROR(VLOOKUP(A35,'HAM-AA'!$C$6:$C$33,1,FALSE)),IF(ISERROR(VLOOKUP(A35,'NAM-A'!$C$6:$C$33,1,FALSE)),IF(ISERROR(VLOOKUP(A35,'KET-S A'!$C$6:$C$33,1,FALSE)),"","S A"),"A"),"AA"),"AAA"),"ML")</f>
        <v/>
      </c>
      <c r="C35" s="266"/>
      <c r="D35" s="267" t="str">
        <f>IF(BJ35=1,3,IF(BK35=1,4,IF(BH35=1,1,IF(BL35=1,5,IF(BI35=1,2,IF(BM35=1,6,IF(BN35=1,7,IF(BO35=1,8,IF(BP35=1,9,"-")))))))))</f>
        <v>-</v>
      </c>
      <c r="E35" s="267" t="str">
        <f>IF(BA35=1,3,IF(BB35=1,4,IF(AY35=1,1,IF(BC35=1,5,IF(AZ35=1,2,IF(BD35=1,6,IF(BE35=1,7,IF(BF35=1,8,IF(BG35=1,9,"-")))))))))</f>
        <v>-</v>
      </c>
      <c r="F35" s="267" t="str">
        <f>IF(OR(OR(Q35="Very High",Q35="High"),AND(OR(Q35="Very High",Q35="High",Q35="Normal"),OR(R35="Very High",R35="High"))),"K","T")</f>
        <v>T</v>
      </c>
      <c r="G35" s="267" t="s">
        <v>86</v>
      </c>
      <c r="H35" s="267" t="s">
        <v>637</v>
      </c>
      <c r="I35" s="267" t="s">
        <v>695</v>
      </c>
      <c r="J35" s="267" t="s">
        <v>528</v>
      </c>
      <c r="K35" s="267" t="s">
        <v>198</v>
      </c>
      <c r="L35" s="267">
        <v>28</v>
      </c>
      <c r="M35" s="267" t="s">
        <v>96</v>
      </c>
      <c r="N35" s="267" t="s">
        <v>94</v>
      </c>
      <c r="O35" s="267" t="s">
        <v>40</v>
      </c>
      <c r="P35" s="268" t="s">
        <v>40</v>
      </c>
      <c r="Q35" s="267" t="s">
        <v>215</v>
      </c>
      <c r="R35" s="268" t="s">
        <v>214</v>
      </c>
      <c r="S35" s="267">
        <v>4</v>
      </c>
      <c r="T35" s="267">
        <v>7</v>
      </c>
      <c r="U35" s="267">
        <v>3</v>
      </c>
      <c r="V35" s="267">
        <v>3</v>
      </c>
      <c r="W35" s="268">
        <v>5</v>
      </c>
      <c r="X35" s="267">
        <v>4</v>
      </c>
      <c r="Y35" s="267">
        <v>7</v>
      </c>
      <c r="Z35" s="267">
        <v>3</v>
      </c>
      <c r="AA35" s="267">
        <v>3</v>
      </c>
      <c r="AB35" s="268">
        <v>5</v>
      </c>
      <c r="AC35" s="267">
        <v>10</v>
      </c>
      <c r="AD35" s="267">
        <v>3</v>
      </c>
      <c r="AE35" s="267">
        <v>1</v>
      </c>
      <c r="AF35" s="267" t="s">
        <v>35</v>
      </c>
      <c r="AG35" s="267">
        <v>2</v>
      </c>
      <c r="AH35" s="267" t="s">
        <v>35</v>
      </c>
      <c r="AI35" s="267">
        <v>7</v>
      </c>
      <c r="AJ35" s="267" t="s">
        <v>35</v>
      </c>
      <c r="AK35" s="267" t="s">
        <v>35</v>
      </c>
      <c r="AL35" s="267" t="s">
        <v>35</v>
      </c>
      <c r="AM35" s="268" t="s">
        <v>35</v>
      </c>
      <c r="AN35" s="267">
        <v>3</v>
      </c>
      <c r="AO35" s="267">
        <v>7</v>
      </c>
      <c r="AP35" s="268">
        <v>7</v>
      </c>
      <c r="AQ35" s="269" t="s">
        <v>35</v>
      </c>
      <c r="AR35" s="268">
        <v>0</v>
      </c>
      <c r="AS35" s="270">
        <f>AVERAGE(S35,U35,V35)+IF(OR(S35&gt;7,AND(S35&gt;5,V35&gt;5)),0.5,0)+IF(U35&gt;7,0.25,0)+IF(S35&lt;6,-0.5*(6-S35),0)</f>
        <v>2.3333333333333335</v>
      </c>
      <c r="AT35" s="271" t="str">
        <f>IF(AS35&gt;9,"SuperStar",IF(AS35&gt;8,"Star",IF(AS35&gt;6.5,"GoodReg",IF(AS35&gt;5,"Reg",IF(AS35&gt;4,"Bench","Minors")))))</f>
        <v>Minors</v>
      </c>
      <c r="AU35" s="270">
        <f>AVERAGE(X35,Z35,AA35)+IF(OR(X35&gt;7,AND(X35&gt;5,AA35&gt;5)),0.5,0)+IF(Z35&gt;7,0.25,0)+IF(X35&lt;6,-0.5*(6-X35),0)</f>
        <v>2.3333333333333335</v>
      </c>
      <c r="AV35" s="270" t="str">
        <f>IF(AU35&gt;9,"SuperStar",IF(AU35&gt;8,"Star",IF(AU35&gt;6.5,"GoodReg",IF(AU35&gt;5,"Reg",IF(AU35&gt;4,"Bench","Minors")))))</f>
        <v>Minors</v>
      </c>
      <c r="AW35" s="271">
        <f>MIN(AS35+(MAX(0,25-L35))^1.5,AU35)</f>
        <v>2.3333333333333335</v>
      </c>
      <c r="AX35" s="271" t="str">
        <f>IF(AW35&gt;9,"SuperStar",IF(AW35&gt;8,"Star",IF(AW35&gt;6.5,"GoodReg",IF(AW35&gt;5,"Reg",IF(AW35&gt;4,"Bench","Minors")))))</f>
        <v>Minors</v>
      </c>
      <c r="AY35" s="272">
        <f>IF(AND(OR(S35+V35&gt;12,AND(S35&gt;6,V35&gt;6)),AN35&gt;6,OR(AO35&gt;=AN35,AO35&gt;6)),1,0)</f>
        <v>0</v>
      </c>
      <c r="AZ35" s="273">
        <f>IF(OR(AND(S35&gt;6,W35&gt;6),S35+V35&gt;12),1,0)</f>
        <v>0</v>
      </c>
      <c r="BA35" s="273">
        <f>IF(AND(S35&gt;6,U35&gt;6,V35&gt;6),1,0)</f>
        <v>0</v>
      </c>
      <c r="BB35" s="273">
        <f>IF(AND(U35&gt;7,OR(S35&gt;6,V35&gt;6)),1,0)</f>
        <v>0</v>
      </c>
      <c r="BC35" s="273">
        <f>IF(AND(U35&gt;6,OR(S35&gt;6,V35&gt;6)),1,0)</f>
        <v>0</v>
      </c>
      <c r="BD35" s="273">
        <f>IF(AND(OR(S35&gt;6,U35&gt;6),OR(S35&gt;6,V35&gt;6)),1,0)</f>
        <v>0</v>
      </c>
      <c r="BE35" s="273">
        <f>IF(AND(S35&gt;4,OR(S35&gt;6,U35&gt;6,V35&gt;6)),1,0)</f>
        <v>0</v>
      </c>
      <c r="BF35" s="273">
        <f>IF(AND(S35&gt;4,OR(S35&gt;6,T35&gt;6,U35&gt;6,V35&gt;6)),1,0)</f>
        <v>0</v>
      </c>
      <c r="BG35" s="268">
        <f>IF(AND(S35&gt;4,MAX(S35:W35)&gt;6),1,0)</f>
        <v>0</v>
      </c>
      <c r="BH35" s="272">
        <f>IF(AND(OR(X35+AA35&gt;12,AND(X35&gt;6,AA35&gt;6)),AN35&gt;6,OR(AO35&gt;=AN35,AO35&gt;6)),1,0)</f>
        <v>0</v>
      </c>
      <c r="BI35" s="273">
        <f>IF(OR(AND(X35&gt;6,AB35&gt;6),X35+AA35&gt;12),1,0)</f>
        <v>0</v>
      </c>
      <c r="BJ35" s="273">
        <f>IF(AND(X35&gt;6,Z35&gt;6,AA35&gt;6),1,0)</f>
        <v>0</v>
      </c>
      <c r="BK35" s="273">
        <f>IF(AND(Z35&gt;7,OR(X35&gt;6,AA35&gt;6)),1,0)</f>
        <v>0</v>
      </c>
      <c r="BL35" s="273">
        <f>IF(AND(Z35&gt;6,OR(X35&gt;6,AA35&gt;6)),1,0)</f>
        <v>0</v>
      </c>
      <c r="BM35" s="273">
        <f>IF(AND(OR(X35&gt;6,Z35&gt;6),OR(X35&gt;6,AA35&gt;6)),1,0)</f>
        <v>0</v>
      </c>
      <c r="BN35" s="273">
        <f>IF(AND(X35&gt;4,OR(X35&gt;6,Z35&gt;6,AA35&gt;6)),1,0)</f>
        <v>0</v>
      </c>
      <c r="BO35" s="273">
        <f>IF(AND(X35&gt;4,OR(X35&gt;6,Y35&gt;6,Z35&gt;6,AA35&gt;6)),1,0)</f>
        <v>0</v>
      </c>
      <c r="BP35" s="268">
        <f>IF(AND(X35&gt;4,MAX(X35:AB35)&gt;6),1,0)</f>
        <v>0</v>
      </c>
      <c r="BQ35" s="268">
        <f>IF(AVERAGE(AN35:AO35)&gt;9,1,0)+IF(AVERAGE(AN35:AO35)&gt;7,1,0)+IF(AN35&gt;7,1,0)+IF(AO35&gt;7,1,0)+IF(AP35&gt;8,1,0)+IF(AP35&gt;6,1,0)</f>
        <v>1</v>
      </c>
      <c r="BR35" s="274">
        <f>IF(OR(MAX(AF35,AG35,AK35,AM35)&gt;6,MAX(AH35,AI35,AJ35,AL35)&gt;7),2,IF(MAX(AF35:AM35)&gt;4,1,0))</f>
        <v>1</v>
      </c>
      <c r="BS35" s="267" t="str">
        <f>IF(AR35=1,"Yes","")</f>
        <v/>
      </c>
      <c r="BT35" s="266" t="str">
        <f>IF($B35="ML","There",IF(AND($X35&gt;=6,AVERAGE($Z35:$AA35)&gt;=6),"Likely",IF(OR($X35&gt;6,AND($X35=6,AVERAGE($Z35:$AA35)&gt;=3),AND($X35&gt;=5,AVERAGE($Z35:$AA35)&gt;=5),AVERAGE($X35,$Z35:$AA35)&gt;5),"Possible","Unlikely")))</f>
        <v>Unlikely</v>
      </c>
      <c r="BU35" s="267" t="str">
        <f>IF(OR(AND(S35&gt;=6,U35+V35&gt;=12),S35&gt;7),"Start",IF(AND(S35&gt;=5,U35+V35&gt;=8),"Bench","aack!"))</f>
        <v>aack!</v>
      </c>
      <c r="BV35" s="267" t="str">
        <f>IF(OR(AND(X35&gt;=6,Z35+AA35&gt;=12),X35&gt;7),"Start",IF(AND(X35&gt;=5,Z35+AA35&gt;=8),"Bench","aack!"))</f>
        <v>aack!</v>
      </c>
      <c r="BW35" s="267" t="str">
        <f>IF(S35&gt;5,"ML",IF(S35=5,"AAA",IF(S35=4,"AA",IF(S35=3,"A","SS-A"))))</f>
        <v>AA</v>
      </c>
      <c r="BX35" s="267">
        <f>S35-X35</f>
        <v>0</v>
      </c>
      <c r="BY35" s="267">
        <f>T35-Y35</f>
        <v>0</v>
      </c>
      <c r="BZ35" s="267">
        <f>U35-Z35</f>
        <v>0</v>
      </c>
      <c r="CA35" s="267">
        <f>V35-AA35</f>
        <v>0</v>
      </c>
      <c r="CB35" s="267">
        <f>W35-AB35</f>
        <v>0</v>
      </c>
      <c r="CC35" s="267">
        <f>SUM(BX35:CB35)</f>
        <v>0</v>
      </c>
      <c r="CD35" s="267">
        <f>X35+Z35+AA35</f>
        <v>10</v>
      </c>
      <c r="CE35" s="267">
        <f>X35+Z35</f>
        <v>7</v>
      </c>
      <c r="CF35" s="267">
        <f>X35+AA35</f>
        <v>7</v>
      </c>
      <c r="CG35" s="267" t="str">
        <f>IF(L35&gt;24,"Now - Age",IF(S35&gt;6,"Now",IF(X35&lt;6,"With Dev",MIN(X35-S35,7-S35))))</f>
        <v>Now - Age</v>
      </c>
      <c r="CH35" s="282" t="str">
        <f>IF(AF35&lt;&gt;"-","X","")</f>
        <v/>
      </c>
      <c r="CI35" s="282" t="str">
        <f>IF(AND(AG35&lt;&gt;"-",AG35&gt;5),"X","")</f>
        <v/>
      </c>
      <c r="CJ35" s="282" t="str">
        <f>IF(AND(AH35&lt;&gt;"-",AH35&gt;5),"X","")</f>
        <v/>
      </c>
      <c r="CK35" s="282" t="str">
        <f>IF(AND(AI35&lt;&gt;"-",AI35&gt;4,AC35&gt;6),"X","")</f>
        <v>X</v>
      </c>
      <c r="CL35" s="282" t="str">
        <f>IF(AND(AJ35&lt;&gt;"-",AJ35&gt;5,AC35&gt;5),"X","")</f>
        <v/>
      </c>
      <c r="CM35" s="282" t="str">
        <f>IF(AND(AK35&lt;&gt;"-",AK35&gt;3),"X","")</f>
        <v/>
      </c>
      <c r="CN35" s="282" t="str">
        <f>IF(AND(AL35&lt;&gt;"-",AL35&gt;6),"X","")</f>
        <v/>
      </c>
      <c r="CO35" s="282" t="str">
        <f>IF(AND(AM35&lt;&gt;"-",AM35&gt;5,AD35&gt;6),"X","")</f>
        <v/>
      </c>
      <c r="CP35" s="282" t="str">
        <f>IF(COUNTBLANK(CH35:CO35)=8,"X","")</f>
        <v/>
      </c>
    </row>
    <row r="36" spans="1:94" s="340" customFormat="1" x14ac:dyDescent="0.25">
      <c r="A36" s="265" t="str">
        <f>H36&amp;" "&amp;I36</f>
        <v>Bernardo Castro</v>
      </c>
      <c r="B36" s="265" t="str">
        <f>IF(ISERROR(VLOOKUP(A36,KAL!$C$3:$C$24,1,FALSE)),IF(ISERROR(VLOOKUP(A36,'GRR-AAA'!$C$6:$C$33,1,FALSE)),IF(ISERROR(VLOOKUP(A36,'HAM-AA'!$C$6:$C$33,1,FALSE)),IF(ISERROR(VLOOKUP(A36,'NAM-A'!$C$6:$C$33,1,FALSE)),IF(ISERROR(VLOOKUP(A36,'KET-S A'!$C$6:$C$33,1,FALSE)),"","S A"),"A"),"AA"),"AAA"),"ML")</f>
        <v/>
      </c>
      <c r="C36" s="266"/>
      <c r="D36" s="267" t="str">
        <f>IF(BJ36=1,3,IF(BK36=1,4,IF(BH36=1,1,IF(BL36=1,5,IF(BI36=1,2,IF(BM36=1,6,IF(BN36=1,7,IF(BO36=1,8,IF(BP36=1,9,"-")))))))))</f>
        <v>-</v>
      </c>
      <c r="E36" s="267" t="str">
        <f>IF(BA36=1,3,IF(BB36=1,4,IF(AY36=1,1,IF(BC36=1,5,IF(AZ36=1,2,IF(BD36=1,6,IF(BE36=1,7,IF(BF36=1,8,IF(BG36=1,9,"-")))))))))</f>
        <v>-</v>
      </c>
      <c r="F36" s="267" t="str">
        <f>IF(OR(OR(Q36="Very High",Q36="High"),AND(OR(Q36="Very High",Q36="High",Q36="Normal"),OR(R36="Very High",R36="High"))),"K","T")</f>
        <v>K</v>
      </c>
      <c r="G36" s="267" t="s">
        <v>82</v>
      </c>
      <c r="H36" s="267" t="s">
        <v>567</v>
      </c>
      <c r="I36" s="267" t="s">
        <v>568</v>
      </c>
      <c r="J36" s="267" t="s">
        <v>531</v>
      </c>
      <c r="K36" s="267" t="s">
        <v>295</v>
      </c>
      <c r="L36" s="267">
        <v>23</v>
      </c>
      <c r="M36" s="267" t="s">
        <v>93</v>
      </c>
      <c r="N36" s="267" t="s">
        <v>94</v>
      </c>
      <c r="O36" s="267" t="s">
        <v>40</v>
      </c>
      <c r="P36" s="268" t="s">
        <v>36</v>
      </c>
      <c r="Q36" s="267" t="s">
        <v>214</v>
      </c>
      <c r="R36" s="268" t="s">
        <v>213</v>
      </c>
      <c r="S36" s="267">
        <v>3</v>
      </c>
      <c r="T36" s="267">
        <v>4</v>
      </c>
      <c r="U36" s="267">
        <v>3</v>
      </c>
      <c r="V36" s="267">
        <v>5</v>
      </c>
      <c r="W36" s="268">
        <v>4</v>
      </c>
      <c r="X36" s="267">
        <v>5</v>
      </c>
      <c r="Y36" s="267">
        <v>4</v>
      </c>
      <c r="Z36" s="267">
        <v>4</v>
      </c>
      <c r="AA36" s="267">
        <v>5</v>
      </c>
      <c r="AB36" s="268">
        <v>5</v>
      </c>
      <c r="AC36" s="267">
        <v>6</v>
      </c>
      <c r="AD36" s="267">
        <v>5</v>
      </c>
      <c r="AE36" s="267">
        <v>5</v>
      </c>
      <c r="AF36" s="267">
        <v>3</v>
      </c>
      <c r="AG36" s="267" t="s">
        <v>35</v>
      </c>
      <c r="AH36" s="267" t="s">
        <v>35</v>
      </c>
      <c r="AI36" s="267" t="s">
        <v>35</v>
      </c>
      <c r="AJ36" s="267" t="s">
        <v>35</v>
      </c>
      <c r="AK36" s="267" t="s">
        <v>35</v>
      </c>
      <c r="AL36" s="267" t="s">
        <v>35</v>
      </c>
      <c r="AM36" s="268" t="s">
        <v>35</v>
      </c>
      <c r="AN36" s="267">
        <v>1</v>
      </c>
      <c r="AO36" s="267">
        <v>1</v>
      </c>
      <c r="AP36" s="268">
        <v>1</v>
      </c>
      <c r="AQ36" s="269" t="s">
        <v>35</v>
      </c>
      <c r="AR36" s="268" t="s">
        <v>38</v>
      </c>
      <c r="AS36" s="270">
        <f>AVERAGE(S36,U36,V36)+IF(OR(S36&gt;7,AND(S36&gt;5,V36&gt;5)),0.5,0)+IF(U36&gt;7,0.25,0)+IF(S36&lt;6,-0.5*(6-S36),0)</f>
        <v>2.1666666666666665</v>
      </c>
      <c r="AT36" s="271" t="str">
        <f>IF(AS36&gt;9,"SuperStar",IF(AS36&gt;8,"Star",IF(AS36&gt;6.5,"GoodReg",IF(AS36&gt;5,"Reg",IF(AS36&gt;4,"Bench","Minors")))))</f>
        <v>Minors</v>
      </c>
      <c r="AU36" s="270">
        <f>AVERAGE(X36,Z36,AA36)+IF(OR(X36&gt;7,AND(X36&gt;5,AA36&gt;5)),0.5,0)+IF(Z36&gt;7,0.25,0)+IF(X36&lt;6,-0.5*(6-X36),0)</f>
        <v>4.166666666666667</v>
      </c>
      <c r="AV36" s="270" t="str">
        <f>IF(AU36&gt;9,"SuperStar",IF(AU36&gt;8,"Star",IF(AU36&gt;6.5,"GoodReg",IF(AU36&gt;5,"Reg",IF(AU36&gt;4,"Bench","Minors")))))</f>
        <v>Bench</v>
      </c>
      <c r="AW36" s="271">
        <f>MIN(AS36+(MAX(0,25-L36))^1.5,AU36)</f>
        <v>4.166666666666667</v>
      </c>
      <c r="AX36" s="271" t="str">
        <f>IF(AW36&gt;9,"SuperStar",IF(AW36&gt;8,"Star",IF(AW36&gt;6.5,"GoodReg",IF(AW36&gt;5,"Reg",IF(AW36&gt;4,"Bench","Minors")))))</f>
        <v>Bench</v>
      </c>
      <c r="AY36" s="272">
        <f>IF(AND(OR(S36+V36&gt;12,AND(S36&gt;6,V36&gt;6)),AN36&gt;6,OR(AO36&gt;=AN36,AO36&gt;6)),1,0)</f>
        <v>0</v>
      </c>
      <c r="AZ36" s="273">
        <f>IF(OR(AND(S36&gt;6,W36&gt;6),S36+V36&gt;12),1,0)</f>
        <v>0</v>
      </c>
      <c r="BA36" s="273">
        <f>IF(AND(S36&gt;6,U36&gt;6,V36&gt;6),1,0)</f>
        <v>0</v>
      </c>
      <c r="BB36" s="273">
        <f>IF(AND(U36&gt;7,OR(S36&gt;6,V36&gt;6)),1,0)</f>
        <v>0</v>
      </c>
      <c r="BC36" s="273">
        <f>IF(AND(U36&gt;6,OR(S36&gt;6,V36&gt;6)),1,0)</f>
        <v>0</v>
      </c>
      <c r="BD36" s="273">
        <f>IF(AND(OR(S36&gt;6,U36&gt;6),OR(S36&gt;6,V36&gt;6)),1,0)</f>
        <v>0</v>
      </c>
      <c r="BE36" s="273">
        <f>IF(AND(S36&gt;4,OR(S36&gt;6,U36&gt;6,V36&gt;6)),1,0)</f>
        <v>0</v>
      </c>
      <c r="BF36" s="273">
        <f>IF(AND(S36&gt;4,OR(S36&gt;6,T36&gt;6,U36&gt;6,V36&gt;6)),1,0)</f>
        <v>0</v>
      </c>
      <c r="BG36" s="268">
        <f>IF(AND(S36&gt;4,MAX(S36:W36)&gt;6),1,0)</f>
        <v>0</v>
      </c>
      <c r="BH36" s="272">
        <f>IF(AND(OR(X36+AA36&gt;12,AND(X36&gt;6,AA36&gt;6)),AN36&gt;6,OR(AO36&gt;=AN36,AO36&gt;6)),1,0)</f>
        <v>0</v>
      </c>
      <c r="BI36" s="273">
        <f>IF(OR(AND(X36&gt;6,AB36&gt;6),X36+AA36&gt;12),1,0)</f>
        <v>0</v>
      </c>
      <c r="BJ36" s="273">
        <f>IF(AND(X36&gt;6,Z36&gt;6,AA36&gt;6),1,0)</f>
        <v>0</v>
      </c>
      <c r="BK36" s="273">
        <f>IF(AND(Z36&gt;7,OR(X36&gt;6,AA36&gt;6)),1,0)</f>
        <v>0</v>
      </c>
      <c r="BL36" s="273">
        <f>IF(AND(Z36&gt;6,OR(X36&gt;6,AA36&gt;6)),1,0)</f>
        <v>0</v>
      </c>
      <c r="BM36" s="273">
        <f>IF(AND(OR(X36&gt;6,Z36&gt;6),OR(X36&gt;6,AA36&gt;6)),1,0)</f>
        <v>0</v>
      </c>
      <c r="BN36" s="273">
        <f>IF(AND(X36&gt;4,OR(X36&gt;6,Z36&gt;6,AA36&gt;6)),1,0)</f>
        <v>0</v>
      </c>
      <c r="BO36" s="273">
        <f>IF(AND(X36&gt;4,OR(X36&gt;6,Y36&gt;6,Z36&gt;6,AA36&gt;6)),1,0)</f>
        <v>0</v>
      </c>
      <c r="BP36" s="268">
        <f>IF(AND(X36&gt;4,MAX(X36:AB36)&gt;6),1,0)</f>
        <v>0</v>
      </c>
      <c r="BQ36" s="268">
        <f>IF(AVERAGE(AN36:AO36)&gt;9,1,0)+IF(AVERAGE(AN36:AO36)&gt;7,1,0)+IF(AN36&gt;7,1,0)+IF(AO36&gt;7,1,0)+IF(AP36&gt;8,1,0)+IF(AP36&gt;6,1,0)</f>
        <v>0</v>
      </c>
      <c r="BR36" s="274">
        <f>IF(OR(MAX(AF36,AG36,AK36,AM36)&gt;6,MAX(AH36,AI36,AJ36,AL36)&gt;7),2,IF(MAX(AF36:AM36)&gt;4,1,0))</f>
        <v>0</v>
      </c>
      <c r="BS36" s="267" t="str">
        <f>IF(AR36=1,"Yes","")</f>
        <v/>
      </c>
      <c r="BT36" s="266" t="str">
        <f>IF($B36="ML","There",IF(AND($X36&gt;=6,AVERAGE($Z36:$AA36)&gt;=6),"Likely",IF(OR($X36&gt;6,AND($X36=6,AVERAGE($Z36:$AA36)&gt;=3),AND($X36&gt;=5,AVERAGE($Z36:$AA36)&gt;=5),AVERAGE($X36,$Z36:$AA36)&gt;5),"Possible","Unlikely")))</f>
        <v>Unlikely</v>
      </c>
      <c r="BU36" s="267" t="str">
        <f>IF(OR(AND(S36&gt;=6,U36+V36&gt;=12),S36&gt;7),"Start",IF(AND(S36&gt;=5,U36+V36&gt;=8),"Bench","aack!"))</f>
        <v>aack!</v>
      </c>
      <c r="BV36" s="267" t="str">
        <f>IF(OR(AND(X36&gt;=6,Z36+AA36&gt;=12),X36&gt;7),"Start",IF(AND(X36&gt;=5,Z36+AA36&gt;=8),"Bench","aack!"))</f>
        <v>Bench</v>
      </c>
      <c r="BW36" s="267" t="str">
        <f>IF(S36&gt;5,"ML",IF(S36=5,"AAA",IF(S36=4,"AA",IF(S36=3,"A","SS-A"))))</f>
        <v>A</v>
      </c>
      <c r="BX36" s="267">
        <f>S36-X36</f>
        <v>-2</v>
      </c>
      <c r="BY36" s="267">
        <f>T36-Y36</f>
        <v>0</v>
      </c>
      <c r="BZ36" s="267">
        <f>U36-Z36</f>
        <v>-1</v>
      </c>
      <c r="CA36" s="267">
        <f>V36-AA36</f>
        <v>0</v>
      </c>
      <c r="CB36" s="267">
        <f>W36-AB36</f>
        <v>-1</v>
      </c>
      <c r="CC36" s="267">
        <f>SUM(BX36:CB36)</f>
        <v>-4</v>
      </c>
      <c r="CD36" s="267">
        <f>X36+Z36+AA36</f>
        <v>14</v>
      </c>
      <c r="CE36" s="267">
        <f>X36+Z36</f>
        <v>9</v>
      </c>
      <c r="CF36" s="267">
        <f>X36+AA36</f>
        <v>10</v>
      </c>
      <c r="CG36" s="267" t="str">
        <f>IF(L36&gt;24,"Now - Age",IF(S36&gt;6,"Now",IF(X36&lt;6,"With Dev",MIN(X36-S36,7-S36))))</f>
        <v>With Dev</v>
      </c>
      <c r="CH36" s="282" t="str">
        <f>IF(AF36&lt;&gt;"-","X","")</f>
        <v>X</v>
      </c>
      <c r="CI36" s="282" t="str">
        <f>IF(AND(AG36&lt;&gt;"-",AG36&gt;5),"X","")</f>
        <v/>
      </c>
      <c r="CJ36" s="282" t="str">
        <f>IF(AND(AH36&lt;&gt;"-",AH36&gt;5),"X","")</f>
        <v/>
      </c>
      <c r="CK36" s="282" t="str">
        <f>IF(AND(AI36&lt;&gt;"-",AI36&gt;4,AC36&gt;6),"X","")</f>
        <v/>
      </c>
      <c r="CL36" s="282" t="str">
        <f>IF(AND(AJ36&lt;&gt;"-",AJ36&gt;5,AC36&gt;5),"X","")</f>
        <v/>
      </c>
      <c r="CM36" s="282" t="str">
        <f>IF(AND(AK36&lt;&gt;"-",AK36&gt;3),"X","")</f>
        <v/>
      </c>
      <c r="CN36" s="282" t="str">
        <f>IF(AND(AL36&lt;&gt;"-",AL36&gt;6),"X","")</f>
        <v/>
      </c>
      <c r="CO36" s="282" t="str">
        <f>IF(AND(AM36&lt;&gt;"-",AM36&gt;5,AD36&gt;6),"X","")</f>
        <v/>
      </c>
      <c r="CP36" s="282" t="str">
        <f>IF(COUNTBLANK(CH36:CO36)=8,"X","")</f>
        <v/>
      </c>
    </row>
    <row r="37" spans="1:94" s="340" customFormat="1" x14ac:dyDescent="0.25">
      <c r="A37" s="265" t="str">
        <f>H37&amp;" "&amp;I37</f>
        <v>Gary McCarthy</v>
      </c>
      <c r="B37" s="265" t="str">
        <f>IF(ISERROR(VLOOKUP(A37,KAL!$C$3:$C$24,1,FALSE)),IF(ISERROR(VLOOKUP(A37,'GRR-AAA'!$C$6:$C$33,1,FALSE)),IF(ISERROR(VLOOKUP(A37,'HAM-AA'!$C$6:$C$33,1,FALSE)),IF(ISERROR(VLOOKUP(A37,'NAM-A'!$C$6:$C$33,1,FALSE)),IF(ISERROR(VLOOKUP(A37,'KET-S A'!$C$6:$C$33,1,FALSE)),"","S A"),"A"),"AA"),"AAA"),"ML")</f>
        <v/>
      </c>
      <c r="C37" s="266"/>
      <c r="D37" s="267" t="str">
        <f>IF(BJ37=1,3,IF(BK37=1,4,IF(BH37=1,1,IF(BL37=1,5,IF(BI37=1,2,IF(BM37=1,6,IF(BN37=1,7,IF(BO37=1,8,IF(BP37=1,9,"-")))))))))</f>
        <v>-</v>
      </c>
      <c r="E37" s="267" t="str">
        <f>IF(BA37=1,3,IF(BB37=1,4,IF(AY37=1,1,IF(BC37=1,5,IF(AZ37=1,2,IF(BD37=1,6,IF(BE37=1,7,IF(BF37=1,8,IF(BG37=1,9,"-")))))))))</f>
        <v>-</v>
      </c>
      <c r="F37" s="267" t="str">
        <f>IF(OR(OR(Q37="Very High",Q37="High"),AND(OR(Q37="Very High",Q37="High",Q37="Normal"),OR(R37="Very High",R37="High"))),"K","T")</f>
        <v>T</v>
      </c>
      <c r="G37" s="267" t="s">
        <v>85</v>
      </c>
      <c r="H37" s="267" t="s">
        <v>641</v>
      </c>
      <c r="I37" s="267" t="s">
        <v>642</v>
      </c>
      <c r="J37" s="267" t="s">
        <v>553</v>
      </c>
      <c r="K37" s="267" t="s">
        <v>200</v>
      </c>
      <c r="L37" s="267">
        <v>23</v>
      </c>
      <c r="M37" s="267" t="s">
        <v>93</v>
      </c>
      <c r="N37" s="267" t="s">
        <v>94</v>
      </c>
      <c r="O37" s="267" t="s">
        <v>40</v>
      </c>
      <c r="P37" s="268" t="s">
        <v>36</v>
      </c>
      <c r="Q37" s="267" t="s">
        <v>214</v>
      </c>
      <c r="R37" s="268" t="s">
        <v>214</v>
      </c>
      <c r="S37" s="267">
        <v>3</v>
      </c>
      <c r="T37" s="267">
        <v>4</v>
      </c>
      <c r="U37" s="267">
        <v>3</v>
      </c>
      <c r="V37" s="267">
        <v>5</v>
      </c>
      <c r="W37" s="268">
        <v>3</v>
      </c>
      <c r="X37" s="267">
        <v>4</v>
      </c>
      <c r="Y37" s="267">
        <v>4</v>
      </c>
      <c r="Z37" s="267">
        <v>3</v>
      </c>
      <c r="AA37" s="267">
        <v>6</v>
      </c>
      <c r="AB37" s="268">
        <v>3</v>
      </c>
      <c r="AC37" s="267">
        <v>5</v>
      </c>
      <c r="AD37" s="267">
        <v>3</v>
      </c>
      <c r="AE37" s="267">
        <v>1</v>
      </c>
      <c r="AF37" s="267" t="s">
        <v>35</v>
      </c>
      <c r="AG37" s="267">
        <v>7</v>
      </c>
      <c r="AH37" s="267">
        <v>7</v>
      </c>
      <c r="AI37" s="267">
        <v>2</v>
      </c>
      <c r="AJ37" s="267" t="s">
        <v>35</v>
      </c>
      <c r="AK37" s="267" t="s">
        <v>35</v>
      </c>
      <c r="AL37" s="267" t="s">
        <v>35</v>
      </c>
      <c r="AM37" s="268" t="s">
        <v>35</v>
      </c>
      <c r="AN37" s="267">
        <v>9</v>
      </c>
      <c r="AO37" s="267">
        <v>9</v>
      </c>
      <c r="AP37" s="268">
        <v>5</v>
      </c>
      <c r="AQ37" s="269" t="s">
        <v>35</v>
      </c>
      <c r="AR37" s="268" t="s">
        <v>38</v>
      </c>
      <c r="AS37" s="270">
        <f>AVERAGE(S37,U37,V37)+IF(OR(S37&gt;7,AND(S37&gt;5,V37&gt;5)),0.5,0)+IF(U37&gt;7,0.25,0)+IF(S37&lt;6,-0.5*(6-S37),0)</f>
        <v>2.1666666666666665</v>
      </c>
      <c r="AT37" s="271" t="str">
        <f>IF(AS37&gt;9,"SuperStar",IF(AS37&gt;8,"Star",IF(AS37&gt;6.5,"GoodReg",IF(AS37&gt;5,"Reg",IF(AS37&gt;4,"Bench","Minors")))))</f>
        <v>Minors</v>
      </c>
      <c r="AU37" s="270">
        <f>AVERAGE(X37,Z37,AA37)+IF(OR(X37&gt;7,AND(X37&gt;5,AA37&gt;5)),0.5,0)+IF(Z37&gt;7,0.25,0)+IF(X37&lt;6,-0.5*(6-X37),0)</f>
        <v>3.333333333333333</v>
      </c>
      <c r="AV37" s="270" t="str">
        <f>IF(AU37&gt;9,"SuperStar",IF(AU37&gt;8,"Star",IF(AU37&gt;6.5,"GoodReg",IF(AU37&gt;5,"Reg",IF(AU37&gt;4,"Bench","Minors")))))</f>
        <v>Minors</v>
      </c>
      <c r="AW37" s="271">
        <f>MIN(AS37+(MAX(0,25-L37))^1.5,AU37)</f>
        <v>3.333333333333333</v>
      </c>
      <c r="AX37" s="271" t="str">
        <f>IF(AW37&gt;9,"SuperStar",IF(AW37&gt;8,"Star",IF(AW37&gt;6.5,"GoodReg",IF(AW37&gt;5,"Reg",IF(AW37&gt;4,"Bench","Minors")))))</f>
        <v>Minors</v>
      </c>
      <c r="AY37" s="272">
        <f>IF(AND(OR(S37+V37&gt;12,AND(S37&gt;6,V37&gt;6)),AN37&gt;6,OR(AO37&gt;=AN37,AO37&gt;6)),1,0)</f>
        <v>0</v>
      </c>
      <c r="AZ37" s="273">
        <f>IF(OR(AND(S37&gt;6,W37&gt;6),S37+V37&gt;12),1,0)</f>
        <v>0</v>
      </c>
      <c r="BA37" s="273">
        <f>IF(AND(S37&gt;6,U37&gt;6,V37&gt;6),1,0)</f>
        <v>0</v>
      </c>
      <c r="BB37" s="273">
        <f>IF(AND(U37&gt;7,OR(S37&gt;6,V37&gt;6)),1,0)</f>
        <v>0</v>
      </c>
      <c r="BC37" s="273">
        <f>IF(AND(U37&gt;6,OR(S37&gt;6,V37&gt;6)),1,0)</f>
        <v>0</v>
      </c>
      <c r="BD37" s="273">
        <f>IF(AND(OR(S37&gt;6,U37&gt;6),OR(S37&gt;6,V37&gt;6)),1,0)</f>
        <v>0</v>
      </c>
      <c r="BE37" s="273">
        <f>IF(AND(S37&gt;4,OR(S37&gt;6,U37&gt;6,V37&gt;6)),1,0)</f>
        <v>0</v>
      </c>
      <c r="BF37" s="273">
        <f>IF(AND(S37&gt;4,OR(S37&gt;6,T37&gt;6,U37&gt;6,V37&gt;6)),1,0)</f>
        <v>0</v>
      </c>
      <c r="BG37" s="268">
        <f>IF(AND(S37&gt;4,MAX(S37:W37)&gt;6),1,0)</f>
        <v>0</v>
      </c>
      <c r="BH37" s="272">
        <f>IF(AND(OR(X37+AA37&gt;12,AND(X37&gt;6,AA37&gt;6)),AN37&gt;6,OR(AO37&gt;=AN37,AO37&gt;6)),1,0)</f>
        <v>0</v>
      </c>
      <c r="BI37" s="273">
        <f>IF(OR(AND(X37&gt;6,AB37&gt;6),X37+AA37&gt;12),1,0)</f>
        <v>0</v>
      </c>
      <c r="BJ37" s="273">
        <f>IF(AND(X37&gt;6,Z37&gt;6,AA37&gt;6),1,0)</f>
        <v>0</v>
      </c>
      <c r="BK37" s="273">
        <f>IF(AND(Z37&gt;7,OR(X37&gt;6,AA37&gt;6)),1,0)</f>
        <v>0</v>
      </c>
      <c r="BL37" s="273">
        <f>IF(AND(Z37&gt;6,OR(X37&gt;6,AA37&gt;6)),1,0)</f>
        <v>0</v>
      </c>
      <c r="BM37" s="273">
        <f>IF(AND(OR(X37&gt;6,Z37&gt;6),OR(X37&gt;6,AA37&gt;6)),1,0)</f>
        <v>0</v>
      </c>
      <c r="BN37" s="273">
        <f>IF(AND(X37&gt;4,OR(X37&gt;6,Z37&gt;6,AA37&gt;6)),1,0)</f>
        <v>0</v>
      </c>
      <c r="BO37" s="273">
        <f>IF(AND(X37&gt;4,OR(X37&gt;6,Y37&gt;6,Z37&gt;6,AA37&gt;6)),1,0)</f>
        <v>0</v>
      </c>
      <c r="BP37" s="268">
        <f>IF(AND(X37&gt;4,MAX(X37:AB37)&gt;6),1,0)</f>
        <v>0</v>
      </c>
      <c r="BQ37" s="268">
        <f>IF(AVERAGE(AN37:AO37)&gt;9,1,0)+IF(AVERAGE(AN37:AO37)&gt;7,1,0)+IF(AN37&gt;7,1,0)+IF(AO37&gt;7,1,0)+IF(AP37&gt;8,1,0)+IF(AP37&gt;6,1,0)</f>
        <v>3</v>
      </c>
      <c r="BR37" s="274">
        <f>IF(OR(MAX(AF37,AG37,AK37,AM37)&gt;6,MAX(AH37,AI37,AJ37,AL37)&gt;7),2,IF(MAX(AF37:AM37)&gt;4,1,0))</f>
        <v>2</v>
      </c>
      <c r="BS37" s="267" t="str">
        <f>IF(AR37=1,"Yes","")</f>
        <v/>
      </c>
      <c r="BT37" s="266" t="str">
        <f>IF($B37="ML","There",IF(AND($X37&gt;=6,AVERAGE($Z37:$AA37)&gt;=6),"Likely",IF(OR($X37&gt;6,AND($X37=6,AVERAGE($Z37:$AA37)&gt;=3),AND($X37&gt;=5,AVERAGE($Z37:$AA37)&gt;=5),AVERAGE($X37,$Z37:$AA37)&gt;5),"Possible","Unlikely")))</f>
        <v>Unlikely</v>
      </c>
      <c r="BU37" s="267" t="str">
        <f>IF(OR(AND(S37&gt;=6,U37+V37&gt;=12),S37&gt;7),"Start",IF(AND(S37&gt;=5,U37+V37&gt;=8),"Bench","aack!"))</f>
        <v>aack!</v>
      </c>
      <c r="BV37" s="267" t="str">
        <f>IF(OR(AND(X37&gt;=6,Z37+AA37&gt;=12),X37&gt;7),"Start",IF(AND(X37&gt;=5,Z37+AA37&gt;=8),"Bench","aack!"))</f>
        <v>aack!</v>
      </c>
      <c r="BW37" s="267" t="str">
        <f>IF(S37&gt;5,"ML",IF(S37=5,"AAA",IF(S37=4,"AA",IF(S37=3,"A","SS-A"))))</f>
        <v>A</v>
      </c>
      <c r="BX37" s="267">
        <f>S37-X37</f>
        <v>-1</v>
      </c>
      <c r="BY37" s="267">
        <f>T37-Y37</f>
        <v>0</v>
      </c>
      <c r="BZ37" s="267">
        <f>U37-Z37</f>
        <v>0</v>
      </c>
      <c r="CA37" s="267">
        <f>V37-AA37</f>
        <v>-1</v>
      </c>
      <c r="CB37" s="267">
        <f>W37-AB37</f>
        <v>0</v>
      </c>
      <c r="CC37" s="267">
        <f>SUM(BX37:CB37)</f>
        <v>-2</v>
      </c>
      <c r="CD37" s="267">
        <f>X37+Z37+AA37</f>
        <v>13</v>
      </c>
      <c r="CE37" s="267">
        <f>X37+Z37</f>
        <v>7</v>
      </c>
      <c r="CF37" s="267">
        <f>X37+AA37</f>
        <v>10</v>
      </c>
      <c r="CG37" s="267" t="str">
        <f>IF(L37&gt;24,"Now - Age",IF(S37&gt;6,"Now",IF(X37&lt;6,"With Dev",MIN(X37-S37,7-S37))))</f>
        <v>With Dev</v>
      </c>
      <c r="CH37" s="282" t="str">
        <f>IF(AF37&lt;&gt;"-","X","")</f>
        <v/>
      </c>
      <c r="CI37" s="282" t="str">
        <f>IF(AND(AG37&lt;&gt;"-",AG37&gt;5),"X","")</f>
        <v>X</v>
      </c>
      <c r="CJ37" s="282" t="str">
        <f>IF(AND(AH37&lt;&gt;"-",AH37&gt;5),"X","")</f>
        <v>X</v>
      </c>
      <c r="CK37" s="282" t="str">
        <f>IF(AND(AI37&lt;&gt;"-",AI37&gt;4,AC37&gt;6),"X","")</f>
        <v/>
      </c>
      <c r="CL37" s="282" t="str">
        <f>IF(AND(AJ37&lt;&gt;"-",AJ37&gt;5,AC37&gt;5),"X","")</f>
        <v/>
      </c>
      <c r="CM37" s="282" t="str">
        <f>IF(AND(AK37&lt;&gt;"-",AK37&gt;3),"X","")</f>
        <v/>
      </c>
      <c r="CN37" s="282" t="str">
        <f>IF(AND(AL37&lt;&gt;"-",AL37&gt;6),"X","")</f>
        <v/>
      </c>
      <c r="CO37" s="282" t="str">
        <f>IF(AND(AM37&lt;&gt;"-",AM37&gt;5,AD37&gt;6),"X","")</f>
        <v/>
      </c>
      <c r="CP37" s="282" t="str">
        <f>IF(COUNTBLANK(CH37:CO37)=8,"X","")</f>
        <v/>
      </c>
    </row>
    <row r="38" spans="1:94" s="340" customFormat="1" x14ac:dyDescent="0.25">
      <c r="A38" s="265" t="str">
        <f>H38&amp;" "&amp;I38</f>
        <v>Jason Keith</v>
      </c>
      <c r="B38" s="265" t="str">
        <f>IF(ISERROR(VLOOKUP(A38,KAL!$C$3:$C$24,1,FALSE)),IF(ISERROR(VLOOKUP(A38,'GRR-AAA'!$C$6:$C$33,1,FALSE)),IF(ISERROR(VLOOKUP(A38,'HAM-AA'!$C$6:$C$33,1,FALSE)),IF(ISERROR(VLOOKUP(A38,'NAM-A'!$C$6:$C$33,1,FALSE)),IF(ISERROR(VLOOKUP(A38,'KET-S A'!$C$6:$C$33,1,FALSE)),"","S A"),"A"),"AA"),"AAA"),"ML")</f>
        <v/>
      </c>
      <c r="C38" s="266"/>
      <c r="D38" s="267" t="str">
        <f>IF(BJ38=1,3,IF(BK38=1,4,IF(BH38=1,1,IF(BL38=1,5,IF(BI38=1,2,IF(BM38=1,6,IF(BN38=1,7,IF(BO38=1,8,IF(BP38=1,9,"-")))))))))</f>
        <v>-</v>
      </c>
      <c r="E38" s="267" t="str">
        <f>IF(BA38=1,3,IF(BB38=1,4,IF(AY38=1,1,IF(BC38=1,5,IF(AZ38=1,2,IF(BD38=1,6,IF(BE38=1,7,IF(BF38=1,8,IF(BG38=1,9,"-")))))))))</f>
        <v>-</v>
      </c>
      <c r="F38" s="267" t="str">
        <f>IF(OR(OR(Q38="Very High",Q38="High"),AND(OR(Q38="Very High",Q38="High",Q38="Normal"),OR(R38="Very High",R38="High"))),"K","T")</f>
        <v>T</v>
      </c>
      <c r="G38" s="267" t="s">
        <v>87</v>
      </c>
      <c r="H38" s="267" t="s">
        <v>618</v>
      </c>
      <c r="I38" s="267" t="s">
        <v>619</v>
      </c>
      <c r="J38" s="267" t="s">
        <v>528</v>
      </c>
      <c r="K38" s="267" t="s">
        <v>198</v>
      </c>
      <c r="L38" s="267">
        <v>25</v>
      </c>
      <c r="M38" s="267" t="s">
        <v>93</v>
      </c>
      <c r="N38" s="267" t="s">
        <v>94</v>
      </c>
      <c r="O38" s="267" t="s">
        <v>40</v>
      </c>
      <c r="P38" s="268" t="s">
        <v>36</v>
      </c>
      <c r="Q38" s="267" t="s">
        <v>215</v>
      </c>
      <c r="R38" s="268" t="s">
        <v>215</v>
      </c>
      <c r="S38" s="267">
        <v>3</v>
      </c>
      <c r="T38" s="267">
        <v>3</v>
      </c>
      <c r="U38" s="267">
        <v>2</v>
      </c>
      <c r="V38" s="267">
        <v>6</v>
      </c>
      <c r="W38" s="268">
        <v>3</v>
      </c>
      <c r="X38" s="267">
        <v>4</v>
      </c>
      <c r="Y38" s="267">
        <v>4</v>
      </c>
      <c r="Z38" s="267">
        <v>3</v>
      </c>
      <c r="AA38" s="267">
        <v>6</v>
      </c>
      <c r="AB38" s="268">
        <v>3</v>
      </c>
      <c r="AC38" s="267">
        <v>7</v>
      </c>
      <c r="AD38" s="267">
        <v>5</v>
      </c>
      <c r="AE38" s="267">
        <v>1</v>
      </c>
      <c r="AF38" s="267" t="s">
        <v>35</v>
      </c>
      <c r="AG38" s="267" t="s">
        <v>35</v>
      </c>
      <c r="AH38" s="267">
        <v>9</v>
      </c>
      <c r="AI38" s="267">
        <v>3</v>
      </c>
      <c r="AJ38" s="267">
        <v>7</v>
      </c>
      <c r="AK38" s="267" t="s">
        <v>35</v>
      </c>
      <c r="AL38" s="267" t="s">
        <v>35</v>
      </c>
      <c r="AM38" s="268" t="s">
        <v>35</v>
      </c>
      <c r="AN38" s="267">
        <v>9</v>
      </c>
      <c r="AO38" s="267">
        <v>9</v>
      </c>
      <c r="AP38" s="268">
        <v>9</v>
      </c>
      <c r="AQ38" s="269" t="s">
        <v>35</v>
      </c>
      <c r="AR38" s="268">
        <v>0</v>
      </c>
      <c r="AS38" s="270">
        <f>AVERAGE(S38,U38,V38)+IF(OR(S38&gt;7,AND(S38&gt;5,V38&gt;5)),0.5,0)+IF(U38&gt;7,0.25,0)+IF(S38&lt;6,-0.5*(6-S38),0)</f>
        <v>2.1666666666666665</v>
      </c>
      <c r="AT38" s="271" t="str">
        <f>IF(AS38&gt;9,"SuperStar",IF(AS38&gt;8,"Star",IF(AS38&gt;6.5,"GoodReg",IF(AS38&gt;5,"Reg",IF(AS38&gt;4,"Bench","Minors")))))</f>
        <v>Minors</v>
      </c>
      <c r="AU38" s="270">
        <f>AVERAGE(X38,Z38,AA38)+IF(OR(X38&gt;7,AND(X38&gt;5,AA38&gt;5)),0.5,0)+IF(Z38&gt;7,0.25,0)+IF(X38&lt;6,-0.5*(6-X38),0)</f>
        <v>3.333333333333333</v>
      </c>
      <c r="AV38" s="270" t="str">
        <f>IF(AU38&gt;9,"SuperStar",IF(AU38&gt;8,"Star",IF(AU38&gt;6.5,"GoodReg",IF(AU38&gt;5,"Reg",IF(AU38&gt;4,"Bench","Minors")))))</f>
        <v>Minors</v>
      </c>
      <c r="AW38" s="271">
        <f>MIN(AS38+(MAX(0,25-L38))^1.5,AU38)</f>
        <v>2.1666666666666665</v>
      </c>
      <c r="AX38" s="271" t="str">
        <f>IF(AW38&gt;9,"SuperStar",IF(AW38&gt;8,"Star",IF(AW38&gt;6.5,"GoodReg",IF(AW38&gt;5,"Reg",IF(AW38&gt;4,"Bench","Minors")))))</f>
        <v>Minors</v>
      </c>
      <c r="AY38" s="272">
        <f>IF(AND(OR(S38+V38&gt;12,AND(S38&gt;6,V38&gt;6)),AN38&gt;6,OR(AO38&gt;=AN38,AO38&gt;6)),1,0)</f>
        <v>0</v>
      </c>
      <c r="AZ38" s="273">
        <f>IF(OR(AND(S38&gt;6,W38&gt;6),S38+V38&gt;12),1,0)</f>
        <v>0</v>
      </c>
      <c r="BA38" s="273">
        <f>IF(AND(S38&gt;6,U38&gt;6,V38&gt;6),1,0)</f>
        <v>0</v>
      </c>
      <c r="BB38" s="273">
        <f>IF(AND(U38&gt;7,OR(S38&gt;6,V38&gt;6)),1,0)</f>
        <v>0</v>
      </c>
      <c r="BC38" s="273">
        <f>IF(AND(U38&gt;6,OR(S38&gt;6,V38&gt;6)),1,0)</f>
        <v>0</v>
      </c>
      <c r="BD38" s="273">
        <f>IF(AND(OR(S38&gt;6,U38&gt;6),OR(S38&gt;6,V38&gt;6)),1,0)</f>
        <v>0</v>
      </c>
      <c r="BE38" s="273">
        <f>IF(AND(S38&gt;4,OR(S38&gt;6,U38&gt;6,V38&gt;6)),1,0)</f>
        <v>0</v>
      </c>
      <c r="BF38" s="273">
        <f>IF(AND(S38&gt;4,OR(S38&gt;6,T38&gt;6,U38&gt;6,V38&gt;6)),1,0)</f>
        <v>0</v>
      </c>
      <c r="BG38" s="268">
        <f>IF(AND(S38&gt;4,MAX(S38:W38)&gt;6),1,0)</f>
        <v>0</v>
      </c>
      <c r="BH38" s="272">
        <f>IF(AND(OR(X38+AA38&gt;12,AND(X38&gt;6,AA38&gt;6)),AN38&gt;6,OR(AO38&gt;=AN38,AO38&gt;6)),1,0)</f>
        <v>0</v>
      </c>
      <c r="BI38" s="273">
        <f>IF(OR(AND(X38&gt;6,AB38&gt;6),X38+AA38&gt;12),1,0)</f>
        <v>0</v>
      </c>
      <c r="BJ38" s="273">
        <f>IF(AND(X38&gt;6,Z38&gt;6,AA38&gt;6),1,0)</f>
        <v>0</v>
      </c>
      <c r="BK38" s="273">
        <f>IF(AND(Z38&gt;7,OR(X38&gt;6,AA38&gt;6)),1,0)</f>
        <v>0</v>
      </c>
      <c r="BL38" s="273">
        <f>IF(AND(Z38&gt;6,OR(X38&gt;6,AA38&gt;6)),1,0)</f>
        <v>0</v>
      </c>
      <c r="BM38" s="273">
        <f>IF(AND(OR(X38&gt;6,Z38&gt;6),OR(X38&gt;6,AA38&gt;6)),1,0)</f>
        <v>0</v>
      </c>
      <c r="BN38" s="273">
        <f>IF(AND(X38&gt;4,OR(X38&gt;6,Z38&gt;6,AA38&gt;6)),1,0)</f>
        <v>0</v>
      </c>
      <c r="BO38" s="273">
        <f>IF(AND(X38&gt;4,OR(X38&gt;6,Y38&gt;6,Z38&gt;6,AA38&gt;6)),1,0)</f>
        <v>0</v>
      </c>
      <c r="BP38" s="268">
        <f>IF(AND(X38&gt;4,MAX(X38:AB38)&gt;6),1,0)</f>
        <v>0</v>
      </c>
      <c r="BQ38" s="268">
        <f>IF(AVERAGE(AN38:AO38)&gt;9,1,0)+IF(AVERAGE(AN38:AO38)&gt;7,1,0)+IF(AN38&gt;7,1,0)+IF(AO38&gt;7,1,0)+IF(AP38&gt;8,1,0)+IF(AP38&gt;6,1,0)</f>
        <v>5</v>
      </c>
      <c r="BR38" s="274">
        <f>IF(OR(MAX(AF38,AG38,AK38,AM38)&gt;6,MAX(AH38,AI38,AJ38,AL38)&gt;7),2,IF(MAX(AF38:AM38)&gt;4,1,0))</f>
        <v>2</v>
      </c>
      <c r="BS38" s="267" t="str">
        <f>IF(AR38=1,"Yes","")</f>
        <v/>
      </c>
      <c r="BT38" s="266" t="str">
        <f>IF($B38="ML","There",IF(AND($X38&gt;=6,AVERAGE($Z38:$AA38)&gt;=6),"Likely",IF(OR($X38&gt;6,AND($X38=6,AVERAGE($Z38:$AA38)&gt;=3),AND($X38&gt;=5,AVERAGE($Z38:$AA38)&gt;=5),AVERAGE($X38,$Z38:$AA38)&gt;5),"Possible","Unlikely")))</f>
        <v>Unlikely</v>
      </c>
      <c r="BU38" s="267" t="str">
        <f>IF(OR(AND(S38&gt;=6,U38+V38&gt;=12),S38&gt;7),"Start",IF(AND(S38&gt;=5,U38+V38&gt;=8),"Bench","aack!"))</f>
        <v>aack!</v>
      </c>
      <c r="BV38" s="267" t="str">
        <f>IF(OR(AND(X38&gt;=6,Z38+AA38&gt;=12),X38&gt;7),"Start",IF(AND(X38&gt;=5,Z38+AA38&gt;=8),"Bench","aack!"))</f>
        <v>aack!</v>
      </c>
      <c r="BW38" s="267" t="str">
        <f>IF(S38&gt;5,"ML",IF(S38=5,"AAA",IF(S38=4,"AA",IF(S38=3,"A","SS-A"))))</f>
        <v>A</v>
      </c>
      <c r="BX38" s="267">
        <f>S38-X38</f>
        <v>-1</v>
      </c>
      <c r="BY38" s="267">
        <f>T38-Y38</f>
        <v>-1</v>
      </c>
      <c r="BZ38" s="267">
        <f>U38-Z38</f>
        <v>-1</v>
      </c>
      <c r="CA38" s="267">
        <f>V38-AA38</f>
        <v>0</v>
      </c>
      <c r="CB38" s="267">
        <f>W38-AB38</f>
        <v>0</v>
      </c>
      <c r="CC38" s="267">
        <f>SUM(BX38:CB38)</f>
        <v>-3</v>
      </c>
      <c r="CD38" s="267">
        <f>X38+Z38+AA38</f>
        <v>13</v>
      </c>
      <c r="CE38" s="267">
        <f>X38+Z38</f>
        <v>7</v>
      </c>
      <c r="CF38" s="267">
        <f>X38+AA38</f>
        <v>10</v>
      </c>
      <c r="CG38" s="267" t="str">
        <f>IF(L38&gt;24,"Now - Age",IF(S38&gt;6,"Now",IF(X38&lt;6,"With Dev",MIN(X38-S38,7-S38))))</f>
        <v>Now - Age</v>
      </c>
      <c r="CH38" s="282" t="str">
        <f>IF(AF38&lt;&gt;"-","X","")</f>
        <v/>
      </c>
      <c r="CI38" s="282" t="str">
        <f>IF(AND(AG38&lt;&gt;"-",AG38&gt;5),"X","")</f>
        <v/>
      </c>
      <c r="CJ38" s="282" t="str">
        <f>IF(AND(AH38&lt;&gt;"-",AH38&gt;5),"X","")</f>
        <v>X</v>
      </c>
      <c r="CK38" s="282" t="str">
        <f>IF(AND(AI38&lt;&gt;"-",AI38&gt;4,AC38&gt;6),"X","")</f>
        <v/>
      </c>
      <c r="CL38" s="282" t="str">
        <f>IF(AND(AJ38&lt;&gt;"-",AJ38&gt;5,AC38&gt;5),"X","")</f>
        <v>X</v>
      </c>
      <c r="CM38" s="282" t="str">
        <f>IF(AND(AK38&lt;&gt;"-",AK38&gt;3),"X","")</f>
        <v/>
      </c>
      <c r="CN38" s="282" t="str">
        <f>IF(AND(AL38&lt;&gt;"-",AL38&gt;6),"X","")</f>
        <v/>
      </c>
      <c r="CO38" s="282" t="str">
        <f>IF(AND(AM38&lt;&gt;"-",AM38&gt;5,AD38&gt;6),"X","")</f>
        <v/>
      </c>
      <c r="CP38" s="282" t="str">
        <f>IF(COUNTBLANK(CH38:CO38)=8,"X","")</f>
        <v/>
      </c>
    </row>
    <row r="39" spans="1:94" s="340" customFormat="1" x14ac:dyDescent="0.25">
      <c r="A39" s="265" t="str">
        <f>H39&amp;" "&amp;I39</f>
        <v>Marcello Tillett</v>
      </c>
      <c r="B39" s="265" t="str">
        <f>IF(ISERROR(VLOOKUP(H39,KAL!$C$3:$C$24,1,FALSE)),IF(ISERROR(VLOOKUP(H39,'GRR-AAA'!$C$6:$C$33,1,FALSE)),IF(ISERROR(VLOOKUP(H39,'HAM-AA'!$C$6:$C$33,1,FALSE)),IF(ISERROR(VLOOKUP(H39,'NAM-A'!$C$6:$C$33,1,FALSE)),IF(ISERROR(VLOOKUP(H39,'KET-S A'!$C$6:$C$33,1,FALSE)),"","S A"),"A"),"AA"),"AAA"),"ML")</f>
        <v/>
      </c>
      <c r="C39" s="266"/>
      <c r="D39" s="267" t="str">
        <f>IF(BJ39=1,3,IF(BK39=1,4,IF(BH39=1,1,IF(BL39=1,5,IF(BI39=1,2,IF(BM39=1,6,IF(BN39=1,7,IF(BO39=1,8,IF(BP39=1,9,"-")))))))))</f>
        <v>-</v>
      </c>
      <c r="E39" s="267" t="str">
        <f>IF(BA39=1,3,IF(BB39=1,4,IF(AY39=1,1,IF(BC39=1,5,IF(AZ39=1,2,IF(BD39=1,6,IF(BE39=1,7,IF(BF39=1,8,IF(BG39=1,9,"-")))))))))</f>
        <v>-</v>
      </c>
      <c r="F39" s="267" t="str">
        <f>IF(OR(OR(Q39="Very High",Q39="High"),AND(OR(Q39="Very High",Q39="High",Q39="Normal"),OR(R39="Very High",R39="High"))),"K","T")</f>
        <v>T</v>
      </c>
      <c r="G39" s="267" t="s">
        <v>90</v>
      </c>
      <c r="H39" s="267" t="s">
        <v>725</v>
      </c>
      <c r="I39" s="267" t="s">
        <v>726</v>
      </c>
      <c r="J39" s="267" t="s">
        <v>553</v>
      </c>
      <c r="K39" s="267" t="s">
        <v>200</v>
      </c>
      <c r="L39" s="267">
        <v>23</v>
      </c>
      <c r="M39" s="267" t="s">
        <v>94</v>
      </c>
      <c r="N39" s="267" t="s">
        <v>94</v>
      </c>
      <c r="O39" s="267" t="s">
        <v>40</v>
      </c>
      <c r="P39" s="268" t="s">
        <v>40</v>
      </c>
      <c r="Q39" s="267" t="s">
        <v>214</v>
      </c>
      <c r="R39" s="268" t="s">
        <v>214</v>
      </c>
      <c r="S39" s="267">
        <v>3</v>
      </c>
      <c r="T39" s="267">
        <v>3</v>
      </c>
      <c r="U39" s="267">
        <v>4</v>
      </c>
      <c r="V39" s="267">
        <v>4</v>
      </c>
      <c r="W39" s="268">
        <v>4</v>
      </c>
      <c r="X39" s="267">
        <v>3</v>
      </c>
      <c r="Y39" s="267">
        <v>4</v>
      </c>
      <c r="Z39" s="267">
        <v>5</v>
      </c>
      <c r="AA39" s="267">
        <v>4</v>
      </c>
      <c r="AB39" s="268">
        <v>4</v>
      </c>
      <c r="AC39" s="267">
        <v>6</v>
      </c>
      <c r="AD39" s="267">
        <v>9</v>
      </c>
      <c r="AE39" s="267">
        <v>1</v>
      </c>
      <c r="AF39" s="267" t="s">
        <v>35</v>
      </c>
      <c r="AG39" s="267">
        <v>1</v>
      </c>
      <c r="AH39" s="267" t="s">
        <v>35</v>
      </c>
      <c r="AI39" s="267" t="s">
        <v>35</v>
      </c>
      <c r="AJ39" s="267" t="s">
        <v>35</v>
      </c>
      <c r="AK39" s="267">
        <v>7</v>
      </c>
      <c r="AL39" s="267" t="s">
        <v>35</v>
      </c>
      <c r="AM39" s="268">
        <v>6</v>
      </c>
      <c r="AN39" s="267">
        <v>9</v>
      </c>
      <c r="AO39" s="267">
        <v>9</v>
      </c>
      <c r="AP39" s="268">
        <v>8</v>
      </c>
      <c r="AQ39" s="269" t="s">
        <v>35</v>
      </c>
      <c r="AR39" s="268" t="s">
        <v>38</v>
      </c>
      <c r="AS39" s="270">
        <f>AVERAGE(S39,U39,V39)+IF(OR(S39&gt;7,AND(S39&gt;5,V39&gt;5)),0.5,0)+IF(U39&gt;7,0.25,0)+IF(S39&lt;6,-0.5*(6-S39),0)</f>
        <v>2.1666666666666665</v>
      </c>
      <c r="AT39" s="271" t="str">
        <f>IF(AS39&gt;9,"SuperStar",IF(AS39&gt;8,"Star",IF(AS39&gt;6.5,"GoodReg",IF(AS39&gt;5,"Reg",IF(AS39&gt;4,"Bench","Minors")))))</f>
        <v>Minors</v>
      </c>
      <c r="AU39" s="270">
        <f>AVERAGE(X39,Z39,AA39)+IF(OR(X39&gt;7,AND(X39&gt;5,AA39&gt;5)),0.5,0)+IF(Z39&gt;7,0.25,0)+IF(X39&lt;6,-0.5*(6-X39),0)</f>
        <v>2.5</v>
      </c>
      <c r="AV39" s="270" t="str">
        <f>IF(AU39&gt;9,"SuperStar",IF(AU39&gt;8,"Star",IF(AU39&gt;6.5,"GoodReg",IF(AU39&gt;5,"Reg",IF(AU39&gt;4,"Bench","Minors")))))</f>
        <v>Minors</v>
      </c>
      <c r="AW39" s="271">
        <f>MIN(AS39+(MAX(0,25-L39))^1.5,AU39)</f>
        <v>2.5</v>
      </c>
      <c r="AX39" s="271" t="str">
        <f>IF(AW39&gt;9,"SuperStar",IF(AW39&gt;8,"Star",IF(AW39&gt;6.5,"GoodReg",IF(AW39&gt;5,"Reg",IF(AW39&gt;4,"Bench","Minors")))))</f>
        <v>Minors</v>
      </c>
      <c r="AY39" s="272">
        <f>IF(AND(OR(S39+V39&gt;12,AND(S39&gt;6,V39&gt;6)),AN39&gt;6,OR(AO39&gt;=AN39,AO39&gt;6)),1,0)</f>
        <v>0</v>
      </c>
      <c r="AZ39" s="273">
        <f>IF(OR(AND(S39&gt;6,W39&gt;6),S39+V39&gt;12),1,0)</f>
        <v>0</v>
      </c>
      <c r="BA39" s="273">
        <f>IF(AND(S39&gt;6,U39&gt;6,V39&gt;6),1,0)</f>
        <v>0</v>
      </c>
      <c r="BB39" s="273">
        <f>IF(AND(U39&gt;7,OR(S39&gt;6,V39&gt;6)),1,0)</f>
        <v>0</v>
      </c>
      <c r="BC39" s="273">
        <f>IF(AND(U39&gt;6,OR(S39&gt;6,V39&gt;6)),1,0)</f>
        <v>0</v>
      </c>
      <c r="BD39" s="273">
        <f>IF(AND(OR(S39&gt;6,U39&gt;6),OR(S39&gt;6,V39&gt;6)),1,0)</f>
        <v>0</v>
      </c>
      <c r="BE39" s="273">
        <f>IF(AND(S39&gt;4,OR(S39&gt;6,U39&gt;6,V39&gt;6)),1,0)</f>
        <v>0</v>
      </c>
      <c r="BF39" s="273">
        <f>IF(AND(S39&gt;4,OR(S39&gt;6,T39&gt;6,U39&gt;6,V39&gt;6)),1,0)</f>
        <v>0</v>
      </c>
      <c r="BG39" s="268">
        <f>IF(AND(S39&gt;4,MAX(S39:W39)&gt;6),1,0)</f>
        <v>0</v>
      </c>
      <c r="BH39" s="272">
        <f>IF(AND(OR(X39+AA39&gt;12,AND(X39&gt;6,AA39&gt;6)),AN39&gt;6,OR(AO39&gt;=AN39,AO39&gt;6)),1,0)</f>
        <v>0</v>
      </c>
      <c r="BI39" s="273">
        <f>IF(OR(AND(X39&gt;6,AB39&gt;6),X39+AA39&gt;12),1,0)</f>
        <v>0</v>
      </c>
      <c r="BJ39" s="273">
        <f>IF(AND(X39&gt;6,Z39&gt;6,AA39&gt;6),1,0)</f>
        <v>0</v>
      </c>
      <c r="BK39" s="273">
        <f>IF(AND(Z39&gt;7,OR(X39&gt;6,AA39&gt;6)),1,0)</f>
        <v>0</v>
      </c>
      <c r="BL39" s="273">
        <f>IF(AND(Z39&gt;6,OR(X39&gt;6,AA39&gt;6)),1,0)</f>
        <v>0</v>
      </c>
      <c r="BM39" s="273">
        <f>IF(AND(OR(X39&gt;6,Z39&gt;6),OR(X39&gt;6,AA39&gt;6)),1,0)</f>
        <v>0</v>
      </c>
      <c r="BN39" s="273">
        <f>IF(AND(X39&gt;4,OR(X39&gt;6,Z39&gt;6,AA39&gt;6)),1,0)</f>
        <v>0</v>
      </c>
      <c r="BO39" s="273">
        <f>IF(AND(X39&gt;4,OR(X39&gt;6,Y39&gt;6,Z39&gt;6,AA39&gt;6)),1,0)</f>
        <v>0</v>
      </c>
      <c r="BP39" s="268">
        <f>IF(AND(X39&gt;4,MAX(X39:AB39)&gt;6),1,0)</f>
        <v>0</v>
      </c>
      <c r="BQ39" s="268">
        <f>IF(AVERAGE(AN39:AO39)&gt;9,1,0)+IF(AVERAGE(AN39:AO39)&gt;7,1,0)+IF(AN39&gt;7,1,0)+IF(AO39&gt;7,1,0)+IF(AP39&gt;8,1,0)+IF(AP39&gt;6,1,0)</f>
        <v>4</v>
      </c>
      <c r="BR39" s="274">
        <f>IF(OR(MAX(AF39,AG39,AK39,AM39)&gt;6,MAX(AH39,AI39,AJ39,AL39)&gt;7),2,IF(MAX(AF39:AM39)&gt;4,1,0))</f>
        <v>2</v>
      </c>
      <c r="BS39" s="267" t="str">
        <f>IF(AR39=1,"Yes","")</f>
        <v/>
      </c>
      <c r="BT39" s="266" t="str">
        <f>IF($B39="ML","There",IF(AND($X39&gt;=6,AVERAGE($Z39:$AA39)&gt;=6),"Likely",IF(OR($X39&gt;6,AND($X39=6,AVERAGE($Z39:$AA39)&gt;=3),AND($X39&gt;=5,AVERAGE($Z39:$AA39)&gt;=5),AVERAGE($X39,$Z39:$AA39)&gt;5),"Possible","Unlikely")))</f>
        <v>Unlikely</v>
      </c>
      <c r="BU39" s="267" t="str">
        <f>IF(OR(AND(S39&gt;=6,U39+V39&gt;=12),S39&gt;7),"Start",IF(AND(S39&gt;=5,U39+V39&gt;=8),"Bench","aack!"))</f>
        <v>aack!</v>
      </c>
      <c r="BV39" s="267" t="str">
        <f>IF(OR(AND(X39&gt;=6,Z39+AA39&gt;=12),X39&gt;7),"Start",IF(AND(X39&gt;=5,Z39+AA39&gt;=8),"Bench","aack!"))</f>
        <v>aack!</v>
      </c>
      <c r="BW39" s="267" t="str">
        <f>IF(S39&gt;5,"ML",IF(S39=5,"AAA",IF(S39=4,"AA",IF(S39=3,"A","SS-A"))))</f>
        <v>A</v>
      </c>
      <c r="BX39" s="267">
        <f>S39-X39</f>
        <v>0</v>
      </c>
      <c r="BY39" s="267">
        <f>T39-Y39</f>
        <v>-1</v>
      </c>
      <c r="BZ39" s="267">
        <f>U39-Z39</f>
        <v>-1</v>
      </c>
      <c r="CA39" s="267">
        <f>V39-AA39</f>
        <v>0</v>
      </c>
      <c r="CB39" s="267">
        <f>W39-AB39</f>
        <v>0</v>
      </c>
      <c r="CC39" s="267">
        <f>SUM(BX39:CB39)</f>
        <v>-2</v>
      </c>
      <c r="CD39" s="267">
        <f>X39+Z39+AA39</f>
        <v>12</v>
      </c>
      <c r="CE39" s="267">
        <f>X39+Z39</f>
        <v>8</v>
      </c>
      <c r="CF39" s="267">
        <f>X39+AA39</f>
        <v>7</v>
      </c>
      <c r="CG39" s="267" t="str">
        <f>IF(L39&gt;24,"Now - Age",IF(S39&gt;6,"Now",IF(X39&lt;6,"With Dev",MIN(X39-S39,7-S39))))</f>
        <v>With Dev</v>
      </c>
      <c r="CH39" s="282" t="str">
        <f>IF(AF39&lt;&gt;"-","X","")</f>
        <v/>
      </c>
      <c r="CI39" s="282" t="str">
        <f>IF(AND(AG39&lt;&gt;"-",AG39&gt;5),"X","")</f>
        <v/>
      </c>
      <c r="CJ39" s="282" t="str">
        <f>IF(AND(AH39&lt;&gt;"-",AH39&gt;5),"X","")</f>
        <v/>
      </c>
      <c r="CK39" s="282" t="str">
        <f>IF(AND(AI39&lt;&gt;"-",AI39&gt;4,AC39&gt;6),"X","")</f>
        <v/>
      </c>
      <c r="CL39" s="282" t="str">
        <f>IF(AND(AJ39&lt;&gt;"-",AJ39&gt;5,AC39&gt;5),"X","")</f>
        <v/>
      </c>
      <c r="CM39" s="282" t="str">
        <f>IF(AND(AK39&lt;&gt;"-",AK39&gt;3),"X","")</f>
        <v>X</v>
      </c>
      <c r="CN39" s="282" t="str">
        <f>IF(AND(AL39&lt;&gt;"-",AL39&gt;6),"X","")</f>
        <v/>
      </c>
      <c r="CO39" s="282" t="str">
        <f>IF(AND(AM39&lt;&gt;"-",AM39&gt;5,AD39&gt;6),"X","")</f>
        <v>X</v>
      </c>
      <c r="CP39" s="282" t="str">
        <f>IF(COUNTBLANK(CH39:CO39)=8,"X","")</f>
        <v/>
      </c>
    </row>
    <row r="40" spans="1:94" s="340" customFormat="1" x14ac:dyDescent="0.25">
      <c r="A40" s="265" t="str">
        <f>H40&amp;" "&amp;I40</f>
        <v>Juan Ortíz</v>
      </c>
      <c r="B40" s="265" t="str">
        <f>IF(ISERROR(VLOOKUP(A40,KAL!$C$3:$C$24,1,FALSE)),IF(ISERROR(VLOOKUP(A40,'GRR-AAA'!$C$6:$C$33,1,FALSE)),IF(ISERROR(VLOOKUP(A40,'HAM-AA'!$C$6:$C$33,1,FALSE)),IF(ISERROR(VLOOKUP(A40,'NAM-A'!$C$6:$C$33,1,FALSE)),IF(ISERROR(VLOOKUP(A40,'KET-S A'!$C$6:$C$33,1,FALSE)),"","S A"),"A"),"AA"),"AAA"),"ML")</f>
        <v/>
      </c>
      <c r="C40" s="266"/>
      <c r="D40" s="267" t="str">
        <f>IF(BJ40=1,3,IF(BK40=1,4,IF(BH40=1,1,IF(BL40=1,5,IF(BI40=1,2,IF(BM40=1,6,IF(BN40=1,7,IF(BO40=1,8,IF(BP40=1,9,"-")))))))))</f>
        <v>-</v>
      </c>
      <c r="E40" s="267" t="str">
        <f>IF(BA40=1,3,IF(BB40=1,4,IF(AY40=1,1,IF(BC40=1,5,IF(AZ40=1,2,IF(BD40=1,6,IF(BE40=1,7,IF(BF40=1,8,IF(BG40=1,9,"-")))))))))</f>
        <v>-</v>
      </c>
      <c r="F40" s="267" t="str">
        <f>IF(OR(OR(Q40="Very High",Q40="High"),AND(OR(Q40="Very High",Q40="High",Q40="Normal"),OR(R40="Very High",R40="High"))),"K","T")</f>
        <v>K</v>
      </c>
      <c r="G40" s="267" t="s">
        <v>89</v>
      </c>
      <c r="H40" s="267" t="s">
        <v>466</v>
      </c>
      <c r="I40" s="267" t="s">
        <v>665</v>
      </c>
      <c r="J40" s="267" t="s">
        <v>528</v>
      </c>
      <c r="K40" s="267" t="s">
        <v>198</v>
      </c>
      <c r="L40" s="267">
        <v>23</v>
      </c>
      <c r="M40" s="267" t="s">
        <v>93</v>
      </c>
      <c r="N40" s="267" t="s">
        <v>93</v>
      </c>
      <c r="O40" s="267" t="s">
        <v>40</v>
      </c>
      <c r="P40" s="268" t="s">
        <v>40</v>
      </c>
      <c r="Q40" s="267" t="s">
        <v>213</v>
      </c>
      <c r="R40" s="268" t="s">
        <v>214</v>
      </c>
      <c r="S40" s="267">
        <v>3</v>
      </c>
      <c r="T40" s="267">
        <v>3</v>
      </c>
      <c r="U40" s="267">
        <v>3</v>
      </c>
      <c r="V40" s="267">
        <v>5</v>
      </c>
      <c r="W40" s="268">
        <v>3</v>
      </c>
      <c r="X40" s="267">
        <v>3</v>
      </c>
      <c r="Y40" s="267">
        <v>3</v>
      </c>
      <c r="Z40" s="267">
        <v>3</v>
      </c>
      <c r="AA40" s="267">
        <v>5</v>
      </c>
      <c r="AB40" s="268">
        <v>3</v>
      </c>
      <c r="AC40" s="267">
        <v>3</v>
      </c>
      <c r="AD40" s="267">
        <v>7</v>
      </c>
      <c r="AE40" s="267">
        <v>1</v>
      </c>
      <c r="AF40" s="267" t="s">
        <v>35</v>
      </c>
      <c r="AG40" s="267">
        <v>6</v>
      </c>
      <c r="AH40" s="267" t="s">
        <v>35</v>
      </c>
      <c r="AI40" s="267" t="s">
        <v>35</v>
      </c>
      <c r="AJ40" s="267" t="s">
        <v>35</v>
      </c>
      <c r="AK40" s="267">
        <v>10</v>
      </c>
      <c r="AL40" s="267">
        <v>9</v>
      </c>
      <c r="AM40" s="268">
        <v>8</v>
      </c>
      <c r="AN40" s="267">
        <v>10</v>
      </c>
      <c r="AO40" s="267">
        <v>10</v>
      </c>
      <c r="AP40" s="268">
        <v>10</v>
      </c>
      <c r="AQ40" s="269" t="s">
        <v>35</v>
      </c>
      <c r="AR40" s="268">
        <v>0</v>
      </c>
      <c r="AS40" s="270">
        <f>AVERAGE(S40,U40,V40)+IF(OR(S40&gt;7,AND(S40&gt;5,V40&gt;5)),0.5,0)+IF(U40&gt;7,0.25,0)+IF(S40&lt;6,-0.5*(6-S40),0)</f>
        <v>2.1666666666666665</v>
      </c>
      <c r="AT40" s="271" t="str">
        <f>IF(AS40&gt;9,"SuperStar",IF(AS40&gt;8,"Star",IF(AS40&gt;6.5,"GoodReg",IF(AS40&gt;5,"Reg",IF(AS40&gt;4,"Bench","Minors")))))</f>
        <v>Minors</v>
      </c>
      <c r="AU40" s="270">
        <f>AVERAGE(X40,Z40,AA40)+IF(OR(X40&gt;7,AND(X40&gt;5,AA40&gt;5)),0.5,0)+IF(Z40&gt;7,0.25,0)+IF(X40&lt;6,-0.5*(6-X40),0)</f>
        <v>2.1666666666666665</v>
      </c>
      <c r="AV40" s="270" t="str">
        <f>IF(AU40&gt;9,"SuperStar",IF(AU40&gt;8,"Star",IF(AU40&gt;6.5,"GoodReg",IF(AU40&gt;5,"Reg",IF(AU40&gt;4,"Bench","Minors")))))</f>
        <v>Minors</v>
      </c>
      <c r="AW40" s="271">
        <f>MIN(AS40+(MAX(0,25-L40))^1.5,AU40)</f>
        <v>2.1666666666666665</v>
      </c>
      <c r="AX40" s="271" t="str">
        <f>IF(AW40&gt;9,"SuperStar",IF(AW40&gt;8,"Star",IF(AW40&gt;6.5,"GoodReg",IF(AW40&gt;5,"Reg",IF(AW40&gt;4,"Bench","Minors")))))</f>
        <v>Minors</v>
      </c>
      <c r="AY40" s="272">
        <f>IF(AND(OR(S40+V40&gt;12,AND(S40&gt;6,V40&gt;6)),AN40&gt;6,OR(AO40&gt;=AN40,AO40&gt;6)),1,0)</f>
        <v>0</v>
      </c>
      <c r="AZ40" s="273">
        <f>IF(OR(AND(S40&gt;6,W40&gt;6),S40+V40&gt;12),1,0)</f>
        <v>0</v>
      </c>
      <c r="BA40" s="273">
        <f>IF(AND(S40&gt;6,U40&gt;6,V40&gt;6),1,0)</f>
        <v>0</v>
      </c>
      <c r="BB40" s="273">
        <f>IF(AND(U40&gt;7,OR(S40&gt;6,V40&gt;6)),1,0)</f>
        <v>0</v>
      </c>
      <c r="BC40" s="273">
        <f>IF(AND(U40&gt;6,OR(S40&gt;6,V40&gt;6)),1,0)</f>
        <v>0</v>
      </c>
      <c r="BD40" s="273">
        <f>IF(AND(OR(S40&gt;6,U40&gt;6),OR(S40&gt;6,V40&gt;6)),1,0)</f>
        <v>0</v>
      </c>
      <c r="BE40" s="273">
        <f>IF(AND(S40&gt;4,OR(S40&gt;6,U40&gt;6,V40&gt;6)),1,0)</f>
        <v>0</v>
      </c>
      <c r="BF40" s="273">
        <f>IF(AND(S40&gt;4,OR(S40&gt;6,T40&gt;6,U40&gt;6,V40&gt;6)),1,0)</f>
        <v>0</v>
      </c>
      <c r="BG40" s="268">
        <f>IF(AND(S40&gt;4,MAX(S40:W40)&gt;6),1,0)</f>
        <v>0</v>
      </c>
      <c r="BH40" s="272">
        <f>IF(AND(OR(X40+AA40&gt;12,AND(X40&gt;6,AA40&gt;6)),AN40&gt;6,OR(AO40&gt;=AN40,AO40&gt;6)),1,0)</f>
        <v>0</v>
      </c>
      <c r="BI40" s="273">
        <f>IF(OR(AND(X40&gt;6,AB40&gt;6),X40+AA40&gt;12),1,0)</f>
        <v>0</v>
      </c>
      <c r="BJ40" s="273">
        <f>IF(AND(X40&gt;6,Z40&gt;6,AA40&gt;6),1,0)</f>
        <v>0</v>
      </c>
      <c r="BK40" s="273">
        <f>IF(AND(Z40&gt;7,OR(X40&gt;6,AA40&gt;6)),1,0)</f>
        <v>0</v>
      </c>
      <c r="BL40" s="273">
        <f>IF(AND(Z40&gt;6,OR(X40&gt;6,AA40&gt;6)),1,0)</f>
        <v>0</v>
      </c>
      <c r="BM40" s="273">
        <f>IF(AND(OR(X40&gt;6,Z40&gt;6),OR(X40&gt;6,AA40&gt;6)),1,0)</f>
        <v>0</v>
      </c>
      <c r="BN40" s="273">
        <f>IF(AND(X40&gt;4,OR(X40&gt;6,Z40&gt;6,AA40&gt;6)),1,0)</f>
        <v>0</v>
      </c>
      <c r="BO40" s="273">
        <f>IF(AND(X40&gt;4,OR(X40&gt;6,Y40&gt;6,Z40&gt;6,AA40&gt;6)),1,0)</f>
        <v>0</v>
      </c>
      <c r="BP40" s="268">
        <f>IF(AND(X40&gt;4,MAX(X40:AB40)&gt;6),1,0)</f>
        <v>0</v>
      </c>
      <c r="BQ40" s="268">
        <f>IF(AVERAGE(AN40:AO40)&gt;9,1,0)+IF(AVERAGE(AN40:AO40)&gt;7,1,0)+IF(AN40&gt;7,1,0)+IF(AO40&gt;7,1,0)+IF(AP40&gt;8,1,0)+IF(AP40&gt;6,1,0)</f>
        <v>6</v>
      </c>
      <c r="BR40" s="274">
        <f>IF(OR(MAX(AF40,AG40,AK40,AM40)&gt;6,MAX(AH40,AI40,AJ40,AL40)&gt;7),2,IF(MAX(AF40:AM40)&gt;4,1,0))</f>
        <v>2</v>
      </c>
      <c r="BS40" s="267" t="str">
        <f>IF(AR40=1,"Yes","")</f>
        <v/>
      </c>
      <c r="BT40" s="266" t="str">
        <f>IF($B40="ML","There",IF(AND($X40&gt;=6,AVERAGE($Z40:$AA40)&gt;=6),"Likely",IF(OR($X40&gt;6,AND($X40=6,AVERAGE($Z40:$AA40)&gt;=3),AND($X40&gt;=5,AVERAGE($Z40:$AA40)&gt;=5),AVERAGE($X40,$Z40:$AA40)&gt;5),"Possible","Unlikely")))</f>
        <v>Unlikely</v>
      </c>
      <c r="BU40" s="267" t="str">
        <f>IF(OR(AND(S40&gt;=6,U40+V40&gt;=12),S40&gt;7),"Start",IF(AND(S40&gt;=5,U40+V40&gt;=8),"Bench","aack!"))</f>
        <v>aack!</v>
      </c>
      <c r="BV40" s="267" t="str">
        <f>IF(OR(AND(X40&gt;=6,Z40+AA40&gt;=12),X40&gt;7),"Start",IF(AND(X40&gt;=5,Z40+AA40&gt;=8),"Bench","aack!"))</f>
        <v>aack!</v>
      </c>
      <c r="BW40" s="267" t="str">
        <f>IF(S40&gt;5,"ML",IF(S40=5,"AAA",IF(S40=4,"AA",IF(S40=3,"A","SS-A"))))</f>
        <v>A</v>
      </c>
      <c r="BX40" s="267">
        <f>S40-X40</f>
        <v>0</v>
      </c>
      <c r="BY40" s="267">
        <f>T40-Y40</f>
        <v>0</v>
      </c>
      <c r="BZ40" s="267">
        <f>U40-Z40</f>
        <v>0</v>
      </c>
      <c r="CA40" s="267">
        <f>V40-AA40</f>
        <v>0</v>
      </c>
      <c r="CB40" s="267">
        <f>W40-AB40</f>
        <v>0</v>
      </c>
      <c r="CC40" s="267">
        <f>SUM(BX40:CB40)</f>
        <v>0</v>
      </c>
      <c r="CD40" s="267">
        <f>X40+Z40+AA40</f>
        <v>11</v>
      </c>
      <c r="CE40" s="267">
        <f>X40+Z40</f>
        <v>6</v>
      </c>
      <c r="CF40" s="267">
        <f>X40+AA40</f>
        <v>8</v>
      </c>
      <c r="CG40" s="267" t="str">
        <f>IF(L40&gt;24,"Now - Age",IF(S40&gt;6,"Now",IF(X40&lt;6,"With Dev",MIN(X40-S40,7-S40))))</f>
        <v>With Dev</v>
      </c>
      <c r="CH40" s="282" t="str">
        <f>IF(AF40&lt;&gt;"-","X","")</f>
        <v/>
      </c>
      <c r="CI40" s="282" t="str">
        <f>IF(AND(AG40&lt;&gt;"-",AG40&gt;5),"X","")</f>
        <v>X</v>
      </c>
      <c r="CJ40" s="282" t="str">
        <f>IF(AND(AH40&lt;&gt;"-",AH40&gt;5),"X","")</f>
        <v/>
      </c>
      <c r="CK40" s="282" t="str">
        <f>IF(AND(AI40&lt;&gt;"-",AI40&gt;4,AC40&gt;6),"X","")</f>
        <v/>
      </c>
      <c r="CL40" s="282" t="str">
        <f>IF(AND(AJ40&lt;&gt;"-",AJ40&gt;5,AC40&gt;5),"X","")</f>
        <v/>
      </c>
      <c r="CM40" s="282" t="str">
        <f>IF(AND(AK40&lt;&gt;"-",AK40&gt;3),"X","")</f>
        <v>X</v>
      </c>
      <c r="CN40" s="282" t="str">
        <f>IF(AND(AL40&lt;&gt;"-",AL40&gt;6),"X","")</f>
        <v>X</v>
      </c>
      <c r="CO40" s="282" t="str">
        <f>IF(AND(AM40&lt;&gt;"-",AM40&gt;5,AD40&gt;6),"X","")</f>
        <v>X</v>
      </c>
      <c r="CP40" s="282" t="str">
        <f>IF(COUNTBLANK(CH40:CO40)=8,"X","")</f>
        <v/>
      </c>
    </row>
    <row r="41" spans="1:94" s="340" customFormat="1" x14ac:dyDescent="0.25">
      <c r="A41" s="265" t="str">
        <f>H41&amp;" "&amp;I41</f>
        <v>Paullo Keil</v>
      </c>
      <c r="B41" s="265" t="str">
        <f>IF(ISERROR(VLOOKUP(A41,KAL!$C$3:$C$24,1,FALSE)),IF(ISERROR(VLOOKUP(A41,'GRR-AAA'!$C$6:$C$33,1,FALSE)),IF(ISERROR(VLOOKUP(A41,'HAM-AA'!$C$6:$C$33,1,FALSE)),IF(ISERROR(VLOOKUP(A41,'NAM-A'!$C$6:$C$33,1,FALSE)),IF(ISERROR(VLOOKUP(A41,'KET-S A'!$C$6:$C$33,1,FALSE)),"","S A"),"A"),"AA"),"AAA"),"ML")</f>
        <v/>
      </c>
      <c r="C41" s="266"/>
      <c r="D41" s="267">
        <f>IF(BJ41=1,3,IF(BK41=1,4,IF(BH41=1,1,IF(BL41=1,5,IF(BI41=1,2,IF(BM41=1,6,IF(BN41=1,7,IF(BO41=1,8,IF(BP41=1,9,"-")))))))))</f>
        <v>9</v>
      </c>
      <c r="E41" s="267" t="str">
        <f>IF(BA41=1,3,IF(BB41=1,4,IF(AY41=1,1,IF(BC41=1,5,IF(AZ41=1,2,IF(BD41=1,6,IF(BE41=1,7,IF(BF41=1,8,IF(BG41=1,9,"-")))))))))</f>
        <v>-</v>
      </c>
      <c r="F41" s="267" t="str">
        <f>IF(OR(OR(Q41="Very High",Q41="High"),AND(OR(Q41="Very High",Q41="High",Q41="Normal"),OR(R41="Very High",R41="High"))),"K","T")</f>
        <v>T</v>
      </c>
      <c r="G41" s="267" t="s">
        <v>89</v>
      </c>
      <c r="H41" s="267" t="s">
        <v>616</v>
      </c>
      <c r="I41" s="267" t="s">
        <v>617</v>
      </c>
      <c r="J41" s="267" t="s">
        <v>553</v>
      </c>
      <c r="K41" s="267" t="s">
        <v>200</v>
      </c>
      <c r="L41" s="267">
        <v>19</v>
      </c>
      <c r="M41" s="267" t="s">
        <v>94</v>
      </c>
      <c r="N41" s="267" t="s">
        <v>94</v>
      </c>
      <c r="O41" s="267" t="s">
        <v>40</v>
      </c>
      <c r="P41" s="268" t="s">
        <v>34</v>
      </c>
      <c r="Q41" s="267" t="s">
        <v>214</v>
      </c>
      <c r="R41" s="268" t="s">
        <v>214</v>
      </c>
      <c r="S41" s="267">
        <v>4</v>
      </c>
      <c r="T41" s="267">
        <v>4</v>
      </c>
      <c r="U41" s="267">
        <v>2</v>
      </c>
      <c r="V41" s="267">
        <v>3</v>
      </c>
      <c r="W41" s="268">
        <v>5</v>
      </c>
      <c r="X41" s="267">
        <v>6</v>
      </c>
      <c r="Y41" s="267">
        <v>4</v>
      </c>
      <c r="Z41" s="267">
        <v>3</v>
      </c>
      <c r="AA41" s="267">
        <v>5</v>
      </c>
      <c r="AB41" s="268">
        <v>7</v>
      </c>
      <c r="AC41" s="267">
        <v>5</v>
      </c>
      <c r="AD41" s="267">
        <v>7</v>
      </c>
      <c r="AE41" s="267">
        <v>1</v>
      </c>
      <c r="AF41" s="267" t="s">
        <v>35</v>
      </c>
      <c r="AG41" s="267" t="s">
        <v>35</v>
      </c>
      <c r="AH41" s="267" t="s">
        <v>35</v>
      </c>
      <c r="AI41" s="267" t="s">
        <v>35</v>
      </c>
      <c r="AJ41" s="267" t="s">
        <v>35</v>
      </c>
      <c r="AK41" s="267" t="s">
        <v>35</v>
      </c>
      <c r="AL41" s="267">
        <v>7</v>
      </c>
      <c r="AM41" s="268" t="s">
        <v>35</v>
      </c>
      <c r="AN41" s="267">
        <v>10</v>
      </c>
      <c r="AO41" s="267">
        <v>10</v>
      </c>
      <c r="AP41" s="268">
        <v>7</v>
      </c>
      <c r="AQ41" s="269" t="s">
        <v>35</v>
      </c>
      <c r="AR41" s="268">
        <v>0</v>
      </c>
      <c r="AS41" s="270">
        <f>AVERAGE(S41,U41,V41)+IF(OR(S41&gt;7,AND(S41&gt;5,V41&gt;5)),0.5,0)+IF(U41&gt;7,0.25,0)+IF(S41&lt;6,-0.5*(6-S41),0)</f>
        <v>2</v>
      </c>
      <c r="AT41" s="271" t="str">
        <f>IF(AS41&gt;9,"SuperStar",IF(AS41&gt;8,"Star",IF(AS41&gt;6.5,"GoodReg",IF(AS41&gt;5,"Reg",IF(AS41&gt;4,"Bench","Minors")))))</f>
        <v>Minors</v>
      </c>
      <c r="AU41" s="270">
        <f>AVERAGE(X41,Z41,AA41)+IF(OR(X41&gt;7,AND(X41&gt;5,AA41&gt;5)),0.5,0)+IF(Z41&gt;7,0.25,0)+IF(X41&lt;6,-0.5*(6-X41),0)</f>
        <v>4.666666666666667</v>
      </c>
      <c r="AV41" s="270" t="str">
        <f>IF(AU41&gt;9,"SuperStar",IF(AU41&gt;8,"Star",IF(AU41&gt;6.5,"GoodReg",IF(AU41&gt;5,"Reg",IF(AU41&gt;4,"Bench","Minors")))))</f>
        <v>Bench</v>
      </c>
      <c r="AW41" s="271">
        <f>MIN(AS41+(MAX(0,25-L41))^1.5,AU41)</f>
        <v>4.666666666666667</v>
      </c>
      <c r="AX41" s="271" t="str">
        <f>IF(AW41&gt;9,"SuperStar",IF(AW41&gt;8,"Star",IF(AW41&gt;6.5,"GoodReg",IF(AW41&gt;5,"Reg",IF(AW41&gt;4,"Bench","Minors")))))</f>
        <v>Bench</v>
      </c>
      <c r="AY41" s="272">
        <f>IF(AND(OR(S41+V41&gt;12,AND(S41&gt;6,V41&gt;6)),AN41&gt;6,OR(AO41&gt;=AN41,AO41&gt;6)),1,0)</f>
        <v>0</v>
      </c>
      <c r="AZ41" s="273">
        <f>IF(OR(AND(S41&gt;6,W41&gt;6),S41+V41&gt;12),1,0)</f>
        <v>0</v>
      </c>
      <c r="BA41" s="273">
        <f>IF(AND(S41&gt;6,U41&gt;6,V41&gt;6),1,0)</f>
        <v>0</v>
      </c>
      <c r="BB41" s="273">
        <f>IF(AND(U41&gt;7,OR(S41&gt;6,V41&gt;6)),1,0)</f>
        <v>0</v>
      </c>
      <c r="BC41" s="273">
        <f>IF(AND(U41&gt;6,OR(S41&gt;6,V41&gt;6)),1,0)</f>
        <v>0</v>
      </c>
      <c r="BD41" s="273">
        <f>IF(AND(OR(S41&gt;6,U41&gt;6),OR(S41&gt;6,V41&gt;6)),1,0)</f>
        <v>0</v>
      </c>
      <c r="BE41" s="273">
        <f>IF(AND(S41&gt;4,OR(S41&gt;6,U41&gt;6,V41&gt;6)),1,0)</f>
        <v>0</v>
      </c>
      <c r="BF41" s="273">
        <f>IF(AND(S41&gt;4,OR(S41&gt;6,T41&gt;6,U41&gt;6,V41&gt;6)),1,0)</f>
        <v>0</v>
      </c>
      <c r="BG41" s="268">
        <f>IF(AND(S41&gt;4,MAX(S41:W41)&gt;6),1,0)</f>
        <v>0</v>
      </c>
      <c r="BH41" s="272">
        <f>IF(AND(OR(X41+AA41&gt;12,AND(X41&gt;6,AA41&gt;6)),AN41&gt;6,OR(AO41&gt;=AN41,AO41&gt;6)),1,0)</f>
        <v>0</v>
      </c>
      <c r="BI41" s="273">
        <f>IF(OR(AND(X41&gt;6,AB41&gt;6),X41+AA41&gt;12),1,0)</f>
        <v>0</v>
      </c>
      <c r="BJ41" s="273">
        <f>IF(AND(X41&gt;6,Z41&gt;6,AA41&gt;6),1,0)</f>
        <v>0</v>
      </c>
      <c r="BK41" s="273">
        <f>IF(AND(Z41&gt;7,OR(X41&gt;6,AA41&gt;6)),1,0)</f>
        <v>0</v>
      </c>
      <c r="BL41" s="273">
        <f>IF(AND(Z41&gt;6,OR(X41&gt;6,AA41&gt;6)),1,0)</f>
        <v>0</v>
      </c>
      <c r="BM41" s="273">
        <f>IF(AND(OR(X41&gt;6,Z41&gt;6),OR(X41&gt;6,AA41&gt;6)),1,0)</f>
        <v>0</v>
      </c>
      <c r="BN41" s="273">
        <f>IF(AND(X41&gt;4,OR(X41&gt;6,Z41&gt;6,AA41&gt;6)),1,0)</f>
        <v>0</v>
      </c>
      <c r="BO41" s="273">
        <f>IF(AND(X41&gt;4,OR(X41&gt;6,Y41&gt;6,Z41&gt;6,AA41&gt;6)),1,0)</f>
        <v>0</v>
      </c>
      <c r="BP41" s="268">
        <f>IF(AND(X41&gt;4,MAX(X41:AB41)&gt;6),1,0)</f>
        <v>1</v>
      </c>
      <c r="BQ41" s="268">
        <f>IF(AVERAGE(AN41:AO41)&gt;9,1,0)+IF(AVERAGE(AN41:AO41)&gt;7,1,0)+IF(AN41&gt;7,1,0)+IF(AO41&gt;7,1,0)+IF(AP41&gt;8,1,0)+IF(AP41&gt;6,1,0)</f>
        <v>5</v>
      </c>
      <c r="BR41" s="274">
        <f>IF(OR(MAX(AF41,AG41,AK41,AM41)&gt;6,MAX(AH41,AI41,AJ41,AL41)&gt;7),2,IF(MAX(AF41:AM41)&gt;4,1,0))</f>
        <v>1</v>
      </c>
      <c r="BS41" s="267" t="str">
        <f>IF(AR41=1,"Yes","")</f>
        <v/>
      </c>
      <c r="BT41" s="266" t="str">
        <f>IF($B41="ML","There",IF(AND($X41&gt;=6,AVERAGE($Z41:$AA41)&gt;=6),"Likely",IF(OR($X41&gt;6,AND($X41=6,AVERAGE($Z41:$AA41)&gt;=3),AND($X41&gt;=5,AVERAGE($Z41:$AA41)&gt;=5),AVERAGE($X41,$Z41:$AA41)&gt;5),"Possible","Unlikely")))</f>
        <v>Possible</v>
      </c>
      <c r="BU41" s="267" t="str">
        <f>IF(OR(AND(S41&gt;=6,U41+V41&gt;=12),S41&gt;7),"Start",IF(AND(S41&gt;=5,U41+V41&gt;=8),"Bench","aack!"))</f>
        <v>aack!</v>
      </c>
      <c r="BV41" s="267" t="str">
        <f>IF(OR(AND(X41&gt;=6,Z41+AA41&gt;=12),X41&gt;7),"Start",IF(AND(X41&gt;=5,Z41+AA41&gt;=8),"Bench","aack!"))</f>
        <v>Bench</v>
      </c>
      <c r="BW41" s="267" t="str">
        <f>IF(S41&gt;5,"ML",IF(S41=5,"AAA",IF(S41=4,"AA",IF(S41=3,"A","SS-A"))))</f>
        <v>AA</v>
      </c>
      <c r="BX41" s="267">
        <f>S41-X41</f>
        <v>-2</v>
      </c>
      <c r="BY41" s="267">
        <f>T41-Y41</f>
        <v>0</v>
      </c>
      <c r="BZ41" s="267">
        <f>U41-Z41</f>
        <v>-1</v>
      </c>
      <c r="CA41" s="267">
        <f>V41-AA41</f>
        <v>-2</v>
      </c>
      <c r="CB41" s="267">
        <f>W41-AB41</f>
        <v>-2</v>
      </c>
      <c r="CC41" s="267">
        <f>SUM(BX41:CB41)</f>
        <v>-7</v>
      </c>
      <c r="CD41" s="267">
        <f>X41+Z41+AA41</f>
        <v>14</v>
      </c>
      <c r="CE41" s="267">
        <f>X41+Z41</f>
        <v>9</v>
      </c>
      <c r="CF41" s="267">
        <f>X41+AA41</f>
        <v>11</v>
      </c>
      <c r="CG41" s="267">
        <f>IF(L41&gt;24,"Now - Age",IF(S41&gt;6,"Now",IF(X41&lt;6,"With Dev",MIN(X41-S41,7-S41))))</f>
        <v>2</v>
      </c>
      <c r="CH41" s="282" t="str">
        <f>IF(AF41&lt;&gt;"-","X","")</f>
        <v/>
      </c>
      <c r="CI41" s="282" t="str">
        <f>IF(AND(AG41&lt;&gt;"-",AG41&gt;5),"X","")</f>
        <v/>
      </c>
      <c r="CJ41" s="282" t="str">
        <f>IF(AND(AH41&lt;&gt;"-",AH41&gt;5),"X","")</f>
        <v/>
      </c>
      <c r="CK41" s="282" t="str">
        <f>IF(AND(AI41&lt;&gt;"-",AI41&gt;4,AC41&gt;6),"X","")</f>
        <v/>
      </c>
      <c r="CL41" s="282" t="str">
        <f>IF(AND(AJ41&lt;&gt;"-",AJ41&gt;5,AC41&gt;5),"X","")</f>
        <v/>
      </c>
      <c r="CM41" s="282" t="str">
        <f>IF(AND(AK41&lt;&gt;"-",AK41&gt;3),"X","")</f>
        <v/>
      </c>
      <c r="CN41" s="282" t="str">
        <f>IF(AND(AL41&lt;&gt;"-",AL41&gt;6),"X","")</f>
        <v>X</v>
      </c>
      <c r="CO41" s="282" t="str">
        <f>IF(AND(AM41&lt;&gt;"-",AM41&gt;5,AD41&gt;6),"X","")</f>
        <v/>
      </c>
      <c r="CP41" s="282" t="str">
        <f>IF(COUNTBLANK(CH41:CO41)=8,"X","")</f>
        <v/>
      </c>
    </row>
    <row r="42" spans="1:94" s="340" customFormat="1" x14ac:dyDescent="0.25">
      <c r="A42" s="265" t="str">
        <f>H42&amp;" "&amp;I42</f>
        <v>Tom Wills</v>
      </c>
      <c r="B42" s="265" t="str">
        <f>IF(ISERROR(VLOOKUP(A42,KAL!$C$3:$C$24,1,FALSE)),IF(ISERROR(VLOOKUP(A42,'GRR-AAA'!$C$6:$C$33,1,FALSE)),IF(ISERROR(VLOOKUP(A42,'HAM-AA'!$C$6:$C$33,1,FALSE)),IF(ISERROR(VLOOKUP(A42,'NAM-A'!$C$6:$C$33,1,FALSE)),IF(ISERROR(VLOOKUP(A42,'KET-S A'!$C$6:$C$33,1,FALSE)),"","S A"),"A"),"AA"),"AAA"),"ML")</f>
        <v/>
      </c>
      <c r="C42" s="266"/>
      <c r="D42" s="267" t="str">
        <f>IF(BJ42=1,3,IF(BK42=1,4,IF(BH42=1,1,IF(BL42=1,5,IF(BI42=1,2,IF(BM42=1,6,IF(BN42=1,7,IF(BO42=1,8,IF(BP42=1,9,"-")))))))))</f>
        <v>-</v>
      </c>
      <c r="E42" s="267" t="str">
        <f>IF(BA42=1,3,IF(BB42=1,4,IF(AY42=1,1,IF(BC42=1,5,IF(AZ42=1,2,IF(BD42=1,6,IF(BE42=1,7,IF(BF42=1,8,IF(BG42=1,9,"-")))))))))</f>
        <v>-</v>
      </c>
      <c r="F42" s="267" t="str">
        <f>IF(OR(OR(Q42="Very High",Q42="High"),AND(OR(Q42="Very High",Q42="High",Q42="Normal"),OR(R42="Very High",R42="High"))),"K","T")</f>
        <v>T</v>
      </c>
      <c r="G42" s="267" t="s">
        <v>90</v>
      </c>
      <c r="H42" s="267" t="s">
        <v>600</v>
      </c>
      <c r="I42" s="267" t="s">
        <v>871</v>
      </c>
      <c r="J42" s="267" t="s">
        <v>531</v>
      </c>
      <c r="K42" s="267" t="s">
        <v>295</v>
      </c>
      <c r="L42" s="267">
        <v>22</v>
      </c>
      <c r="M42" s="267" t="s">
        <v>93</v>
      </c>
      <c r="N42" s="267" t="s">
        <v>93</v>
      </c>
      <c r="O42" s="267" t="s">
        <v>40</v>
      </c>
      <c r="P42" s="268" t="s">
        <v>40</v>
      </c>
      <c r="Q42" s="267" t="s">
        <v>214</v>
      </c>
      <c r="R42" s="268" t="s">
        <v>214</v>
      </c>
      <c r="S42" s="267">
        <v>2</v>
      </c>
      <c r="T42" s="267">
        <v>4</v>
      </c>
      <c r="U42" s="267">
        <v>3</v>
      </c>
      <c r="V42" s="267">
        <v>7</v>
      </c>
      <c r="W42" s="268">
        <v>2</v>
      </c>
      <c r="X42" s="267">
        <v>3</v>
      </c>
      <c r="Y42" s="267">
        <v>4</v>
      </c>
      <c r="Z42" s="267">
        <v>5</v>
      </c>
      <c r="AA42" s="267">
        <v>8</v>
      </c>
      <c r="AB42" s="268">
        <v>2</v>
      </c>
      <c r="AC42" s="267">
        <v>4</v>
      </c>
      <c r="AD42" s="267">
        <v>7</v>
      </c>
      <c r="AE42" s="267">
        <v>1</v>
      </c>
      <c r="AF42" s="267" t="s">
        <v>35</v>
      </c>
      <c r="AG42" s="267" t="s">
        <v>35</v>
      </c>
      <c r="AH42" s="267" t="s">
        <v>35</v>
      </c>
      <c r="AI42" s="267" t="s">
        <v>35</v>
      </c>
      <c r="AJ42" s="267" t="s">
        <v>35</v>
      </c>
      <c r="AK42" s="267" t="s">
        <v>35</v>
      </c>
      <c r="AL42" s="267">
        <v>1</v>
      </c>
      <c r="AM42" s="268">
        <v>3</v>
      </c>
      <c r="AN42" s="267">
        <v>1</v>
      </c>
      <c r="AO42" s="267">
        <v>6</v>
      </c>
      <c r="AP42" s="268">
        <v>4</v>
      </c>
      <c r="AQ42" s="269" t="s">
        <v>35</v>
      </c>
      <c r="AR42" s="268">
        <v>0</v>
      </c>
      <c r="AS42" s="270">
        <f>AVERAGE(S42,U42,V42)+IF(OR(S42&gt;7,AND(S42&gt;5,V42&gt;5)),0.5,0)+IF(U42&gt;7,0.25,0)+IF(S42&lt;6,-0.5*(6-S42),0)</f>
        <v>2</v>
      </c>
      <c r="AT42" s="271" t="str">
        <f>IF(AS42&gt;9,"SuperStar",IF(AS42&gt;8,"Star",IF(AS42&gt;6.5,"GoodReg",IF(AS42&gt;5,"Reg",IF(AS42&gt;4,"Bench","Minors")))))</f>
        <v>Minors</v>
      </c>
      <c r="AU42" s="270">
        <f>AVERAGE(X42,Z42,AA42)+IF(OR(X42&gt;7,AND(X42&gt;5,AA42&gt;5)),0.5,0)+IF(Z42&gt;7,0.25,0)+IF(X42&lt;6,-0.5*(6-X42),0)</f>
        <v>3.833333333333333</v>
      </c>
      <c r="AV42" s="270" t="str">
        <f>IF(AU42&gt;9,"SuperStar",IF(AU42&gt;8,"Star",IF(AU42&gt;6.5,"GoodReg",IF(AU42&gt;5,"Reg",IF(AU42&gt;4,"Bench","Minors")))))</f>
        <v>Minors</v>
      </c>
      <c r="AW42" s="271">
        <f>MIN(AS42+(MAX(0,25-L42))^1.5,AU42)</f>
        <v>3.833333333333333</v>
      </c>
      <c r="AX42" s="271" t="str">
        <f>IF(AW42&gt;9,"SuperStar",IF(AW42&gt;8,"Star",IF(AW42&gt;6.5,"GoodReg",IF(AW42&gt;5,"Reg",IF(AW42&gt;4,"Bench","Minors")))))</f>
        <v>Minors</v>
      </c>
      <c r="AY42" s="272">
        <f>IF(AND(OR(S42+V42&gt;12,AND(S42&gt;6,V42&gt;6)),AN42&gt;6,OR(AO42&gt;=AN42,AO42&gt;6)),1,0)</f>
        <v>0</v>
      </c>
      <c r="AZ42" s="273">
        <f>IF(OR(AND(S42&gt;6,W42&gt;6),S42+V42&gt;12),1,0)</f>
        <v>0</v>
      </c>
      <c r="BA42" s="273">
        <f>IF(AND(S42&gt;6,U42&gt;6,V42&gt;6),1,0)</f>
        <v>0</v>
      </c>
      <c r="BB42" s="273">
        <f>IF(AND(U42&gt;7,OR(S42&gt;6,V42&gt;6)),1,0)</f>
        <v>0</v>
      </c>
      <c r="BC42" s="273">
        <f>IF(AND(U42&gt;6,OR(S42&gt;6,V42&gt;6)),1,0)</f>
        <v>0</v>
      </c>
      <c r="BD42" s="273">
        <f>IF(AND(OR(S42&gt;6,U42&gt;6),OR(S42&gt;6,V42&gt;6)),1,0)</f>
        <v>0</v>
      </c>
      <c r="BE42" s="273">
        <f>IF(AND(S42&gt;4,OR(S42&gt;6,U42&gt;6,V42&gt;6)),1,0)</f>
        <v>0</v>
      </c>
      <c r="BF42" s="273">
        <f>IF(AND(S42&gt;4,OR(S42&gt;6,T42&gt;6,U42&gt;6,V42&gt;6)),1,0)</f>
        <v>0</v>
      </c>
      <c r="BG42" s="268">
        <f>IF(AND(S42&gt;4,MAX(S42:W42)&gt;6),1,0)</f>
        <v>0</v>
      </c>
      <c r="BH42" s="272">
        <f>IF(AND(OR(X42+AA42&gt;12,AND(X42&gt;6,AA42&gt;6)),AN42&gt;6,OR(AO42&gt;=AN42,AO42&gt;6)),1,0)</f>
        <v>0</v>
      </c>
      <c r="BI42" s="273">
        <f>IF(OR(AND(X42&gt;6,AB42&gt;6),X42+AA42&gt;12),1,0)</f>
        <v>0</v>
      </c>
      <c r="BJ42" s="273">
        <f>IF(AND(X42&gt;6,Z42&gt;6,AA42&gt;6),1,0)</f>
        <v>0</v>
      </c>
      <c r="BK42" s="273">
        <f>IF(AND(Z42&gt;7,OR(X42&gt;6,AA42&gt;6)),1,0)</f>
        <v>0</v>
      </c>
      <c r="BL42" s="273">
        <f>IF(AND(Z42&gt;6,OR(X42&gt;6,AA42&gt;6)),1,0)</f>
        <v>0</v>
      </c>
      <c r="BM42" s="273">
        <f>IF(AND(OR(X42&gt;6,Z42&gt;6),OR(X42&gt;6,AA42&gt;6)),1,0)</f>
        <v>0</v>
      </c>
      <c r="BN42" s="273">
        <f>IF(AND(X42&gt;4,OR(X42&gt;6,Z42&gt;6,AA42&gt;6)),1,0)</f>
        <v>0</v>
      </c>
      <c r="BO42" s="273">
        <f>IF(AND(X42&gt;4,OR(X42&gt;6,Y42&gt;6,Z42&gt;6,AA42&gt;6)),1,0)</f>
        <v>0</v>
      </c>
      <c r="BP42" s="268">
        <f>IF(AND(X42&gt;4,MAX(X42:AB42)&gt;6),1,0)</f>
        <v>0</v>
      </c>
      <c r="BQ42" s="268">
        <f>IF(AVERAGE(AN42:AO42)&gt;9,1,0)+IF(AVERAGE(AN42:AO42)&gt;7,1,0)+IF(AN42&gt;7,1,0)+IF(AO42&gt;7,1,0)+IF(AP42&gt;8,1,0)+IF(AP42&gt;6,1,0)</f>
        <v>0</v>
      </c>
      <c r="BR42" s="274">
        <f>IF(OR(MAX(AF42,AG42,AK42,AM42)&gt;6,MAX(AH42,AI42,AJ42,AL42)&gt;7),2,IF(MAX(AF42:AM42)&gt;4,1,0))</f>
        <v>0</v>
      </c>
      <c r="BS42" s="267" t="str">
        <f>IF(AR42=1,"Yes","")</f>
        <v/>
      </c>
      <c r="BT42" s="266" t="str">
        <f>IF($B42="ML","There",IF(AND($X42&gt;=6,AVERAGE($Z42:$AA42)&gt;=6),"Likely",IF(OR($X42&gt;6,AND($X42=6,AVERAGE($Z42:$AA42)&gt;=3),AND($X42&gt;=5,AVERAGE($Z42:$AA42)&gt;=5),AVERAGE($X42,$Z42:$AA42)&gt;5),"Possible","Unlikely")))</f>
        <v>Possible</v>
      </c>
      <c r="BU42" s="267" t="str">
        <f>IF(OR(AND(S42&gt;=6,U42+V42&gt;=12),S42&gt;7),"Start",IF(AND(S42&gt;=5,U42+V42&gt;=8),"Bench","aack!"))</f>
        <v>aack!</v>
      </c>
      <c r="BV42" s="267" t="str">
        <f>IF(OR(AND(X42&gt;=6,Z42+AA42&gt;=12),X42&gt;7),"Start",IF(AND(X42&gt;=5,Z42+AA42&gt;=8),"Bench","aack!"))</f>
        <v>aack!</v>
      </c>
      <c r="BW42" s="267" t="str">
        <f>IF(S42&gt;5,"ML",IF(S42=5,"AAA",IF(S42=4,"AA",IF(S42=3,"A","SS-A"))))</f>
        <v>SS-A</v>
      </c>
      <c r="BX42" s="267">
        <f>S42-X42</f>
        <v>-1</v>
      </c>
      <c r="BY42" s="267">
        <f>T42-Y42</f>
        <v>0</v>
      </c>
      <c r="BZ42" s="267">
        <f>U42-Z42</f>
        <v>-2</v>
      </c>
      <c r="CA42" s="267">
        <f>V42-AA42</f>
        <v>-1</v>
      </c>
      <c r="CB42" s="267">
        <f>W42-AB42</f>
        <v>0</v>
      </c>
      <c r="CC42" s="267">
        <f>SUM(BX42:CB42)</f>
        <v>-4</v>
      </c>
      <c r="CD42" s="267">
        <f>X42+Z42+AA42</f>
        <v>16</v>
      </c>
      <c r="CE42" s="267">
        <f>X42+Z42</f>
        <v>8</v>
      </c>
      <c r="CF42" s="267">
        <f>X42+AA42</f>
        <v>11</v>
      </c>
      <c r="CG42" s="267" t="str">
        <f>IF(L42&gt;24,"Now - Age",IF(S42&gt;6,"Now",IF(X42&lt;6,"With Dev",MIN(X42-S42,7-S42))))</f>
        <v>With Dev</v>
      </c>
      <c r="CH42" s="282" t="str">
        <f>IF(AF42&lt;&gt;"-","X","")</f>
        <v/>
      </c>
      <c r="CI42" s="282" t="str">
        <f>IF(AND(AG42&lt;&gt;"-",AG42&gt;5),"X","")</f>
        <v/>
      </c>
      <c r="CJ42" s="282" t="str">
        <f>IF(AND(AH42&lt;&gt;"-",AH42&gt;5),"X","")</f>
        <v/>
      </c>
      <c r="CK42" s="282" t="str">
        <f>IF(AND(AI42&lt;&gt;"-",AI42&gt;4,AC42&gt;6),"X","")</f>
        <v/>
      </c>
      <c r="CL42" s="282" t="str">
        <f>IF(AND(AJ42&lt;&gt;"-",AJ42&gt;5,AC42&gt;5),"X","")</f>
        <v/>
      </c>
      <c r="CM42" s="282" t="str">
        <f>IF(AND(AK42&lt;&gt;"-",AK42&gt;3),"X","")</f>
        <v/>
      </c>
      <c r="CN42" s="282" t="str">
        <f>IF(AND(AL42&lt;&gt;"-",AL42&gt;6),"X","")</f>
        <v/>
      </c>
      <c r="CO42" s="282" t="str">
        <f>IF(AND(AM42&lt;&gt;"-",AM42&gt;5,AD42&gt;6),"X","")</f>
        <v/>
      </c>
      <c r="CP42" s="282" t="str">
        <f>IF(COUNTBLANK(CH42:CO42)=8,"X","")</f>
        <v>X</v>
      </c>
    </row>
    <row r="43" spans="1:94" s="340" customFormat="1" x14ac:dyDescent="0.25">
      <c r="A43" s="265" t="str">
        <f>H43&amp;" "&amp;I43</f>
        <v>Víctor Rodríguez</v>
      </c>
      <c r="B43" s="265" t="str">
        <f>IF(ISERROR(VLOOKUP(A43,KAL!$C$3:$C$24,1,FALSE)),IF(ISERROR(VLOOKUP(A43,'GRR-AAA'!$C$6:$C$33,1,FALSE)),IF(ISERROR(VLOOKUP(A43,'HAM-AA'!$C$6:$C$33,1,FALSE)),IF(ISERROR(VLOOKUP(A43,'NAM-A'!$C$6:$C$33,1,FALSE)),IF(ISERROR(VLOOKUP(A43,'KET-S A'!$C$6:$C$33,1,FALSE)),"","S A"),"A"),"AA"),"AAA"),"ML")</f>
        <v/>
      </c>
      <c r="C43" s="266"/>
      <c r="D43" s="267" t="str">
        <f>IF(BJ43=1,3,IF(BK43=1,4,IF(BH43=1,1,IF(BL43=1,5,IF(BI43=1,2,IF(BM43=1,6,IF(BN43=1,7,IF(BO43=1,8,IF(BP43=1,9,"-")))))))))</f>
        <v>-</v>
      </c>
      <c r="E43" s="267" t="str">
        <f>IF(BA43=1,3,IF(BB43=1,4,IF(AY43=1,1,IF(BC43=1,5,IF(AZ43=1,2,IF(BD43=1,6,IF(BE43=1,7,IF(BF43=1,8,IF(BG43=1,9,"-")))))))))</f>
        <v>-</v>
      </c>
      <c r="F43" s="267" t="str">
        <f>IF(OR(OR(Q43="Very High",Q43="High"),AND(OR(Q43="Very High",Q43="High",Q43="Normal"),OR(R43="Very High",R43="High"))),"K","T")</f>
        <v>T</v>
      </c>
      <c r="G43" s="267" t="s">
        <v>88</v>
      </c>
      <c r="H43" s="267" t="s">
        <v>692</v>
      </c>
      <c r="I43" s="267" t="s">
        <v>502</v>
      </c>
      <c r="J43" s="267" t="s">
        <v>553</v>
      </c>
      <c r="K43" s="267" t="s">
        <v>200</v>
      </c>
      <c r="L43" s="267">
        <v>22</v>
      </c>
      <c r="M43" s="267" t="s">
        <v>94</v>
      </c>
      <c r="N43" s="267" t="s">
        <v>94</v>
      </c>
      <c r="O43" s="267" t="s">
        <v>40</v>
      </c>
      <c r="P43" s="268" t="s">
        <v>36</v>
      </c>
      <c r="Q43" s="267" t="s">
        <v>215</v>
      </c>
      <c r="R43" s="268" t="s">
        <v>214</v>
      </c>
      <c r="S43" s="267">
        <v>4</v>
      </c>
      <c r="T43" s="267">
        <v>4</v>
      </c>
      <c r="U43" s="267">
        <v>2</v>
      </c>
      <c r="V43" s="267">
        <v>3</v>
      </c>
      <c r="W43" s="268">
        <v>2</v>
      </c>
      <c r="X43" s="267">
        <v>5</v>
      </c>
      <c r="Y43" s="267">
        <v>4</v>
      </c>
      <c r="Z43" s="267">
        <v>3</v>
      </c>
      <c r="AA43" s="267">
        <v>4</v>
      </c>
      <c r="AB43" s="268">
        <v>4</v>
      </c>
      <c r="AC43" s="267">
        <v>6</v>
      </c>
      <c r="AD43" s="267">
        <v>9</v>
      </c>
      <c r="AE43" s="267">
        <v>1</v>
      </c>
      <c r="AF43" s="267" t="s">
        <v>35</v>
      </c>
      <c r="AG43" s="267" t="s">
        <v>35</v>
      </c>
      <c r="AH43" s="267" t="s">
        <v>35</v>
      </c>
      <c r="AI43" s="267" t="s">
        <v>35</v>
      </c>
      <c r="AJ43" s="267" t="s">
        <v>35</v>
      </c>
      <c r="AK43" s="267">
        <v>7</v>
      </c>
      <c r="AL43" s="267">
        <v>2</v>
      </c>
      <c r="AM43" s="268">
        <v>6</v>
      </c>
      <c r="AN43" s="267">
        <v>8</v>
      </c>
      <c r="AO43" s="267">
        <v>10</v>
      </c>
      <c r="AP43" s="268">
        <v>8</v>
      </c>
      <c r="AQ43" s="269" t="s">
        <v>35</v>
      </c>
      <c r="AR43" s="268">
        <v>0</v>
      </c>
      <c r="AS43" s="270">
        <f>AVERAGE(S43,U43,V43)+IF(OR(S43&gt;7,AND(S43&gt;5,V43&gt;5)),0.5,0)+IF(U43&gt;7,0.25,0)+IF(S43&lt;6,-0.5*(6-S43),0)</f>
        <v>2</v>
      </c>
      <c r="AT43" s="271" t="str">
        <f>IF(AS43&gt;9,"SuperStar",IF(AS43&gt;8,"Star",IF(AS43&gt;6.5,"GoodReg",IF(AS43&gt;5,"Reg",IF(AS43&gt;4,"Bench","Minors")))))</f>
        <v>Minors</v>
      </c>
      <c r="AU43" s="270">
        <f>AVERAGE(X43,Z43,AA43)+IF(OR(X43&gt;7,AND(X43&gt;5,AA43&gt;5)),0.5,0)+IF(Z43&gt;7,0.25,0)+IF(X43&lt;6,-0.5*(6-X43),0)</f>
        <v>3.5</v>
      </c>
      <c r="AV43" s="270" t="str">
        <f>IF(AU43&gt;9,"SuperStar",IF(AU43&gt;8,"Star",IF(AU43&gt;6.5,"GoodReg",IF(AU43&gt;5,"Reg",IF(AU43&gt;4,"Bench","Minors")))))</f>
        <v>Minors</v>
      </c>
      <c r="AW43" s="271">
        <f>MIN(AS43+(MAX(0,25-L43))^1.5,AU43)</f>
        <v>3.5</v>
      </c>
      <c r="AX43" s="271" t="str">
        <f>IF(AW43&gt;9,"SuperStar",IF(AW43&gt;8,"Star",IF(AW43&gt;6.5,"GoodReg",IF(AW43&gt;5,"Reg",IF(AW43&gt;4,"Bench","Minors")))))</f>
        <v>Minors</v>
      </c>
      <c r="AY43" s="272">
        <f>IF(AND(OR(S43+V43&gt;12,AND(S43&gt;6,V43&gt;6)),AN43&gt;6,OR(AO43&gt;=AN43,AO43&gt;6)),1,0)</f>
        <v>0</v>
      </c>
      <c r="AZ43" s="273">
        <f>IF(OR(AND(S43&gt;6,W43&gt;6),S43+V43&gt;12),1,0)</f>
        <v>0</v>
      </c>
      <c r="BA43" s="273">
        <f>IF(AND(S43&gt;6,U43&gt;6,V43&gt;6),1,0)</f>
        <v>0</v>
      </c>
      <c r="BB43" s="273">
        <f>IF(AND(U43&gt;7,OR(S43&gt;6,V43&gt;6)),1,0)</f>
        <v>0</v>
      </c>
      <c r="BC43" s="273">
        <f>IF(AND(U43&gt;6,OR(S43&gt;6,V43&gt;6)),1,0)</f>
        <v>0</v>
      </c>
      <c r="BD43" s="273">
        <f>IF(AND(OR(S43&gt;6,U43&gt;6),OR(S43&gt;6,V43&gt;6)),1,0)</f>
        <v>0</v>
      </c>
      <c r="BE43" s="273">
        <f>IF(AND(S43&gt;4,OR(S43&gt;6,U43&gt;6,V43&gt;6)),1,0)</f>
        <v>0</v>
      </c>
      <c r="BF43" s="273">
        <f>IF(AND(S43&gt;4,OR(S43&gt;6,T43&gt;6,U43&gt;6,V43&gt;6)),1,0)</f>
        <v>0</v>
      </c>
      <c r="BG43" s="268">
        <f>IF(AND(S43&gt;4,MAX(S43:W43)&gt;6),1,0)</f>
        <v>0</v>
      </c>
      <c r="BH43" s="272">
        <f>IF(AND(OR(X43+AA43&gt;12,AND(X43&gt;6,AA43&gt;6)),AN43&gt;6,OR(AO43&gt;=AN43,AO43&gt;6)),1,0)</f>
        <v>0</v>
      </c>
      <c r="BI43" s="273">
        <f>IF(OR(AND(X43&gt;6,AB43&gt;6),X43+AA43&gt;12),1,0)</f>
        <v>0</v>
      </c>
      <c r="BJ43" s="273">
        <f>IF(AND(X43&gt;6,Z43&gt;6,AA43&gt;6),1,0)</f>
        <v>0</v>
      </c>
      <c r="BK43" s="273">
        <f>IF(AND(Z43&gt;7,OR(X43&gt;6,AA43&gt;6)),1,0)</f>
        <v>0</v>
      </c>
      <c r="BL43" s="273">
        <f>IF(AND(Z43&gt;6,OR(X43&gt;6,AA43&gt;6)),1,0)</f>
        <v>0</v>
      </c>
      <c r="BM43" s="273">
        <f>IF(AND(OR(X43&gt;6,Z43&gt;6),OR(X43&gt;6,AA43&gt;6)),1,0)</f>
        <v>0</v>
      </c>
      <c r="BN43" s="273">
        <f>IF(AND(X43&gt;4,OR(X43&gt;6,Z43&gt;6,AA43&gt;6)),1,0)</f>
        <v>0</v>
      </c>
      <c r="BO43" s="273">
        <f>IF(AND(X43&gt;4,OR(X43&gt;6,Y43&gt;6,Z43&gt;6,AA43&gt;6)),1,0)</f>
        <v>0</v>
      </c>
      <c r="BP43" s="268">
        <f>IF(AND(X43&gt;4,MAX(X43:AB43)&gt;6),1,0)</f>
        <v>0</v>
      </c>
      <c r="BQ43" s="268">
        <f>IF(AVERAGE(AN43:AO43)&gt;9,1,0)+IF(AVERAGE(AN43:AO43)&gt;7,1,0)+IF(AN43&gt;7,1,0)+IF(AO43&gt;7,1,0)+IF(AP43&gt;8,1,0)+IF(AP43&gt;6,1,0)</f>
        <v>4</v>
      </c>
      <c r="BR43" s="274">
        <f>IF(OR(MAX(AF43,AG43,AK43,AM43)&gt;6,MAX(AH43,AI43,AJ43,AL43)&gt;7),2,IF(MAX(AF43:AM43)&gt;4,1,0))</f>
        <v>2</v>
      </c>
      <c r="BS43" s="267" t="str">
        <f>IF(AR43=1,"Yes","")</f>
        <v/>
      </c>
      <c r="BT43" s="266" t="str">
        <f>IF($B43="ML","There",IF(AND($X43&gt;=6,AVERAGE($Z43:$AA43)&gt;=6),"Likely",IF(OR($X43&gt;6,AND($X43=6,AVERAGE($Z43:$AA43)&gt;=3),AND($X43&gt;=5,AVERAGE($Z43:$AA43)&gt;=5),AVERAGE($X43,$Z43:$AA43)&gt;5),"Possible","Unlikely")))</f>
        <v>Unlikely</v>
      </c>
      <c r="BU43" s="267" t="str">
        <f>IF(OR(AND(S43&gt;=6,U43+V43&gt;=12),S43&gt;7),"Start",IF(AND(S43&gt;=5,U43+V43&gt;=8),"Bench","aack!"))</f>
        <v>aack!</v>
      </c>
      <c r="BV43" s="267" t="str">
        <f>IF(OR(AND(X43&gt;=6,Z43+AA43&gt;=12),X43&gt;7),"Start",IF(AND(X43&gt;=5,Z43+AA43&gt;=8),"Bench","aack!"))</f>
        <v>aack!</v>
      </c>
      <c r="BW43" s="267" t="str">
        <f>IF(S43&gt;5,"ML",IF(S43=5,"AAA",IF(S43=4,"AA",IF(S43=3,"A","SS-A"))))</f>
        <v>AA</v>
      </c>
      <c r="BX43" s="267">
        <f>S43-X43</f>
        <v>-1</v>
      </c>
      <c r="BY43" s="267">
        <f>T43-Y43</f>
        <v>0</v>
      </c>
      <c r="BZ43" s="267">
        <f>U43-Z43</f>
        <v>-1</v>
      </c>
      <c r="CA43" s="267">
        <f>V43-AA43</f>
        <v>-1</v>
      </c>
      <c r="CB43" s="267">
        <f>W43-AB43</f>
        <v>-2</v>
      </c>
      <c r="CC43" s="267">
        <f>SUM(BX43:CB43)</f>
        <v>-5</v>
      </c>
      <c r="CD43" s="267">
        <f>X43+Z43+AA43</f>
        <v>12</v>
      </c>
      <c r="CE43" s="267">
        <f>X43+Z43</f>
        <v>8</v>
      </c>
      <c r="CF43" s="267">
        <f>X43+AA43</f>
        <v>9</v>
      </c>
      <c r="CG43" s="267" t="str">
        <f>IF(L43&gt;24,"Now - Age",IF(S43&gt;6,"Now",IF(X43&lt;6,"With Dev",MIN(X43-S43,7-S43))))</f>
        <v>With Dev</v>
      </c>
      <c r="CH43" s="282" t="str">
        <f>IF(AF43&lt;&gt;"-","X","")</f>
        <v/>
      </c>
      <c r="CI43" s="282" t="str">
        <f>IF(AND(AG43&lt;&gt;"-",AG43&gt;5),"X","")</f>
        <v/>
      </c>
      <c r="CJ43" s="282" t="str">
        <f>IF(AND(AH43&lt;&gt;"-",AH43&gt;5),"X","")</f>
        <v/>
      </c>
      <c r="CK43" s="282" t="str">
        <f>IF(AND(AI43&lt;&gt;"-",AI43&gt;4,AC43&gt;6),"X","")</f>
        <v/>
      </c>
      <c r="CL43" s="282" t="str">
        <f>IF(AND(AJ43&lt;&gt;"-",AJ43&gt;5,AC43&gt;5),"X","")</f>
        <v/>
      </c>
      <c r="CM43" s="282" t="str">
        <f>IF(AND(AK43&lt;&gt;"-",AK43&gt;3),"X","")</f>
        <v>X</v>
      </c>
      <c r="CN43" s="282" t="str">
        <f>IF(AND(AL43&lt;&gt;"-",AL43&gt;6),"X","")</f>
        <v/>
      </c>
      <c r="CO43" s="282" t="str">
        <f>IF(AND(AM43&lt;&gt;"-",AM43&gt;5,AD43&gt;6),"X","")</f>
        <v>X</v>
      </c>
      <c r="CP43" s="282" t="str">
        <f>IF(COUNTBLANK(CH43:CO43)=8,"X","")</f>
        <v/>
      </c>
    </row>
    <row r="44" spans="1:94" s="340" customFormat="1" x14ac:dyDescent="0.25">
      <c r="A44" s="265" t="str">
        <f>H44&amp;" "&amp;I44</f>
        <v>Takayuki Ikeda</v>
      </c>
      <c r="B44" s="265" t="str">
        <f>IF(ISERROR(VLOOKUP(A44,KAL!$C$3:$C$24,1,FALSE)),IF(ISERROR(VLOOKUP(A44,'GRR-AAA'!$C$6:$C$33,1,FALSE)),IF(ISERROR(VLOOKUP(A44,'HAM-AA'!$C$6:$C$33,1,FALSE)),IF(ISERROR(VLOOKUP(A44,'NAM-A'!$C$6:$C$33,1,FALSE)),IF(ISERROR(VLOOKUP(A44,'KET-S A'!$C$6:$C$33,1,FALSE)),"","S A"),"A"),"AA"),"AAA"),"ML")</f>
        <v/>
      </c>
      <c r="C44" s="266"/>
      <c r="D44" s="267">
        <f>IF(BJ44=1,3,IF(BK44=1,4,IF(BH44=1,1,IF(BL44=1,5,IF(BI44=1,2,IF(BM44=1,6,IF(BN44=1,7,IF(BO44=1,8,IF(BP44=1,9,"-")))))))))</f>
        <v>9</v>
      </c>
      <c r="E44" s="267" t="str">
        <f>IF(BA44=1,3,IF(BB44=1,4,IF(AY44=1,1,IF(BC44=1,5,IF(AZ44=1,2,IF(BD44=1,6,IF(BE44=1,7,IF(BF44=1,8,IF(BG44=1,9,"-")))))))))</f>
        <v>-</v>
      </c>
      <c r="F44" s="267" t="str">
        <f>IF(OR(OR(Q44="Very High",Q44="High"),AND(OR(Q44="Very High",Q44="High",Q44="Normal"),OR(R44="Very High",R44="High"))),"K","T")</f>
        <v>T</v>
      </c>
      <c r="G44" s="267" t="s">
        <v>85</v>
      </c>
      <c r="H44" s="267" t="s">
        <v>881</v>
      </c>
      <c r="I44" s="267" t="s">
        <v>610</v>
      </c>
      <c r="J44" s="267" t="s">
        <v>531</v>
      </c>
      <c r="K44" s="267" t="s">
        <v>295</v>
      </c>
      <c r="L44" s="267">
        <v>21</v>
      </c>
      <c r="M44" s="267" t="s">
        <v>93</v>
      </c>
      <c r="N44" s="267" t="s">
        <v>94</v>
      </c>
      <c r="O44" s="267" t="s">
        <v>40</v>
      </c>
      <c r="P44" s="268" t="s">
        <v>36</v>
      </c>
      <c r="Q44" s="267" t="s">
        <v>215</v>
      </c>
      <c r="R44" s="268" t="s">
        <v>214</v>
      </c>
      <c r="S44" s="267">
        <v>4</v>
      </c>
      <c r="T44" s="267">
        <v>5</v>
      </c>
      <c r="U44" s="267">
        <v>1</v>
      </c>
      <c r="V44" s="267">
        <v>4</v>
      </c>
      <c r="W44" s="268">
        <v>6</v>
      </c>
      <c r="X44" s="267">
        <v>5</v>
      </c>
      <c r="Y44" s="267">
        <v>5</v>
      </c>
      <c r="Z44" s="267">
        <v>1</v>
      </c>
      <c r="AA44" s="267">
        <v>6</v>
      </c>
      <c r="AB44" s="268">
        <v>8</v>
      </c>
      <c r="AC44" s="267">
        <v>5</v>
      </c>
      <c r="AD44" s="267">
        <v>3</v>
      </c>
      <c r="AE44" s="267">
        <v>1</v>
      </c>
      <c r="AF44" s="267" t="s">
        <v>35</v>
      </c>
      <c r="AG44" s="267" t="s">
        <v>35</v>
      </c>
      <c r="AH44" s="267">
        <v>7</v>
      </c>
      <c r="AI44" s="267" t="s">
        <v>35</v>
      </c>
      <c r="AJ44" s="267" t="s">
        <v>35</v>
      </c>
      <c r="AK44" s="267" t="s">
        <v>35</v>
      </c>
      <c r="AL44" s="267" t="s">
        <v>35</v>
      </c>
      <c r="AM44" s="268" t="s">
        <v>35</v>
      </c>
      <c r="AN44" s="267">
        <v>4</v>
      </c>
      <c r="AO44" s="267">
        <v>4</v>
      </c>
      <c r="AP44" s="268">
        <v>2</v>
      </c>
      <c r="AQ44" s="269" t="s">
        <v>35</v>
      </c>
      <c r="AR44" s="268">
        <v>0</v>
      </c>
      <c r="AS44" s="270">
        <f>AVERAGE(S44,U44,V44)+IF(OR(S44&gt;7,AND(S44&gt;5,V44&gt;5)),0.5,0)+IF(U44&gt;7,0.25,0)+IF(S44&lt;6,-0.5*(6-S44),0)</f>
        <v>2</v>
      </c>
      <c r="AT44" s="271" t="str">
        <f>IF(AS44&gt;9,"SuperStar",IF(AS44&gt;8,"Star",IF(AS44&gt;6.5,"GoodReg",IF(AS44&gt;5,"Reg",IF(AS44&gt;4,"Bench","Minors")))))</f>
        <v>Minors</v>
      </c>
      <c r="AU44" s="270">
        <f>AVERAGE(X44,Z44,AA44)+IF(OR(X44&gt;7,AND(X44&gt;5,AA44&gt;5)),0.5,0)+IF(Z44&gt;7,0.25,0)+IF(X44&lt;6,-0.5*(6-X44),0)</f>
        <v>3.5</v>
      </c>
      <c r="AV44" s="270" t="str">
        <f>IF(AU44&gt;9,"SuperStar",IF(AU44&gt;8,"Star",IF(AU44&gt;6.5,"GoodReg",IF(AU44&gt;5,"Reg",IF(AU44&gt;4,"Bench","Minors")))))</f>
        <v>Minors</v>
      </c>
      <c r="AW44" s="271">
        <f>MIN(AS44+(MAX(0,25-L44))^1.5,AU44)</f>
        <v>3.5</v>
      </c>
      <c r="AX44" s="271" t="str">
        <f>IF(AW44&gt;9,"SuperStar",IF(AW44&gt;8,"Star",IF(AW44&gt;6.5,"GoodReg",IF(AW44&gt;5,"Reg",IF(AW44&gt;4,"Bench","Minors")))))</f>
        <v>Minors</v>
      </c>
      <c r="AY44" s="272">
        <f>IF(AND(OR(S44+V44&gt;12,AND(S44&gt;6,V44&gt;6)),AN44&gt;6,OR(AO44&gt;=AN44,AO44&gt;6)),1,0)</f>
        <v>0</v>
      </c>
      <c r="AZ44" s="273">
        <f>IF(OR(AND(S44&gt;6,W44&gt;6),S44+V44&gt;12),1,0)</f>
        <v>0</v>
      </c>
      <c r="BA44" s="273">
        <f>IF(AND(S44&gt;6,U44&gt;6,V44&gt;6),1,0)</f>
        <v>0</v>
      </c>
      <c r="BB44" s="273">
        <f>IF(AND(U44&gt;7,OR(S44&gt;6,V44&gt;6)),1,0)</f>
        <v>0</v>
      </c>
      <c r="BC44" s="273">
        <f>IF(AND(U44&gt;6,OR(S44&gt;6,V44&gt;6)),1,0)</f>
        <v>0</v>
      </c>
      <c r="BD44" s="273">
        <f>IF(AND(OR(S44&gt;6,U44&gt;6),OR(S44&gt;6,V44&gt;6)),1,0)</f>
        <v>0</v>
      </c>
      <c r="BE44" s="273">
        <f>IF(AND(S44&gt;4,OR(S44&gt;6,U44&gt;6,V44&gt;6)),1,0)</f>
        <v>0</v>
      </c>
      <c r="BF44" s="273">
        <f>IF(AND(S44&gt;4,OR(S44&gt;6,T44&gt;6,U44&gt;6,V44&gt;6)),1,0)</f>
        <v>0</v>
      </c>
      <c r="BG44" s="268">
        <f>IF(AND(S44&gt;4,MAX(S44:W44)&gt;6),1,0)</f>
        <v>0</v>
      </c>
      <c r="BH44" s="272">
        <f>IF(AND(OR(X44+AA44&gt;12,AND(X44&gt;6,AA44&gt;6)),AN44&gt;6,OR(AO44&gt;=AN44,AO44&gt;6)),1,0)</f>
        <v>0</v>
      </c>
      <c r="BI44" s="273">
        <f>IF(OR(AND(X44&gt;6,AB44&gt;6),X44+AA44&gt;12),1,0)</f>
        <v>0</v>
      </c>
      <c r="BJ44" s="273">
        <f>IF(AND(X44&gt;6,Z44&gt;6,AA44&gt;6),1,0)</f>
        <v>0</v>
      </c>
      <c r="BK44" s="273">
        <f>IF(AND(Z44&gt;7,OR(X44&gt;6,AA44&gt;6)),1,0)</f>
        <v>0</v>
      </c>
      <c r="BL44" s="273">
        <f>IF(AND(Z44&gt;6,OR(X44&gt;6,AA44&gt;6)),1,0)</f>
        <v>0</v>
      </c>
      <c r="BM44" s="273">
        <f>IF(AND(OR(X44&gt;6,Z44&gt;6),OR(X44&gt;6,AA44&gt;6)),1,0)</f>
        <v>0</v>
      </c>
      <c r="BN44" s="273">
        <f>IF(AND(X44&gt;4,OR(X44&gt;6,Z44&gt;6,AA44&gt;6)),1,0)</f>
        <v>0</v>
      </c>
      <c r="BO44" s="273">
        <f>IF(AND(X44&gt;4,OR(X44&gt;6,Y44&gt;6,Z44&gt;6,AA44&gt;6)),1,0)</f>
        <v>0</v>
      </c>
      <c r="BP44" s="268">
        <f>IF(AND(X44&gt;4,MAX(X44:AB44)&gt;6),1,0)</f>
        <v>1</v>
      </c>
      <c r="BQ44" s="268">
        <f>IF(AVERAGE(AN44:AO44)&gt;9,1,0)+IF(AVERAGE(AN44:AO44)&gt;7,1,0)+IF(AN44&gt;7,1,0)+IF(AO44&gt;7,1,0)+IF(AP44&gt;8,1,0)+IF(AP44&gt;6,1,0)</f>
        <v>0</v>
      </c>
      <c r="BR44" s="274">
        <f>IF(OR(MAX(AF44,AG44,AK44,AM44)&gt;6,MAX(AH44,AI44,AJ44,AL44)&gt;7),2,IF(MAX(AF44:AM44)&gt;4,1,0))</f>
        <v>1</v>
      </c>
      <c r="BS44" s="267" t="str">
        <f>IF(AR44=1,"Yes","")</f>
        <v/>
      </c>
      <c r="BT44" s="266" t="str">
        <f>IF($B44="ML","There",IF(AND($X44&gt;=6,AVERAGE($Z44:$AA44)&gt;=6),"Likely",IF(OR($X44&gt;6,AND($X44=6,AVERAGE($Z44:$AA44)&gt;=3),AND($X44&gt;=5,AVERAGE($Z44:$AA44)&gt;=5),AVERAGE($X44,$Z44:$AA44)&gt;5),"Possible","Unlikely")))</f>
        <v>Unlikely</v>
      </c>
      <c r="BU44" s="267" t="str">
        <f>IF(OR(AND(S44&gt;=6,U44+V44&gt;=12),S44&gt;7),"Start",IF(AND(S44&gt;=5,U44+V44&gt;=8),"Bench","aack!"))</f>
        <v>aack!</v>
      </c>
      <c r="BV44" s="267" t="str">
        <f>IF(OR(AND(X44&gt;=6,Z44+AA44&gt;=12),X44&gt;7),"Start",IF(AND(X44&gt;=5,Z44+AA44&gt;=8),"Bench","aack!"))</f>
        <v>aack!</v>
      </c>
      <c r="BW44" s="267" t="str">
        <f>IF(S44&gt;5,"ML",IF(S44=5,"AAA",IF(S44=4,"AA",IF(S44=3,"A","SS-A"))))</f>
        <v>AA</v>
      </c>
      <c r="BX44" s="267">
        <f>S44-X44</f>
        <v>-1</v>
      </c>
      <c r="BY44" s="267">
        <f>T44-Y44</f>
        <v>0</v>
      </c>
      <c r="BZ44" s="267">
        <f>U44-Z44</f>
        <v>0</v>
      </c>
      <c r="CA44" s="267">
        <f>V44-AA44</f>
        <v>-2</v>
      </c>
      <c r="CB44" s="267">
        <f>W44-AB44</f>
        <v>-2</v>
      </c>
      <c r="CC44" s="267">
        <f>SUM(BX44:CB44)</f>
        <v>-5</v>
      </c>
      <c r="CD44" s="267">
        <f>X44+Z44+AA44</f>
        <v>12</v>
      </c>
      <c r="CE44" s="267">
        <f>X44+Z44</f>
        <v>6</v>
      </c>
      <c r="CF44" s="267">
        <f>X44+AA44</f>
        <v>11</v>
      </c>
      <c r="CG44" s="267" t="str">
        <f>IF(L44&gt;24,"Now - Age",IF(S44&gt;6,"Now",IF(X44&lt;6,"With Dev",MIN(X44-S44,7-S44))))</f>
        <v>With Dev</v>
      </c>
      <c r="CH44" s="282" t="str">
        <f>IF(AF44&lt;&gt;"-","X","")</f>
        <v/>
      </c>
      <c r="CI44" s="282" t="str">
        <f>IF(AND(AG44&lt;&gt;"-",AG44&gt;5),"X","")</f>
        <v/>
      </c>
      <c r="CJ44" s="282" t="str">
        <f>IF(AND(AH44&lt;&gt;"-",AH44&gt;5),"X","")</f>
        <v>X</v>
      </c>
      <c r="CK44" s="282" t="str">
        <f>IF(AND(AI44&lt;&gt;"-",AI44&gt;4,AC44&gt;6),"X","")</f>
        <v/>
      </c>
      <c r="CL44" s="282" t="str">
        <f>IF(AND(AJ44&lt;&gt;"-",AJ44&gt;5,AC44&gt;5),"X","")</f>
        <v/>
      </c>
      <c r="CM44" s="282" t="str">
        <f>IF(AND(AK44&lt;&gt;"-",AK44&gt;3),"X","")</f>
        <v/>
      </c>
      <c r="CN44" s="282" t="str">
        <f>IF(AND(AL44&lt;&gt;"-",AL44&gt;6),"X","")</f>
        <v/>
      </c>
      <c r="CO44" s="282" t="str">
        <f>IF(AND(AM44&lt;&gt;"-",AM44&gt;5,AD44&gt;6),"X","")</f>
        <v/>
      </c>
      <c r="CP44" s="282" t="str">
        <f>IF(COUNTBLANK(CH44:CO44)=8,"X","")</f>
        <v/>
      </c>
    </row>
    <row r="45" spans="1:94" s="340" customFormat="1" x14ac:dyDescent="0.25">
      <c r="A45" s="265" t="str">
        <f>H45&amp;" "&amp;I45</f>
        <v>Robinson Martínez</v>
      </c>
      <c r="B45" s="265" t="str">
        <f>IF(ISERROR(VLOOKUP(H45,KAL!$C$3:$C$24,1,FALSE)),IF(ISERROR(VLOOKUP(H45,'GRR-AAA'!$C$6:$C$33,1,FALSE)),IF(ISERROR(VLOOKUP(H45,'HAM-AA'!$C$6:$C$33,1,FALSE)),IF(ISERROR(VLOOKUP(H45,'NAM-A'!$C$6:$C$33,1,FALSE)),IF(ISERROR(VLOOKUP(H45,'KET-S A'!$C$6:$C$33,1,FALSE)),"","S A"),"A"),"AA"),"AAA"),"ML")</f>
        <v/>
      </c>
      <c r="C45" s="266"/>
      <c r="D45" s="267" t="str">
        <f>IF(BJ45=1,3,IF(BK45=1,4,IF(BH45=1,1,IF(BL45=1,5,IF(BI45=1,2,IF(BM45=1,6,IF(BN45=1,7,IF(BO45=1,8,IF(BP45=1,9,"-")))))))))</f>
        <v>-</v>
      </c>
      <c r="E45" s="267" t="str">
        <f>IF(BA45=1,3,IF(BB45=1,4,IF(AY45=1,1,IF(BC45=1,5,IF(AZ45=1,2,IF(BD45=1,6,IF(BE45=1,7,IF(BF45=1,8,IF(BG45=1,9,"-")))))))))</f>
        <v>-</v>
      </c>
      <c r="F45" s="267" t="str">
        <f>IF(OR(OR(Q45="Very High",Q45="High"),AND(OR(Q45="Very High",Q45="High",Q45="Normal"),OR(R45="Very High",R45="High"))),"K","T")</f>
        <v>K</v>
      </c>
      <c r="G45" s="267" t="s">
        <v>82</v>
      </c>
      <c r="H45" s="267" t="s">
        <v>890</v>
      </c>
      <c r="I45" s="267" t="s">
        <v>635</v>
      </c>
      <c r="J45" s="267" t="s">
        <v>531</v>
      </c>
      <c r="K45" s="267" t="s">
        <v>295</v>
      </c>
      <c r="L45" s="267">
        <v>21</v>
      </c>
      <c r="M45" s="267" t="s">
        <v>94</v>
      </c>
      <c r="N45" s="267" t="s">
        <v>94</v>
      </c>
      <c r="O45" s="267" t="s">
        <v>40</v>
      </c>
      <c r="P45" s="268" t="s">
        <v>40</v>
      </c>
      <c r="Q45" s="267" t="s">
        <v>214</v>
      </c>
      <c r="R45" s="268" t="s">
        <v>213</v>
      </c>
      <c r="S45" s="267">
        <v>2</v>
      </c>
      <c r="T45" s="267">
        <v>4</v>
      </c>
      <c r="U45" s="267">
        <v>5</v>
      </c>
      <c r="V45" s="267">
        <v>5</v>
      </c>
      <c r="W45" s="268">
        <v>3</v>
      </c>
      <c r="X45" s="267">
        <v>3</v>
      </c>
      <c r="Y45" s="267">
        <v>4</v>
      </c>
      <c r="Z45" s="267">
        <v>6</v>
      </c>
      <c r="AA45" s="267">
        <v>5</v>
      </c>
      <c r="AB45" s="268">
        <v>3</v>
      </c>
      <c r="AC45" s="267">
        <v>3</v>
      </c>
      <c r="AD45" s="267">
        <v>3</v>
      </c>
      <c r="AE45" s="267">
        <v>6</v>
      </c>
      <c r="AF45" s="267">
        <v>3</v>
      </c>
      <c r="AG45" s="267" t="s">
        <v>35</v>
      </c>
      <c r="AH45" s="267" t="s">
        <v>35</v>
      </c>
      <c r="AI45" s="267" t="s">
        <v>35</v>
      </c>
      <c r="AJ45" s="267" t="s">
        <v>35</v>
      </c>
      <c r="AK45" s="267" t="s">
        <v>35</v>
      </c>
      <c r="AL45" s="267" t="s">
        <v>35</v>
      </c>
      <c r="AM45" s="268" t="s">
        <v>35</v>
      </c>
      <c r="AN45" s="267">
        <v>1</v>
      </c>
      <c r="AO45" s="267">
        <v>1</v>
      </c>
      <c r="AP45" s="268">
        <v>1</v>
      </c>
      <c r="AQ45" s="269" t="s">
        <v>35</v>
      </c>
      <c r="AR45" s="268">
        <v>0</v>
      </c>
      <c r="AS45" s="270">
        <f>AVERAGE(S45,U45,V45)+IF(OR(S45&gt;7,AND(S45&gt;5,V45&gt;5)),0.5,0)+IF(U45&gt;7,0.25,0)+IF(S45&lt;6,-0.5*(6-S45),0)</f>
        <v>2</v>
      </c>
      <c r="AT45" s="271" t="str">
        <f>IF(AS45&gt;9,"SuperStar",IF(AS45&gt;8,"Star",IF(AS45&gt;6.5,"GoodReg",IF(AS45&gt;5,"Reg",IF(AS45&gt;4,"Bench","Minors")))))</f>
        <v>Minors</v>
      </c>
      <c r="AU45" s="270">
        <f>AVERAGE(X45,Z45,AA45)+IF(OR(X45&gt;7,AND(X45&gt;5,AA45&gt;5)),0.5,0)+IF(Z45&gt;7,0.25,0)+IF(X45&lt;6,-0.5*(6-X45),0)</f>
        <v>3.166666666666667</v>
      </c>
      <c r="AV45" s="270" t="str">
        <f>IF(AU45&gt;9,"SuperStar",IF(AU45&gt;8,"Star",IF(AU45&gt;6.5,"GoodReg",IF(AU45&gt;5,"Reg",IF(AU45&gt;4,"Bench","Minors")))))</f>
        <v>Minors</v>
      </c>
      <c r="AW45" s="271">
        <f>MIN(AS45+(MAX(0,25-L45))^1.5,AU45)</f>
        <v>3.166666666666667</v>
      </c>
      <c r="AX45" s="271" t="str">
        <f>IF(AW45&gt;9,"SuperStar",IF(AW45&gt;8,"Star",IF(AW45&gt;6.5,"GoodReg",IF(AW45&gt;5,"Reg",IF(AW45&gt;4,"Bench","Minors")))))</f>
        <v>Minors</v>
      </c>
      <c r="AY45" s="272">
        <f>IF(AND(OR(S45+V45&gt;12,AND(S45&gt;6,V45&gt;6)),AN45&gt;6,OR(AO45&gt;=AN45,AO45&gt;6)),1,0)</f>
        <v>0</v>
      </c>
      <c r="AZ45" s="273">
        <f>IF(OR(AND(S45&gt;6,W45&gt;6),S45+V45&gt;12),1,0)</f>
        <v>0</v>
      </c>
      <c r="BA45" s="273">
        <f>IF(AND(S45&gt;6,U45&gt;6,V45&gt;6),1,0)</f>
        <v>0</v>
      </c>
      <c r="BB45" s="273">
        <f>IF(AND(U45&gt;7,OR(S45&gt;6,V45&gt;6)),1,0)</f>
        <v>0</v>
      </c>
      <c r="BC45" s="273">
        <f>IF(AND(U45&gt;6,OR(S45&gt;6,V45&gt;6)),1,0)</f>
        <v>0</v>
      </c>
      <c r="BD45" s="273">
        <f>IF(AND(OR(S45&gt;6,U45&gt;6),OR(S45&gt;6,V45&gt;6)),1,0)</f>
        <v>0</v>
      </c>
      <c r="BE45" s="273">
        <f>IF(AND(S45&gt;4,OR(S45&gt;6,U45&gt;6,V45&gt;6)),1,0)</f>
        <v>0</v>
      </c>
      <c r="BF45" s="273">
        <f>IF(AND(S45&gt;4,OR(S45&gt;6,T45&gt;6,U45&gt;6,V45&gt;6)),1,0)</f>
        <v>0</v>
      </c>
      <c r="BG45" s="268">
        <f>IF(AND(S45&gt;4,MAX(S45:W45)&gt;6),1,0)</f>
        <v>0</v>
      </c>
      <c r="BH45" s="272">
        <f>IF(AND(OR(X45+AA45&gt;12,AND(X45&gt;6,AA45&gt;6)),AN45&gt;6,OR(AO45&gt;=AN45,AO45&gt;6)),1,0)</f>
        <v>0</v>
      </c>
      <c r="BI45" s="273">
        <f>IF(OR(AND(X45&gt;6,AB45&gt;6),X45+AA45&gt;12),1,0)</f>
        <v>0</v>
      </c>
      <c r="BJ45" s="273">
        <f>IF(AND(X45&gt;6,Z45&gt;6,AA45&gt;6),1,0)</f>
        <v>0</v>
      </c>
      <c r="BK45" s="273">
        <f>IF(AND(Z45&gt;7,OR(X45&gt;6,AA45&gt;6)),1,0)</f>
        <v>0</v>
      </c>
      <c r="BL45" s="273">
        <f>IF(AND(Z45&gt;6,OR(X45&gt;6,AA45&gt;6)),1,0)</f>
        <v>0</v>
      </c>
      <c r="BM45" s="273">
        <f>IF(AND(OR(X45&gt;6,Z45&gt;6),OR(X45&gt;6,AA45&gt;6)),1,0)</f>
        <v>0</v>
      </c>
      <c r="BN45" s="273">
        <f>IF(AND(X45&gt;4,OR(X45&gt;6,Z45&gt;6,AA45&gt;6)),1,0)</f>
        <v>0</v>
      </c>
      <c r="BO45" s="273">
        <f>IF(AND(X45&gt;4,OR(X45&gt;6,Y45&gt;6,Z45&gt;6,AA45&gt;6)),1,0)</f>
        <v>0</v>
      </c>
      <c r="BP45" s="268">
        <f>IF(AND(X45&gt;4,MAX(X45:AB45)&gt;6),1,0)</f>
        <v>0</v>
      </c>
      <c r="BQ45" s="268">
        <f>IF(AVERAGE(AN45:AO45)&gt;9,1,0)+IF(AVERAGE(AN45:AO45)&gt;7,1,0)+IF(AN45&gt;7,1,0)+IF(AO45&gt;7,1,0)+IF(AP45&gt;8,1,0)+IF(AP45&gt;6,1,0)</f>
        <v>0</v>
      </c>
      <c r="BR45" s="274">
        <f>IF(OR(MAX(AF45,AG45,AK45,AM45)&gt;6,MAX(AH45,AI45,AJ45,AL45)&gt;7),2,IF(MAX(AF45:AM45)&gt;4,1,0))</f>
        <v>0</v>
      </c>
      <c r="BS45" s="267" t="str">
        <f>IF(AR45=1,"Yes","")</f>
        <v/>
      </c>
      <c r="BT45" s="266" t="str">
        <f>IF($B45="ML","There",IF(AND($X45&gt;=6,AVERAGE($Z45:$AA45)&gt;=6),"Likely",IF(OR($X45&gt;6,AND($X45=6,AVERAGE($Z45:$AA45)&gt;=3),AND($X45&gt;=5,AVERAGE($Z45:$AA45)&gt;=5),AVERAGE($X45,$Z45:$AA45)&gt;5),"Possible","Unlikely")))</f>
        <v>Unlikely</v>
      </c>
      <c r="BU45" s="267" t="str">
        <f>IF(OR(AND(S45&gt;=6,U45+V45&gt;=12),S45&gt;7),"Start",IF(AND(S45&gt;=5,U45+V45&gt;=8),"Bench","aack!"))</f>
        <v>aack!</v>
      </c>
      <c r="BV45" s="267" t="str">
        <f>IF(OR(AND(X45&gt;=6,Z45+AA45&gt;=12),X45&gt;7),"Start",IF(AND(X45&gt;=5,Z45+AA45&gt;=8),"Bench","aack!"))</f>
        <v>aack!</v>
      </c>
      <c r="BW45" s="267" t="str">
        <f>IF(S45&gt;5,"ML",IF(S45=5,"AAA",IF(S45=4,"AA",IF(S45=3,"A","SS-A"))))</f>
        <v>SS-A</v>
      </c>
      <c r="BX45" s="267">
        <f>S45-X45</f>
        <v>-1</v>
      </c>
      <c r="BY45" s="267">
        <f>T45-Y45</f>
        <v>0</v>
      </c>
      <c r="BZ45" s="267">
        <f>U45-Z45</f>
        <v>-1</v>
      </c>
      <c r="CA45" s="267">
        <f>V45-AA45</f>
        <v>0</v>
      </c>
      <c r="CB45" s="267">
        <f>W45-AB45</f>
        <v>0</v>
      </c>
      <c r="CC45" s="267">
        <f>SUM(BX45:CB45)</f>
        <v>-2</v>
      </c>
      <c r="CD45" s="267">
        <f>X45+Z45+AA45</f>
        <v>14</v>
      </c>
      <c r="CE45" s="267">
        <f>X45+Z45</f>
        <v>9</v>
      </c>
      <c r="CF45" s="267">
        <f>X45+AA45</f>
        <v>8</v>
      </c>
      <c r="CG45" s="267" t="str">
        <f>IF(L45&gt;24,"Now - Age",IF(S45&gt;6,"Now",IF(X45&lt;6,"With Dev",MIN(X45-S45,7-S45))))</f>
        <v>With Dev</v>
      </c>
      <c r="CH45" s="282" t="str">
        <f>IF(AF45&lt;&gt;"-","X","")</f>
        <v>X</v>
      </c>
      <c r="CI45" s="282" t="str">
        <f>IF(AND(AG45&lt;&gt;"-",AG45&gt;5),"X","")</f>
        <v/>
      </c>
      <c r="CJ45" s="282" t="str">
        <f>IF(AND(AH45&lt;&gt;"-",AH45&gt;5),"X","")</f>
        <v/>
      </c>
      <c r="CK45" s="282" t="str">
        <f>IF(AND(AI45&lt;&gt;"-",AI45&gt;4,AC45&gt;6),"X","")</f>
        <v/>
      </c>
      <c r="CL45" s="282" t="str">
        <f>IF(AND(AJ45&lt;&gt;"-",AJ45&gt;5,AC45&gt;5),"X","")</f>
        <v/>
      </c>
      <c r="CM45" s="282" t="str">
        <f>IF(AND(AK45&lt;&gt;"-",AK45&gt;3),"X","")</f>
        <v/>
      </c>
      <c r="CN45" s="282" t="str">
        <f>IF(AND(AL45&lt;&gt;"-",AL45&gt;6),"X","")</f>
        <v/>
      </c>
      <c r="CO45" s="282" t="str">
        <f>IF(AND(AM45&lt;&gt;"-",AM45&gt;5,AD45&gt;6),"X","")</f>
        <v/>
      </c>
      <c r="CP45" s="282" t="str">
        <f>IF(COUNTBLANK(CH45:CO45)=8,"X","")</f>
        <v/>
      </c>
    </row>
    <row r="46" spans="1:94" s="340" customFormat="1" x14ac:dyDescent="0.25">
      <c r="A46" s="265" t="str">
        <f>H46&amp;" "&amp;I46</f>
        <v>Shimpei Takahashi</v>
      </c>
      <c r="B46" s="265" t="str">
        <f>IF(ISERROR(VLOOKUP(A46,KAL!$C$3:$C$24,1,FALSE)),IF(ISERROR(VLOOKUP(A46,'GRR-AAA'!$C$6:$C$33,1,FALSE)),IF(ISERROR(VLOOKUP(A46,'HAM-AA'!$C$6:$C$33,1,FALSE)),IF(ISERROR(VLOOKUP(A46,'NAM-A'!$C$6:$C$33,1,FALSE)),IF(ISERROR(VLOOKUP(A46,'KET-S A'!$C$6:$C$33,1,FALSE)),"","S A"),"A"),"AA"),"AAA"),"ML")</f>
        <v/>
      </c>
      <c r="C46" s="266"/>
      <c r="D46" s="267" t="str">
        <f>IF(BJ46=1,3,IF(BK46=1,4,IF(BH46=1,1,IF(BL46=1,5,IF(BI46=1,2,IF(BM46=1,6,IF(BN46=1,7,IF(BO46=1,8,IF(BP46=1,9,"-")))))))))</f>
        <v>-</v>
      </c>
      <c r="E46" s="267" t="str">
        <f>IF(BA46=1,3,IF(BB46=1,4,IF(AY46=1,1,IF(BC46=1,5,IF(AZ46=1,2,IF(BD46=1,6,IF(BE46=1,7,IF(BF46=1,8,IF(BG46=1,9,"-")))))))))</f>
        <v>-</v>
      </c>
      <c r="F46" s="267" t="str">
        <f>IF(OR(OR(Q46="Very High",Q46="High"),AND(OR(Q46="Very High",Q46="High",Q46="Normal"),OR(R46="Very High",R46="High"))),"K","T")</f>
        <v>T</v>
      </c>
      <c r="G46" s="267" t="s">
        <v>89</v>
      </c>
      <c r="H46" s="267" t="s">
        <v>884</v>
      </c>
      <c r="I46" s="267" t="s">
        <v>885</v>
      </c>
      <c r="J46" s="267" t="s">
        <v>531</v>
      </c>
      <c r="K46" s="267" t="s">
        <v>295</v>
      </c>
      <c r="L46" s="267">
        <v>22</v>
      </c>
      <c r="M46" s="267" t="s">
        <v>94</v>
      </c>
      <c r="N46" s="267" t="s">
        <v>94</v>
      </c>
      <c r="O46" s="267" t="s">
        <v>40</v>
      </c>
      <c r="P46" s="268" t="s">
        <v>36</v>
      </c>
      <c r="Q46" s="267" t="s">
        <v>215</v>
      </c>
      <c r="R46" s="268" t="s">
        <v>214</v>
      </c>
      <c r="S46" s="267">
        <v>4</v>
      </c>
      <c r="T46" s="267">
        <v>3</v>
      </c>
      <c r="U46" s="267">
        <v>2</v>
      </c>
      <c r="V46" s="267">
        <v>3</v>
      </c>
      <c r="W46" s="268">
        <v>5</v>
      </c>
      <c r="X46" s="267">
        <v>5</v>
      </c>
      <c r="Y46" s="267">
        <v>3</v>
      </c>
      <c r="Z46" s="267">
        <v>2</v>
      </c>
      <c r="AA46" s="267">
        <v>4</v>
      </c>
      <c r="AB46" s="268">
        <v>6</v>
      </c>
      <c r="AC46" s="267">
        <v>5</v>
      </c>
      <c r="AD46" s="267">
        <v>9</v>
      </c>
      <c r="AE46" s="267">
        <v>1</v>
      </c>
      <c r="AF46" s="267" t="s">
        <v>35</v>
      </c>
      <c r="AG46" s="267" t="s">
        <v>35</v>
      </c>
      <c r="AH46" s="267">
        <v>3</v>
      </c>
      <c r="AI46" s="267" t="s">
        <v>35</v>
      </c>
      <c r="AJ46" s="267">
        <v>1</v>
      </c>
      <c r="AK46" s="267">
        <v>4</v>
      </c>
      <c r="AL46" s="267">
        <v>7</v>
      </c>
      <c r="AM46" s="268">
        <v>6</v>
      </c>
      <c r="AN46" s="267">
        <v>10</v>
      </c>
      <c r="AO46" s="267">
        <v>7</v>
      </c>
      <c r="AP46" s="268">
        <v>5</v>
      </c>
      <c r="AQ46" s="269" t="s">
        <v>35</v>
      </c>
      <c r="AR46" s="268" t="s">
        <v>38</v>
      </c>
      <c r="AS46" s="270">
        <f>AVERAGE(S46,U46,V46)+IF(OR(S46&gt;7,AND(S46&gt;5,V46&gt;5)),0.5,0)+IF(U46&gt;7,0.25,0)+IF(S46&lt;6,-0.5*(6-S46),0)</f>
        <v>2</v>
      </c>
      <c r="AT46" s="271" t="str">
        <f>IF(AS46&gt;9,"SuperStar",IF(AS46&gt;8,"Star",IF(AS46&gt;6.5,"GoodReg",IF(AS46&gt;5,"Reg",IF(AS46&gt;4,"Bench","Minors")))))</f>
        <v>Minors</v>
      </c>
      <c r="AU46" s="270">
        <f>AVERAGE(X46,Z46,AA46)+IF(OR(X46&gt;7,AND(X46&gt;5,AA46&gt;5)),0.5,0)+IF(Z46&gt;7,0.25,0)+IF(X46&lt;6,-0.5*(6-X46),0)</f>
        <v>3.1666666666666665</v>
      </c>
      <c r="AV46" s="270" t="str">
        <f>IF(AU46&gt;9,"SuperStar",IF(AU46&gt;8,"Star",IF(AU46&gt;6.5,"GoodReg",IF(AU46&gt;5,"Reg",IF(AU46&gt;4,"Bench","Minors")))))</f>
        <v>Minors</v>
      </c>
      <c r="AW46" s="271">
        <f>MIN(AS46+(MAX(0,25-L46))^1.5,AU46)</f>
        <v>3.1666666666666665</v>
      </c>
      <c r="AX46" s="271" t="str">
        <f>IF(AW46&gt;9,"SuperStar",IF(AW46&gt;8,"Star",IF(AW46&gt;6.5,"GoodReg",IF(AW46&gt;5,"Reg",IF(AW46&gt;4,"Bench","Minors")))))</f>
        <v>Minors</v>
      </c>
      <c r="AY46" s="272">
        <f>IF(AND(OR(S46+V46&gt;12,AND(S46&gt;6,V46&gt;6)),AN46&gt;6,OR(AO46&gt;=AN46,AO46&gt;6)),1,0)</f>
        <v>0</v>
      </c>
      <c r="AZ46" s="273">
        <f>IF(OR(AND(S46&gt;6,W46&gt;6),S46+V46&gt;12),1,0)</f>
        <v>0</v>
      </c>
      <c r="BA46" s="273">
        <f>IF(AND(S46&gt;6,U46&gt;6,V46&gt;6),1,0)</f>
        <v>0</v>
      </c>
      <c r="BB46" s="273">
        <f>IF(AND(U46&gt;7,OR(S46&gt;6,V46&gt;6)),1,0)</f>
        <v>0</v>
      </c>
      <c r="BC46" s="273">
        <f>IF(AND(U46&gt;6,OR(S46&gt;6,V46&gt;6)),1,0)</f>
        <v>0</v>
      </c>
      <c r="BD46" s="273">
        <f>IF(AND(OR(S46&gt;6,U46&gt;6),OR(S46&gt;6,V46&gt;6)),1,0)</f>
        <v>0</v>
      </c>
      <c r="BE46" s="273">
        <f>IF(AND(S46&gt;4,OR(S46&gt;6,U46&gt;6,V46&gt;6)),1,0)</f>
        <v>0</v>
      </c>
      <c r="BF46" s="273">
        <f>IF(AND(S46&gt;4,OR(S46&gt;6,T46&gt;6,U46&gt;6,V46&gt;6)),1,0)</f>
        <v>0</v>
      </c>
      <c r="BG46" s="268">
        <f>IF(AND(S46&gt;4,MAX(S46:W46)&gt;6),1,0)</f>
        <v>0</v>
      </c>
      <c r="BH46" s="272">
        <f>IF(AND(OR(X46+AA46&gt;12,AND(X46&gt;6,AA46&gt;6)),AN46&gt;6,OR(AO46&gt;=AN46,AO46&gt;6)),1,0)</f>
        <v>0</v>
      </c>
      <c r="BI46" s="273">
        <f>IF(OR(AND(X46&gt;6,AB46&gt;6),X46+AA46&gt;12),1,0)</f>
        <v>0</v>
      </c>
      <c r="BJ46" s="273">
        <f>IF(AND(X46&gt;6,Z46&gt;6,AA46&gt;6),1,0)</f>
        <v>0</v>
      </c>
      <c r="BK46" s="273">
        <f>IF(AND(Z46&gt;7,OR(X46&gt;6,AA46&gt;6)),1,0)</f>
        <v>0</v>
      </c>
      <c r="BL46" s="273">
        <f>IF(AND(Z46&gt;6,OR(X46&gt;6,AA46&gt;6)),1,0)</f>
        <v>0</v>
      </c>
      <c r="BM46" s="273">
        <f>IF(AND(OR(X46&gt;6,Z46&gt;6),OR(X46&gt;6,AA46&gt;6)),1,0)</f>
        <v>0</v>
      </c>
      <c r="BN46" s="273">
        <f>IF(AND(X46&gt;4,OR(X46&gt;6,Z46&gt;6,AA46&gt;6)),1,0)</f>
        <v>0</v>
      </c>
      <c r="BO46" s="273">
        <f>IF(AND(X46&gt;4,OR(X46&gt;6,Y46&gt;6,Z46&gt;6,AA46&gt;6)),1,0)</f>
        <v>0</v>
      </c>
      <c r="BP46" s="268">
        <f>IF(AND(X46&gt;4,MAX(X46:AB46)&gt;6),1,0)</f>
        <v>0</v>
      </c>
      <c r="BQ46" s="268">
        <f>IF(AVERAGE(AN46:AO46)&gt;9,1,0)+IF(AVERAGE(AN46:AO46)&gt;7,1,0)+IF(AN46&gt;7,1,0)+IF(AO46&gt;7,1,0)+IF(AP46&gt;8,1,0)+IF(AP46&gt;6,1,0)</f>
        <v>2</v>
      </c>
      <c r="BR46" s="274">
        <f>IF(OR(MAX(AF46,AG46,AK46,AM46)&gt;6,MAX(AH46,AI46,AJ46,AL46)&gt;7),2,IF(MAX(AF46:AM46)&gt;4,1,0))</f>
        <v>1</v>
      </c>
      <c r="BS46" s="267" t="str">
        <f>IF(AR46=1,"Yes","")</f>
        <v/>
      </c>
      <c r="BT46" s="266" t="str">
        <f>IF($B46="ML","There",IF(AND($X46&gt;=6,AVERAGE($Z46:$AA46)&gt;=6),"Likely",IF(OR($X46&gt;6,AND($X46=6,AVERAGE($Z46:$AA46)&gt;=3),AND($X46&gt;=5,AVERAGE($Z46:$AA46)&gt;=5),AVERAGE($X46,$Z46:$AA46)&gt;5),"Possible","Unlikely")))</f>
        <v>Unlikely</v>
      </c>
      <c r="BU46" s="267" t="str">
        <f>IF(OR(AND(S46&gt;=6,U46+V46&gt;=12),S46&gt;7),"Start",IF(AND(S46&gt;=5,U46+V46&gt;=8),"Bench","aack!"))</f>
        <v>aack!</v>
      </c>
      <c r="BV46" s="267" t="str">
        <f>IF(OR(AND(X46&gt;=6,Z46+AA46&gt;=12),X46&gt;7),"Start",IF(AND(X46&gt;=5,Z46+AA46&gt;=8),"Bench","aack!"))</f>
        <v>aack!</v>
      </c>
      <c r="BW46" s="267" t="str">
        <f>IF(S46&gt;5,"ML",IF(S46=5,"AAA",IF(S46=4,"AA",IF(S46=3,"A","SS-A"))))</f>
        <v>AA</v>
      </c>
      <c r="BX46" s="267">
        <f>S46-X46</f>
        <v>-1</v>
      </c>
      <c r="BY46" s="267">
        <f>T46-Y46</f>
        <v>0</v>
      </c>
      <c r="BZ46" s="267">
        <f>U46-Z46</f>
        <v>0</v>
      </c>
      <c r="CA46" s="267">
        <f>V46-AA46</f>
        <v>-1</v>
      </c>
      <c r="CB46" s="267">
        <f>W46-AB46</f>
        <v>-1</v>
      </c>
      <c r="CC46" s="267">
        <f>SUM(BX46:CB46)</f>
        <v>-3</v>
      </c>
      <c r="CD46" s="267">
        <f>X46+Z46+AA46</f>
        <v>11</v>
      </c>
      <c r="CE46" s="267">
        <f>X46+Z46</f>
        <v>7</v>
      </c>
      <c r="CF46" s="267">
        <f>X46+AA46</f>
        <v>9</v>
      </c>
      <c r="CG46" s="267" t="str">
        <f>IF(L46&gt;24,"Now - Age",IF(S46&gt;6,"Now",IF(X46&lt;6,"With Dev",MIN(X46-S46,7-S46))))</f>
        <v>With Dev</v>
      </c>
      <c r="CH46" s="282" t="str">
        <f>IF(AF46&lt;&gt;"-","X","")</f>
        <v/>
      </c>
      <c r="CI46" s="282" t="str">
        <f>IF(AND(AG46&lt;&gt;"-",AG46&gt;5),"X","")</f>
        <v/>
      </c>
      <c r="CJ46" s="282" t="str">
        <f>IF(AND(AH46&lt;&gt;"-",AH46&gt;5),"X","")</f>
        <v/>
      </c>
      <c r="CK46" s="282" t="str">
        <f>IF(AND(AI46&lt;&gt;"-",AI46&gt;4,AC46&gt;6),"X","")</f>
        <v/>
      </c>
      <c r="CL46" s="282" t="str">
        <f>IF(AND(AJ46&lt;&gt;"-",AJ46&gt;5,AC46&gt;5),"X","")</f>
        <v/>
      </c>
      <c r="CM46" s="282" t="str">
        <f>IF(AND(AK46&lt;&gt;"-",AK46&gt;3),"X","")</f>
        <v>X</v>
      </c>
      <c r="CN46" s="282" t="str">
        <f>IF(AND(AL46&lt;&gt;"-",AL46&gt;6),"X","")</f>
        <v>X</v>
      </c>
      <c r="CO46" s="282" t="str">
        <f>IF(AND(AM46&lt;&gt;"-",AM46&gt;5,AD46&gt;6),"X","")</f>
        <v>X</v>
      </c>
      <c r="CP46" s="282" t="str">
        <f>IF(COUNTBLANK(CH46:CO46)=8,"X","")</f>
        <v/>
      </c>
    </row>
    <row r="47" spans="1:94" s="340" customFormat="1" x14ac:dyDescent="0.25">
      <c r="A47" s="265" t="str">
        <f>H47&amp;" "&amp;I47</f>
        <v>Francisco Hernández</v>
      </c>
      <c r="B47" s="265" t="str">
        <f>IF(ISERROR(VLOOKUP(A47,KAL!$C$3:$C$24,1,FALSE)),IF(ISERROR(VLOOKUP(A47,'GRR-AAA'!$C$6:$C$33,1,FALSE)),IF(ISERROR(VLOOKUP(A47,'HAM-AA'!$C$6:$C$33,1,FALSE)),IF(ISERROR(VLOOKUP(A47,'NAM-A'!$C$6:$C$33,1,FALSE)),IF(ISERROR(VLOOKUP(A47,'KET-S A'!$C$6:$C$33,1,FALSE)),"","S A"),"A"),"AA"),"AAA"),"ML")</f>
        <v/>
      </c>
      <c r="C47" s="266"/>
      <c r="D47" s="267" t="str">
        <f>IF(BJ47=1,3,IF(BK47=1,4,IF(BH47=1,1,IF(BL47=1,5,IF(BI47=1,2,IF(BM47=1,6,IF(BN47=1,7,IF(BO47=1,8,IF(BP47=1,9,"-")))))))))</f>
        <v>-</v>
      </c>
      <c r="E47" s="267" t="str">
        <f>IF(BA47=1,3,IF(BB47=1,4,IF(AY47=1,1,IF(BC47=1,5,IF(AZ47=1,2,IF(BD47=1,6,IF(BE47=1,7,IF(BF47=1,8,IF(BG47=1,9,"-")))))))))</f>
        <v>-</v>
      </c>
      <c r="F47" s="267" t="str">
        <f>IF(OR(OR(Q47="Very High",Q47="High"),AND(OR(Q47="Very High",Q47="High",Q47="Normal"),OR(R47="Very High",R47="High"))),"K","T")</f>
        <v>T</v>
      </c>
      <c r="G47" s="267" t="s">
        <v>87</v>
      </c>
      <c r="H47" s="267" t="s">
        <v>526</v>
      </c>
      <c r="I47" s="267" t="s">
        <v>467</v>
      </c>
      <c r="J47" s="267" t="s">
        <v>553</v>
      </c>
      <c r="K47" s="267" t="s">
        <v>200</v>
      </c>
      <c r="L47" s="267">
        <v>23</v>
      </c>
      <c r="M47" s="267" t="s">
        <v>94</v>
      </c>
      <c r="N47" s="267" t="s">
        <v>94</v>
      </c>
      <c r="O47" s="267" t="s">
        <v>40</v>
      </c>
      <c r="P47" s="268" t="s">
        <v>36</v>
      </c>
      <c r="Q47" s="267" t="s">
        <v>215</v>
      </c>
      <c r="R47" s="268" t="s">
        <v>214</v>
      </c>
      <c r="S47" s="267">
        <v>3</v>
      </c>
      <c r="T47" s="267">
        <v>5</v>
      </c>
      <c r="U47" s="267">
        <v>2</v>
      </c>
      <c r="V47" s="267">
        <v>5</v>
      </c>
      <c r="W47" s="268">
        <v>6</v>
      </c>
      <c r="X47" s="267">
        <v>4</v>
      </c>
      <c r="Y47" s="267">
        <v>5</v>
      </c>
      <c r="Z47" s="267">
        <v>3</v>
      </c>
      <c r="AA47" s="267">
        <v>6</v>
      </c>
      <c r="AB47" s="268">
        <v>6</v>
      </c>
      <c r="AC47" s="267">
        <v>7</v>
      </c>
      <c r="AD47" s="267">
        <v>6</v>
      </c>
      <c r="AE47" s="267">
        <v>1</v>
      </c>
      <c r="AF47" s="267" t="s">
        <v>35</v>
      </c>
      <c r="AG47" s="267" t="s">
        <v>35</v>
      </c>
      <c r="AH47" s="267">
        <v>10</v>
      </c>
      <c r="AI47" s="267">
        <v>5</v>
      </c>
      <c r="AJ47" s="267">
        <v>9</v>
      </c>
      <c r="AK47" s="267">
        <v>3</v>
      </c>
      <c r="AL47" s="267" t="s">
        <v>35</v>
      </c>
      <c r="AM47" s="268" t="s">
        <v>35</v>
      </c>
      <c r="AN47" s="267">
        <v>5</v>
      </c>
      <c r="AO47" s="267">
        <v>5</v>
      </c>
      <c r="AP47" s="268">
        <v>5</v>
      </c>
      <c r="AQ47" s="269" t="s">
        <v>35</v>
      </c>
      <c r="AR47" s="268">
        <v>0</v>
      </c>
      <c r="AS47" s="270">
        <f>AVERAGE(S47,U47,V47)+IF(OR(S47&gt;7,AND(S47&gt;5,V47&gt;5)),0.5,0)+IF(U47&gt;7,0.25,0)+IF(S47&lt;6,-0.5*(6-S47),0)</f>
        <v>1.8333333333333335</v>
      </c>
      <c r="AT47" s="271" t="str">
        <f>IF(AS47&gt;9,"SuperStar",IF(AS47&gt;8,"Star",IF(AS47&gt;6.5,"GoodReg",IF(AS47&gt;5,"Reg",IF(AS47&gt;4,"Bench","Minors")))))</f>
        <v>Minors</v>
      </c>
      <c r="AU47" s="270">
        <f>AVERAGE(X47,Z47,AA47)+IF(OR(X47&gt;7,AND(X47&gt;5,AA47&gt;5)),0.5,0)+IF(Z47&gt;7,0.25,0)+IF(X47&lt;6,-0.5*(6-X47),0)</f>
        <v>3.333333333333333</v>
      </c>
      <c r="AV47" s="270" t="str">
        <f>IF(AU47&gt;9,"SuperStar",IF(AU47&gt;8,"Star",IF(AU47&gt;6.5,"GoodReg",IF(AU47&gt;5,"Reg",IF(AU47&gt;4,"Bench","Minors")))))</f>
        <v>Minors</v>
      </c>
      <c r="AW47" s="271">
        <f>MIN(AS47+(MAX(0,25-L47))^1.5,AU47)</f>
        <v>3.333333333333333</v>
      </c>
      <c r="AX47" s="271" t="str">
        <f>IF(AW47&gt;9,"SuperStar",IF(AW47&gt;8,"Star",IF(AW47&gt;6.5,"GoodReg",IF(AW47&gt;5,"Reg",IF(AW47&gt;4,"Bench","Minors")))))</f>
        <v>Minors</v>
      </c>
      <c r="AY47" s="272">
        <f>IF(AND(OR(S47+V47&gt;12,AND(S47&gt;6,V47&gt;6)),AN47&gt;6,OR(AO47&gt;=AN47,AO47&gt;6)),1,0)</f>
        <v>0</v>
      </c>
      <c r="AZ47" s="273">
        <f>IF(OR(AND(S47&gt;6,W47&gt;6),S47+V47&gt;12),1,0)</f>
        <v>0</v>
      </c>
      <c r="BA47" s="273">
        <f>IF(AND(S47&gt;6,U47&gt;6,V47&gt;6),1,0)</f>
        <v>0</v>
      </c>
      <c r="BB47" s="273">
        <f>IF(AND(U47&gt;7,OR(S47&gt;6,V47&gt;6)),1,0)</f>
        <v>0</v>
      </c>
      <c r="BC47" s="273">
        <f>IF(AND(U47&gt;6,OR(S47&gt;6,V47&gt;6)),1,0)</f>
        <v>0</v>
      </c>
      <c r="BD47" s="273">
        <f>IF(AND(OR(S47&gt;6,U47&gt;6),OR(S47&gt;6,V47&gt;6)),1,0)</f>
        <v>0</v>
      </c>
      <c r="BE47" s="273">
        <f>IF(AND(S47&gt;4,OR(S47&gt;6,U47&gt;6,V47&gt;6)),1,0)</f>
        <v>0</v>
      </c>
      <c r="BF47" s="273">
        <f>IF(AND(S47&gt;4,OR(S47&gt;6,T47&gt;6,U47&gt;6,V47&gt;6)),1,0)</f>
        <v>0</v>
      </c>
      <c r="BG47" s="268">
        <f>IF(AND(S47&gt;4,MAX(S47:W47)&gt;6),1,0)</f>
        <v>0</v>
      </c>
      <c r="BH47" s="272">
        <f>IF(AND(OR(X47+AA47&gt;12,AND(X47&gt;6,AA47&gt;6)),AN47&gt;6,OR(AO47&gt;=AN47,AO47&gt;6)),1,0)</f>
        <v>0</v>
      </c>
      <c r="BI47" s="273">
        <f>IF(OR(AND(X47&gt;6,AB47&gt;6),X47+AA47&gt;12),1,0)</f>
        <v>0</v>
      </c>
      <c r="BJ47" s="273">
        <f>IF(AND(X47&gt;6,Z47&gt;6,AA47&gt;6),1,0)</f>
        <v>0</v>
      </c>
      <c r="BK47" s="273">
        <f>IF(AND(Z47&gt;7,OR(X47&gt;6,AA47&gt;6)),1,0)</f>
        <v>0</v>
      </c>
      <c r="BL47" s="273">
        <f>IF(AND(Z47&gt;6,OR(X47&gt;6,AA47&gt;6)),1,0)</f>
        <v>0</v>
      </c>
      <c r="BM47" s="273">
        <f>IF(AND(OR(X47&gt;6,Z47&gt;6),OR(X47&gt;6,AA47&gt;6)),1,0)</f>
        <v>0</v>
      </c>
      <c r="BN47" s="273">
        <f>IF(AND(X47&gt;4,OR(X47&gt;6,Z47&gt;6,AA47&gt;6)),1,0)</f>
        <v>0</v>
      </c>
      <c r="BO47" s="273">
        <f>IF(AND(X47&gt;4,OR(X47&gt;6,Y47&gt;6,Z47&gt;6,AA47&gt;6)),1,0)</f>
        <v>0</v>
      </c>
      <c r="BP47" s="268">
        <f>IF(AND(X47&gt;4,MAX(X47:AB47)&gt;6),1,0)</f>
        <v>0</v>
      </c>
      <c r="BQ47" s="268">
        <f>IF(AVERAGE(AN47:AO47)&gt;9,1,0)+IF(AVERAGE(AN47:AO47)&gt;7,1,0)+IF(AN47&gt;7,1,0)+IF(AO47&gt;7,1,0)+IF(AP47&gt;8,1,0)+IF(AP47&gt;6,1,0)</f>
        <v>0</v>
      </c>
      <c r="BR47" s="274">
        <f>IF(OR(MAX(AF47,AG47,AK47,AM47)&gt;6,MAX(AH47,AI47,AJ47,AL47)&gt;7),2,IF(MAX(AF47:AM47)&gt;4,1,0))</f>
        <v>2</v>
      </c>
      <c r="BS47" s="267" t="str">
        <f>IF(AR47=1,"Yes","")</f>
        <v/>
      </c>
      <c r="BT47" s="266" t="str">
        <f>IF($B47="ML","There",IF(AND($X47&gt;=6,AVERAGE($Z47:$AA47)&gt;=6),"Likely",IF(OR($X47&gt;6,AND($X47=6,AVERAGE($Z47:$AA47)&gt;=3),AND($X47&gt;=5,AVERAGE($Z47:$AA47)&gt;=5),AVERAGE($X47,$Z47:$AA47)&gt;5),"Possible","Unlikely")))</f>
        <v>Unlikely</v>
      </c>
      <c r="BU47" s="267" t="str">
        <f>IF(OR(AND(S47&gt;=6,U47+V47&gt;=12),S47&gt;7),"Start",IF(AND(S47&gt;=5,U47+V47&gt;=8),"Bench","aack!"))</f>
        <v>aack!</v>
      </c>
      <c r="BV47" s="267" t="str">
        <f>IF(OR(AND(X47&gt;=6,Z47+AA47&gt;=12),X47&gt;7),"Start",IF(AND(X47&gt;=5,Z47+AA47&gt;=8),"Bench","aack!"))</f>
        <v>aack!</v>
      </c>
      <c r="BW47" s="267" t="str">
        <f>IF(S47&gt;5,"ML",IF(S47=5,"AAA",IF(S47=4,"AA",IF(S47=3,"A","SS-A"))))</f>
        <v>A</v>
      </c>
      <c r="BX47" s="267">
        <f>S47-X47</f>
        <v>-1</v>
      </c>
      <c r="BY47" s="267">
        <f>T47-Y47</f>
        <v>0</v>
      </c>
      <c r="BZ47" s="267">
        <f>U47-Z47</f>
        <v>-1</v>
      </c>
      <c r="CA47" s="267">
        <f>V47-AA47</f>
        <v>-1</v>
      </c>
      <c r="CB47" s="267">
        <f>W47-AB47</f>
        <v>0</v>
      </c>
      <c r="CC47" s="267">
        <f>SUM(BX47:CB47)</f>
        <v>-3</v>
      </c>
      <c r="CD47" s="267">
        <f>X47+Z47+AA47</f>
        <v>13</v>
      </c>
      <c r="CE47" s="267">
        <f>X47+Z47</f>
        <v>7</v>
      </c>
      <c r="CF47" s="267">
        <f>X47+AA47</f>
        <v>10</v>
      </c>
      <c r="CG47" s="267" t="str">
        <f>IF(L47&gt;24,"Now - Age",IF(S47&gt;6,"Now",IF(X47&lt;6,"With Dev",MIN(X47-S47,7-S47))))</f>
        <v>With Dev</v>
      </c>
      <c r="CH47" s="282" t="str">
        <f>IF(AF47&lt;&gt;"-","X","")</f>
        <v/>
      </c>
      <c r="CI47" s="282" t="str">
        <f>IF(AND(AG47&lt;&gt;"-",AG47&gt;5),"X","")</f>
        <v/>
      </c>
      <c r="CJ47" s="282" t="str">
        <f>IF(AND(AH47&lt;&gt;"-",AH47&gt;5),"X","")</f>
        <v>X</v>
      </c>
      <c r="CK47" s="282" t="str">
        <f>IF(AND(AI47&lt;&gt;"-",AI47&gt;4,AC47&gt;6),"X","")</f>
        <v>X</v>
      </c>
      <c r="CL47" s="282" t="str">
        <f>IF(AND(AJ47&lt;&gt;"-",AJ47&gt;5,AC47&gt;5),"X","")</f>
        <v>X</v>
      </c>
      <c r="CM47" s="282" t="str">
        <f>IF(AND(AK47&lt;&gt;"-",AK47&gt;3),"X","")</f>
        <v/>
      </c>
      <c r="CN47" s="282" t="str">
        <f>IF(AND(AL47&lt;&gt;"-",AL47&gt;6),"X","")</f>
        <v/>
      </c>
      <c r="CO47" s="282" t="str">
        <f>IF(AND(AM47&lt;&gt;"-",AM47&gt;5,AD47&gt;6),"X","")</f>
        <v/>
      </c>
      <c r="CP47" s="282" t="str">
        <f>IF(COUNTBLANK(CH47:CO47)=8,"X","")</f>
        <v/>
      </c>
    </row>
    <row r="48" spans="1:94" s="340" customFormat="1" x14ac:dyDescent="0.25">
      <c r="A48" s="265" t="str">
        <f>H48&amp;" "&amp;I48</f>
        <v>Héctor Álvarez</v>
      </c>
      <c r="B48" s="265" t="str">
        <f>IF(ISERROR(VLOOKUP(A48,KAL!$C$3:$C$24,1,FALSE)),IF(ISERROR(VLOOKUP(A48,'GRR-AAA'!$C$6:$C$33,1,FALSE)),IF(ISERROR(VLOOKUP(A48,'HAM-AA'!$C$6:$C$33,1,FALSE)),IF(ISERROR(VLOOKUP(A48,'NAM-A'!$C$6:$C$33,1,FALSE)),IF(ISERROR(VLOOKUP(A48,'KET-S A'!$C$6:$C$33,1,FALSE)),"","S A"),"A"),"AA"),"AAA"),"ML")</f>
        <v/>
      </c>
      <c r="C48" s="266"/>
      <c r="D48" s="267" t="str">
        <f>IF(BJ48=1,3,IF(BK48=1,4,IF(BH48=1,1,IF(BL48=1,5,IF(BI48=1,2,IF(BM48=1,6,IF(BN48=1,7,IF(BO48=1,8,IF(BP48=1,9,"-")))))))))</f>
        <v>-</v>
      </c>
      <c r="E48" s="267" t="str">
        <f>IF(BA48=1,3,IF(BB48=1,4,IF(AY48=1,1,IF(BC48=1,5,IF(AZ48=1,2,IF(BD48=1,6,IF(BE48=1,7,IF(BF48=1,8,IF(BG48=1,9,"-")))))))))</f>
        <v>-</v>
      </c>
      <c r="F48" s="267" t="str">
        <f>IF(OR(OR(Q48="Very High",Q48="High"),AND(OR(Q48="Very High",Q48="High",Q48="Normal"),OR(R48="Very High",R48="High"))),"K","T")</f>
        <v>T</v>
      </c>
      <c r="G48" s="267" t="s">
        <v>82</v>
      </c>
      <c r="H48" s="267" t="s">
        <v>532</v>
      </c>
      <c r="I48" s="267" t="s">
        <v>530</v>
      </c>
      <c r="J48" s="267" t="s">
        <v>533</v>
      </c>
      <c r="K48" s="267" t="s">
        <v>199</v>
      </c>
      <c r="L48" s="267">
        <v>25</v>
      </c>
      <c r="M48" s="267" t="s">
        <v>96</v>
      </c>
      <c r="N48" s="267" t="s">
        <v>94</v>
      </c>
      <c r="O48" s="267" t="s">
        <v>40</v>
      </c>
      <c r="P48" s="268" t="s">
        <v>40</v>
      </c>
      <c r="Q48" s="267" t="s">
        <v>214</v>
      </c>
      <c r="R48" s="268" t="s">
        <v>215</v>
      </c>
      <c r="S48" s="267">
        <v>3</v>
      </c>
      <c r="T48" s="267">
        <v>2</v>
      </c>
      <c r="U48" s="267">
        <v>2</v>
      </c>
      <c r="V48" s="267">
        <v>5</v>
      </c>
      <c r="W48" s="268">
        <v>3</v>
      </c>
      <c r="X48" s="267">
        <v>3</v>
      </c>
      <c r="Y48" s="267">
        <v>2</v>
      </c>
      <c r="Z48" s="267">
        <v>2</v>
      </c>
      <c r="AA48" s="267">
        <v>7</v>
      </c>
      <c r="AB48" s="268">
        <v>4</v>
      </c>
      <c r="AC48" s="267">
        <v>4</v>
      </c>
      <c r="AD48" s="267">
        <v>4</v>
      </c>
      <c r="AE48" s="267">
        <v>8</v>
      </c>
      <c r="AF48" s="267">
        <v>6</v>
      </c>
      <c r="AG48" s="267">
        <v>1</v>
      </c>
      <c r="AH48" s="267" t="s">
        <v>35</v>
      </c>
      <c r="AI48" s="267" t="s">
        <v>35</v>
      </c>
      <c r="AJ48" s="267" t="s">
        <v>35</v>
      </c>
      <c r="AK48" s="267" t="s">
        <v>35</v>
      </c>
      <c r="AL48" s="267" t="s">
        <v>35</v>
      </c>
      <c r="AM48" s="268" t="s">
        <v>35</v>
      </c>
      <c r="AN48" s="267">
        <v>2</v>
      </c>
      <c r="AO48" s="267">
        <v>2</v>
      </c>
      <c r="AP48" s="268">
        <v>3</v>
      </c>
      <c r="AQ48" s="269" t="s">
        <v>35</v>
      </c>
      <c r="AR48" s="268">
        <v>0</v>
      </c>
      <c r="AS48" s="270">
        <f>AVERAGE(S48,U48,V48)+IF(OR(S48&gt;7,AND(S48&gt;5,V48&gt;5)),0.5,0)+IF(U48&gt;7,0.25,0)+IF(S48&lt;6,-0.5*(6-S48),0)</f>
        <v>1.8333333333333335</v>
      </c>
      <c r="AT48" s="271" t="str">
        <f>IF(AS48&gt;9,"SuperStar",IF(AS48&gt;8,"Star",IF(AS48&gt;6.5,"GoodReg",IF(AS48&gt;5,"Reg",IF(AS48&gt;4,"Bench","Minors")))))</f>
        <v>Minors</v>
      </c>
      <c r="AU48" s="270">
        <f>AVERAGE(X48,Z48,AA48)+IF(OR(X48&gt;7,AND(X48&gt;5,AA48&gt;5)),0.5,0)+IF(Z48&gt;7,0.25,0)+IF(X48&lt;6,-0.5*(6-X48),0)</f>
        <v>2.5</v>
      </c>
      <c r="AV48" s="270" t="str">
        <f>IF(AU48&gt;9,"SuperStar",IF(AU48&gt;8,"Star",IF(AU48&gt;6.5,"GoodReg",IF(AU48&gt;5,"Reg",IF(AU48&gt;4,"Bench","Minors")))))</f>
        <v>Minors</v>
      </c>
      <c r="AW48" s="271">
        <f>MIN(AS48+(MAX(0,25-L48))^1.5,AU48)</f>
        <v>1.8333333333333335</v>
      </c>
      <c r="AX48" s="271" t="str">
        <f>IF(AW48&gt;9,"SuperStar",IF(AW48&gt;8,"Star",IF(AW48&gt;6.5,"GoodReg",IF(AW48&gt;5,"Reg",IF(AW48&gt;4,"Bench","Minors")))))</f>
        <v>Minors</v>
      </c>
      <c r="AY48" s="272">
        <f>IF(AND(OR(S48+V48&gt;12,AND(S48&gt;6,V48&gt;6)),AN48&gt;6,OR(AO48&gt;=AN48,AO48&gt;6)),1,0)</f>
        <v>0</v>
      </c>
      <c r="AZ48" s="273">
        <f>IF(OR(AND(S48&gt;6,W48&gt;6),S48+V48&gt;12),1,0)</f>
        <v>0</v>
      </c>
      <c r="BA48" s="273">
        <f>IF(AND(S48&gt;6,U48&gt;6,V48&gt;6),1,0)</f>
        <v>0</v>
      </c>
      <c r="BB48" s="273">
        <f>IF(AND(U48&gt;7,OR(S48&gt;6,V48&gt;6)),1,0)</f>
        <v>0</v>
      </c>
      <c r="BC48" s="273">
        <f>IF(AND(U48&gt;6,OR(S48&gt;6,V48&gt;6)),1,0)</f>
        <v>0</v>
      </c>
      <c r="BD48" s="273">
        <f>IF(AND(OR(S48&gt;6,U48&gt;6),OR(S48&gt;6,V48&gt;6)),1,0)</f>
        <v>0</v>
      </c>
      <c r="BE48" s="273">
        <f>IF(AND(S48&gt;4,OR(S48&gt;6,U48&gt;6,V48&gt;6)),1,0)</f>
        <v>0</v>
      </c>
      <c r="BF48" s="273">
        <f>IF(AND(S48&gt;4,OR(S48&gt;6,T48&gt;6,U48&gt;6,V48&gt;6)),1,0)</f>
        <v>0</v>
      </c>
      <c r="BG48" s="268">
        <f>IF(AND(S48&gt;4,MAX(S48:W48)&gt;6),1,0)</f>
        <v>0</v>
      </c>
      <c r="BH48" s="272">
        <f>IF(AND(OR(X48+AA48&gt;12,AND(X48&gt;6,AA48&gt;6)),AN48&gt;6,OR(AO48&gt;=AN48,AO48&gt;6)),1,0)</f>
        <v>0</v>
      </c>
      <c r="BI48" s="273">
        <f>IF(OR(AND(X48&gt;6,AB48&gt;6),X48+AA48&gt;12),1,0)</f>
        <v>0</v>
      </c>
      <c r="BJ48" s="273">
        <f>IF(AND(X48&gt;6,Z48&gt;6,AA48&gt;6),1,0)</f>
        <v>0</v>
      </c>
      <c r="BK48" s="273">
        <f>IF(AND(Z48&gt;7,OR(X48&gt;6,AA48&gt;6)),1,0)</f>
        <v>0</v>
      </c>
      <c r="BL48" s="273">
        <f>IF(AND(Z48&gt;6,OR(X48&gt;6,AA48&gt;6)),1,0)</f>
        <v>0</v>
      </c>
      <c r="BM48" s="273">
        <f>IF(AND(OR(X48&gt;6,Z48&gt;6),OR(X48&gt;6,AA48&gt;6)),1,0)</f>
        <v>0</v>
      </c>
      <c r="BN48" s="273">
        <f>IF(AND(X48&gt;4,OR(X48&gt;6,Z48&gt;6,AA48&gt;6)),1,0)</f>
        <v>0</v>
      </c>
      <c r="BO48" s="273">
        <f>IF(AND(X48&gt;4,OR(X48&gt;6,Y48&gt;6,Z48&gt;6,AA48&gt;6)),1,0)</f>
        <v>0</v>
      </c>
      <c r="BP48" s="268">
        <f>IF(AND(X48&gt;4,MAX(X48:AB48)&gt;6),1,0)</f>
        <v>0</v>
      </c>
      <c r="BQ48" s="268">
        <f>IF(AVERAGE(AN48:AO48)&gt;9,1,0)+IF(AVERAGE(AN48:AO48)&gt;7,1,0)+IF(AN48&gt;7,1,0)+IF(AO48&gt;7,1,0)+IF(AP48&gt;8,1,0)+IF(AP48&gt;6,1,0)</f>
        <v>0</v>
      </c>
      <c r="BR48" s="274">
        <f>IF(OR(MAX(AF48,AG48,AK48,AM48)&gt;6,MAX(AH48,AI48,AJ48,AL48)&gt;7),2,IF(MAX(AF48:AM48)&gt;4,1,0))</f>
        <v>1</v>
      </c>
      <c r="BS48" s="267" t="str">
        <f>IF(AR48=1,"Yes","")</f>
        <v/>
      </c>
      <c r="BT48" s="266" t="str">
        <f>IF($B48="ML","There",IF(AND($X48&gt;=6,AVERAGE($Z48:$AA48)&gt;=6),"Likely",IF(OR($X48&gt;6,AND($X48=6,AVERAGE($Z48:$AA48)&gt;=3),AND($X48&gt;=5,AVERAGE($Z48:$AA48)&gt;=5),AVERAGE($X48,$Z48:$AA48)&gt;5),"Possible","Unlikely")))</f>
        <v>Unlikely</v>
      </c>
      <c r="BU48" s="267" t="str">
        <f>IF(OR(AND(S48&gt;=6,U48+V48&gt;=12),S48&gt;7),"Start",IF(AND(S48&gt;=5,U48+V48&gt;=8),"Bench","aack!"))</f>
        <v>aack!</v>
      </c>
      <c r="BV48" s="267" t="str">
        <f>IF(OR(AND(X48&gt;=6,Z48+AA48&gt;=12),X48&gt;7),"Start",IF(AND(X48&gt;=5,Z48+AA48&gt;=8),"Bench","aack!"))</f>
        <v>aack!</v>
      </c>
      <c r="BW48" s="267" t="str">
        <f>IF(S48&gt;5,"ML",IF(S48=5,"AAA",IF(S48=4,"AA",IF(S48=3,"A","SS-A"))))</f>
        <v>A</v>
      </c>
      <c r="BX48" s="267">
        <f>S48-X48</f>
        <v>0</v>
      </c>
      <c r="BY48" s="267">
        <f>T48-Y48</f>
        <v>0</v>
      </c>
      <c r="BZ48" s="267">
        <f>U48-Z48</f>
        <v>0</v>
      </c>
      <c r="CA48" s="267">
        <f>V48-AA48</f>
        <v>-2</v>
      </c>
      <c r="CB48" s="267">
        <f>W48-AB48</f>
        <v>-1</v>
      </c>
      <c r="CC48" s="267">
        <f>SUM(BX48:CB48)</f>
        <v>-3</v>
      </c>
      <c r="CD48" s="267">
        <f>X48+Z48+AA48</f>
        <v>12</v>
      </c>
      <c r="CE48" s="267">
        <f>X48+Z48</f>
        <v>5</v>
      </c>
      <c r="CF48" s="267">
        <f>X48+AA48</f>
        <v>10</v>
      </c>
      <c r="CG48" s="267" t="str">
        <f>IF(L48&gt;24,"Now - Age",IF(S48&gt;6,"Now",IF(X48&lt;6,"With Dev",MIN(X48-S48,7-S48))))</f>
        <v>Now - Age</v>
      </c>
      <c r="CH48" s="282" t="str">
        <f>IF(AF48&lt;&gt;"-","X","")</f>
        <v>X</v>
      </c>
      <c r="CI48" s="282" t="str">
        <f>IF(AND(AG48&lt;&gt;"-",AG48&gt;5),"X","")</f>
        <v/>
      </c>
      <c r="CJ48" s="282" t="str">
        <f>IF(AND(AH48&lt;&gt;"-",AH48&gt;5),"X","")</f>
        <v/>
      </c>
      <c r="CK48" s="282" t="str">
        <f>IF(AND(AI48&lt;&gt;"-",AI48&gt;4,AC48&gt;6),"X","")</f>
        <v/>
      </c>
      <c r="CL48" s="282" t="str">
        <f>IF(AND(AJ48&lt;&gt;"-",AJ48&gt;5,AC48&gt;5),"X","")</f>
        <v/>
      </c>
      <c r="CM48" s="282" t="str">
        <f>IF(AND(AK48&lt;&gt;"-",AK48&gt;3),"X","")</f>
        <v/>
      </c>
      <c r="CN48" s="282" t="str">
        <f>IF(AND(AL48&lt;&gt;"-",AL48&gt;6),"X","")</f>
        <v/>
      </c>
      <c r="CO48" s="282" t="str">
        <f>IF(AND(AM48&lt;&gt;"-",AM48&gt;5,AD48&gt;6),"X","")</f>
        <v/>
      </c>
      <c r="CP48" s="282" t="str">
        <f>IF(COUNTBLANK(CH48:CO48)=8,"X","")</f>
        <v/>
      </c>
    </row>
    <row r="49" spans="1:94" s="340" customFormat="1" x14ac:dyDescent="0.25">
      <c r="A49" s="265" t="str">
        <f>H49&amp;" "&amp;I49</f>
        <v>Darius Freeman</v>
      </c>
      <c r="B49" s="265" t="str">
        <f>IF(ISERROR(VLOOKUP(A49,KAL!$C$3:$C$24,1,FALSE)),IF(ISERROR(VLOOKUP(A49,'GRR-AAA'!$C$6:$C$33,1,FALSE)),IF(ISERROR(VLOOKUP(A49,'HAM-AA'!$C$6:$C$33,1,FALSE)),IF(ISERROR(VLOOKUP(A49,'NAM-A'!$C$6:$C$33,1,FALSE)),IF(ISERROR(VLOOKUP(A49,'KET-S A'!$C$6:$C$33,1,FALSE)),"","S A"),"A"),"AA"),"AAA"),"ML")</f>
        <v/>
      </c>
      <c r="C49" s="266"/>
      <c r="D49" s="267" t="str">
        <f>IF(BJ49=1,3,IF(BK49=1,4,IF(BH49=1,1,IF(BL49=1,5,IF(BI49=1,2,IF(BM49=1,6,IF(BN49=1,7,IF(BO49=1,8,IF(BP49=1,9,"-")))))))))</f>
        <v>-</v>
      </c>
      <c r="E49" s="267" t="str">
        <f>IF(BA49=1,3,IF(BB49=1,4,IF(AY49=1,1,IF(BC49=1,5,IF(AZ49=1,2,IF(BD49=1,6,IF(BE49=1,7,IF(BF49=1,8,IF(BG49=1,9,"-")))))))))</f>
        <v>-</v>
      </c>
      <c r="F49" s="267" t="str">
        <f>IF(OR(OR(Q49="Very High",Q49="High"),AND(OR(Q49="Very High",Q49="High",Q49="Normal"),OR(R49="Very High",R49="High"))),"K","T")</f>
        <v>T</v>
      </c>
      <c r="G49" s="267" t="s">
        <v>86</v>
      </c>
      <c r="H49" s="267" t="s">
        <v>590</v>
      </c>
      <c r="I49" s="267" t="s">
        <v>591</v>
      </c>
      <c r="J49" s="267" t="s">
        <v>531</v>
      </c>
      <c r="K49" s="267" t="s">
        <v>295</v>
      </c>
      <c r="L49" s="267">
        <v>21</v>
      </c>
      <c r="M49" s="267" t="s">
        <v>94</v>
      </c>
      <c r="N49" s="267" t="s">
        <v>94</v>
      </c>
      <c r="O49" s="267" t="s">
        <v>40</v>
      </c>
      <c r="P49" s="268" t="s">
        <v>36</v>
      </c>
      <c r="Q49" s="267" t="s">
        <v>214</v>
      </c>
      <c r="R49" s="268" t="s">
        <v>214</v>
      </c>
      <c r="S49" s="267">
        <v>2</v>
      </c>
      <c r="T49" s="267">
        <v>4</v>
      </c>
      <c r="U49" s="267">
        <v>3</v>
      </c>
      <c r="V49" s="267">
        <v>6</v>
      </c>
      <c r="W49" s="268">
        <v>1</v>
      </c>
      <c r="X49" s="267">
        <v>3</v>
      </c>
      <c r="Y49" s="267">
        <v>4</v>
      </c>
      <c r="Z49" s="267">
        <v>6</v>
      </c>
      <c r="AA49" s="267">
        <v>8</v>
      </c>
      <c r="AB49" s="268">
        <v>3</v>
      </c>
      <c r="AC49" s="267">
        <v>10</v>
      </c>
      <c r="AD49" s="267">
        <v>8</v>
      </c>
      <c r="AE49" s="267">
        <v>1</v>
      </c>
      <c r="AF49" s="267" t="s">
        <v>35</v>
      </c>
      <c r="AG49" s="267" t="s">
        <v>35</v>
      </c>
      <c r="AH49" s="267" t="s">
        <v>35</v>
      </c>
      <c r="AI49" s="267">
        <v>7</v>
      </c>
      <c r="AJ49" s="267" t="s">
        <v>35</v>
      </c>
      <c r="AK49" s="267" t="s">
        <v>35</v>
      </c>
      <c r="AL49" s="267" t="s">
        <v>35</v>
      </c>
      <c r="AM49" s="268" t="s">
        <v>35</v>
      </c>
      <c r="AN49" s="267">
        <v>9</v>
      </c>
      <c r="AO49" s="267">
        <v>10</v>
      </c>
      <c r="AP49" s="268">
        <v>9</v>
      </c>
      <c r="AQ49" s="269" t="s">
        <v>35</v>
      </c>
      <c r="AR49" s="268">
        <v>0</v>
      </c>
      <c r="AS49" s="270">
        <f>AVERAGE(S49,U49,V49)+IF(OR(S49&gt;7,AND(S49&gt;5,V49&gt;5)),0.5,0)+IF(U49&gt;7,0.25,0)+IF(S49&lt;6,-0.5*(6-S49),0)</f>
        <v>1.6666666666666665</v>
      </c>
      <c r="AT49" s="271" t="str">
        <f>IF(AS49&gt;9,"SuperStar",IF(AS49&gt;8,"Star",IF(AS49&gt;6.5,"GoodReg",IF(AS49&gt;5,"Reg",IF(AS49&gt;4,"Bench","Minors")))))</f>
        <v>Minors</v>
      </c>
      <c r="AU49" s="270">
        <f>AVERAGE(X49,Z49,AA49)+IF(OR(X49&gt;7,AND(X49&gt;5,AA49&gt;5)),0.5,0)+IF(Z49&gt;7,0.25,0)+IF(X49&lt;6,-0.5*(6-X49),0)</f>
        <v>4.166666666666667</v>
      </c>
      <c r="AV49" s="270" t="str">
        <f>IF(AU49&gt;9,"SuperStar",IF(AU49&gt;8,"Star",IF(AU49&gt;6.5,"GoodReg",IF(AU49&gt;5,"Reg",IF(AU49&gt;4,"Bench","Minors")))))</f>
        <v>Bench</v>
      </c>
      <c r="AW49" s="271">
        <f>MIN(AS49+(MAX(0,25-L49))^1.5,AU49)</f>
        <v>4.166666666666667</v>
      </c>
      <c r="AX49" s="271" t="str">
        <f>IF(AW49&gt;9,"SuperStar",IF(AW49&gt;8,"Star",IF(AW49&gt;6.5,"GoodReg",IF(AW49&gt;5,"Reg",IF(AW49&gt;4,"Bench","Minors")))))</f>
        <v>Bench</v>
      </c>
      <c r="AY49" s="272">
        <f>IF(AND(OR(S49+V49&gt;12,AND(S49&gt;6,V49&gt;6)),AN49&gt;6,OR(AO49&gt;=AN49,AO49&gt;6)),1,0)</f>
        <v>0</v>
      </c>
      <c r="AZ49" s="273">
        <f>IF(OR(AND(S49&gt;6,W49&gt;6),S49+V49&gt;12),1,0)</f>
        <v>0</v>
      </c>
      <c r="BA49" s="273">
        <f>IF(AND(S49&gt;6,U49&gt;6,V49&gt;6),1,0)</f>
        <v>0</v>
      </c>
      <c r="BB49" s="273">
        <f>IF(AND(U49&gt;7,OR(S49&gt;6,V49&gt;6)),1,0)</f>
        <v>0</v>
      </c>
      <c r="BC49" s="273">
        <f>IF(AND(U49&gt;6,OR(S49&gt;6,V49&gt;6)),1,0)</f>
        <v>0</v>
      </c>
      <c r="BD49" s="273">
        <f>IF(AND(OR(S49&gt;6,U49&gt;6),OR(S49&gt;6,V49&gt;6)),1,0)</f>
        <v>0</v>
      </c>
      <c r="BE49" s="273">
        <f>IF(AND(S49&gt;4,OR(S49&gt;6,U49&gt;6,V49&gt;6)),1,0)</f>
        <v>0</v>
      </c>
      <c r="BF49" s="273">
        <f>IF(AND(S49&gt;4,OR(S49&gt;6,T49&gt;6,U49&gt;6,V49&gt;6)),1,0)</f>
        <v>0</v>
      </c>
      <c r="BG49" s="268">
        <f>IF(AND(S49&gt;4,MAX(S49:W49)&gt;6),1,0)</f>
        <v>0</v>
      </c>
      <c r="BH49" s="272">
        <f>IF(AND(OR(X49+AA49&gt;12,AND(X49&gt;6,AA49&gt;6)),AN49&gt;6,OR(AO49&gt;=AN49,AO49&gt;6)),1,0)</f>
        <v>0</v>
      </c>
      <c r="BI49" s="273">
        <f>IF(OR(AND(X49&gt;6,AB49&gt;6),X49+AA49&gt;12),1,0)</f>
        <v>0</v>
      </c>
      <c r="BJ49" s="273">
        <f>IF(AND(X49&gt;6,Z49&gt;6,AA49&gt;6),1,0)</f>
        <v>0</v>
      </c>
      <c r="BK49" s="273">
        <f>IF(AND(Z49&gt;7,OR(X49&gt;6,AA49&gt;6)),1,0)</f>
        <v>0</v>
      </c>
      <c r="BL49" s="273">
        <f>IF(AND(Z49&gt;6,OR(X49&gt;6,AA49&gt;6)),1,0)</f>
        <v>0</v>
      </c>
      <c r="BM49" s="273">
        <f>IF(AND(OR(X49&gt;6,Z49&gt;6),OR(X49&gt;6,AA49&gt;6)),1,0)</f>
        <v>0</v>
      </c>
      <c r="BN49" s="273">
        <f>IF(AND(X49&gt;4,OR(X49&gt;6,Z49&gt;6,AA49&gt;6)),1,0)</f>
        <v>0</v>
      </c>
      <c r="BO49" s="273">
        <f>IF(AND(X49&gt;4,OR(X49&gt;6,Y49&gt;6,Z49&gt;6,AA49&gt;6)),1,0)</f>
        <v>0</v>
      </c>
      <c r="BP49" s="268">
        <f>IF(AND(X49&gt;4,MAX(X49:AB49)&gt;6),1,0)</f>
        <v>0</v>
      </c>
      <c r="BQ49" s="268">
        <f>IF(AVERAGE(AN49:AO49)&gt;9,1,0)+IF(AVERAGE(AN49:AO49)&gt;7,1,0)+IF(AN49&gt;7,1,0)+IF(AO49&gt;7,1,0)+IF(AP49&gt;8,1,0)+IF(AP49&gt;6,1,0)</f>
        <v>6</v>
      </c>
      <c r="BR49" s="274">
        <f>IF(OR(MAX(AF49,AG49,AK49,AM49)&gt;6,MAX(AH49,AI49,AJ49,AL49)&gt;7),2,IF(MAX(AF49:AM49)&gt;4,1,0))</f>
        <v>1</v>
      </c>
      <c r="BS49" s="267" t="str">
        <f>IF(AR49=1,"Yes","")</f>
        <v/>
      </c>
      <c r="BT49" s="266" t="str">
        <f>IF($B49="ML","There",IF(AND($X49&gt;=6,AVERAGE($Z49:$AA49)&gt;=6),"Likely",IF(OR($X49&gt;6,AND($X49=6,AVERAGE($Z49:$AA49)&gt;=3),AND($X49&gt;=5,AVERAGE($Z49:$AA49)&gt;=5),AVERAGE($X49,$Z49:$AA49)&gt;5),"Possible","Unlikely")))</f>
        <v>Possible</v>
      </c>
      <c r="BU49" s="267" t="str">
        <f>IF(OR(AND(S49&gt;=6,U49+V49&gt;=12),S49&gt;7),"Start",IF(AND(S49&gt;=5,U49+V49&gt;=8),"Bench","aack!"))</f>
        <v>aack!</v>
      </c>
      <c r="BV49" s="267" t="str">
        <f>IF(OR(AND(X49&gt;=6,Z49+AA49&gt;=12),X49&gt;7),"Start",IF(AND(X49&gt;=5,Z49+AA49&gt;=8),"Bench","aack!"))</f>
        <v>aack!</v>
      </c>
      <c r="BW49" s="267" t="str">
        <f>IF(S49&gt;5,"ML",IF(S49=5,"AAA",IF(S49=4,"AA",IF(S49=3,"A","SS-A"))))</f>
        <v>SS-A</v>
      </c>
      <c r="BX49" s="267">
        <f>S49-X49</f>
        <v>-1</v>
      </c>
      <c r="BY49" s="267">
        <f>T49-Y49</f>
        <v>0</v>
      </c>
      <c r="BZ49" s="267">
        <f>U49-Z49</f>
        <v>-3</v>
      </c>
      <c r="CA49" s="267">
        <f>V49-AA49</f>
        <v>-2</v>
      </c>
      <c r="CB49" s="267">
        <f>W49-AB49</f>
        <v>-2</v>
      </c>
      <c r="CC49" s="267">
        <f>SUM(BX49:CB49)</f>
        <v>-8</v>
      </c>
      <c r="CD49" s="267">
        <f>X49+Z49+AA49</f>
        <v>17</v>
      </c>
      <c r="CE49" s="267">
        <f>X49+Z49</f>
        <v>9</v>
      </c>
      <c r="CF49" s="267">
        <f>X49+AA49</f>
        <v>11</v>
      </c>
      <c r="CG49" s="267" t="str">
        <f>IF(L49&gt;24,"Now - Age",IF(S49&gt;6,"Now",IF(X49&lt;6,"With Dev",MIN(X49-S49,7-S49))))</f>
        <v>With Dev</v>
      </c>
      <c r="CH49" s="282" t="str">
        <f>IF(AF49&lt;&gt;"-","X","")</f>
        <v/>
      </c>
      <c r="CI49" s="282" t="str">
        <f>IF(AND(AG49&lt;&gt;"-",AG49&gt;5),"X","")</f>
        <v/>
      </c>
      <c r="CJ49" s="282" t="str">
        <f>IF(AND(AH49&lt;&gt;"-",AH49&gt;5),"X","")</f>
        <v/>
      </c>
      <c r="CK49" s="282" t="str">
        <f>IF(AND(AI49&lt;&gt;"-",AI49&gt;4,AC49&gt;6),"X","")</f>
        <v>X</v>
      </c>
      <c r="CL49" s="282" t="str">
        <f>IF(AND(AJ49&lt;&gt;"-",AJ49&gt;5,AC49&gt;5),"X","")</f>
        <v/>
      </c>
      <c r="CM49" s="282" t="str">
        <f>IF(AND(AK49&lt;&gt;"-",AK49&gt;3),"X","")</f>
        <v/>
      </c>
      <c r="CN49" s="282" t="str">
        <f>IF(AND(AL49&lt;&gt;"-",AL49&gt;6),"X","")</f>
        <v/>
      </c>
      <c r="CO49" s="282" t="str">
        <f>IF(AND(AM49&lt;&gt;"-",AM49&gt;5,AD49&gt;6),"X","")</f>
        <v/>
      </c>
      <c r="CP49" s="282" t="str">
        <f>IF(COUNTBLANK(CH49:CO49)=8,"X","")</f>
        <v/>
      </c>
    </row>
    <row r="50" spans="1:94" s="340" customFormat="1" x14ac:dyDescent="0.25">
      <c r="A50" s="265" t="str">
        <f>H50&amp;" "&amp;I50</f>
        <v>Natsu Ohashi</v>
      </c>
      <c r="B50" s="265" t="str">
        <f>IF(ISERROR(VLOOKUP(A50,KAL!$C$3:$C$24,1,FALSE)),IF(ISERROR(VLOOKUP(A50,'GRR-AAA'!$C$6:$C$33,1,FALSE)),IF(ISERROR(VLOOKUP(A50,'HAM-AA'!$C$6:$C$33,1,FALSE)),IF(ISERROR(VLOOKUP(A50,'NAM-A'!$C$6:$C$33,1,FALSE)),IF(ISERROR(VLOOKUP(A50,'KET-S A'!$C$6:$C$33,1,FALSE)),"","S A"),"A"),"AA"),"AAA"),"ML")</f>
        <v/>
      </c>
      <c r="C50" s="266"/>
      <c r="D50" s="267" t="str">
        <f>IF(BJ50=1,3,IF(BK50=1,4,IF(BH50=1,1,IF(BL50=1,5,IF(BI50=1,2,IF(BM50=1,6,IF(BN50=1,7,IF(BO50=1,8,IF(BP50=1,9,"-")))))))))</f>
        <v>-</v>
      </c>
      <c r="E50" s="267" t="str">
        <f>IF(BA50=1,3,IF(BB50=1,4,IF(AY50=1,1,IF(BC50=1,5,IF(AZ50=1,2,IF(BD50=1,6,IF(BE50=1,7,IF(BF50=1,8,IF(BG50=1,9,"-")))))))))</f>
        <v>-</v>
      </c>
      <c r="F50" s="267" t="str">
        <f>IF(OR(OR(Q50="Very High",Q50="High"),AND(OR(Q50="Very High",Q50="High",Q50="Normal"),OR(R50="Very High",R50="High"))),"K","T")</f>
        <v>T</v>
      </c>
      <c r="G50" s="267" t="s">
        <v>90</v>
      </c>
      <c r="H50" s="267" t="s">
        <v>882</v>
      </c>
      <c r="I50" s="267" t="s">
        <v>883</v>
      </c>
      <c r="J50" s="267" t="s">
        <v>531</v>
      </c>
      <c r="K50" s="267" t="s">
        <v>295</v>
      </c>
      <c r="L50" s="267">
        <v>21</v>
      </c>
      <c r="M50" s="267" t="s">
        <v>96</v>
      </c>
      <c r="N50" s="267" t="s">
        <v>94</v>
      </c>
      <c r="O50" s="267" t="s">
        <v>40</v>
      </c>
      <c r="P50" s="268" t="s">
        <v>36</v>
      </c>
      <c r="Q50" s="267" t="s">
        <v>214</v>
      </c>
      <c r="R50" s="268" t="s">
        <v>214</v>
      </c>
      <c r="S50" s="267">
        <v>2</v>
      </c>
      <c r="T50" s="267">
        <v>4</v>
      </c>
      <c r="U50" s="267">
        <v>4</v>
      </c>
      <c r="V50" s="267">
        <v>5</v>
      </c>
      <c r="W50" s="268">
        <v>5</v>
      </c>
      <c r="X50" s="267">
        <v>4</v>
      </c>
      <c r="Y50" s="267">
        <v>4</v>
      </c>
      <c r="Z50" s="267">
        <v>4</v>
      </c>
      <c r="AA50" s="267">
        <v>7</v>
      </c>
      <c r="AB50" s="268">
        <v>7</v>
      </c>
      <c r="AC50" s="267">
        <v>4</v>
      </c>
      <c r="AD50" s="267">
        <v>8</v>
      </c>
      <c r="AE50" s="267">
        <v>1</v>
      </c>
      <c r="AF50" s="267" t="s">
        <v>35</v>
      </c>
      <c r="AG50" s="267" t="s">
        <v>35</v>
      </c>
      <c r="AH50" s="267" t="s">
        <v>35</v>
      </c>
      <c r="AI50" s="267" t="s">
        <v>35</v>
      </c>
      <c r="AJ50" s="267" t="s">
        <v>35</v>
      </c>
      <c r="AK50" s="267">
        <v>2</v>
      </c>
      <c r="AL50" s="267" t="s">
        <v>35</v>
      </c>
      <c r="AM50" s="268">
        <v>6</v>
      </c>
      <c r="AN50" s="267">
        <v>2</v>
      </c>
      <c r="AO50" s="267">
        <v>5</v>
      </c>
      <c r="AP50" s="268">
        <v>2</v>
      </c>
      <c r="AQ50" s="269" t="s">
        <v>35</v>
      </c>
      <c r="AR50" s="268">
        <v>0</v>
      </c>
      <c r="AS50" s="270">
        <f>AVERAGE(S50,U50,V50)+IF(OR(S50&gt;7,AND(S50&gt;5,V50&gt;5)),0.5,0)+IF(U50&gt;7,0.25,0)+IF(S50&lt;6,-0.5*(6-S50),0)</f>
        <v>1.6666666666666665</v>
      </c>
      <c r="AT50" s="271" t="str">
        <f>IF(AS50&gt;9,"SuperStar",IF(AS50&gt;8,"Star",IF(AS50&gt;6.5,"GoodReg",IF(AS50&gt;5,"Reg",IF(AS50&gt;4,"Bench","Minors")))))</f>
        <v>Minors</v>
      </c>
      <c r="AU50" s="270">
        <f>AVERAGE(X50,Z50,AA50)+IF(OR(X50&gt;7,AND(X50&gt;5,AA50&gt;5)),0.5,0)+IF(Z50&gt;7,0.25,0)+IF(X50&lt;6,-0.5*(6-X50),0)</f>
        <v>4</v>
      </c>
      <c r="AV50" s="270" t="str">
        <f>IF(AU50&gt;9,"SuperStar",IF(AU50&gt;8,"Star",IF(AU50&gt;6.5,"GoodReg",IF(AU50&gt;5,"Reg",IF(AU50&gt;4,"Bench","Minors")))))</f>
        <v>Minors</v>
      </c>
      <c r="AW50" s="271">
        <f>MIN(AS50+(MAX(0,25-L50))^1.5,AU50)</f>
        <v>4</v>
      </c>
      <c r="AX50" s="271" t="str">
        <f>IF(AW50&gt;9,"SuperStar",IF(AW50&gt;8,"Star",IF(AW50&gt;6.5,"GoodReg",IF(AW50&gt;5,"Reg",IF(AW50&gt;4,"Bench","Minors")))))</f>
        <v>Minors</v>
      </c>
      <c r="AY50" s="272">
        <f>IF(AND(OR(S50+V50&gt;12,AND(S50&gt;6,V50&gt;6)),AN50&gt;6,OR(AO50&gt;=AN50,AO50&gt;6)),1,0)</f>
        <v>0</v>
      </c>
      <c r="AZ50" s="273">
        <f>IF(OR(AND(S50&gt;6,W50&gt;6),S50+V50&gt;12),1,0)</f>
        <v>0</v>
      </c>
      <c r="BA50" s="273">
        <f>IF(AND(S50&gt;6,U50&gt;6,V50&gt;6),1,0)</f>
        <v>0</v>
      </c>
      <c r="BB50" s="273">
        <f>IF(AND(U50&gt;7,OR(S50&gt;6,V50&gt;6)),1,0)</f>
        <v>0</v>
      </c>
      <c r="BC50" s="273">
        <f>IF(AND(U50&gt;6,OR(S50&gt;6,V50&gt;6)),1,0)</f>
        <v>0</v>
      </c>
      <c r="BD50" s="273">
        <f>IF(AND(OR(S50&gt;6,U50&gt;6),OR(S50&gt;6,V50&gt;6)),1,0)</f>
        <v>0</v>
      </c>
      <c r="BE50" s="273">
        <f>IF(AND(S50&gt;4,OR(S50&gt;6,U50&gt;6,V50&gt;6)),1,0)</f>
        <v>0</v>
      </c>
      <c r="BF50" s="273">
        <f>IF(AND(S50&gt;4,OR(S50&gt;6,T50&gt;6,U50&gt;6,V50&gt;6)),1,0)</f>
        <v>0</v>
      </c>
      <c r="BG50" s="268">
        <f>IF(AND(S50&gt;4,MAX(S50:W50)&gt;6),1,0)</f>
        <v>0</v>
      </c>
      <c r="BH50" s="272">
        <f>IF(AND(OR(X50+AA50&gt;12,AND(X50&gt;6,AA50&gt;6)),AN50&gt;6,OR(AO50&gt;=AN50,AO50&gt;6)),1,0)</f>
        <v>0</v>
      </c>
      <c r="BI50" s="273">
        <f>IF(OR(AND(X50&gt;6,AB50&gt;6),X50+AA50&gt;12),1,0)</f>
        <v>0</v>
      </c>
      <c r="BJ50" s="273">
        <f>IF(AND(X50&gt;6,Z50&gt;6,AA50&gt;6),1,0)</f>
        <v>0</v>
      </c>
      <c r="BK50" s="273">
        <f>IF(AND(Z50&gt;7,OR(X50&gt;6,AA50&gt;6)),1,0)</f>
        <v>0</v>
      </c>
      <c r="BL50" s="273">
        <f>IF(AND(Z50&gt;6,OR(X50&gt;6,AA50&gt;6)),1,0)</f>
        <v>0</v>
      </c>
      <c r="BM50" s="273">
        <f>IF(AND(OR(X50&gt;6,Z50&gt;6),OR(X50&gt;6,AA50&gt;6)),1,0)</f>
        <v>0</v>
      </c>
      <c r="BN50" s="273">
        <f>IF(AND(X50&gt;4,OR(X50&gt;6,Z50&gt;6,AA50&gt;6)),1,0)</f>
        <v>0</v>
      </c>
      <c r="BO50" s="273">
        <f>IF(AND(X50&gt;4,OR(X50&gt;6,Y50&gt;6,Z50&gt;6,AA50&gt;6)),1,0)</f>
        <v>0</v>
      </c>
      <c r="BP50" s="268">
        <f>IF(AND(X50&gt;4,MAX(X50:AB50)&gt;6),1,0)</f>
        <v>0</v>
      </c>
      <c r="BQ50" s="268">
        <f>IF(AVERAGE(AN50:AO50)&gt;9,1,0)+IF(AVERAGE(AN50:AO50)&gt;7,1,0)+IF(AN50&gt;7,1,0)+IF(AO50&gt;7,1,0)+IF(AP50&gt;8,1,0)+IF(AP50&gt;6,1,0)</f>
        <v>0</v>
      </c>
      <c r="BR50" s="274">
        <f>IF(OR(MAX(AF50,AG50,AK50,AM50)&gt;6,MAX(AH50,AI50,AJ50,AL50)&gt;7),2,IF(MAX(AF50:AM50)&gt;4,1,0))</f>
        <v>1</v>
      </c>
      <c r="BS50" s="267" t="str">
        <f>IF(AR50=1,"Yes","")</f>
        <v/>
      </c>
      <c r="BT50" s="266" t="str">
        <f>IF($B50="ML","There",IF(AND($X50&gt;=6,AVERAGE($Z50:$AA50)&gt;=6),"Likely",IF(OR($X50&gt;6,AND($X50=6,AVERAGE($Z50:$AA50)&gt;=3),AND($X50&gt;=5,AVERAGE($Z50:$AA50)&gt;=5),AVERAGE($X50,$Z50:$AA50)&gt;5),"Possible","Unlikely")))</f>
        <v>Unlikely</v>
      </c>
      <c r="BU50" s="267" t="str">
        <f>IF(OR(AND(S50&gt;=6,U50+V50&gt;=12),S50&gt;7),"Start",IF(AND(S50&gt;=5,U50+V50&gt;=8),"Bench","aack!"))</f>
        <v>aack!</v>
      </c>
      <c r="BV50" s="267" t="str">
        <f>IF(OR(AND(X50&gt;=6,Z50+AA50&gt;=12),X50&gt;7),"Start",IF(AND(X50&gt;=5,Z50+AA50&gt;=8),"Bench","aack!"))</f>
        <v>aack!</v>
      </c>
      <c r="BW50" s="267" t="str">
        <f>IF(S50&gt;5,"ML",IF(S50=5,"AAA",IF(S50=4,"AA",IF(S50=3,"A","SS-A"))))</f>
        <v>SS-A</v>
      </c>
      <c r="BX50" s="267">
        <f>S50-X50</f>
        <v>-2</v>
      </c>
      <c r="BY50" s="267">
        <f>T50-Y50</f>
        <v>0</v>
      </c>
      <c r="BZ50" s="267">
        <f>U50-Z50</f>
        <v>0</v>
      </c>
      <c r="CA50" s="267">
        <f>V50-AA50</f>
        <v>-2</v>
      </c>
      <c r="CB50" s="267">
        <f>W50-AB50</f>
        <v>-2</v>
      </c>
      <c r="CC50" s="267">
        <f>SUM(BX50:CB50)</f>
        <v>-6</v>
      </c>
      <c r="CD50" s="267">
        <f>X50+Z50+AA50</f>
        <v>15</v>
      </c>
      <c r="CE50" s="267">
        <f>X50+Z50</f>
        <v>8</v>
      </c>
      <c r="CF50" s="267">
        <f>X50+AA50</f>
        <v>11</v>
      </c>
      <c r="CG50" s="267" t="str">
        <f>IF(L50&gt;24,"Now - Age",IF(S50&gt;6,"Now",IF(X50&lt;6,"With Dev",MIN(X50-S50,7-S50))))</f>
        <v>With Dev</v>
      </c>
      <c r="CH50" s="282" t="str">
        <f>IF(AF50&lt;&gt;"-","X","")</f>
        <v/>
      </c>
      <c r="CI50" s="282" t="str">
        <f>IF(AND(AG50&lt;&gt;"-",AG50&gt;5),"X","")</f>
        <v/>
      </c>
      <c r="CJ50" s="282" t="str">
        <f>IF(AND(AH50&lt;&gt;"-",AH50&gt;5),"X","")</f>
        <v/>
      </c>
      <c r="CK50" s="282" t="str">
        <f>IF(AND(AI50&lt;&gt;"-",AI50&gt;4,AC50&gt;6),"X","")</f>
        <v/>
      </c>
      <c r="CL50" s="282" t="str">
        <f>IF(AND(AJ50&lt;&gt;"-",AJ50&gt;5,AC50&gt;5),"X","")</f>
        <v/>
      </c>
      <c r="CM50" s="282" t="str">
        <f>IF(AND(AK50&lt;&gt;"-",AK50&gt;3),"X","")</f>
        <v/>
      </c>
      <c r="CN50" s="282" t="str">
        <f>IF(AND(AL50&lt;&gt;"-",AL50&gt;6),"X","")</f>
        <v/>
      </c>
      <c r="CO50" s="282" t="str">
        <f>IF(AND(AM50&lt;&gt;"-",AM50&gt;5,AD50&gt;6),"X","")</f>
        <v>X</v>
      </c>
      <c r="CP50" s="282" t="str">
        <f>IF(COUNTBLANK(CH50:CO50)=8,"X","")</f>
        <v/>
      </c>
    </row>
    <row r="51" spans="1:94" s="340" customFormat="1" x14ac:dyDescent="0.25">
      <c r="A51" s="265" t="str">
        <f>H51&amp;" "&amp;I51</f>
        <v>Chong-chin Chong</v>
      </c>
      <c r="B51" s="265" t="str">
        <f>IF(ISERROR(VLOOKUP(A51,KAL!$C$3:$C$24,1,FALSE)),IF(ISERROR(VLOOKUP(A51,'GRR-AAA'!$C$6:$C$33,1,FALSE)),IF(ISERROR(VLOOKUP(A51,'HAM-AA'!$C$6:$C$33,1,FALSE)),IF(ISERROR(VLOOKUP(A51,'NAM-A'!$C$6:$C$33,1,FALSE)),IF(ISERROR(VLOOKUP(A51,'KET-S A'!$C$6:$C$33,1,FALSE)),"","S A"),"A"),"AA"),"AAA"),"ML")</f>
        <v/>
      </c>
      <c r="C51" s="266"/>
      <c r="D51" s="267" t="str">
        <f>IF(BJ51=1,3,IF(BK51=1,4,IF(BH51=1,1,IF(BL51=1,5,IF(BI51=1,2,IF(BM51=1,6,IF(BN51=1,7,IF(BO51=1,8,IF(BP51=1,9,"-")))))))))</f>
        <v>-</v>
      </c>
      <c r="E51" s="267" t="str">
        <f>IF(BA51=1,3,IF(BB51=1,4,IF(AY51=1,1,IF(BC51=1,5,IF(AZ51=1,2,IF(BD51=1,6,IF(BE51=1,7,IF(BF51=1,8,IF(BG51=1,9,"-")))))))))</f>
        <v>-</v>
      </c>
      <c r="F51" s="267" t="str">
        <f>IF(OR(OR(Q51="Very High",Q51="High"),AND(OR(Q51="Very High",Q51="High",Q51="Normal"),OR(R51="Very High",R51="High"))),"K","T")</f>
        <v>T</v>
      </c>
      <c r="G51" s="267" t="s">
        <v>82</v>
      </c>
      <c r="H51" s="267" t="s">
        <v>574</v>
      </c>
      <c r="I51" s="267" t="s">
        <v>575</v>
      </c>
      <c r="J51" s="267" t="s">
        <v>553</v>
      </c>
      <c r="K51" s="267" t="s">
        <v>200</v>
      </c>
      <c r="L51" s="267">
        <v>22</v>
      </c>
      <c r="M51" s="267" t="s">
        <v>94</v>
      </c>
      <c r="N51" s="267" t="s">
        <v>94</v>
      </c>
      <c r="O51" s="267" t="s">
        <v>40</v>
      </c>
      <c r="P51" s="268" t="s">
        <v>36</v>
      </c>
      <c r="Q51" s="267" t="s">
        <v>215</v>
      </c>
      <c r="R51" s="268" t="s">
        <v>214</v>
      </c>
      <c r="S51" s="267">
        <v>3</v>
      </c>
      <c r="T51" s="267">
        <v>3</v>
      </c>
      <c r="U51" s="267">
        <v>2</v>
      </c>
      <c r="V51" s="267">
        <v>4</v>
      </c>
      <c r="W51" s="268">
        <v>2</v>
      </c>
      <c r="X51" s="267">
        <v>5</v>
      </c>
      <c r="Y51" s="267">
        <v>3</v>
      </c>
      <c r="Z51" s="267">
        <v>3</v>
      </c>
      <c r="AA51" s="267">
        <v>5</v>
      </c>
      <c r="AB51" s="268">
        <v>3</v>
      </c>
      <c r="AC51" s="267">
        <v>3</v>
      </c>
      <c r="AD51" s="267">
        <v>4</v>
      </c>
      <c r="AE51" s="267">
        <v>7</v>
      </c>
      <c r="AF51" s="267">
        <v>5</v>
      </c>
      <c r="AG51" s="267" t="s">
        <v>35</v>
      </c>
      <c r="AH51" s="267" t="s">
        <v>35</v>
      </c>
      <c r="AI51" s="267" t="s">
        <v>35</v>
      </c>
      <c r="AJ51" s="267" t="s">
        <v>35</v>
      </c>
      <c r="AK51" s="267" t="s">
        <v>35</v>
      </c>
      <c r="AL51" s="267" t="s">
        <v>35</v>
      </c>
      <c r="AM51" s="268" t="s">
        <v>35</v>
      </c>
      <c r="AN51" s="267">
        <v>1</v>
      </c>
      <c r="AO51" s="267">
        <v>3</v>
      </c>
      <c r="AP51" s="268">
        <v>1</v>
      </c>
      <c r="AQ51" s="269" t="s">
        <v>35</v>
      </c>
      <c r="AR51" s="268" t="s">
        <v>38</v>
      </c>
      <c r="AS51" s="270">
        <f>AVERAGE(S51,U51,V51)+IF(OR(S51&gt;7,AND(S51&gt;5,V51&gt;5)),0.5,0)+IF(U51&gt;7,0.25,0)+IF(S51&lt;6,-0.5*(6-S51),0)</f>
        <v>1.5</v>
      </c>
      <c r="AT51" s="271" t="str">
        <f>IF(AS51&gt;9,"SuperStar",IF(AS51&gt;8,"Star",IF(AS51&gt;6.5,"GoodReg",IF(AS51&gt;5,"Reg",IF(AS51&gt;4,"Bench","Minors")))))</f>
        <v>Minors</v>
      </c>
      <c r="AU51" s="270">
        <f>AVERAGE(X51,Z51,AA51)+IF(OR(X51&gt;7,AND(X51&gt;5,AA51&gt;5)),0.5,0)+IF(Z51&gt;7,0.25,0)+IF(X51&lt;6,-0.5*(6-X51),0)</f>
        <v>3.833333333333333</v>
      </c>
      <c r="AV51" s="270" t="str">
        <f>IF(AU51&gt;9,"SuperStar",IF(AU51&gt;8,"Star",IF(AU51&gt;6.5,"GoodReg",IF(AU51&gt;5,"Reg",IF(AU51&gt;4,"Bench","Minors")))))</f>
        <v>Minors</v>
      </c>
      <c r="AW51" s="271">
        <f>MIN(AS51+(MAX(0,25-L51))^1.5,AU51)</f>
        <v>3.833333333333333</v>
      </c>
      <c r="AX51" s="271" t="str">
        <f>IF(AW51&gt;9,"SuperStar",IF(AW51&gt;8,"Star",IF(AW51&gt;6.5,"GoodReg",IF(AW51&gt;5,"Reg",IF(AW51&gt;4,"Bench","Minors")))))</f>
        <v>Minors</v>
      </c>
      <c r="AY51" s="272">
        <f>IF(AND(OR(S51+V51&gt;12,AND(S51&gt;6,V51&gt;6)),AN51&gt;6,OR(AO51&gt;=AN51,AO51&gt;6)),1,0)</f>
        <v>0</v>
      </c>
      <c r="AZ51" s="273">
        <f>IF(OR(AND(S51&gt;6,W51&gt;6),S51+V51&gt;12),1,0)</f>
        <v>0</v>
      </c>
      <c r="BA51" s="273">
        <f>IF(AND(S51&gt;6,U51&gt;6,V51&gt;6),1,0)</f>
        <v>0</v>
      </c>
      <c r="BB51" s="273">
        <f>IF(AND(U51&gt;7,OR(S51&gt;6,V51&gt;6)),1,0)</f>
        <v>0</v>
      </c>
      <c r="BC51" s="273">
        <f>IF(AND(U51&gt;6,OR(S51&gt;6,V51&gt;6)),1,0)</f>
        <v>0</v>
      </c>
      <c r="BD51" s="273">
        <f>IF(AND(OR(S51&gt;6,U51&gt;6),OR(S51&gt;6,V51&gt;6)),1,0)</f>
        <v>0</v>
      </c>
      <c r="BE51" s="273">
        <f>IF(AND(S51&gt;4,OR(S51&gt;6,U51&gt;6,V51&gt;6)),1,0)</f>
        <v>0</v>
      </c>
      <c r="BF51" s="273">
        <f>IF(AND(S51&gt;4,OR(S51&gt;6,T51&gt;6,U51&gt;6,V51&gt;6)),1,0)</f>
        <v>0</v>
      </c>
      <c r="BG51" s="268">
        <f>IF(AND(S51&gt;4,MAX(S51:W51)&gt;6),1,0)</f>
        <v>0</v>
      </c>
      <c r="BH51" s="272">
        <f>IF(AND(OR(X51+AA51&gt;12,AND(X51&gt;6,AA51&gt;6)),AN51&gt;6,OR(AO51&gt;=AN51,AO51&gt;6)),1,0)</f>
        <v>0</v>
      </c>
      <c r="BI51" s="273">
        <f>IF(OR(AND(X51&gt;6,AB51&gt;6),X51+AA51&gt;12),1,0)</f>
        <v>0</v>
      </c>
      <c r="BJ51" s="273">
        <f>IF(AND(X51&gt;6,Z51&gt;6,AA51&gt;6),1,0)</f>
        <v>0</v>
      </c>
      <c r="BK51" s="273">
        <f>IF(AND(Z51&gt;7,OR(X51&gt;6,AA51&gt;6)),1,0)</f>
        <v>0</v>
      </c>
      <c r="BL51" s="273">
        <f>IF(AND(Z51&gt;6,OR(X51&gt;6,AA51&gt;6)),1,0)</f>
        <v>0</v>
      </c>
      <c r="BM51" s="273">
        <f>IF(AND(OR(X51&gt;6,Z51&gt;6),OR(X51&gt;6,AA51&gt;6)),1,0)</f>
        <v>0</v>
      </c>
      <c r="BN51" s="273">
        <f>IF(AND(X51&gt;4,OR(X51&gt;6,Z51&gt;6,AA51&gt;6)),1,0)</f>
        <v>0</v>
      </c>
      <c r="BO51" s="273">
        <f>IF(AND(X51&gt;4,OR(X51&gt;6,Y51&gt;6,Z51&gt;6,AA51&gt;6)),1,0)</f>
        <v>0</v>
      </c>
      <c r="BP51" s="268">
        <f>IF(AND(X51&gt;4,MAX(X51:AB51)&gt;6),1,0)</f>
        <v>0</v>
      </c>
      <c r="BQ51" s="268">
        <f>IF(AVERAGE(AN51:AO51)&gt;9,1,0)+IF(AVERAGE(AN51:AO51)&gt;7,1,0)+IF(AN51&gt;7,1,0)+IF(AO51&gt;7,1,0)+IF(AP51&gt;8,1,0)+IF(AP51&gt;6,1,0)</f>
        <v>0</v>
      </c>
      <c r="BR51" s="274">
        <f>IF(OR(MAX(AF51,AG51,AK51,AM51)&gt;6,MAX(AH51,AI51,AJ51,AL51)&gt;7),2,IF(MAX(AF51:AM51)&gt;4,1,0))</f>
        <v>1</v>
      </c>
      <c r="BS51" s="267" t="str">
        <f>IF(AR51=1,"Yes","")</f>
        <v/>
      </c>
      <c r="BT51" s="266" t="str">
        <f>IF($B51="ML","There",IF(AND($X51&gt;=6,AVERAGE($Z51:$AA51)&gt;=6),"Likely",IF(OR($X51&gt;6,AND($X51=6,AVERAGE($Z51:$AA51)&gt;=3),AND($X51&gt;=5,AVERAGE($Z51:$AA51)&gt;=5),AVERAGE($X51,$Z51:$AA51)&gt;5),"Possible","Unlikely")))</f>
        <v>Unlikely</v>
      </c>
      <c r="BU51" s="267" t="str">
        <f>IF(OR(AND(S51&gt;=6,U51+V51&gt;=12),S51&gt;7),"Start",IF(AND(S51&gt;=5,U51+V51&gt;=8),"Bench","aack!"))</f>
        <v>aack!</v>
      </c>
      <c r="BV51" s="267" t="str">
        <f>IF(OR(AND(X51&gt;=6,Z51+AA51&gt;=12),X51&gt;7),"Start",IF(AND(X51&gt;=5,Z51+AA51&gt;=8),"Bench","aack!"))</f>
        <v>Bench</v>
      </c>
      <c r="BW51" s="267" t="str">
        <f>IF(S51&gt;5,"ML",IF(S51=5,"AAA",IF(S51=4,"AA",IF(S51=3,"A","SS-A"))))</f>
        <v>A</v>
      </c>
      <c r="BX51" s="267">
        <f>S51-X51</f>
        <v>-2</v>
      </c>
      <c r="BY51" s="267">
        <f>T51-Y51</f>
        <v>0</v>
      </c>
      <c r="BZ51" s="267">
        <f>U51-Z51</f>
        <v>-1</v>
      </c>
      <c r="CA51" s="267">
        <f>V51-AA51</f>
        <v>-1</v>
      </c>
      <c r="CB51" s="267">
        <f>W51-AB51</f>
        <v>-1</v>
      </c>
      <c r="CC51" s="267">
        <f>SUM(BX51:CB51)</f>
        <v>-5</v>
      </c>
      <c r="CD51" s="267">
        <f>X51+Z51+AA51</f>
        <v>13</v>
      </c>
      <c r="CE51" s="267">
        <f>X51+Z51</f>
        <v>8</v>
      </c>
      <c r="CF51" s="267">
        <f>X51+AA51</f>
        <v>10</v>
      </c>
      <c r="CG51" s="267" t="str">
        <f>IF(L51&gt;24,"Now - Age",IF(S51&gt;6,"Now",IF(X51&lt;6,"With Dev",MIN(X51-S51,7-S51))))</f>
        <v>With Dev</v>
      </c>
      <c r="CH51" s="282" t="str">
        <f>IF(AF51&lt;&gt;"-","X","")</f>
        <v>X</v>
      </c>
      <c r="CI51" s="282" t="str">
        <f>IF(AND(AG51&lt;&gt;"-",AG51&gt;5),"X","")</f>
        <v/>
      </c>
      <c r="CJ51" s="282" t="str">
        <f>IF(AND(AH51&lt;&gt;"-",AH51&gt;5),"X","")</f>
        <v/>
      </c>
      <c r="CK51" s="282" t="str">
        <f>IF(AND(AI51&lt;&gt;"-",AI51&gt;4,AC51&gt;6),"X","")</f>
        <v/>
      </c>
      <c r="CL51" s="282" t="str">
        <f>IF(AND(AJ51&lt;&gt;"-",AJ51&gt;5,AC51&gt;5),"X","")</f>
        <v/>
      </c>
      <c r="CM51" s="282" t="str">
        <f>IF(AND(AK51&lt;&gt;"-",AK51&gt;3),"X","")</f>
        <v/>
      </c>
      <c r="CN51" s="282" t="str">
        <f>IF(AND(AL51&lt;&gt;"-",AL51&gt;6),"X","")</f>
        <v/>
      </c>
      <c r="CO51" s="282" t="str">
        <f>IF(AND(AM51&lt;&gt;"-",AM51&gt;5,AD51&gt;6),"X","")</f>
        <v/>
      </c>
      <c r="CP51" s="282" t="str">
        <f>IF(COUNTBLANK(CH51:CO51)=8,"X","")</f>
        <v/>
      </c>
    </row>
    <row r="52" spans="1:94" s="340" customFormat="1" x14ac:dyDescent="0.25">
      <c r="A52" s="265" t="str">
        <f>H52&amp;" "&amp;I52</f>
        <v>Guastão Vilhena</v>
      </c>
      <c r="B52" s="265" t="str">
        <f>IF(ISERROR(VLOOKUP(A52,KAL!$C$3:$C$24,1,FALSE)),IF(ISERROR(VLOOKUP(A52,'GRR-AAA'!$C$6:$C$33,1,FALSE)),IF(ISERROR(VLOOKUP(A52,'HAM-AA'!$C$6:$C$33,1,FALSE)),IF(ISERROR(VLOOKUP(A52,'NAM-A'!$C$6:$C$33,1,FALSE)),IF(ISERROR(VLOOKUP(A52,'KET-S A'!$C$6:$C$33,1,FALSE)),"","S A"),"A"),"AA"),"AAA"),"ML")</f>
        <v/>
      </c>
      <c r="C52" s="266"/>
      <c r="D52" s="267" t="str">
        <f>IF(BJ52=1,3,IF(BK52=1,4,IF(BH52=1,1,IF(BL52=1,5,IF(BI52=1,2,IF(BM52=1,6,IF(BN52=1,7,IF(BO52=1,8,IF(BP52=1,9,"-")))))))))</f>
        <v>-</v>
      </c>
      <c r="E52" s="267" t="str">
        <f>IF(BA52=1,3,IF(BB52=1,4,IF(AY52=1,1,IF(BC52=1,5,IF(AZ52=1,2,IF(BD52=1,6,IF(BE52=1,7,IF(BF52=1,8,IF(BG52=1,9,"-")))))))))</f>
        <v>-</v>
      </c>
      <c r="F52" s="267" t="str">
        <f>IF(OR(OR(Q52="Very High",Q52="High"),AND(OR(Q52="Very High",Q52="High",Q52="Normal"),OR(R52="Very High",R52="High"))),"K","T")</f>
        <v>K</v>
      </c>
      <c r="G52" s="267" t="s">
        <v>85</v>
      </c>
      <c r="H52" s="267" t="s">
        <v>739</v>
      </c>
      <c r="I52" s="267" t="s">
        <v>740</v>
      </c>
      <c r="J52" s="267" t="s">
        <v>468</v>
      </c>
      <c r="K52" s="267" t="s">
        <v>18</v>
      </c>
      <c r="L52" s="267">
        <v>19</v>
      </c>
      <c r="M52" s="267" t="s">
        <v>94</v>
      </c>
      <c r="N52" s="267" t="s">
        <v>94</v>
      </c>
      <c r="O52" s="267" t="s">
        <v>40</v>
      </c>
      <c r="P52" s="268" t="s">
        <v>36</v>
      </c>
      <c r="Q52" s="267" t="s">
        <v>213</v>
      </c>
      <c r="R52" s="268" t="s">
        <v>215</v>
      </c>
      <c r="S52" s="267">
        <v>3</v>
      </c>
      <c r="T52" s="267">
        <v>5</v>
      </c>
      <c r="U52" s="267">
        <v>2</v>
      </c>
      <c r="V52" s="267">
        <v>4</v>
      </c>
      <c r="W52" s="268">
        <v>1</v>
      </c>
      <c r="X52" s="267">
        <v>4</v>
      </c>
      <c r="Y52" s="267">
        <v>5</v>
      </c>
      <c r="Z52" s="267">
        <v>3</v>
      </c>
      <c r="AA52" s="267">
        <v>6</v>
      </c>
      <c r="AB52" s="268">
        <v>5</v>
      </c>
      <c r="AC52" s="267">
        <v>4</v>
      </c>
      <c r="AD52" s="267">
        <v>2</v>
      </c>
      <c r="AE52" s="267">
        <v>1</v>
      </c>
      <c r="AF52" s="267" t="s">
        <v>35</v>
      </c>
      <c r="AG52" s="267" t="s">
        <v>35</v>
      </c>
      <c r="AH52" s="267">
        <v>6</v>
      </c>
      <c r="AI52" s="267" t="s">
        <v>35</v>
      </c>
      <c r="AJ52" s="267" t="s">
        <v>35</v>
      </c>
      <c r="AK52" s="267" t="s">
        <v>35</v>
      </c>
      <c r="AL52" s="267" t="s">
        <v>35</v>
      </c>
      <c r="AM52" s="268" t="s">
        <v>35</v>
      </c>
      <c r="AN52" s="267">
        <v>4</v>
      </c>
      <c r="AO52" s="267">
        <v>4</v>
      </c>
      <c r="AP52" s="268">
        <v>1</v>
      </c>
      <c r="AQ52" s="269" t="s">
        <v>35</v>
      </c>
      <c r="AR52" s="268">
        <v>0</v>
      </c>
      <c r="AS52" s="270">
        <f>AVERAGE(S52,U52,V52)+IF(OR(S52&gt;7,AND(S52&gt;5,V52&gt;5)),0.5,0)+IF(U52&gt;7,0.25,0)+IF(S52&lt;6,-0.5*(6-S52),0)</f>
        <v>1.5</v>
      </c>
      <c r="AT52" s="271" t="str">
        <f>IF(AS52&gt;9,"SuperStar",IF(AS52&gt;8,"Star",IF(AS52&gt;6.5,"GoodReg",IF(AS52&gt;5,"Reg",IF(AS52&gt;4,"Bench","Minors")))))</f>
        <v>Minors</v>
      </c>
      <c r="AU52" s="270">
        <f>AVERAGE(X52,Z52,AA52)+IF(OR(X52&gt;7,AND(X52&gt;5,AA52&gt;5)),0.5,0)+IF(Z52&gt;7,0.25,0)+IF(X52&lt;6,-0.5*(6-X52),0)</f>
        <v>3.333333333333333</v>
      </c>
      <c r="AV52" s="270" t="str">
        <f>IF(AU52&gt;9,"SuperStar",IF(AU52&gt;8,"Star",IF(AU52&gt;6.5,"GoodReg",IF(AU52&gt;5,"Reg",IF(AU52&gt;4,"Bench","Minors")))))</f>
        <v>Minors</v>
      </c>
      <c r="AW52" s="271">
        <f>MIN(AS52+(MAX(0,25-L52))^1.5,AU52)</f>
        <v>3.333333333333333</v>
      </c>
      <c r="AX52" s="271" t="str">
        <f>IF(AW52&gt;9,"SuperStar",IF(AW52&gt;8,"Star",IF(AW52&gt;6.5,"GoodReg",IF(AW52&gt;5,"Reg",IF(AW52&gt;4,"Bench","Minors")))))</f>
        <v>Minors</v>
      </c>
      <c r="AY52" s="272">
        <f>IF(AND(OR(S52+V52&gt;12,AND(S52&gt;6,V52&gt;6)),AN52&gt;6,OR(AO52&gt;=AN52,AO52&gt;6)),1,0)</f>
        <v>0</v>
      </c>
      <c r="AZ52" s="273">
        <f>IF(OR(AND(S52&gt;6,W52&gt;6),S52+V52&gt;12),1,0)</f>
        <v>0</v>
      </c>
      <c r="BA52" s="273">
        <f>IF(AND(S52&gt;6,U52&gt;6,V52&gt;6),1,0)</f>
        <v>0</v>
      </c>
      <c r="BB52" s="273">
        <f>IF(AND(U52&gt;7,OR(S52&gt;6,V52&gt;6)),1,0)</f>
        <v>0</v>
      </c>
      <c r="BC52" s="273">
        <f>IF(AND(U52&gt;6,OR(S52&gt;6,V52&gt;6)),1,0)</f>
        <v>0</v>
      </c>
      <c r="BD52" s="273">
        <f>IF(AND(OR(S52&gt;6,U52&gt;6),OR(S52&gt;6,V52&gt;6)),1,0)</f>
        <v>0</v>
      </c>
      <c r="BE52" s="273">
        <f>IF(AND(S52&gt;4,OR(S52&gt;6,U52&gt;6,V52&gt;6)),1,0)</f>
        <v>0</v>
      </c>
      <c r="BF52" s="273">
        <f>IF(AND(S52&gt;4,OR(S52&gt;6,T52&gt;6,U52&gt;6,V52&gt;6)),1,0)</f>
        <v>0</v>
      </c>
      <c r="BG52" s="268">
        <f>IF(AND(S52&gt;4,MAX(S52:W52)&gt;6),1,0)</f>
        <v>0</v>
      </c>
      <c r="BH52" s="272">
        <f>IF(AND(OR(X52+AA52&gt;12,AND(X52&gt;6,AA52&gt;6)),AN52&gt;6,OR(AO52&gt;=AN52,AO52&gt;6)),1,0)</f>
        <v>0</v>
      </c>
      <c r="BI52" s="273">
        <f>IF(OR(AND(X52&gt;6,AB52&gt;6),X52+AA52&gt;12),1,0)</f>
        <v>0</v>
      </c>
      <c r="BJ52" s="273">
        <f>IF(AND(X52&gt;6,Z52&gt;6,AA52&gt;6),1,0)</f>
        <v>0</v>
      </c>
      <c r="BK52" s="273">
        <f>IF(AND(Z52&gt;7,OR(X52&gt;6,AA52&gt;6)),1,0)</f>
        <v>0</v>
      </c>
      <c r="BL52" s="273">
        <f>IF(AND(Z52&gt;6,OR(X52&gt;6,AA52&gt;6)),1,0)</f>
        <v>0</v>
      </c>
      <c r="BM52" s="273">
        <f>IF(AND(OR(X52&gt;6,Z52&gt;6),OR(X52&gt;6,AA52&gt;6)),1,0)</f>
        <v>0</v>
      </c>
      <c r="BN52" s="273">
        <f>IF(AND(X52&gt;4,OR(X52&gt;6,Z52&gt;6,AA52&gt;6)),1,0)</f>
        <v>0</v>
      </c>
      <c r="BO52" s="273">
        <f>IF(AND(X52&gt;4,OR(X52&gt;6,Y52&gt;6,Z52&gt;6,AA52&gt;6)),1,0)</f>
        <v>0</v>
      </c>
      <c r="BP52" s="268">
        <f>IF(AND(X52&gt;4,MAX(X52:AB52)&gt;6),1,0)</f>
        <v>0</v>
      </c>
      <c r="BQ52" s="268">
        <f>IF(AVERAGE(AN52:AO52)&gt;9,1,0)+IF(AVERAGE(AN52:AO52)&gt;7,1,0)+IF(AN52&gt;7,1,0)+IF(AO52&gt;7,1,0)+IF(AP52&gt;8,1,0)+IF(AP52&gt;6,1,0)</f>
        <v>0</v>
      </c>
      <c r="BR52" s="274">
        <f>IF(OR(MAX(AF52,AG52,AK52,AM52)&gt;6,MAX(AH52,AI52,AJ52,AL52)&gt;7),2,IF(MAX(AF52:AM52)&gt;4,1,0))</f>
        <v>1</v>
      </c>
      <c r="BS52" s="267" t="str">
        <f>IF(AR52=1,"Yes","")</f>
        <v/>
      </c>
      <c r="BT52" s="266" t="str">
        <f>IF($B52="ML","There",IF(AND($X52&gt;=6,AVERAGE($Z52:$AA52)&gt;=6),"Likely",IF(OR($X52&gt;6,AND($X52=6,AVERAGE($Z52:$AA52)&gt;=3),AND($X52&gt;=5,AVERAGE($Z52:$AA52)&gt;=5),AVERAGE($X52,$Z52:$AA52)&gt;5),"Possible","Unlikely")))</f>
        <v>Unlikely</v>
      </c>
      <c r="BU52" s="267" t="str">
        <f>IF(OR(AND(S52&gt;=6,U52+V52&gt;=12),S52&gt;7),"Start",IF(AND(S52&gt;=5,U52+V52&gt;=8),"Bench","aack!"))</f>
        <v>aack!</v>
      </c>
      <c r="BV52" s="267" t="str">
        <f>IF(OR(AND(X52&gt;=6,Z52+AA52&gt;=12),X52&gt;7),"Start",IF(AND(X52&gt;=5,Z52+AA52&gt;=8),"Bench","aack!"))</f>
        <v>aack!</v>
      </c>
      <c r="BW52" s="267" t="str">
        <f>IF(S52&gt;5,"ML",IF(S52=5,"AAA",IF(S52=4,"AA",IF(S52=3,"A","SS-A"))))</f>
        <v>A</v>
      </c>
      <c r="BX52" s="267">
        <f>S52-X52</f>
        <v>-1</v>
      </c>
      <c r="BY52" s="267">
        <f>T52-Y52</f>
        <v>0</v>
      </c>
      <c r="BZ52" s="267">
        <f>U52-Z52</f>
        <v>-1</v>
      </c>
      <c r="CA52" s="267">
        <f>V52-AA52</f>
        <v>-2</v>
      </c>
      <c r="CB52" s="267">
        <f>W52-AB52</f>
        <v>-4</v>
      </c>
      <c r="CC52" s="267">
        <f>SUM(BX52:CB52)</f>
        <v>-8</v>
      </c>
      <c r="CD52" s="267">
        <f>X52+Z52+AA52</f>
        <v>13</v>
      </c>
      <c r="CE52" s="267">
        <f>X52+Z52</f>
        <v>7</v>
      </c>
      <c r="CF52" s="267">
        <f>X52+AA52</f>
        <v>10</v>
      </c>
      <c r="CG52" s="267" t="str">
        <f>IF(L52&gt;24,"Now - Age",IF(S52&gt;6,"Now",IF(X52&lt;6,"With Dev",MIN(X52-S52,7-S52))))</f>
        <v>With Dev</v>
      </c>
      <c r="CH52" s="282" t="str">
        <f>IF(AF52&lt;&gt;"-","X","")</f>
        <v/>
      </c>
      <c r="CI52" s="282" t="str">
        <f>IF(AND(AG52&lt;&gt;"-",AG52&gt;5),"X","")</f>
        <v/>
      </c>
      <c r="CJ52" s="282" t="str">
        <f>IF(AND(AH52&lt;&gt;"-",AH52&gt;5),"X","")</f>
        <v>X</v>
      </c>
      <c r="CK52" s="282" t="str">
        <f>IF(AND(AI52&lt;&gt;"-",AI52&gt;4,AC52&gt;6),"X","")</f>
        <v/>
      </c>
      <c r="CL52" s="282" t="str">
        <f>IF(AND(AJ52&lt;&gt;"-",AJ52&gt;5,AC52&gt;5),"X","")</f>
        <v/>
      </c>
      <c r="CM52" s="282" t="str">
        <f>IF(AND(AK52&lt;&gt;"-",AK52&gt;3),"X","")</f>
        <v/>
      </c>
      <c r="CN52" s="282" t="str">
        <f>IF(AND(AL52&lt;&gt;"-",AL52&gt;6),"X","")</f>
        <v/>
      </c>
      <c r="CO52" s="282" t="str">
        <f>IF(AND(AM52&lt;&gt;"-",AM52&gt;5,AD52&gt;6),"X","")</f>
        <v/>
      </c>
      <c r="CP52" s="282" t="str">
        <f>IF(COUNTBLANK(CH52:CO52)=8,"X","")</f>
        <v/>
      </c>
    </row>
    <row r="53" spans="1:94" s="340" customFormat="1" x14ac:dyDescent="0.25">
      <c r="A53" s="265" t="str">
        <f>H53&amp;" "&amp;I53</f>
        <v>Carlos Luna</v>
      </c>
      <c r="B53" s="265" t="str">
        <f>IF(ISERROR(VLOOKUP(H53,KAL!$C$3:$C$24,1,FALSE)),IF(ISERROR(VLOOKUP(H53,'GRR-AAA'!$C$6:$C$33,1,FALSE)),IF(ISERROR(VLOOKUP(H53,'HAM-AA'!$C$6:$C$33,1,FALSE)),IF(ISERROR(VLOOKUP(H53,'NAM-A'!$C$6:$C$33,1,FALSE)),IF(ISERROR(VLOOKUP(H53,'KET-S A'!$C$6:$C$33,1,FALSE)),"","S A"),"A"),"AA"),"AAA"),"ML")</f>
        <v/>
      </c>
      <c r="C53" s="266"/>
      <c r="D53" s="267" t="str">
        <f>IF(BJ53=1,3,IF(BK53=1,4,IF(BH53=1,1,IF(BL53=1,5,IF(BI53=1,2,IF(BM53=1,6,IF(BN53=1,7,IF(BO53=1,8,IF(BP53=1,9,"-")))))))))</f>
        <v>-</v>
      </c>
      <c r="E53" s="267" t="str">
        <f>IF(BA53=1,3,IF(BB53=1,4,IF(AY53=1,1,IF(BC53=1,5,IF(AZ53=1,2,IF(BD53=1,6,IF(BE53=1,7,IF(BF53=1,8,IF(BG53=1,9,"-")))))))))</f>
        <v>-</v>
      </c>
      <c r="F53" s="267" t="str">
        <f>IF(OR(OR(Q53="Very High",Q53="High"),AND(OR(Q53="Very High",Q53="High",Q53="Normal"),OR(R53="Very High",R53="High"))),"K","T")</f>
        <v>T</v>
      </c>
      <c r="G53" s="267" t="s">
        <v>84</v>
      </c>
      <c r="H53" s="267" t="s">
        <v>592</v>
      </c>
      <c r="I53" s="267" t="s">
        <v>628</v>
      </c>
      <c r="J53" s="267" t="s">
        <v>531</v>
      </c>
      <c r="K53" s="267" t="s">
        <v>295</v>
      </c>
      <c r="L53" s="267">
        <v>22</v>
      </c>
      <c r="M53" s="267" t="s">
        <v>94</v>
      </c>
      <c r="N53" s="267" t="s">
        <v>94</v>
      </c>
      <c r="O53" s="267" t="s">
        <v>40</v>
      </c>
      <c r="P53" s="268" t="s">
        <v>40</v>
      </c>
      <c r="Q53" s="267" t="s">
        <v>214</v>
      </c>
      <c r="R53" s="268" t="s">
        <v>214</v>
      </c>
      <c r="S53" s="267">
        <v>3</v>
      </c>
      <c r="T53" s="267">
        <v>2</v>
      </c>
      <c r="U53" s="267">
        <v>3</v>
      </c>
      <c r="V53" s="267">
        <v>3</v>
      </c>
      <c r="W53" s="268">
        <v>2</v>
      </c>
      <c r="X53" s="267">
        <v>3</v>
      </c>
      <c r="Y53" s="267">
        <v>2</v>
      </c>
      <c r="Z53" s="267">
        <v>5</v>
      </c>
      <c r="AA53" s="267">
        <v>5</v>
      </c>
      <c r="AB53" s="268">
        <v>2</v>
      </c>
      <c r="AC53" s="267">
        <v>2</v>
      </c>
      <c r="AD53" s="267">
        <v>3</v>
      </c>
      <c r="AE53" s="267">
        <v>1</v>
      </c>
      <c r="AF53" s="267" t="s">
        <v>35</v>
      </c>
      <c r="AG53" s="267">
        <v>6</v>
      </c>
      <c r="AH53" s="267" t="s">
        <v>35</v>
      </c>
      <c r="AI53" s="267" t="s">
        <v>35</v>
      </c>
      <c r="AJ53" s="267" t="s">
        <v>35</v>
      </c>
      <c r="AK53" s="267" t="s">
        <v>35</v>
      </c>
      <c r="AL53" s="267" t="s">
        <v>35</v>
      </c>
      <c r="AM53" s="268" t="s">
        <v>35</v>
      </c>
      <c r="AN53" s="267">
        <v>3</v>
      </c>
      <c r="AO53" s="267">
        <v>1</v>
      </c>
      <c r="AP53" s="268">
        <v>1</v>
      </c>
      <c r="AQ53" s="269" t="s">
        <v>35</v>
      </c>
      <c r="AR53" s="268" t="s">
        <v>38</v>
      </c>
      <c r="AS53" s="270">
        <f>AVERAGE(S53,U53,V53)+IF(OR(S53&gt;7,AND(S53&gt;5,V53&gt;5)),0.5,0)+IF(U53&gt;7,0.25,0)+IF(S53&lt;6,-0.5*(6-S53),0)</f>
        <v>1.5</v>
      </c>
      <c r="AT53" s="271" t="str">
        <f>IF(AS53&gt;9,"SuperStar",IF(AS53&gt;8,"Star",IF(AS53&gt;6.5,"GoodReg",IF(AS53&gt;5,"Reg",IF(AS53&gt;4,"Bench","Minors")))))</f>
        <v>Minors</v>
      </c>
      <c r="AU53" s="270">
        <f>AVERAGE(X53,Z53,AA53)+IF(OR(X53&gt;7,AND(X53&gt;5,AA53&gt;5)),0.5,0)+IF(Z53&gt;7,0.25,0)+IF(X53&lt;6,-0.5*(6-X53),0)</f>
        <v>2.833333333333333</v>
      </c>
      <c r="AV53" s="270" t="str">
        <f>IF(AU53&gt;9,"SuperStar",IF(AU53&gt;8,"Star",IF(AU53&gt;6.5,"GoodReg",IF(AU53&gt;5,"Reg",IF(AU53&gt;4,"Bench","Minors")))))</f>
        <v>Minors</v>
      </c>
      <c r="AW53" s="271">
        <f>MIN(AS53+(MAX(0,25-L53))^1.5,AU53)</f>
        <v>2.833333333333333</v>
      </c>
      <c r="AX53" s="271" t="str">
        <f>IF(AW53&gt;9,"SuperStar",IF(AW53&gt;8,"Star",IF(AW53&gt;6.5,"GoodReg",IF(AW53&gt;5,"Reg",IF(AW53&gt;4,"Bench","Minors")))))</f>
        <v>Minors</v>
      </c>
      <c r="AY53" s="272">
        <f>IF(AND(OR(S53+V53&gt;12,AND(S53&gt;6,V53&gt;6)),AN53&gt;6,OR(AO53&gt;=AN53,AO53&gt;6)),1,0)</f>
        <v>0</v>
      </c>
      <c r="AZ53" s="273">
        <f>IF(OR(AND(S53&gt;6,W53&gt;6),S53+V53&gt;12),1,0)</f>
        <v>0</v>
      </c>
      <c r="BA53" s="273">
        <f>IF(AND(S53&gt;6,U53&gt;6,V53&gt;6),1,0)</f>
        <v>0</v>
      </c>
      <c r="BB53" s="273">
        <f>IF(AND(U53&gt;7,OR(S53&gt;6,V53&gt;6)),1,0)</f>
        <v>0</v>
      </c>
      <c r="BC53" s="273">
        <f>IF(AND(U53&gt;6,OR(S53&gt;6,V53&gt;6)),1,0)</f>
        <v>0</v>
      </c>
      <c r="BD53" s="273">
        <f>IF(AND(OR(S53&gt;6,U53&gt;6),OR(S53&gt;6,V53&gt;6)),1,0)</f>
        <v>0</v>
      </c>
      <c r="BE53" s="273">
        <f>IF(AND(S53&gt;4,OR(S53&gt;6,U53&gt;6,V53&gt;6)),1,0)</f>
        <v>0</v>
      </c>
      <c r="BF53" s="273">
        <f>IF(AND(S53&gt;4,OR(S53&gt;6,T53&gt;6,U53&gt;6,V53&gt;6)),1,0)</f>
        <v>0</v>
      </c>
      <c r="BG53" s="268">
        <f>IF(AND(S53&gt;4,MAX(S53:W53)&gt;6),1,0)</f>
        <v>0</v>
      </c>
      <c r="BH53" s="272">
        <f>IF(AND(OR(X53+AA53&gt;12,AND(X53&gt;6,AA53&gt;6)),AN53&gt;6,OR(AO53&gt;=AN53,AO53&gt;6)),1,0)</f>
        <v>0</v>
      </c>
      <c r="BI53" s="273">
        <f>IF(OR(AND(X53&gt;6,AB53&gt;6),X53+AA53&gt;12),1,0)</f>
        <v>0</v>
      </c>
      <c r="BJ53" s="273">
        <f>IF(AND(X53&gt;6,Z53&gt;6,AA53&gt;6),1,0)</f>
        <v>0</v>
      </c>
      <c r="BK53" s="273">
        <f>IF(AND(Z53&gt;7,OR(X53&gt;6,AA53&gt;6)),1,0)</f>
        <v>0</v>
      </c>
      <c r="BL53" s="273">
        <f>IF(AND(Z53&gt;6,OR(X53&gt;6,AA53&gt;6)),1,0)</f>
        <v>0</v>
      </c>
      <c r="BM53" s="273">
        <f>IF(AND(OR(X53&gt;6,Z53&gt;6),OR(X53&gt;6,AA53&gt;6)),1,0)</f>
        <v>0</v>
      </c>
      <c r="BN53" s="273">
        <f>IF(AND(X53&gt;4,OR(X53&gt;6,Z53&gt;6,AA53&gt;6)),1,0)</f>
        <v>0</v>
      </c>
      <c r="BO53" s="273">
        <f>IF(AND(X53&gt;4,OR(X53&gt;6,Y53&gt;6,Z53&gt;6,AA53&gt;6)),1,0)</f>
        <v>0</v>
      </c>
      <c r="BP53" s="268">
        <f>IF(AND(X53&gt;4,MAX(X53:AB53)&gt;6),1,0)</f>
        <v>0</v>
      </c>
      <c r="BQ53" s="268">
        <f>IF(AVERAGE(AN53:AO53)&gt;9,1,0)+IF(AVERAGE(AN53:AO53)&gt;7,1,0)+IF(AN53&gt;7,1,0)+IF(AO53&gt;7,1,0)+IF(AP53&gt;8,1,0)+IF(AP53&gt;6,1,0)</f>
        <v>0</v>
      </c>
      <c r="BR53" s="274">
        <f>IF(OR(MAX(AF53,AG53,AK53,AM53)&gt;6,MAX(AH53,AI53,AJ53,AL53)&gt;7),2,IF(MAX(AF53:AM53)&gt;4,1,0))</f>
        <v>1</v>
      </c>
      <c r="BS53" s="267" t="str">
        <f>IF(AR53=1,"Yes","")</f>
        <v/>
      </c>
      <c r="BT53" s="266" t="str">
        <f>IF($B53="ML","There",IF(AND($X53&gt;=6,AVERAGE($Z53:$AA53)&gt;=6),"Likely",IF(OR($X53&gt;6,AND($X53=6,AVERAGE($Z53:$AA53)&gt;=3),AND($X53&gt;=5,AVERAGE($Z53:$AA53)&gt;=5),AVERAGE($X53,$Z53:$AA53)&gt;5),"Possible","Unlikely")))</f>
        <v>Unlikely</v>
      </c>
      <c r="BU53" s="267" t="str">
        <f>IF(OR(AND(S53&gt;=6,U53+V53&gt;=12),S53&gt;7),"Start",IF(AND(S53&gt;=5,U53+V53&gt;=8),"Bench","aack!"))</f>
        <v>aack!</v>
      </c>
      <c r="BV53" s="267" t="str">
        <f>IF(OR(AND(X53&gt;=6,Z53+AA53&gt;=12),X53&gt;7),"Start",IF(AND(X53&gt;=5,Z53+AA53&gt;=8),"Bench","aack!"))</f>
        <v>aack!</v>
      </c>
      <c r="BW53" s="267" t="str">
        <f>IF(S53&gt;5,"ML",IF(S53=5,"AAA",IF(S53=4,"AA",IF(S53=3,"A","SS-A"))))</f>
        <v>A</v>
      </c>
      <c r="BX53" s="267">
        <f>S53-X53</f>
        <v>0</v>
      </c>
      <c r="BY53" s="267">
        <f>T53-Y53</f>
        <v>0</v>
      </c>
      <c r="BZ53" s="267">
        <f>U53-Z53</f>
        <v>-2</v>
      </c>
      <c r="CA53" s="267">
        <f>V53-AA53</f>
        <v>-2</v>
      </c>
      <c r="CB53" s="267">
        <f>W53-AB53</f>
        <v>0</v>
      </c>
      <c r="CC53" s="267">
        <f>SUM(BX53:CB53)</f>
        <v>-4</v>
      </c>
      <c r="CD53" s="267">
        <f>X53+Z53+AA53</f>
        <v>13</v>
      </c>
      <c r="CE53" s="267">
        <f>X53+Z53</f>
        <v>8</v>
      </c>
      <c r="CF53" s="267">
        <f>X53+AA53</f>
        <v>8</v>
      </c>
      <c r="CG53" s="267" t="str">
        <f>IF(L53&gt;24,"Now - Age",IF(S53&gt;6,"Now",IF(X53&lt;6,"With Dev",MIN(X53-S53,7-S53))))</f>
        <v>With Dev</v>
      </c>
      <c r="CH53" s="282" t="str">
        <f>IF(AF53&lt;&gt;"-","X","")</f>
        <v/>
      </c>
      <c r="CI53" s="282" t="str">
        <f>IF(AND(AG53&lt;&gt;"-",AG53&gt;5),"X","")</f>
        <v>X</v>
      </c>
      <c r="CJ53" s="282" t="str">
        <f>IF(AND(AH53&lt;&gt;"-",AH53&gt;5),"X","")</f>
        <v/>
      </c>
      <c r="CK53" s="282" t="str">
        <f>IF(AND(AI53&lt;&gt;"-",AI53&gt;4,AC53&gt;6),"X","")</f>
        <v/>
      </c>
      <c r="CL53" s="282" t="str">
        <f>IF(AND(AJ53&lt;&gt;"-",AJ53&gt;5,AC53&gt;5),"X","")</f>
        <v/>
      </c>
      <c r="CM53" s="282" t="str">
        <f>IF(AND(AK53&lt;&gt;"-",AK53&gt;3),"X","")</f>
        <v/>
      </c>
      <c r="CN53" s="282" t="str">
        <f>IF(AND(AL53&lt;&gt;"-",AL53&gt;6),"X","")</f>
        <v/>
      </c>
      <c r="CO53" s="282" t="str">
        <f>IF(AND(AM53&lt;&gt;"-",AM53&gt;5,AD53&gt;6),"X","")</f>
        <v/>
      </c>
      <c r="CP53" s="282" t="str">
        <f>IF(COUNTBLANK(CH53:CO53)=8,"X","")</f>
        <v/>
      </c>
    </row>
    <row r="54" spans="1:94" s="340" customFormat="1" x14ac:dyDescent="0.25">
      <c r="A54" s="265" t="str">
        <f>H54&amp;" "&amp;I54</f>
        <v>Michael Bacon</v>
      </c>
      <c r="B54" s="265" t="str">
        <f>IF(ISERROR(VLOOKUP(A54,KAL!$C$3:$C$24,1,FALSE)),IF(ISERROR(VLOOKUP(A54,'GRR-AAA'!$C$6:$C$33,1,FALSE)),IF(ISERROR(VLOOKUP(A54,'HAM-AA'!$C$6:$C$33,1,FALSE)),IF(ISERROR(VLOOKUP(A54,'NAM-A'!$C$6:$C$33,1,FALSE)),IF(ISERROR(VLOOKUP(A54,'KET-S A'!$C$6:$C$33,1,FALSE)),"","S A"),"A"),"AA"),"AAA"),"ML")</f>
        <v/>
      </c>
      <c r="C54" s="266"/>
      <c r="D54" s="267" t="str">
        <f>IF(BJ54=1,3,IF(BK54=1,4,IF(BH54=1,1,IF(BL54=1,5,IF(BI54=1,2,IF(BM54=1,6,IF(BN54=1,7,IF(BO54=1,8,IF(BP54=1,9,"-")))))))))</f>
        <v>-</v>
      </c>
      <c r="E54" s="267" t="str">
        <f>IF(BA54=1,3,IF(BB54=1,4,IF(AY54=1,1,IF(BC54=1,5,IF(AZ54=1,2,IF(BD54=1,6,IF(BE54=1,7,IF(BF54=1,8,IF(BG54=1,9,"-")))))))))</f>
        <v>-</v>
      </c>
      <c r="F54" s="267" t="str">
        <f>IF(OR(OR(Q54="Very High",Q54="High"),AND(OR(Q54="Very High",Q54="High",Q54="Normal"),OR(R54="Very High",R54="High"))),"K","T")</f>
        <v>T</v>
      </c>
      <c r="G54" s="267" t="s">
        <v>85</v>
      </c>
      <c r="H54" s="267" t="s">
        <v>544</v>
      </c>
      <c r="I54" s="267" t="s">
        <v>545</v>
      </c>
      <c r="J54" s="267" t="s">
        <v>553</v>
      </c>
      <c r="K54" s="267" t="s">
        <v>200</v>
      </c>
      <c r="L54" s="267">
        <v>24</v>
      </c>
      <c r="M54" s="267" t="s">
        <v>93</v>
      </c>
      <c r="N54" s="267" t="s">
        <v>94</v>
      </c>
      <c r="O54" s="267" t="s">
        <v>40</v>
      </c>
      <c r="P54" s="268" t="s">
        <v>40</v>
      </c>
      <c r="Q54" s="267" t="s">
        <v>215</v>
      </c>
      <c r="R54" s="268" t="s">
        <v>214</v>
      </c>
      <c r="S54" s="267">
        <v>3</v>
      </c>
      <c r="T54" s="267">
        <v>3</v>
      </c>
      <c r="U54" s="267">
        <v>2</v>
      </c>
      <c r="V54" s="267">
        <v>4</v>
      </c>
      <c r="W54" s="268">
        <v>3</v>
      </c>
      <c r="X54" s="267">
        <v>4</v>
      </c>
      <c r="Y54" s="267">
        <v>3</v>
      </c>
      <c r="Z54" s="267">
        <v>2</v>
      </c>
      <c r="AA54" s="267">
        <v>5</v>
      </c>
      <c r="AB54" s="268">
        <v>3</v>
      </c>
      <c r="AC54" s="267">
        <v>5</v>
      </c>
      <c r="AD54" s="267">
        <v>2</v>
      </c>
      <c r="AE54" s="267">
        <v>1</v>
      </c>
      <c r="AF54" s="267" t="s">
        <v>35</v>
      </c>
      <c r="AG54" s="267" t="s">
        <v>35</v>
      </c>
      <c r="AH54" s="267">
        <v>8</v>
      </c>
      <c r="AI54" s="267" t="s">
        <v>35</v>
      </c>
      <c r="AJ54" s="267">
        <v>4</v>
      </c>
      <c r="AK54" s="267">
        <v>1</v>
      </c>
      <c r="AL54" s="267" t="s">
        <v>35</v>
      </c>
      <c r="AM54" s="268" t="s">
        <v>35</v>
      </c>
      <c r="AN54" s="267">
        <v>9</v>
      </c>
      <c r="AO54" s="267">
        <v>8</v>
      </c>
      <c r="AP54" s="268">
        <v>6</v>
      </c>
      <c r="AQ54" s="269" t="s">
        <v>35</v>
      </c>
      <c r="AR54" s="268" t="s">
        <v>38</v>
      </c>
      <c r="AS54" s="270">
        <f>AVERAGE(S54,U54,V54)+IF(OR(S54&gt;7,AND(S54&gt;5,V54&gt;5)),0.5,0)+IF(U54&gt;7,0.25,0)+IF(S54&lt;6,-0.5*(6-S54),0)</f>
        <v>1.5</v>
      </c>
      <c r="AT54" s="271" t="str">
        <f>IF(AS54&gt;9,"SuperStar",IF(AS54&gt;8,"Star",IF(AS54&gt;6.5,"GoodReg",IF(AS54&gt;5,"Reg",IF(AS54&gt;4,"Bench","Minors")))))</f>
        <v>Minors</v>
      </c>
      <c r="AU54" s="270">
        <f>AVERAGE(X54,Z54,AA54)+IF(OR(X54&gt;7,AND(X54&gt;5,AA54&gt;5)),0.5,0)+IF(Z54&gt;7,0.25,0)+IF(X54&lt;6,-0.5*(6-X54),0)</f>
        <v>2.6666666666666665</v>
      </c>
      <c r="AV54" s="270" t="str">
        <f>IF(AU54&gt;9,"SuperStar",IF(AU54&gt;8,"Star",IF(AU54&gt;6.5,"GoodReg",IF(AU54&gt;5,"Reg",IF(AU54&gt;4,"Bench","Minors")))))</f>
        <v>Minors</v>
      </c>
      <c r="AW54" s="271">
        <f>MIN(AS54+(MAX(0,25-L54))^1.5,AU54)</f>
        <v>2.5</v>
      </c>
      <c r="AX54" s="271" t="str">
        <f>IF(AW54&gt;9,"SuperStar",IF(AW54&gt;8,"Star",IF(AW54&gt;6.5,"GoodReg",IF(AW54&gt;5,"Reg",IF(AW54&gt;4,"Bench","Minors")))))</f>
        <v>Minors</v>
      </c>
      <c r="AY54" s="272">
        <f>IF(AND(OR(S54+V54&gt;12,AND(S54&gt;6,V54&gt;6)),AN54&gt;6,OR(AO54&gt;=AN54,AO54&gt;6)),1,0)</f>
        <v>0</v>
      </c>
      <c r="AZ54" s="273">
        <f>IF(OR(AND(S54&gt;6,W54&gt;6),S54+V54&gt;12),1,0)</f>
        <v>0</v>
      </c>
      <c r="BA54" s="273">
        <f>IF(AND(S54&gt;6,U54&gt;6,V54&gt;6),1,0)</f>
        <v>0</v>
      </c>
      <c r="BB54" s="273">
        <f>IF(AND(U54&gt;7,OR(S54&gt;6,V54&gt;6)),1,0)</f>
        <v>0</v>
      </c>
      <c r="BC54" s="273">
        <f>IF(AND(U54&gt;6,OR(S54&gt;6,V54&gt;6)),1,0)</f>
        <v>0</v>
      </c>
      <c r="BD54" s="273">
        <f>IF(AND(OR(S54&gt;6,U54&gt;6),OR(S54&gt;6,V54&gt;6)),1,0)</f>
        <v>0</v>
      </c>
      <c r="BE54" s="273">
        <f>IF(AND(S54&gt;4,OR(S54&gt;6,U54&gt;6,V54&gt;6)),1,0)</f>
        <v>0</v>
      </c>
      <c r="BF54" s="273">
        <f>IF(AND(S54&gt;4,OR(S54&gt;6,T54&gt;6,U54&gt;6,V54&gt;6)),1,0)</f>
        <v>0</v>
      </c>
      <c r="BG54" s="268">
        <f>IF(AND(S54&gt;4,MAX(S54:W54)&gt;6),1,0)</f>
        <v>0</v>
      </c>
      <c r="BH54" s="272">
        <f>IF(AND(OR(X54+AA54&gt;12,AND(X54&gt;6,AA54&gt;6)),AN54&gt;6,OR(AO54&gt;=AN54,AO54&gt;6)),1,0)</f>
        <v>0</v>
      </c>
      <c r="BI54" s="273">
        <f>IF(OR(AND(X54&gt;6,AB54&gt;6),X54+AA54&gt;12),1,0)</f>
        <v>0</v>
      </c>
      <c r="BJ54" s="273">
        <f>IF(AND(X54&gt;6,Z54&gt;6,AA54&gt;6),1,0)</f>
        <v>0</v>
      </c>
      <c r="BK54" s="273">
        <f>IF(AND(Z54&gt;7,OR(X54&gt;6,AA54&gt;6)),1,0)</f>
        <v>0</v>
      </c>
      <c r="BL54" s="273">
        <f>IF(AND(Z54&gt;6,OR(X54&gt;6,AA54&gt;6)),1,0)</f>
        <v>0</v>
      </c>
      <c r="BM54" s="273">
        <f>IF(AND(OR(X54&gt;6,Z54&gt;6),OR(X54&gt;6,AA54&gt;6)),1,0)</f>
        <v>0</v>
      </c>
      <c r="BN54" s="273">
        <f>IF(AND(X54&gt;4,OR(X54&gt;6,Z54&gt;6,AA54&gt;6)),1,0)</f>
        <v>0</v>
      </c>
      <c r="BO54" s="273">
        <f>IF(AND(X54&gt;4,OR(X54&gt;6,Y54&gt;6,Z54&gt;6,AA54&gt;6)),1,0)</f>
        <v>0</v>
      </c>
      <c r="BP54" s="268">
        <f>IF(AND(X54&gt;4,MAX(X54:AB54)&gt;6),1,0)</f>
        <v>0</v>
      </c>
      <c r="BQ54" s="268">
        <f>IF(AVERAGE(AN54:AO54)&gt;9,1,0)+IF(AVERAGE(AN54:AO54)&gt;7,1,0)+IF(AN54&gt;7,1,0)+IF(AO54&gt;7,1,0)+IF(AP54&gt;8,1,0)+IF(AP54&gt;6,1,0)</f>
        <v>3</v>
      </c>
      <c r="BR54" s="274">
        <f>IF(OR(MAX(AF54,AG54,AK54,AM54)&gt;6,MAX(AH54,AI54,AJ54,AL54)&gt;7),2,IF(MAX(AF54:AM54)&gt;4,1,0))</f>
        <v>2</v>
      </c>
      <c r="BS54" s="267" t="str">
        <f>IF(AR54=1,"Yes","")</f>
        <v/>
      </c>
      <c r="BT54" s="266" t="str">
        <f>IF($B54="ML","There",IF(AND($X54&gt;=6,AVERAGE($Z54:$AA54)&gt;=6),"Likely",IF(OR($X54&gt;6,AND($X54=6,AVERAGE($Z54:$AA54)&gt;=3),AND($X54&gt;=5,AVERAGE($Z54:$AA54)&gt;=5),AVERAGE($X54,$Z54:$AA54)&gt;5),"Possible","Unlikely")))</f>
        <v>Unlikely</v>
      </c>
      <c r="BU54" s="267" t="str">
        <f>IF(OR(AND(S54&gt;=6,U54+V54&gt;=12),S54&gt;7),"Start",IF(AND(S54&gt;=5,U54+V54&gt;=8),"Bench","aack!"))</f>
        <v>aack!</v>
      </c>
      <c r="BV54" s="267" t="str">
        <f>IF(OR(AND(X54&gt;=6,Z54+AA54&gt;=12),X54&gt;7),"Start",IF(AND(X54&gt;=5,Z54+AA54&gt;=8),"Bench","aack!"))</f>
        <v>aack!</v>
      </c>
      <c r="BW54" s="267" t="str">
        <f>IF(S54&gt;5,"ML",IF(S54=5,"AAA",IF(S54=4,"AA",IF(S54=3,"A","SS-A"))))</f>
        <v>A</v>
      </c>
      <c r="BX54" s="267">
        <f>S54-X54</f>
        <v>-1</v>
      </c>
      <c r="BY54" s="267">
        <f>T54-Y54</f>
        <v>0</v>
      </c>
      <c r="BZ54" s="267">
        <f>U54-Z54</f>
        <v>0</v>
      </c>
      <c r="CA54" s="267">
        <f>V54-AA54</f>
        <v>-1</v>
      </c>
      <c r="CB54" s="267">
        <f>W54-AB54</f>
        <v>0</v>
      </c>
      <c r="CC54" s="267">
        <f>SUM(BX54:CB54)</f>
        <v>-2</v>
      </c>
      <c r="CD54" s="267">
        <f>X54+Z54+AA54</f>
        <v>11</v>
      </c>
      <c r="CE54" s="267">
        <f>X54+Z54</f>
        <v>6</v>
      </c>
      <c r="CF54" s="267">
        <f>X54+AA54</f>
        <v>9</v>
      </c>
      <c r="CG54" s="267" t="str">
        <f>IF(L54&gt;24,"Now - Age",IF(S54&gt;6,"Now",IF(X54&lt;6,"With Dev",MIN(X54-S54,7-S54))))</f>
        <v>With Dev</v>
      </c>
      <c r="CH54" s="282" t="str">
        <f>IF(AF54&lt;&gt;"-","X","")</f>
        <v/>
      </c>
      <c r="CI54" s="282" t="str">
        <f>IF(AND(AG54&lt;&gt;"-",AG54&gt;5),"X","")</f>
        <v/>
      </c>
      <c r="CJ54" s="282" t="str">
        <f>IF(AND(AH54&lt;&gt;"-",AH54&gt;5),"X","")</f>
        <v>X</v>
      </c>
      <c r="CK54" s="282" t="str">
        <f>IF(AND(AI54&lt;&gt;"-",AI54&gt;4,AC54&gt;6),"X","")</f>
        <v/>
      </c>
      <c r="CL54" s="282" t="str">
        <f>IF(AND(AJ54&lt;&gt;"-",AJ54&gt;5,AC54&gt;5),"X","")</f>
        <v/>
      </c>
      <c r="CM54" s="282" t="str">
        <f>IF(AND(AK54&lt;&gt;"-",AK54&gt;3),"X","")</f>
        <v/>
      </c>
      <c r="CN54" s="282" t="str">
        <f>IF(AND(AL54&lt;&gt;"-",AL54&gt;6),"X","")</f>
        <v/>
      </c>
      <c r="CO54" s="282" t="str">
        <f>IF(AND(AM54&lt;&gt;"-",AM54&gt;5,AD54&gt;6),"X","")</f>
        <v/>
      </c>
      <c r="CP54" s="282" t="str">
        <f>IF(COUNTBLANK(CH54:CO54)=8,"X","")</f>
        <v/>
      </c>
    </row>
    <row r="55" spans="1:94" s="340" customFormat="1" x14ac:dyDescent="0.25">
      <c r="A55" s="265" t="str">
        <f>H55&amp;" "&amp;I55</f>
        <v>Alfredo Camacho</v>
      </c>
      <c r="B55" s="265" t="str">
        <f>IF(ISERROR(VLOOKUP(H55,KAL!$C$3:$C$24,1,FALSE)),IF(ISERROR(VLOOKUP(H55,'GRR-AAA'!$C$6:$C$33,1,FALSE)),IF(ISERROR(VLOOKUP(H55,'HAM-AA'!$C$6:$C$33,1,FALSE)),IF(ISERROR(VLOOKUP(H55,'NAM-A'!$C$6:$C$33,1,FALSE)),IF(ISERROR(VLOOKUP(H55,'KET-S A'!$C$6:$C$33,1,FALSE)),"","S A"),"A"),"AA"),"AAA"),"ML")</f>
        <v/>
      </c>
      <c r="C55" s="266"/>
      <c r="D55" s="267" t="str">
        <f>IF(BJ55=1,3,IF(BK55=1,4,IF(BH55=1,1,IF(BL55=1,5,IF(BI55=1,2,IF(BM55=1,6,IF(BN55=1,7,IF(BO55=1,8,IF(BP55=1,9,"-")))))))))</f>
        <v>-</v>
      </c>
      <c r="E55" s="267" t="str">
        <f>IF(BA55=1,3,IF(BB55=1,4,IF(AY55=1,1,IF(BC55=1,5,IF(AZ55=1,2,IF(BD55=1,6,IF(BE55=1,7,IF(BF55=1,8,IF(BG55=1,9,"-")))))))))</f>
        <v>-</v>
      </c>
      <c r="F55" s="267" t="str">
        <f>IF(OR(OR(Q55="Very High",Q55="High"),AND(OR(Q55="Very High",Q55="High",Q55="Normal"),OR(R55="Very High",R55="High"))),"K","T")</f>
        <v>T</v>
      </c>
      <c r="G55" s="267" t="s">
        <v>85</v>
      </c>
      <c r="H55" s="267" t="s">
        <v>565</v>
      </c>
      <c r="I55" s="267" t="s">
        <v>566</v>
      </c>
      <c r="J55" s="267" t="s">
        <v>531</v>
      </c>
      <c r="K55" s="267" t="s">
        <v>295</v>
      </c>
      <c r="L55" s="267">
        <v>23</v>
      </c>
      <c r="M55" s="267" t="s">
        <v>94</v>
      </c>
      <c r="N55" s="267" t="s">
        <v>94</v>
      </c>
      <c r="O55" s="267" t="s">
        <v>40</v>
      </c>
      <c r="P55" s="268" t="s">
        <v>40</v>
      </c>
      <c r="Q55" s="267" t="s">
        <v>215</v>
      </c>
      <c r="R55" s="268" t="s">
        <v>214</v>
      </c>
      <c r="S55" s="267">
        <v>2</v>
      </c>
      <c r="T55" s="267">
        <v>4</v>
      </c>
      <c r="U55" s="267">
        <v>3</v>
      </c>
      <c r="V55" s="267">
        <v>5</v>
      </c>
      <c r="W55" s="268">
        <v>2</v>
      </c>
      <c r="X55" s="267">
        <v>3</v>
      </c>
      <c r="Y55" s="267">
        <v>4</v>
      </c>
      <c r="Z55" s="267">
        <v>3</v>
      </c>
      <c r="AA55" s="267">
        <v>6</v>
      </c>
      <c r="AB55" s="268">
        <v>2</v>
      </c>
      <c r="AC55" s="267">
        <v>9</v>
      </c>
      <c r="AD55" s="267">
        <v>8</v>
      </c>
      <c r="AE55" s="267">
        <v>1</v>
      </c>
      <c r="AF55" s="267" t="s">
        <v>35</v>
      </c>
      <c r="AG55" s="267" t="s">
        <v>35</v>
      </c>
      <c r="AH55" s="267">
        <v>6</v>
      </c>
      <c r="AI55" s="267">
        <v>4</v>
      </c>
      <c r="AJ55" s="267">
        <v>3</v>
      </c>
      <c r="AK55" s="267" t="s">
        <v>35</v>
      </c>
      <c r="AL55" s="267" t="s">
        <v>35</v>
      </c>
      <c r="AM55" s="268" t="s">
        <v>35</v>
      </c>
      <c r="AN55" s="267">
        <v>8</v>
      </c>
      <c r="AO55" s="267">
        <v>9</v>
      </c>
      <c r="AP55" s="268">
        <v>8</v>
      </c>
      <c r="AQ55" s="269" t="s">
        <v>35</v>
      </c>
      <c r="AR55" s="268" t="s">
        <v>38</v>
      </c>
      <c r="AS55" s="270">
        <f>AVERAGE(S55,U55,V55)+IF(OR(S55&gt;7,AND(S55&gt;5,V55&gt;5)),0.5,0)+IF(U55&gt;7,0.25,0)+IF(S55&lt;6,-0.5*(6-S55),0)</f>
        <v>1.3333333333333335</v>
      </c>
      <c r="AT55" s="271" t="str">
        <f>IF(AS55&gt;9,"SuperStar",IF(AS55&gt;8,"Star",IF(AS55&gt;6.5,"GoodReg",IF(AS55&gt;5,"Reg",IF(AS55&gt;4,"Bench","Minors")))))</f>
        <v>Minors</v>
      </c>
      <c r="AU55" s="270">
        <f>AVERAGE(X55,Z55,AA55)+IF(OR(X55&gt;7,AND(X55&gt;5,AA55&gt;5)),0.5,0)+IF(Z55&gt;7,0.25,0)+IF(X55&lt;6,-0.5*(6-X55),0)</f>
        <v>2.5</v>
      </c>
      <c r="AV55" s="270" t="str">
        <f>IF(AU55&gt;9,"SuperStar",IF(AU55&gt;8,"Star",IF(AU55&gt;6.5,"GoodReg",IF(AU55&gt;5,"Reg",IF(AU55&gt;4,"Bench","Minors")))))</f>
        <v>Minors</v>
      </c>
      <c r="AW55" s="271">
        <f>MIN(AS55+(MAX(0,25-L55))^1.5,AU55)</f>
        <v>2.5</v>
      </c>
      <c r="AX55" s="271" t="str">
        <f>IF(AW55&gt;9,"SuperStar",IF(AW55&gt;8,"Star",IF(AW55&gt;6.5,"GoodReg",IF(AW55&gt;5,"Reg",IF(AW55&gt;4,"Bench","Minors")))))</f>
        <v>Minors</v>
      </c>
      <c r="AY55" s="272">
        <f>IF(AND(OR(S55+V55&gt;12,AND(S55&gt;6,V55&gt;6)),AN55&gt;6,OR(AO55&gt;=AN55,AO55&gt;6)),1,0)</f>
        <v>0</v>
      </c>
      <c r="AZ55" s="273">
        <f>IF(OR(AND(S55&gt;6,W55&gt;6),S55+V55&gt;12),1,0)</f>
        <v>0</v>
      </c>
      <c r="BA55" s="273">
        <f>IF(AND(S55&gt;6,U55&gt;6,V55&gt;6),1,0)</f>
        <v>0</v>
      </c>
      <c r="BB55" s="273">
        <f>IF(AND(U55&gt;7,OR(S55&gt;6,V55&gt;6)),1,0)</f>
        <v>0</v>
      </c>
      <c r="BC55" s="273">
        <f>IF(AND(U55&gt;6,OR(S55&gt;6,V55&gt;6)),1,0)</f>
        <v>0</v>
      </c>
      <c r="BD55" s="273">
        <f>IF(AND(OR(S55&gt;6,U55&gt;6),OR(S55&gt;6,V55&gt;6)),1,0)</f>
        <v>0</v>
      </c>
      <c r="BE55" s="273">
        <f>IF(AND(S55&gt;4,OR(S55&gt;6,U55&gt;6,V55&gt;6)),1,0)</f>
        <v>0</v>
      </c>
      <c r="BF55" s="273">
        <f>IF(AND(S55&gt;4,OR(S55&gt;6,T55&gt;6,U55&gt;6,V55&gt;6)),1,0)</f>
        <v>0</v>
      </c>
      <c r="BG55" s="268">
        <f>IF(AND(S55&gt;4,MAX(S55:W55)&gt;6),1,0)</f>
        <v>0</v>
      </c>
      <c r="BH55" s="272">
        <f>IF(AND(OR(X55+AA55&gt;12,AND(X55&gt;6,AA55&gt;6)),AN55&gt;6,OR(AO55&gt;=AN55,AO55&gt;6)),1,0)</f>
        <v>0</v>
      </c>
      <c r="BI55" s="273">
        <f>IF(OR(AND(X55&gt;6,AB55&gt;6),X55+AA55&gt;12),1,0)</f>
        <v>0</v>
      </c>
      <c r="BJ55" s="273">
        <f>IF(AND(X55&gt;6,Z55&gt;6,AA55&gt;6),1,0)</f>
        <v>0</v>
      </c>
      <c r="BK55" s="273">
        <f>IF(AND(Z55&gt;7,OR(X55&gt;6,AA55&gt;6)),1,0)</f>
        <v>0</v>
      </c>
      <c r="BL55" s="273">
        <f>IF(AND(Z55&gt;6,OR(X55&gt;6,AA55&gt;6)),1,0)</f>
        <v>0</v>
      </c>
      <c r="BM55" s="273">
        <f>IF(AND(OR(X55&gt;6,Z55&gt;6),OR(X55&gt;6,AA55&gt;6)),1,0)</f>
        <v>0</v>
      </c>
      <c r="BN55" s="273">
        <f>IF(AND(X55&gt;4,OR(X55&gt;6,Z55&gt;6,AA55&gt;6)),1,0)</f>
        <v>0</v>
      </c>
      <c r="BO55" s="273">
        <f>IF(AND(X55&gt;4,OR(X55&gt;6,Y55&gt;6,Z55&gt;6,AA55&gt;6)),1,0)</f>
        <v>0</v>
      </c>
      <c r="BP55" s="268">
        <f>IF(AND(X55&gt;4,MAX(X55:AB55)&gt;6),1,0)</f>
        <v>0</v>
      </c>
      <c r="BQ55" s="268">
        <f>IF(AVERAGE(AN55:AO55)&gt;9,1,0)+IF(AVERAGE(AN55:AO55)&gt;7,1,0)+IF(AN55&gt;7,1,0)+IF(AO55&gt;7,1,0)+IF(AP55&gt;8,1,0)+IF(AP55&gt;6,1,0)</f>
        <v>4</v>
      </c>
      <c r="BR55" s="274">
        <f>IF(OR(MAX(AF55,AG55,AK55,AM55)&gt;6,MAX(AH55,AI55,AJ55,AL55)&gt;7),2,IF(MAX(AF55:AM55)&gt;4,1,0))</f>
        <v>1</v>
      </c>
      <c r="BS55" s="267" t="str">
        <f>IF(AR55=1,"Yes","")</f>
        <v/>
      </c>
      <c r="BT55" s="266" t="str">
        <f>IF($B55="ML","There",IF(AND($X55&gt;=6,AVERAGE($Z55:$AA55)&gt;=6),"Likely",IF(OR($X55&gt;6,AND($X55=6,AVERAGE($Z55:$AA55)&gt;=3),AND($X55&gt;=5,AVERAGE($Z55:$AA55)&gt;=5),AVERAGE($X55,$Z55:$AA55)&gt;5),"Possible","Unlikely")))</f>
        <v>Unlikely</v>
      </c>
      <c r="BU55" s="267" t="str">
        <f>IF(OR(AND(S55&gt;=6,U55+V55&gt;=12),S55&gt;7),"Start",IF(AND(S55&gt;=5,U55+V55&gt;=8),"Bench","aack!"))</f>
        <v>aack!</v>
      </c>
      <c r="BV55" s="267" t="str">
        <f>IF(OR(AND(X55&gt;=6,Z55+AA55&gt;=12),X55&gt;7),"Start",IF(AND(X55&gt;=5,Z55+AA55&gt;=8),"Bench","aack!"))</f>
        <v>aack!</v>
      </c>
      <c r="BW55" s="267" t="str">
        <f>IF(S55&gt;5,"ML",IF(S55=5,"AAA",IF(S55=4,"AA",IF(S55=3,"A","SS-A"))))</f>
        <v>SS-A</v>
      </c>
      <c r="BX55" s="267">
        <f>S55-X55</f>
        <v>-1</v>
      </c>
      <c r="BY55" s="267">
        <f>T55-Y55</f>
        <v>0</v>
      </c>
      <c r="BZ55" s="267">
        <f>U55-Z55</f>
        <v>0</v>
      </c>
      <c r="CA55" s="267">
        <f>V55-AA55</f>
        <v>-1</v>
      </c>
      <c r="CB55" s="267">
        <f>W55-AB55</f>
        <v>0</v>
      </c>
      <c r="CC55" s="267">
        <f>SUM(BX55:CB55)</f>
        <v>-2</v>
      </c>
      <c r="CD55" s="267">
        <f>X55+Z55+AA55</f>
        <v>12</v>
      </c>
      <c r="CE55" s="267">
        <f>X55+Z55</f>
        <v>6</v>
      </c>
      <c r="CF55" s="267">
        <f>X55+AA55</f>
        <v>9</v>
      </c>
      <c r="CG55" s="267" t="str">
        <f>IF(L55&gt;24,"Now - Age",IF(S55&gt;6,"Now",IF(X55&lt;6,"With Dev",MIN(X55-S55,7-S55))))</f>
        <v>With Dev</v>
      </c>
      <c r="CH55" s="282" t="str">
        <f>IF(AF55&lt;&gt;"-","X","")</f>
        <v/>
      </c>
      <c r="CI55" s="282" t="str">
        <f>IF(AND(AG55&lt;&gt;"-",AG55&gt;5),"X","")</f>
        <v/>
      </c>
      <c r="CJ55" s="282" t="str">
        <f>IF(AND(AH55&lt;&gt;"-",AH55&gt;5),"X","")</f>
        <v>X</v>
      </c>
      <c r="CK55" s="282" t="str">
        <f>IF(AND(AI55&lt;&gt;"-",AI55&gt;4,AC55&gt;6),"X","")</f>
        <v/>
      </c>
      <c r="CL55" s="282" t="str">
        <f>IF(AND(AJ55&lt;&gt;"-",AJ55&gt;5,AC55&gt;5),"X","")</f>
        <v/>
      </c>
      <c r="CM55" s="282" t="str">
        <f>IF(AND(AK55&lt;&gt;"-",AK55&gt;3),"X","")</f>
        <v/>
      </c>
      <c r="CN55" s="282" t="str">
        <f>IF(AND(AL55&lt;&gt;"-",AL55&gt;6),"X","")</f>
        <v/>
      </c>
      <c r="CO55" s="282" t="str">
        <f>IF(AND(AM55&lt;&gt;"-",AM55&gt;5,AD55&gt;6),"X","")</f>
        <v/>
      </c>
      <c r="CP55" s="282" t="str">
        <f>IF(COUNTBLANK(CH55:CO55)=8,"X","")</f>
        <v/>
      </c>
    </row>
    <row r="56" spans="1:94" s="340" customFormat="1" x14ac:dyDescent="0.25">
      <c r="A56" s="265" t="str">
        <f>H56&amp;" "&amp;I56</f>
        <v>Raúl Reyes</v>
      </c>
      <c r="B56" s="265" t="str">
        <f>IF(ISERROR(VLOOKUP(A56,KAL!$C$3:$C$24,1,FALSE)),IF(ISERROR(VLOOKUP(A56,'GRR-AAA'!$C$6:$C$33,1,FALSE)),IF(ISERROR(VLOOKUP(A56,'HAM-AA'!$C$6:$C$33,1,FALSE)),IF(ISERROR(VLOOKUP(A56,'NAM-A'!$C$6:$C$33,1,FALSE)),IF(ISERROR(VLOOKUP(A56,'KET-S A'!$C$6:$C$33,1,FALSE)),"","S A"),"A"),"AA"),"AAA"),"ML")</f>
        <v/>
      </c>
      <c r="C56" s="266"/>
      <c r="D56" s="267" t="str">
        <f>IF(BJ56=1,3,IF(BK56=1,4,IF(BH56=1,1,IF(BL56=1,5,IF(BI56=1,2,IF(BM56=1,6,IF(BN56=1,7,IF(BO56=1,8,IF(BP56=1,9,"-")))))))))</f>
        <v>-</v>
      </c>
      <c r="E56" s="267" t="str">
        <f>IF(BA56=1,3,IF(BB56=1,4,IF(AY56=1,1,IF(BC56=1,5,IF(AZ56=1,2,IF(BD56=1,6,IF(BE56=1,7,IF(BF56=1,8,IF(BG56=1,9,"-")))))))))</f>
        <v>-</v>
      </c>
      <c r="F56" s="267" t="str">
        <f>IF(OR(OR(Q56="Very High",Q56="High"),AND(OR(Q56="Very High",Q56="High",Q56="Normal"),OR(R56="Very High",R56="High"))),"K","T")</f>
        <v>T</v>
      </c>
      <c r="G56" s="267" t="s">
        <v>89</v>
      </c>
      <c r="H56" s="267" t="s">
        <v>689</v>
      </c>
      <c r="I56" s="267" t="s">
        <v>690</v>
      </c>
      <c r="J56" s="267" t="s">
        <v>531</v>
      </c>
      <c r="K56" s="267" t="s">
        <v>295</v>
      </c>
      <c r="L56" s="267">
        <v>22</v>
      </c>
      <c r="M56" s="267" t="s">
        <v>94</v>
      </c>
      <c r="N56" s="267" t="s">
        <v>94</v>
      </c>
      <c r="O56" s="267" t="s">
        <v>40</v>
      </c>
      <c r="P56" s="268" t="s">
        <v>36</v>
      </c>
      <c r="Q56" s="267" t="s">
        <v>215</v>
      </c>
      <c r="R56" s="268" t="s">
        <v>214</v>
      </c>
      <c r="S56" s="267">
        <v>2</v>
      </c>
      <c r="T56" s="267">
        <v>4</v>
      </c>
      <c r="U56" s="267">
        <v>3</v>
      </c>
      <c r="V56" s="267">
        <v>5</v>
      </c>
      <c r="W56" s="268">
        <v>2</v>
      </c>
      <c r="X56" s="267">
        <v>2</v>
      </c>
      <c r="Y56" s="267">
        <v>4</v>
      </c>
      <c r="Z56" s="267">
        <v>4</v>
      </c>
      <c r="AA56" s="267">
        <v>7</v>
      </c>
      <c r="AB56" s="268">
        <v>4</v>
      </c>
      <c r="AC56" s="267">
        <v>4</v>
      </c>
      <c r="AD56" s="267">
        <v>8</v>
      </c>
      <c r="AE56" s="267">
        <v>1</v>
      </c>
      <c r="AF56" s="267" t="s">
        <v>35</v>
      </c>
      <c r="AG56" s="267" t="s">
        <v>35</v>
      </c>
      <c r="AH56" s="267" t="s">
        <v>35</v>
      </c>
      <c r="AI56" s="267" t="s">
        <v>35</v>
      </c>
      <c r="AJ56" s="267" t="s">
        <v>35</v>
      </c>
      <c r="AK56" s="267" t="s">
        <v>35</v>
      </c>
      <c r="AL56" s="267">
        <v>7</v>
      </c>
      <c r="AM56" s="268" t="s">
        <v>35</v>
      </c>
      <c r="AN56" s="267">
        <v>10</v>
      </c>
      <c r="AO56" s="267">
        <v>10</v>
      </c>
      <c r="AP56" s="268">
        <v>10</v>
      </c>
      <c r="AQ56" s="269" t="s">
        <v>35</v>
      </c>
      <c r="AR56" s="268">
        <v>0</v>
      </c>
      <c r="AS56" s="270">
        <f>AVERAGE(S56,U56,V56)+IF(OR(S56&gt;7,AND(S56&gt;5,V56&gt;5)),0.5,0)+IF(U56&gt;7,0.25,0)+IF(S56&lt;6,-0.5*(6-S56),0)</f>
        <v>1.3333333333333335</v>
      </c>
      <c r="AT56" s="271" t="str">
        <f>IF(AS56&gt;9,"SuperStar",IF(AS56&gt;8,"Star",IF(AS56&gt;6.5,"GoodReg",IF(AS56&gt;5,"Reg",IF(AS56&gt;4,"Bench","Minors")))))</f>
        <v>Minors</v>
      </c>
      <c r="AU56" s="270">
        <f>AVERAGE(X56,Z56,AA56)+IF(OR(X56&gt;7,AND(X56&gt;5,AA56&gt;5)),0.5,0)+IF(Z56&gt;7,0.25,0)+IF(X56&lt;6,-0.5*(6-X56),0)</f>
        <v>2.333333333333333</v>
      </c>
      <c r="AV56" s="270" t="str">
        <f>IF(AU56&gt;9,"SuperStar",IF(AU56&gt;8,"Star",IF(AU56&gt;6.5,"GoodReg",IF(AU56&gt;5,"Reg",IF(AU56&gt;4,"Bench","Minors")))))</f>
        <v>Minors</v>
      </c>
      <c r="AW56" s="271">
        <f>MIN(AS56+(MAX(0,25-L56))^1.5,AU56)</f>
        <v>2.333333333333333</v>
      </c>
      <c r="AX56" s="271" t="str">
        <f>IF(AW56&gt;9,"SuperStar",IF(AW56&gt;8,"Star",IF(AW56&gt;6.5,"GoodReg",IF(AW56&gt;5,"Reg",IF(AW56&gt;4,"Bench","Minors")))))</f>
        <v>Minors</v>
      </c>
      <c r="AY56" s="272">
        <f>IF(AND(OR(S56+V56&gt;12,AND(S56&gt;6,V56&gt;6)),AN56&gt;6,OR(AO56&gt;=AN56,AO56&gt;6)),1,0)</f>
        <v>0</v>
      </c>
      <c r="AZ56" s="273">
        <f>IF(OR(AND(S56&gt;6,W56&gt;6),S56+V56&gt;12),1,0)</f>
        <v>0</v>
      </c>
      <c r="BA56" s="273">
        <f>IF(AND(S56&gt;6,U56&gt;6,V56&gt;6),1,0)</f>
        <v>0</v>
      </c>
      <c r="BB56" s="273">
        <f>IF(AND(U56&gt;7,OR(S56&gt;6,V56&gt;6)),1,0)</f>
        <v>0</v>
      </c>
      <c r="BC56" s="273">
        <f>IF(AND(U56&gt;6,OR(S56&gt;6,V56&gt;6)),1,0)</f>
        <v>0</v>
      </c>
      <c r="BD56" s="273">
        <f>IF(AND(OR(S56&gt;6,U56&gt;6),OR(S56&gt;6,V56&gt;6)),1,0)</f>
        <v>0</v>
      </c>
      <c r="BE56" s="273">
        <f>IF(AND(S56&gt;4,OR(S56&gt;6,U56&gt;6,V56&gt;6)),1,0)</f>
        <v>0</v>
      </c>
      <c r="BF56" s="273">
        <f>IF(AND(S56&gt;4,OR(S56&gt;6,T56&gt;6,U56&gt;6,V56&gt;6)),1,0)</f>
        <v>0</v>
      </c>
      <c r="BG56" s="268">
        <f>IF(AND(S56&gt;4,MAX(S56:W56)&gt;6),1,0)</f>
        <v>0</v>
      </c>
      <c r="BH56" s="272">
        <f>IF(AND(OR(X56+AA56&gt;12,AND(X56&gt;6,AA56&gt;6)),AN56&gt;6,OR(AO56&gt;=AN56,AO56&gt;6)),1,0)</f>
        <v>0</v>
      </c>
      <c r="BI56" s="273">
        <f>IF(OR(AND(X56&gt;6,AB56&gt;6),X56+AA56&gt;12),1,0)</f>
        <v>0</v>
      </c>
      <c r="BJ56" s="273">
        <f>IF(AND(X56&gt;6,Z56&gt;6,AA56&gt;6),1,0)</f>
        <v>0</v>
      </c>
      <c r="BK56" s="273">
        <f>IF(AND(Z56&gt;7,OR(X56&gt;6,AA56&gt;6)),1,0)</f>
        <v>0</v>
      </c>
      <c r="BL56" s="273">
        <f>IF(AND(Z56&gt;6,OR(X56&gt;6,AA56&gt;6)),1,0)</f>
        <v>0</v>
      </c>
      <c r="BM56" s="273">
        <f>IF(AND(OR(X56&gt;6,Z56&gt;6),OR(X56&gt;6,AA56&gt;6)),1,0)</f>
        <v>0</v>
      </c>
      <c r="BN56" s="273">
        <f>IF(AND(X56&gt;4,OR(X56&gt;6,Z56&gt;6,AA56&gt;6)),1,0)</f>
        <v>0</v>
      </c>
      <c r="BO56" s="273">
        <f>IF(AND(X56&gt;4,OR(X56&gt;6,Y56&gt;6,Z56&gt;6,AA56&gt;6)),1,0)</f>
        <v>0</v>
      </c>
      <c r="BP56" s="268">
        <f>IF(AND(X56&gt;4,MAX(X56:AB56)&gt;6),1,0)</f>
        <v>0</v>
      </c>
      <c r="BQ56" s="268">
        <f>IF(AVERAGE(AN56:AO56)&gt;9,1,0)+IF(AVERAGE(AN56:AO56)&gt;7,1,0)+IF(AN56&gt;7,1,0)+IF(AO56&gt;7,1,0)+IF(AP56&gt;8,1,0)+IF(AP56&gt;6,1,0)</f>
        <v>6</v>
      </c>
      <c r="BR56" s="274">
        <f>IF(OR(MAX(AF56,AG56,AK56,AM56)&gt;6,MAX(AH56,AI56,AJ56,AL56)&gt;7),2,IF(MAX(AF56:AM56)&gt;4,1,0))</f>
        <v>1</v>
      </c>
      <c r="BS56" s="267" t="str">
        <f>IF(AR56=1,"Yes","")</f>
        <v/>
      </c>
      <c r="BT56" s="266" t="str">
        <f>IF($B56="ML","There",IF(AND($X56&gt;=6,AVERAGE($Z56:$AA56)&gt;=6),"Likely",IF(OR($X56&gt;6,AND($X56=6,AVERAGE($Z56:$AA56)&gt;=3),AND($X56&gt;=5,AVERAGE($Z56:$AA56)&gt;=5),AVERAGE($X56,$Z56:$AA56)&gt;5),"Possible","Unlikely")))</f>
        <v>Unlikely</v>
      </c>
      <c r="BU56" s="267" t="str">
        <f>IF(OR(AND(S56&gt;=6,U56+V56&gt;=12),S56&gt;7),"Start",IF(AND(S56&gt;=5,U56+V56&gt;=8),"Bench","aack!"))</f>
        <v>aack!</v>
      </c>
      <c r="BV56" s="267" t="str">
        <f>IF(OR(AND(X56&gt;=6,Z56+AA56&gt;=12),X56&gt;7),"Start",IF(AND(X56&gt;=5,Z56+AA56&gt;=8),"Bench","aack!"))</f>
        <v>aack!</v>
      </c>
      <c r="BW56" s="267" t="str">
        <f>IF(S56&gt;5,"ML",IF(S56=5,"AAA",IF(S56=4,"AA",IF(S56=3,"A","SS-A"))))</f>
        <v>SS-A</v>
      </c>
      <c r="BX56" s="267">
        <f>S56-X56</f>
        <v>0</v>
      </c>
      <c r="BY56" s="267">
        <f>T56-Y56</f>
        <v>0</v>
      </c>
      <c r="BZ56" s="267">
        <f>U56-Z56</f>
        <v>-1</v>
      </c>
      <c r="CA56" s="267">
        <f>V56-AA56</f>
        <v>-2</v>
      </c>
      <c r="CB56" s="267">
        <f>W56-AB56</f>
        <v>-2</v>
      </c>
      <c r="CC56" s="267">
        <f>SUM(BX56:CB56)</f>
        <v>-5</v>
      </c>
      <c r="CD56" s="267">
        <f>X56+Z56+AA56</f>
        <v>13</v>
      </c>
      <c r="CE56" s="267">
        <f>X56+Z56</f>
        <v>6</v>
      </c>
      <c r="CF56" s="267">
        <f>X56+AA56</f>
        <v>9</v>
      </c>
      <c r="CG56" s="267" t="str">
        <f>IF(L56&gt;24,"Now - Age",IF(S56&gt;6,"Now",IF(X56&lt;6,"With Dev",MIN(X56-S56,7-S56))))</f>
        <v>With Dev</v>
      </c>
      <c r="CH56" s="282" t="str">
        <f>IF(AF56&lt;&gt;"-","X","")</f>
        <v/>
      </c>
      <c r="CI56" s="282" t="str">
        <f>IF(AND(AG56&lt;&gt;"-",AG56&gt;5),"X","")</f>
        <v/>
      </c>
      <c r="CJ56" s="282" t="str">
        <f>IF(AND(AH56&lt;&gt;"-",AH56&gt;5),"X","")</f>
        <v/>
      </c>
      <c r="CK56" s="282" t="str">
        <f>IF(AND(AI56&lt;&gt;"-",AI56&gt;4,AC56&gt;6),"X","")</f>
        <v/>
      </c>
      <c r="CL56" s="282" t="str">
        <f>IF(AND(AJ56&lt;&gt;"-",AJ56&gt;5,AC56&gt;5),"X","")</f>
        <v/>
      </c>
      <c r="CM56" s="282" t="str">
        <f>IF(AND(AK56&lt;&gt;"-",AK56&gt;3),"X","")</f>
        <v/>
      </c>
      <c r="CN56" s="282" t="str">
        <f>IF(AND(AL56&lt;&gt;"-",AL56&gt;6),"X","")</f>
        <v>X</v>
      </c>
      <c r="CO56" s="282" t="str">
        <f>IF(AND(AM56&lt;&gt;"-",AM56&gt;5,AD56&gt;6),"X","")</f>
        <v/>
      </c>
      <c r="CP56" s="282" t="str">
        <f>IF(COUNTBLANK(CH56:CO56)=8,"X","")</f>
        <v/>
      </c>
    </row>
    <row r="57" spans="1:94" s="340" customFormat="1" x14ac:dyDescent="0.25">
      <c r="A57" s="265" t="str">
        <f>H57&amp;" "&amp;I57</f>
        <v>Tim Hamilton</v>
      </c>
      <c r="B57" s="265" t="str">
        <f>IF(ISERROR(VLOOKUP(A57,KAL!$C$3:$C$24,1,FALSE)),IF(ISERROR(VLOOKUP(A57,'GRR-AAA'!$C$6:$C$33,1,FALSE)),IF(ISERROR(VLOOKUP(A57,'HAM-AA'!$C$6:$C$33,1,FALSE)),IF(ISERROR(VLOOKUP(A57,'NAM-A'!$C$6:$C$33,1,FALSE)),IF(ISERROR(VLOOKUP(A57,'KET-S A'!$C$6:$C$33,1,FALSE)),"","S A"),"A"),"AA"),"AAA"),"ML")</f>
        <v/>
      </c>
      <c r="C57" s="266"/>
      <c r="D57" s="267" t="str">
        <f>IF(BJ57=1,3,IF(BK57=1,4,IF(BH57=1,1,IF(BL57=1,5,IF(BI57=1,2,IF(BM57=1,6,IF(BN57=1,7,IF(BO57=1,8,IF(BP57=1,9,"-")))))))))</f>
        <v>-</v>
      </c>
      <c r="E57" s="267" t="str">
        <f>IF(BA57=1,3,IF(BB57=1,4,IF(AY57=1,1,IF(BC57=1,5,IF(AZ57=1,2,IF(BD57=1,6,IF(BE57=1,7,IF(BF57=1,8,IF(BG57=1,9,"-")))))))))</f>
        <v>-</v>
      </c>
      <c r="F57" s="267" t="str">
        <f>IF(OR(OR(Q57="Very High",Q57="High"),AND(OR(Q57="Very High",Q57="High",Q57="Normal"),OR(R57="Very High",R57="High"))),"K","T")</f>
        <v>T</v>
      </c>
      <c r="G57" s="267" t="s">
        <v>86</v>
      </c>
      <c r="H57" s="267" t="s">
        <v>643</v>
      </c>
      <c r="I57" s="267" t="s">
        <v>875</v>
      </c>
      <c r="J57" s="267" t="s">
        <v>531</v>
      </c>
      <c r="K57" s="267" t="s">
        <v>295</v>
      </c>
      <c r="L57" s="267">
        <v>21</v>
      </c>
      <c r="M57" s="267" t="s">
        <v>93</v>
      </c>
      <c r="N57" s="267" t="s">
        <v>94</v>
      </c>
      <c r="O57" s="267" t="s">
        <v>40</v>
      </c>
      <c r="P57" s="268" t="s">
        <v>36</v>
      </c>
      <c r="Q57" s="267" t="s">
        <v>214</v>
      </c>
      <c r="R57" s="268" t="s">
        <v>214</v>
      </c>
      <c r="S57" s="267">
        <v>3</v>
      </c>
      <c r="T57" s="267">
        <v>5</v>
      </c>
      <c r="U57" s="267">
        <v>2</v>
      </c>
      <c r="V57" s="267">
        <v>3</v>
      </c>
      <c r="W57" s="268">
        <v>3</v>
      </c>
      <c r="X57" s="267">
        <v>5</v>
      </c>
      <c r="Y57" s="267">
        <v>5</v>
      </c>
      <c r="Z57" s="267">
        <v>4</v>
      </c>
      <c r="AA57" s="267">
        <v>5</v>
      </c>
      <c r="AB57" s="268">
        <v>5</v>
      </c>
      <c r="AC57" s="267">
        <v>9</v>
      </c>
      <c r="AD57" s="267">
        <v>8</v>
      </c>
      <c r="AE57" s="267">
        <v>1</v>
      </c>
      <c r="AF57" s="267" t="s">
        <v>35</v>
      </c>
      <c r="AG57" s="267">
        <v>7</v>
      </c>
      <c r="AH57" s="267" t="s">
        <v>35</v>
      </c>
      <c r="AI57" s="267">
        <v>6</v>
      </c>
      <c r="AJ57" s="267" t="s">
        <v>35</v>
      </c>
      <c r="AK57" s="267" t="s">
        <v>35</v>
      </c>
      <c r="AL57" s="267" t="s">
        <v>35</v>
      </c>
      <c r="AM57" s="268" t="s">
        <v>35</v>
      </c>
      <c r="AN57" s="267">
        <v>2</v>
      </c>
      <c r="AO57" s="267">
        <v>4</v>
      </c>
      <c r="AP57" s="268">
        <v>4</v>
      </c>
      <c r="AQ57" s="269" t="s">
        <v>35</v>
      </c>
      <c r="AR57" s="268">
        <v>0</v>
      </c>
      <c r="AS57" s="270">
        <f>AVERAGE(S57,U57,V57)+IF(OR(S57&gt;7,AND(S57&gt;5,V57&gt;5)),0.5,0)+IF(U57&gt;7,0.25,0)+IF(S57&lt;6,-0.5*(6-S57),0)</f>
        <v>1.1666666666666665</v>
      </c>
      <c r="AT57" s="271" t="str">
        <f>IF(AS57&gt;9,"SuperStar",IF(AS57&gt;8,"Star",IF(AS57&gt;6.5,"GoodReg",IF(AS57&gt;5,"Reg",IF(AS57&gt;4,"Bench","Minors")))))</f>
        <v>Minors</v>
      </c>
      <c r="AU57" s="270">
        <f>AVERAGE(X57,Z57,AA57)+IF(OR(X57&gt;7,AND(X57&gt;5,AA57&gt;5)),0.5,0)+IF(Z57&gt;7,0.25,0)+IF(X57&lt;6,-0.5*(6-X57),0)</f>
        <v>4.166666666666667</v>
      </c>
      <c r="AV57" s="270" t="str">
        <f>IF(AU57&gt;9,"SuperStar",IF(AU57&gt;8,"Star",IF(AU57&gt;6.5,"GoodReg",IF(AU57&gt;5,"Reg",IF(AU57&gt;4,"Bench","Minors")))))</f>
        <v>Bench</v>
      </c>
      <c r="AW57" s="271">
        <f>MIN(AS57+(MAX(0,25-L57))^1.5,AU57)</f>
        <v>4.166666666666667</v>
      </c>
      <c r="AX57" s="271" t="str">
        <f>IF(AW57&gt;9,"SuperStar",IF(AW57&gt;8,"Star",IF(AW57&gt;6.5,"GoodReg",IF(AW57&gt;5,"Reg",IF(AW57&gt;4,"Bench","Minors")))))</f>
        <v>Bench</v>
      </c>
      <c r="AY57" s="272">
        <f>IF(AND(OR(S57+V57&gt;12,AND(S57&gt;6,V57&gt;6)),AN57&gt;6,OR(AO57&gt;=AN57,AO57&gt;6)),1,0)</f>
        <v>0</v>
      </c>
      <c r="AZ57" s="273">
        <f>IF(OR(AND(S57&gt;6,W57&gt;6),S57+V57&gt;12),1,0)</f>
        <v>0</v>
      </c>
      <c r="BA57" s="273">
        <f>IF(AND(S57&gt;6,U57&gt;6,V57&gt;6),1,0)</f>
        <v>0</v>
      </c>
      <c r="BB57" s="273">
        <f>IF(AND(U57&gt;7,OR(S57&gt;6,V57&gt;6)),1,0)</f>
        <v>0</v>
      </c>
      <c r="BC57" s="273">
        <f>IF(AND(U57&gt;6,OR(S57&gt;6,V57&gt;6)),1,0)</f>
        <v>0</v>
      </c>
      <c r="BD57" s="273">
        <f>IF(AND(OR(S57&gt;6,U57&gt;6),OR(S57&gt;6,V57&gt;6)),1,0)</f>
        <v>0</v>
      </c>
      <c r="BE57" s="273">
        <f>IF(AND(S57&gt;4,OR(S57&gt;6,U57&gt;6,V57&gt;6)),1,0)</f>
        <v>0</v>
      </c>
      <c r="BF57" s="273">
        <f>IF(AND(S57&gt;4,OR(S57&gt;6,T57&gt;6,U57&gt;6,V57&gt;6)),1,0)</f>
        <v>0</v>
      </c>
      <c r="BG57" s="268">
        <f>IF(AND(S57&gt;4,MAX(S57:W57)&gt;6),1,0)</f>
        <v>0</v>
      </c>
      <c r="BH57" s="272">
        <f>IF(AND(OR(X57+AA57&gt;12,AND(X57&gt;6,AA57&gt;6)),AN57&gt;6,OR(AO57&gt;=AN57,AO57&gt;6)),1,0)</f>
        <v>0</v>
      </c>
      <c r="BI57" s="273">
        <f>IF(OR(AND(X57&gt;6,AB57&gt;6),X57+AA57&gt;12),1,0)</f>
        <v>0</v>
      </c>
      <c r="BJ57" s="273">
        <f>IF(AND(X57&gt;6,Z57&gt;6,AA57&gt;6),1,0)</f>
        <v>0</v>
      </c>
      <c r="BK57" s="273">
        <f>IF(AND(Z57&gt;7,OR(X57&gt;6,AA57&gt;6)),1,0)</f>
        <v>0</v>
      </c>
      <c r="BL57" s="273">
        <f>IF(AND(Z57&gt;6,OR(X57&gt;6,AA57&gt;6)),1,0)</f>
        <v>0</v>
      </c>
      <c r="BM57" s="273">
        <f>IF(AND(OR(X57&gt;6,Z57&gt;6),OR(X57&gt;6,AA57&gt;6)),1,0)</f>
        <v>0</v>
      </c>
      <c r="BN57" s="273">
        <f>IF(AND(X57&gt;4,OR(X57&gt;6,Z57&gt;6,AA57&gt;6)),1,0)</f>
        <v>0</v>
      </c>
      <c r="BO57" s="273">
        <f>IF(AND(X57&gt;4,OR(X57&gt;6,Y57&gt;6,Z57&gt;6,AA57&gt;6)),1,0)</f>
        <v>0</v>
      </c>
      <c r="BP57" s="268">
        <f>IF(AND(X57&gt;4,MAX(X57:AB57)&gt;6),1,0)</f>
        <v>0</v>
      </c>
      <c r="BQ57" s="268">
        <f>IF(AVERAGE(AN57:AO57)&gt;9,1,0)+IF(AVERAGE(AN57:AO57)&gt;7,1,0)+IF(AN57&gt;7,1,0)+IF(AO57&gt;7,1,0)+IF(AP57&gt;8,1,0)+IF(AP57&gt;6,1,0)</f>
        <v>0</v>
      </c>
      <c r="BR57" s="274">
        <f>IF(OR(MAX(AF57,AG57,AK57,AM57)&gt;6,MAX(AH57,AI57,AJ57,AL57)&gt;7),2,IF(MAX(AF57:AM57)&gt;4,1,0))</f>
        <v>2</v>
      </c>
      <c r="BS57" s="267" t="str">
        <f>IF(AR57=1,"Yes","")</f>
        <v/>
      </c>
      <c r="BT57" s="266" t="str">
        <f>IF($B57="ML","There",IF(AND($X57&gt;=6,AVERAGE($Z57:$AA57)&gt;=6),"Likely",IF(OR($X57&gt;6,AND($X57=6,AVERAGE($Z57:$AA57)&gt;=3),AND($X57&gt;=5,AVERAGE($Z57:$AA57)&gt;=5),AVERAGE($X57,$Z57:$AA57)&gt;5),"Possible","Unlikely")))</f>
        <v>Unlikely</v>
      </c>
      <c r="BU57" s="267" t="str">
        <f>IF(OR(AND(S57&gt;=6,U57+V57&gt;=12),S57&gt;7),"Start",IF(AND(S57&gt;=5,U57+V57&gt;=8),"Bench","aack!"))</f>
        <v>aack!</v>
      </c>
      <c r="BV57" s="267" t="str">
        <f>IF(OR(AND(X57&gt;=6,Z57+AA57&gt;=12),X57&gt;7),"Start",IF(AND(X57&gt;=5,Z57+AA57&gt;=8),"Bench","aack!"))</f>
        <v>Bench</v>
      </c>
      <c r="BW57" s="267" t="str">
        <f>IF(S57&gt;5,"ML",IF(S57=5,"AAA",IF(S57=4,"AA",IF(S57=3,"A","SS-A"))))</f>
        <v>A</v>
      </c>
      <c r="BX57" s="267">
        <f>S57-X57</f>
        <v>-2</v>
      </c>
      <c r="BY57" s="267">
        <f>T57-Y57</f>
        <v>0</v>
      </c>
      <c r="BZ57" s="267">
        <f>U57-Z57</f>
        <v>-2</v>
      </c>
      <c r="CA57" s="267">
        <f>V57-AA57</f>
        <v>-2</v>
      </c>
      <c r="CB57" s="267">
        <f>W57-AB57</f>
        <v>-2</v>
      </c>
      <c r="CC57" s="267">
        <f>SUM(BX57:CB57)</f>
        <v>-8</v>
      </c>
      <c r="CD57" s="267">
        <f>X57+Z57+AA57</f>
        <v>14</v>
      </c>
      <c r="CE57" s="267">
        <f>X57+Z57</f>
        <v>9</v>
      </c>
      <c r="CF57" s="267">
        <f>X57+AA57</f>
        <v>10</v>
      </c>
      <c r="CG57" s="267" t="str">
        <f>IF(L57&gt;24,"Now - Age",IF(S57&gt;6,"Now",IF(X57&lt;6,"With Dev",MIN(X57-S57,7-S57))))</f>
        <v>With Dev</v>
      </c>
      <c r="CH57" s="282" t="str">
        <f>IF(AF57&lt;&gt;"-","X","")</f>
        <v/>
      </c>
      <c r="CI57" s="282" t="str">
        <f>IF(AND(AG57&lt;&gt;"-",AG57&gt;5),"X","")</f>
        <v>X</v>
      </c>
      <c r="CJ57" s="282" t="str">
        <f>IF(AND(AH57&lt;&gt;"-",AH57&gt;5),"X","")</f>
        <v/>
      </c>
      <c r="CK57" s="282" t="str">
        <f>IF(AND(AI57&lt;&gt;"-",AI57&gt;4,AC57&gt;6),"X","")</f>
        <v>X</v>
      </c>
      <c r="CL57" s="282" t="str">
        <f>IF(AND(AJ57&lt;&gt;"-",AJ57&gt;5,AC57&gt;5),"X","")</f>
        <v/>
      </c>
      <c r="CM57" s="282" t="str">
        <f>IF(AND(AK57&lt;&gt;"-",AK57&gt;3),"X","")</f>
        <v/>
      </c>
      <c r="CN57" s="282" t="str">
        <f>IF(AND(AL57&lt;&gt;"-",AL57&gt;6),"X","")</f>
        <v/>
      </c>
      <c r="CO57" s="282" t="str">
        <f>IF(AND(AM57&lt;&gt;"-",AM57&gt;5,AD57&gt;6),"X","")</f>
        <v/>
      </c>
      <c r="CP57" s="282" t="str">
        <f>IF(COUNTBLANK(CH57:CO57)=8,"X","")</f>
        <v/>
      </c>
    </row>
    <row r="58" spans="1:94" s="340" customFormat="1" x14ac:dyDescent="0.25">
      <c r="A58" s="265" t="str">
        <f>H58&amp;" "&amp;I58</f>
        <v>Juan Manuel</v>
      </c>
      <c r="B58" s="265" t="str">
        <f>IF(ISERROR(VLOOKUP(H58,KAL!$C$3:$C$24,1,FALSE)),IF(ISERROR(VLOOKUP(H58,'GRR-AAA'!$C$6:$C$33,1,FALSE)),IF(ISERROR(VLOOKUP(H58,'HAM-AA'!$C$6:$C$33,1,FALSE)),IF(ISERROR(VLOOKUP(H58,'NAM-A'!$C$6:$C$33,1,FALSE)),IF(ISERROR(VLOOKUP(H58,'KET-S A'!$C$6:$C$33,1,FALSE)),"","S A"),"A"),"AA"),"AAA"),"ML")</f>
        <v/>
      </c>
      <c r="C58" s="266"/>
      <c r="D58" s="267" t="str">
        <f>IF(BJ58=1,3,IF(BK58=1,4,IF(BH58=1,1,IF(BL58=1,5,IF(BI58=1,2,IF(BM58=1,6,IF(BN58=1,7,IF(BO58=1,8,IF(BP58=1,9,"-")))))))))</f>
        <v>-</v>
      </c>
      <c r="E58" s="267" t="str">
        <f>IF(BA58=1,3,IF(BB58=1,4,IF(AY58=1,1,IF(BC58=1,5,IF(AZ58=1,2,IF(BD58=1,6,IF(BE58=1,7,IF(BF58=1,8,IF(BG58=1,9,"-")))))))))</f>
        <v>-</v>
      </c>
      <c r="F58" s="267" t="str">
        <f>IF(OR(OR(Q58="Very High",Q58="High"),AND(OR(Q58="Very High",Q58="High",Q58="Normal"),OR(R58="Very High",R58="High"))),"K","T")</f>
        <v>K</v>
      </c>
      <c r="G58" s="267" t="s">
        <v>90</v>
      </c>
      <c r="H58" s="267" t="s">
        <v>466</v>
      </c>
      <c r="I58" s="267" t="s">
        <v>634</v>
      </c>
      <c r="J58" s="267" t="s">
        <v>468</v>
      </c>
      <c r="K58" s="267" t="s">
        <v>18</v>
      </c>
      <c r="L58" s="267">
        <v>19</v>
      </c>
      <c r="M58" s="267" t="s">
        <v>96</v>
      </c>
      <c r="N58" s="267" t="s">
        <v>93</v>
      </c>
      <c r="O58" s="267" t="s">
        <v>40</v>
      </c>
      <c r="P58" s="268" t="s">
        <v>40</v>
      </c>
      <c r="Q58" s="267" t="s">
        <v>213</v>
      </c>
      <c r="R58" s="268" t="s">
        <v>214</v>
      </c>
      <c r="S58" s="267">
        <v>3</v>
      </c>
      <c r="T58" s="267">
        <v>5</v>
      </c>
      <c r="U58" s="267">
        <v>2</v>
      </c>
      <c r="V58" s="267">
        <v>3</v>
      </c>
      <c r="W58" s="268">
        <v>1</v>
      </c>
      <c r="X58" s="267">
        <v>4</v>
      </c>
      <c r="Y58" s="267">
        <v>7</v>
      </c>
      <c r="Z58" s="267">
        <v>4</v>
      </c>
      <c r="AA58" s="267">
        <v>4</v>
      </c>
      <c r="AB58" s="268">
        <v>3</v>
      </c>
      <c r="AC58" s="267">
        <v>7</v>
      </c>
      <c r="AD58" s="267">
        <v>7</v>
      </c>
      <c r="AE58" s="267">
        <v>1</v>
      </c>
      <c r="AF58" s="267" t="s">
        <v>35</v>
      </c>
      <c r="AG58" s="267" t="s">
        <v>35</v>
      </c>
      <c r="AH58" s="267" t="s">
        <v>35</v>
      </c>
      <c r="AI58" s="267" t="s">
        <v>35</v>
      </c>
      <c r="AJ58" s="267" t="s">
        <v>35</v>
      </c>
      <c r="AK58" s="267">
        <v>2</v>
      </c>
      <c r="AL58" s="267">
        <v>1</v>
      </c>
      <c r="AM58" s="268">
        <v>4</v>
      </c>
      <c r="AN58" s="267">
        <v>9</v>
      </c>
      <c r="AO58" s="267">
        <v>3</v>
      </c>
      <c r="AP58" s="268">
        <v>1</v>
      </c>
      <c r="AQ58" s="269" t="s">
        <v>35</v>
      </c>
      <c r="AR58" s="268" t="s">
        <v>38</v>
      </c>
      <c r="AS58" s="270">
        <f>AVERAGE(S58,U58,V58)+IF(OR(S58&gt;7,AND(S58&gt;5,V58&gt;5)),0.5,0)+IF(U58&gt;7,0.25,0)+IF(S58&lt;6,-0.5*(6-S58),0)</f>
        <v>1.1666666666666665</v>
      </c>
      <c r="AT58" s="271" t="str">
        <f>IF(AS58&gt;9,"SuperStar",IF(AS58&gt;8,"Star",IF(AS58&gt;6.5,"GoodReg",IF(AS58&gt;5,"Reg",IF(AS58&gt;4,"Bench","Minors")))))</f>
        <v>Minors</v>
      </c>
      <c r="AU58" s="270">
        <f>AVERAGE(X58,Z58,AA58)+IF(OR(X58&gt;7,AND(X58&gt;5,AA58&gt;5)),0.5,0)+IF(Z58&gt;7,0.25,0)+IF(X58&lt;6,-0.5*(6-X58),0)</f>
        <v>3</v>
      </c>
      <c r="AV58" s="270" t="str">
        <f>IF(AU58&gt;9,"SuperStar",IF(AU58&gt;8,"Star",IF(AU58&gt;6.5,"GoodReg",IF(AU58&gt;5,"Reg",IF(AU58&gt;4,"Bench","Minors")))))</f>
        <v>Minors</v>
      </c>
      <c r="AW58" s="271">
        <f>MIN(AS58+(MAX(0,25-L58))^1.5,AU58)</f>
        <v>3</v>
      </c>
      <c r="AX58" s="271" t="str">
        <f>IF(AW58&gt;9,"SuperStar",IF(AW58&gt;8,"Star",IF(AW58&gt;6.5,"GoodReg",IF(AW58&gt;5,"Reg",IF(AW58&gt;4,"Bench","Minors")))))</f>
        <v>Minors</v>
      </c>
      <c r="AY58" s="272">
        <f>IF(AND(OR(S58+V58&gt;12,AND(S58&gt;6,V58&gt;6)),AN58&gt;6,OR(AO58&gt;=AN58,AO58&gt;6)),1,0)</f>
        <v>0</v>
      </c>
      <c r="AZ58" s="273">
        <f>IF(OR(AND(S58&gt;6,W58&gt;6),S58+V58&gt;12),1,0)</f>
        <v>0</v>
      </c>
      <c r="BA58" s="273">
        <f>IF(AND(S58&gt;6,U58&gt;6,V58&gt;6),1,0)</f>
        <v>0</v>
      </c>
      <c r="BB58" s="273">
        <f>IF(AND(U58&gt;7,OR(S58&gt;6,V58&gt;6)),1,0)</f>
        <v>0</v>
      </c>
      <c r="BC58" s="273">
        <f>IF(AND(U58&gt;6,OR(S58&gt;6,V58&gt;6)),1,0)</f>
        <v>0</v>
      </c>
      <c r="BD58" s="273">
        <f>IF(AND(OR(S58&gt;6,U58&gt;6),OR(S58&gt;6,V58&gt;6)),1,0)</f>
        <v>0</v>
      </c>
      <c r="BE58" s="273">
        <f>IF(AND(S58&gt;4,OR(S58&gt;6,U58&gt;6,V58&gt;6)),1,0)</f>
        <v>0</v>
      </c>
      <c r="BF58" s="273">
        <f>IF(AND(S58&gt;4,OR(S58&gt;6,T58&gt;6,U58&gt;6,V58&gt;6)),1,0)</f>
        <v>0</v>
      </c>
      <c r="BG58" s="268">
        <f>IF(AND(S58&gt;4,MAX(S58:W58)&gt;6),1,0)</f>
        <v>0</v>
      </c>
      <c r="BH58" s="272">
        <f>IF(AND(OR(X58+AA58&gt;12,AND(X58&gt;6,AA58&gt;6)),AN58&gt;6,OR(AO58&gt;=AN58,AO58&gt;6)),1,0)</f>
        <v>0</v>
      </c>
      <c r="BI58" s="273">
        <f>IF(OR(AND(X58&gt;6,AB58&gt;6),X58+AA58&gt;12),1,0)</f>
        <v>0</v>
      </c>
      <c r="BJ58" s="273">
        <f>IF(AND(X58&gt;6,Z58&gt;6,AA58&gt;6),1,0)</f>
        <v>0</v>
      </c>
      <c r="BK58" s="273">
        <f>IF(AND(Z58&gt;7,OR(X58&gt;6,AA58&gt;6)),1,0)</f>
        <v>0</v>
      </c>
      <c r="BL58" s="273">
        <f>IF(AND(Z58&gt;6,OR(X58&gt;6,AA58&gt;6)),1,0)</f>
        <v>0</v>
      </c>
      <c r="BM58" s="273">
        <f>IF(AND(OR(X58&gt;6,Z58&gt;6),OR(X58&gt;6,AA58&gt;6)),1,0)</f>
        <v>0</v>
      </c>
      <c r="BN58" s="273">
        <f>IF(AND(X58&gt;4,OR(X58&gt;6,Z58&gt;6,AA58&gt;6)),1,0)</f>
        <v>0</v>
      </c>
      <c r="BO58" s="273">
        <f>IF(AND(X58&gt;4,OR(X58&gt;6,Y58&gt;6,Z58&gt;6,AA58&gt;6)),1,0)</f>
        <v>0</v>
      </c>
      <c r="BP58" s="268">
        <f>IF(AND(X58&gt;4,MAX(X58:AB58)&gt;6),1,0)</f>
        <v>0</v>
      </c>
      <c r="BQ58" s="268">
        <f>IF(AVERAGE(AN58:AO58)&gt;9,1,0)+IF(AVERAGE(AN58:AO58)&gt;7,1,0)+IF(AN58&gt;7,1,0)+IF(AO58&gt;7,1,0)+IF(AP58&gt;8,1,0)+IF(AP58&gt;6,1,0)</f>
        <v>1</v>
      </c>
      <c r="BR58" s="274">
        <f>IF(OR(MAX(AF58,AG58,AK58,AM58)&gt;6,MAX(AH58,AI58,AJ58,AL58)&gt;7),2,IF(MAX(AF58:AM58)&gt;4,1,0))</f>
        <v>0</v>
      </c>
      <c r="BS58" s="267" t="str">
        <f>IF(AR58=1,"Yes","")</f>
        <v/>
      </c>
      <c r="BT58" s="266" t="str">
        <f>IF($B58="ML","There",IF(AND($X58&gt;=6,AVERAGE($Z58:$AA58)&gt;=6),"Likely",IF(OR($X58&gt;6,AND($X58=6,AVERAGE($Z58:$AA58)&gt;=3),AND($X58&gt;=5,AVERAGE($Z58:$AA58)&gt;=5),AVERAGE($X58,$Z58:$AA58)&gt;5),"Possible","Unlikely")))</f>
        <v>Unlikely</v>
      </c>
      <c r="BU58" s="267" t="str">
        <f>IF(OR(AND(S58&gt;=6,U58+V58&gt;=12),S58&gt;7),"Start",IF(AND(S58&gt;=5,U58+V58&gt;=8),"Bench","aack!"))</f>
        <v>aack!</v>
      </c>
      <c r="BV58" s="267" t="str">
        <f>IF(OR(AND(X58&gt;=6,Z58+AA58&gt;=12),X58&gt;7),"Start",IF(AND(X58&gt;=5,Z58+AA58&gt;=8),"Bench","aack!"))</f>
        <v>aack!</v>
      </c>
      <c r="BW58" s="267" t="str">
        <f>IF(S58&gt;5,"ML",IF(S58=5,"AAA",IF(S58=4,"AA",IF(S58=3,"A","SS-A"))))</f>
        <v>A</v>
      </c>
      <c r="BX58" s="267">
        <f>S58-X58</f>
        <v>-1</v>
      </c>
      <c r="BY58" s="267">
        <f>T58-Y58</f>
        <v>-2</v>
      </c>
      <c r="BZ58" s="267">
        <f>U58-Z58</f>
        <v>-2</v>
      </c>
      <c r="CA58" s="267">
        <f>V58-AA58</f>
        <v>-1</v>
      </c>
      <c r="CB58" s="267">
        <f>W58-AB58</f>
        <v>-2</v>
      </c>
      <c r="CC58" s="267">
        <f>SUM(BX58:CB58)</f>
        <v>-8</v>
      </c>
      <c r="CD58" s="267">
        <f>X58+Z58+AA58</f>
        <v>12</v>
      </c>
      <c r="CE58" s="267">
        <f>X58+Z58</f>
        <v>8</v>
      </c>
      <c r="CF58" s="267">
        <f>X58+AA58</f>
        <v>8</v>
      </c>
      <c r="CG58" s="267" t="str">
        <f>IF(L58&gt;24,"Now - Age",IF(S58&gt;6,"Now",IF(X58&lt;6,"With Dev",MIN(X58-S58,7-S58))))</f>
        <v>With Dev</v>
      </c>
      <c r="CH58" s="282" t="str">
        <f>IF(AF58&lt;&gt;"-","X","")</f>
        <v/>
      </c>
      <c r="CI58" s="282" t="str">
        <f>IF(AND(AG58&lt;&gt;"-",AG58&gt;5),"X","")</f>
        <v/>
      </c>
      <c r="CJ58" s="282" t="str">
        <f>IF(AND(AH58&lt;&gt;"-",AH58&gt;5),"X","")</f>
        <v/>
      </c>
      <c r="CK58" s="282" t="str">
        <f>IF(AND(AI58&lt;&gt;"-",AI58&gt;4,AC58&gt;6),"X","")</f>
        <v/>
      </c>
      <c r="CL58" s="282" t="str">
        <f>IF(AND(AJ58&lt;&gt;"-",AJ58&gt;5,AC58&gt;5),"X","")</f>
        <v/>
      </c>
      <c r="CM58" s="282" t="str">
        <f>IF(AND(AK58&lt;&gt;"-",AK58&gt;3),"X","")</f>
        <v/>
      </c>
      <c r="CN58" s="282" t="str">
        <f>IF(AND(AL58&lt;&gt;"-",AL58&gt;6),"X","")</f>
        <v/>
      </c>
      <c r="CO58" s="282" t="str">
        <f>IF(AND(AM58&lt;&gt;"-",AM58&gt;5,AD58&gt;6),"X","")</f>
        <v/>
      </c>
      <c r="CP58" s="282" t="str">
        <f>IF(COUNTBLANK(CH58:CO58)=8,"X","")</f>
        <v>X</v>
      </c>
    </row>
    <row r="59" spans="1:94" s="340" customFormat="1" x14ac:dyDescent="0.25">
      <c r="A59" s="265" t="str">
        <f>H59&amp;" "&amp;I59</f>
        <v>Matthew Walsh</v>
      </c>
      <c r="B59" s="265" t="str">
        <f>IF(ISERROR(VLOOKUP(A59,KAL!$C$3:$C$24,1,FALSE)),IF(ISERROR(VLOOKUP(A59,'GRR-AAA'!$C$6:$C$33,1,FALSE)),IF(ISERROR(VLOOKUP(A59,'HAM-AA'!$C$6:$C$33,1,FALSE)),IF(ISERROR(VLOOKUP(A59,'NAM-A'!$C$6:$C$33,1,FALSE)),IF(ISERROR(VLOOKUP(A59,'KET-S A'!$C$6:$C$33,1,FALSE)),"","S A"),"A"),"AA"),"AAA"),"ML")</f>
        <v/>
      </c>
      <c r="C59" s="266"/>
      <c r="D59" s="267" t="str">
        <f>IF(BJ59=1,3,IF(BK59=1,4,IF(BH59=1,1,IF(BL59=1,5,IF(BI59=1,2,IF(BM59=1,6,IF(BN59=1,7,IF(BO59=1,8,IF(BP59=1,9,"-")))))))))</f>
        <v>-</v>
      </c>
      <c r="E59" s="267" t="str">
        <f>IF(BA59=1,3,IF(BB59=1,4,IF(AY59=1,1,IF(BC59=1,5,IF(AZ59=1,2,IF(BD59=1,6,IF(BE59=1,7,IF(BF59=1,8,IF(BG59=1,9,"-")))))))))</f>
        <v>-</v>
      </c>
      <c r="F59" s="267" t="str">
        <f>IF(OR(OR(Q59="Very High",Q59="High"),AND(OR(Q59="Very High",Q59="High",Q59="Normal"),OR(R59="Very High",R59="High"))),"K","T")</f>
        <v>T</v>
      </c>
      <c r="G59" s="267" t="s">
        <v>85</v>
      </c>
      <c r="H59" s="267" t="s">
        <v>744</v>
      </c>
      <c r="I59" s="267" t="s">
        <v>745</v>
      </c>
      <c r="J59" s="267" t="s">
        <v>531</v>
      </c>
      <c r="K59" s="267" t="s">
        <v>295</v>
      </c>
      <c r="L59" s="267">
        <v>23</v>
      </c>
      <c r="M59" s="267" t="s">
        <v>94</v>
      </c>
      <c r="N59" s="267" t="s">
        <v>94</v>
      </c>
      <c r="O59" s="267" t="s">
        <v>40</v>
      </c>
      <c r="P59" s="268" t="s">
        <v>36</v>
      </c>
      <c r="Q59" s="267" t="s">
        <v>214</v>
      </c>
      <c r="R59" s="268" t="s">
        <v>214</v>
      </c>
      <c r="S59" s="267">
        <v>3</v>
      </c>
      <c r="T59" s="267">
        <v>2</v>
      </c>
      <c r="U59" s="267">
        <v>2</v>
      </c>
      <c r="V59" s="267">
        <v>3</v>
      </c>
      <c r="W59" s="268">
        <v>4</v>
      </c>
      <c r="X59" s="267">
        <v>4</v>
      </c>
      <c r="Y59" s="267">
        <v>4</v>
      </c>
      <c r="Z59" s="267">
        <v>2</v>
      </c>
      <c r="AA59" s="267">
        <v>5</v>
      </c>
      <c r="AB59" s="268">
        <v>4</v>
      </c>
      <c r="AC59" s="267">
        <v>4</v>
      </c>
      <c r="AD59" s="267">
        <v>3</v>
      </c>
      <c r="AE59" s="267">
        <v>1</v>
      </c>
      <c r="AF59" s="267" t="s">
        <v>35</v>
      </c>
      <c r="AG59" s="267" t="s">
        <v>35</v>
      </c>
      <c r="AH59" s="267">
        <v>8</v>
      </c>
      <c r="AI59" s="267" t="s">
        <v>35</v>
      </c>
      <c r="AJ59" s="267">
        <v>2</v>
      </c>
      <c r="AK59" s="267">
        <v>1</v>
      </c>
      <c r="AL59" s="267" t="s">
        <v>35</v>
      </c>
      <c r="AM59" s="268" t="s">
        <v>35</v>
      </c>
      <c r="AN59" s="267">
        <v>8</v>
      </c>
      <c r="AO59" s="267">
        <v>10</v>
      </c>
      <c r="AP59" s="268">
        <v>9</v>
      </c>
      <c r="AQ59" s="269" t="s">
        <v>35</v>
      </c>
      <c r="AR59" s="268" t="s">
        <v>38</v>
      </c>
      <c r="AS59" s="270">
        <f>AVERAGE(S59,U59,V59)+IF(OR(S59&gt;7,AND(S59&gt;5,V59&gt;5)),0.5,0)+IF(U59&gt;7,0.25,0)+IF(S59&lt;6,-0.5*(6-S59),0)</f>
        <v>1.1666666666666665</v>
      </c>
      <c r="AT59" s="271" t="str">
        <f>IF(AS59&gt;9,"SuperStar",IF(AS59&gt;8,"Star",IF(AS59&gt;6.5,"GoodReg",IF(AS59&gt;5,"Reg",IF(AS59&gt;4,"Bench","Minors")))))</f>
        <v>Minors</v>
      </c>
      <c r="AU59" s="270">
        <f>AVERAGE(X59,Z59,AA59)+IF(OR(X59&gt;7,AND(X59&gt;5,AA59&gt;5)),0.5,0)+IF(Z59&gt;7,0.25,0)+IF(X59&lt;6,-0.5*(6-X59),0)</f>
        <v>2.6666666666666665</v>
      </c>
      <c r="AV59" s="270" t="str">
        <f>IF(AU59&gt;9,"SuperStar",IF(AU59&gt;8,"Star",IF(AU59&gt;6.5,"GoodReg",IF(AU59&gt;5,"Reg",IF(AU59&gt;4,"Bench","Minors")))))</f>
        <v>Minors</v>
      </c>
      <c r="AW59" s="271">
        <f>MIN(AS59+(MAX(0,25-L59))^1.5,AU59)</f>
        <v>2.6666666666666665</v>
      </c>
      <c r="AX59" s="271" t="str">
        <f>IF(AW59&gt;9,"SuperStar",IF(AW59&gt;8,"Star",IF(AW59&gt;6.5,"GoodReg",IF(AW59&gt;5,"Reg",IF(AW59&gt;4,"Bench","Minors")))))</f>
        <v>Minors</v>
      </c>
      <c r="AY59" s="272">
        <f>IF(AND(OR(S59+V59&gt;12,AND(S59&gt;6,V59&gt;6)),AN59&gt;6,OR(AO59&gt;=AN59,AO59&gt;6)),1,0)</f>
        <v>0</v>
      </c>
      <c r="AZ59" s="273">
        <f>IF(OR(AND(S59&gt;6,W59&gt;6),S59+V59&gt;12),1,0)</f>
        <v>0</v>
      </c>
      <c r="BA59" s="273">
        <f>IF(AND(S59&gt;6,U59&gt;6,V59&gt;6),1,0)</f>
        <v>0</v>
      </c>
      <c r="BB59" s="273">
        <f>IF(AND(U59&gt;7,OR(S59&gt;6,V59&gt;6)),1,0)</f>
        <v>0</v>
      </c>
      <c r="BC59" s="273">
        <f>IF(AND(U59&gt;6,OR(S59&gt;6,V59&gt;6)),1,0)</f>
        <v>0</v>
      </c>
      <c r="BD59" s="273">
        <f>IF(AND(OR(S59&gt;6,U59&gt;6),OR(S59&gt;6,V59&gt;6)),1,0)</f>
        <v>0</v>
      </c>
      <c r="BE59" s="273">
        <f>IF(AND(S59&gt;4,OR(S59&gt;6,U59&gt;6,V59&gt;6)),1,0)</f>
        <v>0</v>
      </c>
      <c r="BF59" s="273">
        <f>IF(AND(S59&gt;4,OR(S59&gt;6,T59&gt;6,U59&gt;6,V59&gt;6)),1,0)</f>
        <v>0</v>
      </c>
      <c r="BG59" s="268">
        <f>IF(AND(S59&gt;4,MAX(S59:W59)&gt;6),1,0)</f>
        <v>0</v>
      </c>
      <c r="BH59" s="272">
        <f>IF(AND(OR(X59+AA59&gt;12,AND(X59&gt;6,AA59&gt;6)),AN59&gt;6,OR(AO59&gt;=AN59,AO59&gt;6)),1,0)</f>
        <v>0</v>
      </c>
      <c r="BI59" s="273">
        <f>IF(OR(AND(X59&gt;6,AB59&gt;6),X59+AA59&gt;12),1,0)</f>
        <v>0</v>
      </c>
      <c r="BJ59" s="273">
        <f>IF(AND(X59&gt;6,Z59&gt;6,AA59&gt;6),1,0)</f>
        <v>0</v>
      </c>
      <c r="BK59" s="273">
        <f>IF(AND(Z59&gt;7,OR(X59&gt;6,AA59&gt;6)),1,0)</f>
        <v>0</v>
      </c>
      <c r="BL59" s="273">
        <f>IF(AND(Z59&gt;6,OR(X59&gt;6,AA59&gt;6)),1,0)</f>
        <v>0</v>
      </c>
      <c r="BM59" s="273">
        <f>IF(AND(OR(X59&gt;6,Z59&gt;6),OR(X59&gt;6,AA59&gt;6)),1,0)</f>
        <v>0</v>
      </c>
      <c r="BN59" s="273">
        <f>IF(AND(X59&gt;4,OR(X59&gt;6,Z59&gt;6,AA59&gt;6)),1,0)</f>
        <v>0</v>
      </c>
      <c r="BO59" s="273">
        <f>IF(AND(X59&gt;4,OR(X59&gt;6,Y59&gt;6,Z59&gt;6,AA59&gt;6)),1,0)</f>
        <v>0</v>
      </c>
      <c r="BP59" s="268">
        <f>IF(AND(X59&gt;4,MAX(X59:AB59)&gt;6),1,0)</f>
        <v>0</v>
      </c>
      <c r="BQ59" s="268">
        <f>IF(AVERAGE(AN59:AO59)&gt;9,1,0)+IF(AVERAGE(AN59:AO59)&gt;7,1,0)+IF(AN59&gt;7,1,0)+IF(AO59&gt;7,1,0)+IF(AP59&gt;8,1,0)+IF(AP59&gt;6,1,0)</f>
        <v>5</v>
      </c>
      <c r="BR59" s="274">
        <f>IF(OR(MAX(AF59,AG59,AK59,AM59)&gt;6,MAX(AH59,AI59,AJ59,AL59)&gt;7),2,IF(MAX(AF59:AM59)&gt;4,1,0))</f>
        <v>2</v>
      </c>
      <c r="BS59" s="267" t="str">
        <f>IF(AR59=1,"Yes","")</f>
        <v/>
      </c>
      <c r="BT59" s="266" t="str">
        <f>IF($B59="ML","There",IF(AND($X59&gt;=6,AVERAGE($Z59:$AA59)&gt;=6),"Likely",IF(OR($X59&gt;6,AND($X59=6,AVERAGE($Z59:$AA59)&gt;=3),AND($X59&gt;=5,AVERAGE($Z59:$AA59)&gt;=5),AVERAGE($X59,$Z59:$AA59)&gt;5),"Possible","Unlikely")))</f>
        <v>Unlikely</v>
      </c>
      <c r="BU59" s="267" t="str">
        <f>IF(OR(AND(S59&gt;=6,U59+V59&gt;=12),S59&gt;7),"Start",IF(AND(S59&gt;=5,U59+V59&gt;=8),"Bench","aack!"))</f>
        <v>aack!</v>
      </c>
      <c r="BV59" s="267" t="str">
        <f>IF(OR(AND(X59&gt;=6,Z59+AA59&gt;=12),X59&gt;7),"Start",IF(AND(X59&gt;=5,Z59+AA59&gt;=8),"Bench","aack!"))</f>
        <v>aack!</v>
      </c>
      <c r="BW59" s="267" t="str">
        <f>IF(S59&gt;5,"ML",IF(S59=5,"AAA",IF(S59=4,"AA",IF(S59=3,"A","SS-A"))))</f>
        <v>A</v>
      </c>
      <c r="BX59" s="267">
        <f>S59-X59</f>
        <v>-1</v>
      </c>
      <c r="BY59" s="267">
        <f>T59-Y59</f>
        <v>-2</v>
      </c>
      <c r="BZ59" s="267">
        <f>U59-Z59</f>
        <v>0</v>
      </c>
      <c r="CA59" s="267">
        <f>V59-AA59</f>
        <v>-2</v>
      </c>
      <c r="CB59" s="267">
        <f>W59-AB59</f>
        <v>0</v>
      </c>
      <c r="CC59" s="267">
        <f>SUM(BX59:CB59)</f>
        <v>-5</v>
      </c>
      <c r="CD59" s="267">
        <f>X59+Z59+AA59</f>
        <v>11</v>
      </c>
      <c r="CE59" s="267">
        <f>X59+Z59</f>
        <v>6</v>
      </c>
      <c r="CF59" s="267">
        <f>X59+AA59</f>
        <v>9</v>
      </c>
      <c r="CG59" s="267" t="str">
        <f>IF(L59&gt;24,"Now - Age",IF(S59&gt;6,"Now",IF(X59&lt;6,"With Dev",MIN(X59-S59,7-S59))))</f>
        <v>With Dev</v>
      </c>
      <c r="CH59" s="282" t="str">
        <f>IF(AF59&lt;&gt;"-","X","")</f>
        <v/>
      </c>
      <c r="CI59" s="282" t="str">
        <f>IF(AND(AG59&lt;&gt;"-",AG59&gt;5),"X","")</f>
        <v/>
      </c>
      <c r="CJ59" s="282" t="str">
        <f>IF(AND(AH59&lt;&gt;"-",AH59&gt;5),"X","")</f>
        <v>X</v>
      </c>
      <c r="CK59" s="282" t="str">
        <f>IF(AND(AI59&lt;&gt;"-",AI59&gt;4,AC59&gt;6),"X","")</f>
        <v/>
      </c>
      <c r="CL59" s="282" t="str">
        <f>IF(AND(AJ59&lt;&gt;"-",AJ59&gt;5,AC59&gt;5),"X","")</f>
        <v/>
      </c>
      <c r="CM59" s="282" t="str">
        <f>IF(AND(AK59&lt;&gt;"-",AK59&gt;3),"X","")</f>
        <v/>
      </c>
      <c r="CN59" s="282" t="str">
        <f>IF(AND(AL59&lt;&gt;"-",AL59&gt;6),"X","")</f>
        <v/>
      </c>
      <c r="CO59" s="282" t="str">
        <f>IF(AND(AM59&lt;&gt;"-",AM59&gt;5,AD59&gt;6),"X","")</f>
        <v/>
      </c>
      <c r="CP59" s="282" t="str">
        <f>IF(COUNTBLANK(CH59:CO59)=8,"X","")</f>
        <v/>
      </c>
    </row>
    <row r="60" spans="1:94" s="340" customFormat="1" x14ac:dyDescent="0.25">
      <c r="A60" s="265" t="str">
        <f>H60&amp;" "&amp;I60</f>
        <v>Jorge Torres</v>
      </c>
      <c r="B60" s="265" t="str">
        <f>IF(ISERROR(VLOOKUP(H60,KAL!$C$3:$C$24,1,FALSE)),IF(ISERROR(VLOOKUP(H60,'GRR-AAA'!$C$6:$C$33,1,FALSE)),IF(ISERROR(VLOOKUP(H60,'HAM-AA'!$C$6:$C$33,1,FALSE)),IF(ISERROR(VLOOKUP(H60,'NAM-A'!$C$6:$C$33,1,FALSE)),IF(ISERROR(VLOOKUP(H60,'KET-S A'!$C$6:$C$33,1,FALSE)),"","S A"),"A"),"AA"),"AAA"),"ML")</f>
        <v/>
      </c>
      <c r="C60" s="266"/>
      <c r="D60" s="267" t="str">
        <f>IF(BJ60=1,3,IF(BK60=1,4,IF(BH60=1,1,IF(BL60=1,5,IF(BI60=1,2,IF(BM60=1,6,IF(BN60=1,7,IF(BO60=1,8,IF(BP60=1,9,"-")))))))))</f>
        <v>-</v>
      </c>
      <c r="E60" s="267" t="str">
        <f>IF(BA60=1,3,IF(BB60=1,4,IF(AY60=1,1,IF(BC60=1,5,IF(AZ60=1,2,IF(BD60=1,6,IF(BE60=1,7,IF(BF60=1,8,IF(BG60=1,9,"-")))))))))</f>
        <v>-</v>
      </c>
      <c r="F60" s="267" t="str">
        <f>IF(OR(OR(Q60="Very High",Q60="High"),AND(OR(Q60="Very High",Q60="High",Q60="Normal"),OR(R60="Very High",R60="High"))),"K","T")</f>
        <v>K</v>
      </c>
      <c r="G60" s="267" t="s">
        <v>88</v>
      </c>
      <c r="H60" s="267" t="s">
        <v>741</v>
      </c>
      <c r="I60" s="267" t="s">
        <v>896</v>
      </c>
      <c r="J60" s="267" t="s">
        <v>531</v>
      </c>
      <c r="K60" s="267" t="s">
        <v>295</v>
      </c>
      <c r="L60" s="267">
        <v>22</v>
      </c>
      <c r="M60" s="267" t="s">
        <v>94</v>
      </c>
      <c r="N60" s="267" t="s">
        <v>94</v>
      </c>
      <c r="O60" s="267" t="s">
        <v>40</v>
      </c>
      <c r="P60" s="268" t="s">
        <v>40</v>
      </c>
      <c r="Q60" s="267" t="s">
        <v>213</v>
      </c>
      <c r="R60" s="268" t="s">
        <v>214</v>
      </c>
      <c r="S60" s="267">
        <v>3</v>
      </c>
      <c r="T60" s="267">
        <v>2</v>
      </c>
      <c r="U60" s="267">
        <v>1</v>
      </c>
      <c r="V60" s="267">
        <v>4</v>
      </c>
      <c r="W60" s="268">
        <v>1</v>
      </c>
      <c r="X60" s="267">
        <v>4</v>
      </c>
      <c r="Y60" s="267">
        <v>2</v>
      </c>
      <c r="Z60" s="267">
        <v>2</v>
      </c>
      <c r="AA60" s="267">
        <v>4</v>
      </c>
      <c r="AB60" s="268">
        <v>5</v>
      </c>
      <c r="AC60" s="267">
        <v>4</v>
      </c>
      <c r="AD60" s="267">
        <v>7</v>
      </c>
      <c r="AE60" s="267">
        <v>1</v>
      </c>
      <c r="AF60" s="267" t="s">
        <v>35</v>
      </c>
      <c r="AG60" s="267" t="s">
        <v>35</v>
      </c>
      <c r="AH60" s="267">
        <v>1</v>
      </c>
      <c r="AI60" s="267" t="s">
        <v>35</v>
      </c>
      <c r="AJ60" s="267" t="s">
        <v>35</v>
      </c>
      <c r="AK60" s="267">
        <v>8</v>
      </c>
      <c r="AL60" s="267">
        <v>2</v>
      </c>
      <c r="AM60" s="268">
        <v>6</v>
      </c>
      <c r="AN60" s="267">
        <v>9</v>
      </c>
      <c r="AO60" s="267">
        <v>10</v>
      </c>
      <c r="AP60" s="268">
        <v>9</v>
      </c>
      <c r="AQ60" s="269" t="s">
        <v>35</v>
      </c>
      <c r="AR60" s="268">
        <v>0</v>
      </c>
      <c r="AS60" s="270">
        <f>AVERAGE(S60,U60,V60)+IF(OR(S60&gt;7,AND(S60&gt;5,V60&gt;5)),0.5,0)+IF(U60&gt;7,0.25,0)+IF(S60&lt;6,-0.5*(6-S60),0)</f>
        <v>1.1666666666666665</v>
      </c>
      <c r="AT60" s="271" t="str">
        <f>IF(AS60&gt;9,"SuperStar",IF(AS60&gt;8,"Star",IF(AS60&gt;6.5,"GoodReg",IF(AS60&gt;5,"Reg",IF(AS60&gt;4,"Bench","Minors")))))</f>
        <v>Minors</v>
      </c>
      <c r="AU60" s="270">
        <f>AVERAGE(X60,Z60,AA60)+IF(OR(X60&gt;7,AND(X60&gt;5,AA60&gt;5)),0.5,0)+IF(Z60&gt;7,0.25,0)+IF(X60&lt;6,-0.5*(6-X60),0)</f>
        <v>2.3333333333333335</v>
      </c>
      <c r="AV60" s="270" t="str">
        <f>IF(AU60&gt;9,"SuperStar",IF(AU60&gt;8,"Star",IF(AU60&gt;6.5,"GoodReg",IF(AU60&gt;5,"Reg",IF(AU60&gt;4,"Bench","Minors")))))</f>
        <v>Minors</v>
      </c>
      <c r="AW60" s="271">
        <f>MIN(AS60+(MAX(0,25-L60))^1.5,AU60)</f>
        <v>2.3333333333333335</v>
      </c>
      <c r="AX60" s="271" t="str">
        <f>IF(AW60&gt;9,"SuperStar",IF(AW60&gt;8,"Star",IF(AW60&gt;6.5,"GoodReg",IF(AW60&gt;5,"Reg",IF(AW60&gt;4,"Bench","Minors")))))</f>
        <v>Minors</v>
      </c>
      <c r="AY60" s="272">
        <f>IF(AND(OR(S60+V60&gt;12,AND(S60&gt;6,V60&gt;6)),AN60&gt;6,OR(AO60&gt;=AN60,AO60&gt;6)),1,0)</f>
        <v>0</v>
      </c>
      <c r="AZ60" s="273">
        <f>IF(OR(AND(S60&gt;6,W60&gt;6),S60+V60&gt;12),1,0)</f>
        <v>0</v>
      </c>
      <c r="BA60" s="273">
        <f>IF(AND(S60&gt;6,U60&gt;6,V60&gt;6),1,0)</f>
        <v>0</v>
      </c>
      <c r="BB60" s="273">
        <f>IF(AND(U60&gt;7,OR(S60&gt;6,V60&gt;6)),1,0)</f>
        <v>0</v>
      </c>
      <c r="BC60" s="273">
        <f>IF(AND(U60&gt;6,OR(S60&gt;6,V60&gt;6)),1,0)</f>
        <v>0</v>
      </c>
      <c r="BD60" s="273">
        <f>IF(AND(OR(S60&gt;6,U60&gt;6),OR(S60&gt;6,V60&gt;6)),1,0)</f>
        <v>0</v>
      </c>
      <c r="BE60" s="273">
        <f>IF(AND(S60&gt;4,OR(S60&gt;6,U60&gt;6,V60&gt;6)),1,0)</f>
        <v>0</v>
      </c>
      <c r="BF60" s="273">
        <f>IF(AND(S60&gt;4,OR(S60&gt;6,T60&gt;6,U60&gt;6,V60&gt;6)),1,0)</f>
        <v>0</v>
      </c>
      <c r="BG60" s="268">
        <f>IF(AND(S60&gt;4,MAX(S60:W60)&gt;6),1,0)</f>
        <v>0</v>
      </c>
      <c r="BH60" s="272">
        <f>IF(AND(OR(X60+AA60&gt;12,AND(X60&gt;6,AA60&gt;6)),AN60&gt;6,OR(AO60&gt;=AN60,AO60&gt;6)),1,0)</f>
        <v>0</v>
      </c>
      <c r="BI60" s="273">
        <f>IF(OR(AND(X60&gt;6,AB60&gt;6),X60+AA60&gt;12),1,0)</f>
        <v>0</v>
      </c>
      <c r="BJ60" s="273">
        <f>IF(AND(X60&gt;6,Z60&gt;6,AA60&gt;6),1,0)</f>
        <v>0</v>
      </c>
      <c r="BK60" s="273">
        <f>IF(AND(Z60&gt;7,OR(X60&gt;6,AA60&gt;6)),1,0)</f>
        <v>0</v>
      </c>
      <c r="BL60" s="273">
        <f>IF(AND(Z60&gt;6,OR(X60&gt;6,AA60&gt;6)),1,0)</f>
        <v>0</v>
      </c>
      <c r="BM60" s="273">
        <f>IF(AND(OR(X60&gt;6,Z60&gt;6),OR(X60&gt;6,AA60&gt;6)),1,0)</f>
        <v>0</v>
      </c>
      <c r="BN60" s="273">
        <f>IF(AND(X60&gt;4,OR(X60&gt;6,Z60&gt;6,AA60&gt;6)),1,0)</f>
        <v>0</v>
      </c>
      <c r="BO60" s="273">
        <f>IF(AND(X60&gt;4,OR(X60&gt;6,Y60&gt;6,Z60&gt;6,AA60&gt;6)),1,0)</f>
        <v>0</v>
      </c>
      <c r="BP60" s="268">
        <f>IF(AND(X60&gt;4,MAX(X60:AB60)&gt;6),1,0)</f>
        <v>0</v>
      </c>
      <c r="BQ60" s="268">
        <f>IF(AVERAGE(AN60:AO60)&gt;9,1,0)+IF(AVERAGE(AN60:AO60)&gt;7,1,0)+IF(AN60&gt;7,1,0)+IF(AO60&gt;7,1,0)+IF(AP60&gt;8,1,0)+IF(AP60&gt;6,1,0)</f>
        <v>6</v>
      </c>
      <c r="BR60" s="274">
        <f>IF(OR(MAX(AF60,AG60,AK60,AM60)&gt;6,MAX(AH60,AI60,AJ60,AL60)&gt;7),2,IF(MAX(AF60:AM60)&gt;4,1,0))</f>
        <v>2</v>
      </c>
      <c r="BS60" s="267" t="str">
        <f>IF(AR60=1,"Yes","")</f>
        <v/>
      </c>
      <c r="BT60" s="266" t="str">
        <f>IF($B60="ML","There",IF(AND($X60&gt;=6,AVERAGE($Z60:$AA60)&gt;=6),"Likely",IF(OR($X60&gt;6,AND($X60=6,AVERAGE($Z60:$AA60)&gt;=3),AND($X60&gt;=5,AVERAGE($Z60:$AA60)&gt;=5),AVERAGE($X60,$Z60:$AA60)&gt;5),"Possible","Unlikely")))</f>
        <v>Unlikely</v>
      </c>
      <c r="BU60" s="267" t="str">
        <f>IF(OR(AND(S60&gt;=6,U60+V60&gt;=12),S60&gt;7),"Start",IF(AND(S60&gt;=5,U60+V60&gt;=8),"Bench","aack!"))</f>
        <v>aack!</v>
      </c>
      <c r="BV60" s="267" t="str">
        <f>IF(OR(AND(X60&gt;=6,Z60+AA60&gt;=12),X60&gt;7),"Start",IF(AND(X60&gt;=5,Z60+AA60&gt;=8),"Bench","aack!"))</f>
        <v>aack!</v>
      </c>
      <c r="BW60" s="267" t="str">
        <f>IF(S60&gt;5,"ML",IF(S60=5,"AAA",IF(S60=4,"AA",IF(S60=3,"A","SS-A"))))</f>
        <v>A</v>
      </c>
      <c r="BX60" s="267">
        <f>S60-X60</f>
        <v>-1</v>
      </c>
      <c r="BY60" s="267">
        <f>T60-Y60</f>
        <v>0</v>
      </c>
      <c r="BZ60" s="267">
        <f>U60-Z60</f>
        <v>-1</v>
      </c>
      <c r="CA60" s="267">
        <f>V60-AA60</f>
        <v>0</v>
      </c>
      <c r="CB60" s="267">
        <f>W60-AB60</f>
        <v>-4</v>
      </c>
      <c r="CC60" s="267">
        <f>SUM(BX60:CB60)</f>
        <v>-6</v>
      </c>
      <c r="CD60" s="267">
        <f>X60+Z60+AA60</f>
        <v>10</v>
      </c>
      <c r="CE60" s="267">
        <f>X60+Z60</f>
        <v>6</v>
      </c>
      <c r="CF60" s="267">
        <f>X60+AA60</f>
        <v>8</v>
      </c>
      <c r="CG60" s="267" t="str">
        <f>IF(L60&gt;24,"Now - Age",IF(S60&gt;6,"Now",IF(X60&lt;6,"With Dev",MIN(X60-S60,7-S60))))</f>
        <v>With Dev</v>
      </c>
      <c r="CH60" s="282" t="str">
        <f>IF(AF60&lt;&gt;"-","X","")</f>
        <v/>
      </c>
      <c r="CI60" s="282" t="str">
        <f>IF(AND(AG60&lt;&gt;"-",AG60&gt;5),"X","")</f>
        <v/>
      </c>
      <c r="CJ60" s="282" t="str">
        <f>IF(AND(AH60&lt;&gt;"-",AH60&gt;5),"X","")</f>
        <v/>
      </c>
      <c r="CK60" s="282" t="str">
        <f>IF(AND(AI60&lt;&gt;"-",AI60&gt;4,AC60&gt;6),"X","")</f>
        <v/>
      </c>
      <c r="CL60" s="282" t="str">
        <f>IF(AND(AJ60&lt;&gt;"-",AJ60&gt;5,AC60&gt;5),"X","")</f>
        <v/>
      </c>
      <c r="CM60" s="282" t="str">
        <f>IF(AND(AK60&lt;&gt;"-",AK60&gt;3),"X","")</f>
        <v>X</v>
      </c>
      <c r="CN60" s="282" t="str">
        <f>IF(AND(AL60&lt;&gt;"-",AL60&gt;6),"X","")</f>
        <v/>
      </c>
      <c r="CO60" s="282" t="str">
        <f>IF(AND(AM60&lt;&gt;"-",AM60&gt;5,AD60&gt;6),"X","")</f>
        <v>X</v>
      </c>
      <c r="CP60" s="282" t="str">
        <f>IF(COUNTBLANK(CH60:CO60)=8,"X","")</f>
        <v/>
      </c>
    </row>
    <row r="61" spans="1:94" s="340" customFormat="1" x14ac:dyDescent="0.25">
      <c r="A61" s="265" t="str">
        <f>H61&amp;" "&amp;I61</f>
        <v>Iván García</v>
      </c>
      <c r="B61" s="265" t="str">
        <f>IF(ISERROR(VLOOKUP(A61,KAL!$C$3:$C$24,1,FALSE)),IF(ISERROR(VLOOKUP(A61,'GRR-AAA'!$C$6:$C$33,1,FALSE)),IF(ISERROR(VLOOKUP(A61,'HAM-AA'!$C$6:$C$33,1,FALSE)),IF(ISERROR(VLOOKUP(A61,'NAM-A'!$C$6:$C$33,1,FALSE)),IF(ISERROR(VLOOKUP(A61,'KET-S A'!$C$6:$C$33,1,FALSE)),"","S A"),"A"),"AA"),"AAA"),"ML")</f>
        <v/>
      </c>
      <c r="C61" s="266"/>
      <c r="D61" s="267">
        <f>IF(BJ61=1,3,IF(BK61=1,4,IF(BH61=1,1,IF(BL61=1,5,IF(BI61=1,2,IF(BM61=1,6,IF(BN61=1,7,IF(BO61=1,8,IF(BP61=1,9,"-")))))))))</f>
        <v>6</v>
      </c>
      <c r="E61" s="267" t="str">
        <f>IF(BA61=1,3,IF(BB61=1,4,IF(AY61=1,1,IF(BC61=1,5,IF(AZ61=1,2,IF(BD61=1,6,IF(BE61=1,7,IF(BF61=1,8,IF(BG61=1,9,"-")))))))))</f>
        <v>-</v>
      </c>
      <c r="F61" s="267" t="str">
        <f>IF(OR(OR(Q61="Very High",Q61="High"),AND(OR(Q61="Very High",Q61="High",Q61="Normal"),OR(R61="Very High",R61="High"))),"K","T")</f>
        <v>K</v>
      </c>
      <c r="G61" s="267" t="s">
        <v>89</v>
      </c>
      <c r="H61" s="267" t="s">
        <v>879</v>
      </c>
      <c r="I61" s="267" t="s">
        <v>880</v>
      </c>
      <c r="J61" s="267" t="s">
        <v>468</v>
      </c>
      <c r="K61" s="267" t="s">
        <v>18</v>
      </c>
      <c r="L61" s="267">
        <v>17</v>
      </c>
      <c r="M61" s="267" t="s">
        <v>94</v>
      </c>
      <c r="N61" s="267" t="s">
        <v>94</v>
      </c>
      <c r="O61" s="267" t="s">
        <v>40</v>
      </c>
      <c r="P61" s="268" t="s">
        <v>36</v>
      </c>
      <c r="Q61" s="267" t="s">
        <v>214</v>
      </c>
      <c r="R61" s="268" t="s">
        <v>213</v>
      </c>
      <c r="S61" s="267">
        <v>4</v>
      </c>
      <c r="T61" s="267">
        <v>1</v>
      </c>
      <c r="U61" s="267">
        <v>1</v>
      </c>
      <c r="V61" s="267">
        <v>1</v>
      </c>
      <c r="W61" s="268">
        <v>1</v>
      </c>
      <c r="X61" s="267">
        <v>9</v>
      </c>
      <c r="Y61" s="267">
        <v>5</v>
      </c>
      <c r="Z61" s="267">
        <v>2</v>
      </c>
      <c r="AA61" s="267">
        <v>3</v>
      </c>
      <c r="AB61" s="268">
        <v>5</v>
      </c>
      <c r="AC61" s="267">
        <v>4</v>
      </c>
      <c r="AD61" s="267">
        <v>6</v>
      </c>
      <c r="AE61" s="267">
        <v>1</v>
      </c>
      <c r="AF61" s="267" t="s">
        <v>35</v>
      </c>
      <c r="AG61" s="267" t="s">
        <v>35</v>
      </c>
      <c r="AH61" s="267" t="s">
        <v>35</v>
      </c>
      <c r="AI61" s="267" t="s">
        <v>35</v>
      </c>
      <c r="AJ61" s="267" t="s">
        <v>35</v>
      </c>
      <c r="AK61" s="267">
        <v>1</v>
      </c>
      <c r="AL61" s="267">
        <v>1</v>
      </c>
      <c r="AM61" s="268">
        <v>1</v>
      </c>
      <c r="AN61" s="267">
        <v>10</v>
      </c>
      <c r="AO61" s="267">
        <v>8</v>
      </c>
      <c r="AP61" s="268">
        <v>6</v>
      </c>
      <c r="AQ61" s="269" t="s">
        <v>35</v>
      </c>
      <c r="AR61" s="268" t="s">
        <v>38</v>
      </c>
      <c r="AS61" s="270">
        <f>AVERAGE(S61,U61,V61)+IF(OR(S61&gt;7,AND(S61&gt;5,V61&gt;5)),0.5,0)+IF(U61&gt;7,0.25,0)+IF(S61&lt;6,-0.5*(6-S61),0)</f>
        <v>1</v>
      </c>
      <c r="AT61" s="271" t="str">
        <f>IF(AS61&gt;9,"SuperStar",IF(AS61&gt;8,"Star",IF(AS61&gt;6.5,"GoodReg",IF(AS61&gt;5,"Reg",IF(AS61&gt;4,"Bench","Minors")))))</f>
        <v>Minors</v>
      </c>
      <c r="AU61" s="270">
        <f>AVERAGE(X61,Z61,AA61)+IF(OR(X61&gt;7,AND(X61&gt;5,AA61&gt;5)),0.5,0)+IF(Z61&gt;7,0.25,0)+IF(X61&lt;6,-0.5*(6-X61),0)</f>
        <v>5.166666666666667</v>
      </c>
      <c r="AV61" s="270" t="str">
        <f>IF(AU61&gt;9,"SuperStar",IF(AU61&gt;8,"Star",IF(AU61&gt;6.5,"GoodReg",IF(AU61&gt;5,"Reg",IF(AU61&gt;4,"Bench","Minors")))))</f>
        <v>Reg</v>
      </c>
      <c r="AW61" s="271">
        <f>MIN(AS61+(MAX(0,25-L61))^1.5,AU61)</f>
        <v>5.166666666666667</v>
      </c>
      <c r="AX61" s="271" t="str">
        <f>IF(AW61&gt;9,"SuperStar",IF(AW61&gt;8,"Star",IF(AW61&gt;6.5,"GoodReg",IF(AW61&gt;5,"Reg",IF(AW61&gt;4,"Bench","Minors")))))</f>
        <v>Reg</v>
      </c>
      <c r="AY61" s="272">
        <f>IF(AND(OR(S61+V61&gt;12,AND(S61&gt;6,V61&gt;6)),AN61&gt;6,OR(AO61&gt;=AN61,AO61&gt;6)),1,0)</f>
        <v>0</v>
      </c>
      <c r="AZ61" s="273">
        <f>IF(OR(AND(S61&gt;6,W61&gt;6),S61+V61&gt;12),1,0)</f>
        <v>0</v>
      </c>
      <c r="BA61" s="273">
        <f>IF(AND(S61&gt;6,U61&gt;6,V61&gt;6),1,0)</f>
        <v>0</v>
      </c>
      <c r="BB61" s="273">
        <f>IF(AND(U61&gt;7,OR(S61&gt;6,V61&gt;6)),1,0)</f>
        <v>0</v>
      </c>
      <c r="BC61" s="273">
        <f>IF(AND(U61&gt;6,OR(S61&gt;6,V61&gt;6)),1,0)</f>
        <v>0</v>
      </c>
      <c r="BD61" s="273">
        <f>IF(AND(OR(S61&gt;6,U61&gt;6),OR(S61&gt;6,V61&gt;6)),1,0)</f>
        <v>0</v>
      </c>
      <c r="BE61" s="273">
        <f>IF(AND(S61&gt;4,OR(S61&gt;6,U61&gt;6,V61&gt;6)),1,0)</f>
        <v>0</v>
      </c>
      <c r="BF61" s="273">
        <f>IF(AND(S61&gt;4,OR(S61&gt;6,T61&gt;6,U61&gt;6,V61&gt;6)),1,0)</f>
        <v>0</v>
      </c>
      <c r="BG61" s="268">
        <f>IF(AND(S61&gt;4,MAX(S61:W61)&gt;6),1,0)</f>
        <v>0</v>
      </c>
      <c r="BH61" s="272">
        <f>IF(AND(OR(X61+AA61&gt;12,AND(X61&gt;6,AA61&gt;6)),AN61&gt;6,OR(AO61&gt;=AN61,AO61&gt;6)),1,0)</f>
        <v>0</v>
      </c>
      <c r="BI61" s="273">
        <f>IF(OR(AND(X61&gt;6,AB61&gt;6),X61+AA61&gt;12),1,0)</f>
        <v>0</v>
      </c>
      <c r="BJ61" s="273">
        <f>IF(AND(X61&gt;6,Z61&gt;6,AA61&gt;6),1,0)</f>
        <v>0</v>
      </c>
      <c r="BK61" s="273">
        <f>IF(AND(Z61&gt;7,OR(X61&gt;6,AA61&gt;6)),1,0)</f>
        <v>0</v>
      </c>
      <c r="BL61" s="273">
        <f>IF(AND(Z61&gt;6,OR(X61&gt;6,AA61&gt;6)),1,0)</f>
        <v>0</v>
      </c>
      <c r="BM61" s="273">
        <f>IF(AND(OR(X61&gt;6,Z61&gt;6),OR(X61&gt;6,AA61&gt;6)),1,0)</f>
        <v>1</v>
      </c>
      <c r="BN61" s="273">
        <f>IF(AND(X61&gt;4,OR(X61&gt;6,Z61&gt;6,AA61&gt;6)),1,0)</f>
        <v>1</v>
      </c>
      <c r="BO61" s="273">
        <f>IF(AND(X61&gt;4,OR(X61&gt;6,Y61&gt;6,Z61&gt;6,AA61&gt;6)),1,0)</f>
        <v>1</v>
      </c>
      <c r="BP61" s="268">
        <f>IF(AND(X61&gt;4,MAX(X61:AB61)&gt;6),1,0)</f>
        <v>1</v>
      </c>
      <c r="BQ61" s="268">
        <f>IF(AVERAGE(AN61:AO61)&gt;9,1,0)+IF(AVERAGE(AN61:AO61)&gt;7,1,0)+IF(AN61&gt;7,1,0)+IF(AO61&gt;7,1,0)+IF(AP61&gt;8,1,0)+IF(AP61&gt;6,1,0)</f>
        <v>3</v>
      </c>
      <c r="BR61" s="274">
        <f>IF(OR(MAX(AF61,AG61,AK61,AM61)&gt;6,MAX(AH61,AI61,AJ61,AL61)&gt;7),2,IF(MAX(AF61:AM61)&gt;4,1,0))</f>
        <v>0</v>
      </c>
      <c r="BS61" s="267" t="str">
        <f>IF(AR61=1,"Yes","")</f>
        <v/>
      </c>
      <c r="BT61" s="266" t="str">
        <f>IF($B61="ML","There",IF(AND($X61&gt;=6,AVERAGE($Z61:$AA61)&gt;=6),"Likely",IF(OR($X61&gt;6,AND($X61=6,AVERAGE($Z61:$AA61)&gt;=3),AND($X61&gt;=5,AVERAGE($Z61:$AA61)&gt;=5),AVERAGE($X61,$Z61:$AA61)&gt;5),"Possible","Unlikely")))</f>
        <v>Possible</v>
      </c>
      <c r="BU61" s="267" t="str">
        <f>IF(OR(AND(S61&gt;=6,U61+V61&gt;=12),S61&gt;7),"Start",IF(AND(S61&gt;=5,U61+V61&gt;=8),"Bench","aack!"))</f>
        <v>aack!</v>
      </c>
      <c r="BV61" s="267" t="str">
        <f>IF(OR(AND(X61&gt;=6,Z61+AA61&gt;=12),X61&gt;7),"Start",IF(AND(X61&gt;=5,Z61+AA61&gt;=8),"Bench","aack!"))</f>
        <v>Start</v>
      </c>
      <c r="BW61" s="267" t="str">
        <f>IF(S61&gt;5,"ML",IF(S61=5,"AAA",IF(S61=4,"AA",IF(S61=3,"A","SS-A"))))</f>
        <v>AA</v>
      </c>
      <c r="BX61" s="267">
        <f>S61-X61</f>
        <v>-5</v>
      </c>
      <c r="BY61" s="267">
        <f>T61-Y61</f>
        <v>-4</v>
      </c>
      <c r="BZ61" s="267">
        <f>U61-Z61</f>
        <v>-1</v>
      </c>
      <c r="CA61" s="267">
        <f>V61-AA61</f>
        <v>-2</v>
      </c>
      <c r="CB61" s="267">
        <f>W61-AB61</f>
        <v>-4</v>
      </c>
      <c r="CC61" s="267">
        <f>SUM(BX61:CB61)</f>
        <v>-16</v>
      </c>
      <c r="CD61" s="267">
        <f>X61+Z61+AA61</f>
        <v>14</v>
      </c>
      <c r="CE61" s="267">
        <f>X61+Z61</f>
        <v>11</v>
      </c>
      <c r="CF61" s="267">
        <f>X61+AA61</f>
        <v>12</v>
      </c>
      <c r="CG61" s="267">
        <f>IF(L61&gt;24,"Now - Age",IF(S61&gt;6,"Now",IF(X61&lt;6,"With Dev",MIN(X61-S61,7-S61))))</f>
        <v>3</v>
      </c>
      <c r="CH61" s="282" t="str">
        <f>IF(AF61&lt;&gt;"-","X","")</f>
        <v/>
      </c>
      <c r="CI61" s="282" t="str">
        <f>IF(AND(AG61&lt;&gt;"-",AG61&gt;5),"X","")</f>
        <v/>
      </c>
      <c r="CJ61" s="282" t="str">
        <f>IF(AND(AH61&lt;&gt;"-",AH61&gt;5),"X","")</f>
        <v/>
      </c>
      <c r="CK61" s="282" t="str">
        <f>IF(AND(AI61&lt;&gt;"-",AI61&gt;4,AC61&gt;6),"X","")</f>
        <v/>
      </c>
      <c r="CL61" s="282" t="str">
        <f>IF(AND(AJ61&lt;&gt;"-",AJ61&gt;5,AC61&gt;5),"X","")</f>
        <v/>
      </c>
      <c r="CM61" s="282" t="str">
        <f>IF(AND(AK61&lt;&gt;"-",AK61&gt;3),"X","")</f>
        <v/>
      </c>
      <c r="CN61" s="282" t="str">
        <f>IF(AND(AL61&lt;&gt;"-",AL61&gt;6),"X","")</f>
        <v/>
      </c>
      <c r="CO61" s="282" t="str">
        <f>IF(AND(AM61&lt;&gt;"-",AM61&gt;5,AD61&gt;6),"X","")</f>
        <v/>
      </c>
      <c r="CP61" s="282" t="str">
        <f>IF(COUNTBLANK(CH61:CO61)=8,"X","")</f>
        <v>X</v>
      </c>
    </row>
    <row r="62" spans="1:94" s="340" customFormat="1" x14ac:dyDescent="0.25">
      <c r="A62" s="265" t="str">
        <f>H62&amp;" "&amp;I62</f>
        <v>Fraser Collins</v>
      </c>
      <c r="B62" s="265" t="str">
        <f>IF(ISERROR(VLOOKUP(H62,KAL!$C$3:$C$24,1,FALSE)),IF(ISERROR(VLOOKUP(H62,'GRR-AAA'!$C$6:$C$33,1,FALSE)),IF(ISERROR(VLOOKUP(H62,'HAM-AA'!$C$6:$C$33,1,FALSE)),IF(ISERROR(VLOOKUP(H62,'NAM-A'!$C$6:$C$33,1,FALSE)),IF(ISERROR(VLOOKUP(H62,'KET-S A'!$C$6:$C$33,1,FALSE)),"","S A"),"A"),"AA"),"AAA"),"ML")</f>
        <v/>
      </c>
      <c r="C62" s="266"/>
      <c r="D62" s="267" t="str">
        <f>IF(BJ62=1,3,IF(BK62=1,4,IF(BH62=1,1,IF(BL62=1,5,IF(BI62=1,2,IF(BM62=1,6,IF(BN62=1,7,IF(BO62=1,8,IF(BP62=1,9,"-")))))))))</f>
        <v>-</v>
      </c>
      <c r="E62" s="267" t="str">
        <f>IF(BA62=1,3,IF(BB62=1,4,IF(AY62=1,1,IF(BC62=1,5,IF(AZ62=1,2,IF(BD62=1,6,IF(BE62=1,7,IF(BF62=1,8,IF(BG62=1,9,"-")))))))))</f>
        <v>-</v>
      </c>
      <c r="F62" s="267" t="str">
        <f>IF(OR(OR(Q62="Very High",Q62="High"),AND(OR(Q62="Very High",Q62="High",Q62="Normal"),OR(R62="Very High",R62="High"))),"K","T")</f>
        <v>T</v>
      </c>
      <c r="G62" s="267" t="s">
        <v>84</v>
      </c>
      <c r="H62" s="267" t="s">
        <v>860</v>
      </c>
      <c r="I62" s="267" t="s">
        <v>861</v>
      </c>
      <c r="J62" s="267" t="s">
        <v>553</v>
      </c>
      <c r="K62" s="267" t="s">
        <v>200</v>
      </c>
      <c r="L62" s="267">
        <v>22</v>
      </c>
      <c r="M62" s="267" t="s">
        <v>94</v>
      </c>
      <c r="N62" s="267" t="s">
        <v>94</v>
      </c>
      <c r="O62" s="267" t="s">
        <v>40</v>
      </c>
      <c r="P62" s="268" t="s">
        <v>40</v>
      </c>
      <c r="Q62" s="267" t="s">
        <v>215</v>
      </c>
      <c r="R62" s="268" t="s">
        <v>213</v>
      </c>
      <c r="S62" s="267">
        <v>2</v>
      </c>
      <c r="T62" s="267">
        <v>4</v>
      </c>
      <c r="U62" s="267">
        <v>3</v>
      </c>
      <c r="V62" s="267">
        <v>4</v>
      </c>
      <c r="W62" s="268">
        <v>2</v>
      </c>
      <c r="X62" s="267">
        <v>3</v>
      </c>
      <c r="Y62" s="267">
        <v>5</v>
      </c>
      <c r="Z62" s="267">
        <v>5</v>
      </c>
      <c r="AA62" s="267">
        <v>5</v>
      </c>
      <c r="AB62" s="268">
        <v>3</v>
      </c>
      <c r="AC62" s="267">
        <v>3</v>
      </c>
      <c r="AD62" s="267">
        <v>3</v>
      </c>
      <c r="AE62" s="267">
        <v>1</v>
      </c>
      <c r="AF62" s="267" t="s">
        <v>35</v>
      </c>
      <c r="AG62" s="267">
        <v>5</v>
      </c>
      <c r="AH62" s="267" t="s">
        <v>35</v>
      </c>
      <c r="AI62" s="267" t="s">
        <v>35</v>
      </c>
      <c r="AJ62" s="267" t="s">
        <v>35</v>
      </c>
      <c r="AK62" s="267" t="s">
        <v>35</v>
      </c>
      <c r="AL62" s="267" t="s">
        <v>35</v>
      </c>
      <c r="AM62" s="268" t="s">
        <v>35</v>
      </c>
      <c r="AN62" s="267">
        <v>1</v>
      </c>
      <c r="AO62" s="267">
        <v>2</v>
      </c>
      <c r="AP62" s="268">
        <v>5</v>
      </c>
      <c r="AQ62" s="269" t="s">
        <v>35</v>
      </c>
      <c r="AR62" s="268">
        <v>0</v>
      </c>
      <c r="AS62" s="270">
        <f>AVERAGE(S62,U62,V62)+IF(OR(S62&gt;7,AND(S62&gt;5,V62&gt;5)),0.5,0)+IF(U62&gt;7,0.25,0)+IF(S62&lt;6,-0.5*(6-S62),0)</f>
        <v>1</v>
      </c>
      <c r="AT62" s="271" t="str">
        <f>IF(AS62&gt;9,"SuperStar",IF(AS62&gt;8,"Star",IF(AS62&gt;6.5,"GoodReg",IF(AS62&gt;5,"Reg",IF(AS62&gt;4,"Bench","Minors")))))</f>
        <v>Minors</v>
      </c>
      <c r="AU62" s="270">
        <f>AVERAGE(X62,Z62,AA62)+IF(OR(X62&gt;7,AND(X62&gt;5,AA62&gt;5)),0.5,0)+IF(Z62&gt;7,0.25,0)+IF(X62&lt;6,-0.5*(6-X62),0)</f>
        <v>2.833333333333333</v>
      </c>
      <c r="AV62" s="270" t="str">
        <f>IF(AU62&gt;9,"SuperStar",IF(AU62&gt;8,"Star",IF(AU62&gt;6.5,"GoodReg",IF(AU62&gt;5,"Reg",IF(AU62&gt;4,"Bench","Minors")))))</f>
        <v>Minors</v>
      </c>
      <c r="AW62" s="271">
        <f>MIN(AS62+(MAX(0,25-L62))^1.5,AU62)</f>
        <v>2.833333333333333</v>
      </c>
      <c r="AX62" s="271" t="str">
        <f>IF(AW62&gt;9,"SuperStar",IF(AW62&gt;8,"Star",IF(AW62&gt;6.5,"GoodReg",IF(AW62&gt;5,"Reg",IF(AW62&gt;4,"Bench","Minors")))))</f>
        <v>Minors</v>
      </c>
      <c r="AY62" s="272">
        <f>IF(AND(OR(S62+V62&gt;12,AND(S62&gt;6,V62&gt;6)),AN62&gt;6,OR(AO62&gt;=AN62,AO62&gt;6)),1,0)</f>
        <v>0</v>
      </c>
      <c r="AZ62" s="273">
        <f>IF(OR(AND(S62&gt;6,W62&gt;6),S62+V62&gt;12),1,0)</f>
        <v>0</v>
      </c>
      <c r="BA62" s="273">
        <f>IF(AND(S62&gt;6,U62&gt;6,V62&gt;6),1,0)</f>
        <v>0</v>
      </c>
      <c r="BB62" s="273">
        <f>IF(AND(U62&gt;7,OR(S62&gt;6,V62&gt;6)),1,0)</f>
        <v>0</v>
      </c>
      <c r="BC62" s="273">
        <f>IF(AND(U62&gt;6,OR(S62&gt;6,V62&gt;6)),1,0)</f>
        <v>0</v>
      </c>
      <c r="BD62" s="273">
        <f>IF(AND(OR(S62&gt;6,U62&gt;6),OR(S62&gt;6,V62&gt;6)),1,0)</f>
        <v>0</v>
      </c>
      <c r="BE62" s="273">
        <f>IF(AND(S62&gt;4,OR(S62&gt;6,U62&gt;6,V62&gt;6)),1,0)</f>
        <v>0</v>
      </c>
      <c r="BF62" s="273">
        <f>IF(AND(S62&gt;4,OR(S62&gt;6,T62&gt;6,U62&gt;6,V62&gt;6)),1,0)</f>
        <v>0</v>
      </c>
      <c r="BG62" s="268">
        <f>IF(AND(S62&gt;4,MAX(S62:W62)&gt;6),1,0)</f>
        <v>0</v>
      </c>
      <c r="BH62" s="272">
        <f>IF(AND(OR(X62+AA62&gt;12,AND(X62&gt;6,AA62&gt;6)),AN62&gt;6,OR(AO62&gt;=AN62,AO62&gt;6)),1,0)</f>
        <v>0</v>
      </c>
      <c r="BI62" s="273">
        <f>IF(OR(AND(X62&gt;6,AB62&gt;6),X62+AA62&gt;12),1,0)</f>
        <v>0</v>
      </c>
      <c r="BJ62" s="273">
        <f>IF(AND(X62&gt;6,Z62&gt;6,AA62&gt;6),1,0)</f>
        <v>0</v>
      </c>
      <c r="BK62" s="273">
        <f>IF(AND(Z62&gt;7,OR(X62&gt;6,AA62&gt;6)),1,0)</f>
        <v>0</v>
      </c>
      <c r="BL62" s="273">
        <f>IF(AND(Z62&gt;6,OR(X62&gt;6,AA62&gt;6)),1,0)</f>
        <v>0</v>
      </c>
      <c r="BM62" s="273">
        <f>IF(AND(OR(X62&gt;6,Z62&gt;6),OR(X62&gt;6,AA62&gt;6)),1,0)</f>
        <v>0</v>
      </c>
      <c r="BN62" s="273">
        <f>IF(AND(X62&gt;4,OR(X62&gt;6,Z62&gt;6,AA62&gt;6)),1,0)</f>
        <v>0</v>
      </c>
      <c r="BO62" s="273">
        <f>IF(AND(X62&gt;4,OR(X62&gt;6,Y62&gt;6,Z62&gt;6,AA62&gt;6)),1,0)</f>
        <v>0</v>
      </c>
      <c r="BP62" s="268">
        <f>IF(AND(X62&gt;4,MAX(X62:AB62)&gt;6),1,0)</f>
        <v>0</v>
      </c>
      <c r="BQ62" s="268">
        <f>IF(AVERAGE(AN62:AO62)&gt;9,1,0)+IF(AVERAGE(AN62:AO62)&gt;7,1,0)+IF(AN62&gt;7,1,0)+IF(AO62&gt;7,1,0)+IF(AP62&gt;8,1,0)+IF(AP62&gt;6,1,0)</f>
        <v>0</v>
      </c>
      <c r="BR62" s="274">
        <f>IF(OR(MAX(AF62,AG62,AK62,AM62)&gt;6,MAX(AH62,AI62,AJ62,AL62)&gt;7),2,IF(MAX(AF62:AM62)&gt;4,1,0))</f>
        <v>1</v>
      </c>
      <c r="BS62" s="267" t="str">
        <f>IF(AR62=1,"Yes","")</f>
        <v/>
      </c>
      <c r="BT62" s="266" t="str">
        <f>IF($B62="ML","There",IF(AND($X62&gt;=6,AVERAGE($Z62:$AA62)&gt;=6),"Likely",IF(OR($X62&gt;6,AND($X62=6,AVERAGE($Z62:$AA62)&gt;=3),AND($X62&gt;=5,AVERAGE($Z62:$AA62)&gt;=5),AVERAGE($X62,$Z62:$AA62)&gt;5),"Possible","Unlikely")))</f>
        <v>Unlikely</v>
      </c>
      <c r="BU62" s="267" t="str">
        <f>IF(OR(AND(S62&gt;=6,U62+V62&gt;=12),S62&gt;7),"Start",IF(AND(S62&gt;=5,U62+V62&gt;=8),"Bench","aack!"))</f>
        <v>aack!</v>
      </c>
      <c r="BV62" s="267" t="str">
        <f>IF(OR(AND(X62&gt;=6,Z62+AA62&gt;=12),X62&gt;7),"Start",IF(AND(X62&gt;=5,Z62+AA62&gt;=8),"Bench","aack!"))</f>
        <v>aack!</v>
      </c>
      <c r="BW62" s="267" t="str">
        <f>IF(S62&gt;5,"ML",IF(S62=5,"AAA",IF(S62=4,"AA",IF(S62=3,"A","SS-A"))))</f>
        <v>SS-A</v>
      </c>
      <c r="BX62" s="267">
        <f>S62-X62</f>
        <v>-1</v>
      </c>
      <c r="BY62" s="267">
        <f>T62-Y62</f>
        <v>-1</v>
      </c>
      <c r="BZ62" s="267">
        <f>U62-Z62</f>
        <v>-2</v>
      </c>
      <c r="CA62" s="267">
        <f>V62-AA62</f>
        <v>-1</v>
      </c>
      <c r="CB62" s="267">
        <f>W62-AB62</f>
        <v>-1</v>
      </c>
      <c r="CC62" s="267">
        <f>SUM(BX62:CB62)</f>
        <v>-6</v>
      </c>
      <c r="CD62" s="267">
        <f>X62+Z62+AA62</f>
        <v>13</v>
      </c>
      <c r="CE62" s="267">
        <f>X62+Z62</f>
        <v>8</v>
      </c>
      <c r="CF62" s="267">
        <f>X62+AA62</f>
        <v>8</v>
      </c>
      <c r="CG62" s="267" t="str">
        <f>IF(L62&gt;24,"Now - Age",IF(S62&gt;6,"Now",IF(X62&lt;6,"With Dev",MIN(X62-S62,7-S62))))</f>
        <v>With Dev</v>
      </c>
      <c r="CH62" s="282" t="str">
        <f>IF(AF62&lt;&gt;"-","X","")</f>
        <v/>
      </c>
      <c r="CI62" s="282" t="str">
        <f>IF(AND(AG62&lt;&gt;"-",AG62&gt;5),"X","")</f>
        <v/>
      </c>
      <c r="CJ62" s="282" t="str">
        <f>IF(AND(AH62&lt;&gt;"-",AH62&gt;5),"X","")</f>
        <v/>
      </c>
      <c r="CK62" s="282" t="str">
        <f>IF(AND(AI62&lt;&gt;"-",AI62&gt;4,AC62&gt;6),"X","")</f>
        <v/>
      </c>
      <c r="CL62" s="282" t="str">
        <f>IF(AND(AJ62&lt;&gt;"-",AJ62&gt;5,AC62&gt;5),"X","")</f>
        <v/>
      </c>
      <c r="CM62" s="282" t="str">
        <f>IF(AND(AK62&lt;&gt;"-",AK62&gt;3),"X","")</f>
        <v/>
      </c>
      <c r="CN62" s="282" t="str">
        <f>IF(AND(AL62&lt;&gt;"-",AL62&gt;6),"X","")</f>
        <v/>
      </c>
      <c r="CO62" s="282" t="str">
        <f>IF(AND(AM62&lt;&gt;"-",AM62&gt;5,AD62&gt;6),"X","")</f>
        <v/>
      </c>
      <c r="CP62" s="282" t="str">
        <f>IF(COUNTBLANK(CH62:CO62)=8,"X","")</f>
        <v>X</v>
      </c>
    </row>
    <row r="63" spans="1:94" s="340" customFormat="1" x14ac:dyDescent="0.25">
      <c r="A63" s="265" t="str">
        <f>H63&amp;" "&amp;I63</f>
        <v>Freddy Becerra</v>
      </c>
      <c r="B63" s="265" t="str">
        <f>IF(ISERROR(VLOOKUP(H63,KAL!$C$3:$C$24,1,FALSE)),IF(ISERROR(VLOOKUP(H63,'GRR-AAA'!$C$6:$C$33,1,FALSE)),IF(ISERROR(VLOOKUP(H63,'HAM-AA'!$C$6:$C$33,1,FALSE)),IF(ISERROR(VLOOKUP(H63,'NAM-A'!$C$6:$C$33,1,FALSE)),IF(ISERROR(VLOOKUP(H63,'KET-S A'!$C$6:$C$33,1,FALSE)),"","S A"),"A"),"AA"),"AAA"),"ML")</f>
        <v/>
      </c>
      <c r="C63" s="266"/>
      <c r="D63" s="267" t="str">
        <f>IF(BJ63=1,3,IF(BK63=1,4,IF(BH63=1,1,IF(BL63=1,5,IF(BI63=1,2,IF(BM63=1,6,IF(BN63=1,7,IF(BO63=1,8,IF(BP63=1,9,"-")))))))))</f>
        <v>-</v>
      </c>
      <c r="E63" s="267" t="str">
        <f>IF(BA63=1,3,IF(BB63=1,4,IF(AY63=1,1,IF(BC63=1,5,IF(AZ63=1,2,IF(BD63=1,6,IF(BE63=1,7,IF(BF63=1,8,IF(BG63=1,9,"-")))))))))</f>
        <v>-</v>
      </c>
      <c r="F63" s="267" t="str">
        <f>IF(OR(OR(Q63="Very High",Q63="High"),AND(OR(Q63="Very High",Q63="High",Q63="Normal"),OR(R63="Very High",R63="High"))),"K","T")</f>
        <v>T</v>
      </c>
      <c r="G63" s="267" t="s">
        <v>85</v>
      </c>
      <c r="H63" s="267" t="s">
        <v>555</v>
      </c>
      <c r="I63" s="267" t="s">
        <v>556</v>
      </c>
      <c r="J63" s="267" t="s">
        <v>553</v>
      </c>
      <c r="K63" s="267" t="s">
        <v>200</v>
      </c>
      <c r="L63" s="267">
        <v>24</v>
      </c>
      <c r="M63" s="267" t="s">
        <v>94</v>
      </c>
      <c r="N63" s="267" t="s">
        <v>94</v>
      </c>
      <c r="O63" s="267" t="s">
        <v>40</v>
      </c>
      <c r="P63" s="268" t="s">
        <v>40</v>
      </c>
      <c r="Q63" s="267" t="s">
        <v>215</v>
      </c>
      <c r="R63" s="268" t="s">
        <v>214</v>
      </c>
      <c r="S63" s="267">
        <v>3</v>
      </c>
      <c r="T63" s="267">
        <v>3</v>
      </c>
      <c r="U63" s="267">
        <v>1</v>
      </c>
      <c r="V63" s="267">
        <v>3</v>
      </c>
      <c r="W63" s="268">
        <v>4</v>
      </c>
      <c r="X63" s="267">
        <v>5</v>
      </c>
      <c r="Y63" s="267">
        <v>3</v>
      </c>
      <c r="Z63" s="267">
        <v>1</v>
      </c>
      <c r="AA63" s="267">
        <v>3</v>
      </c>
      <c r="AB63" s="268">
        <v>4</v>
      </c>
      <c r="AC63" s="267">
        <v>7</v>
      </c>
      <c r="AD63" s="267">
        <v>7</v>
      </c>
      <c r="AE63" s="267">
        <v>1</v>
      </c>
      <c r="AF63" s="267" t="s">
        <v>35</v>
      </c>
      <c r="AG63" s="267" t="s">
        <v>35</v>
      </c>
      <c r="AH63" s="267">
        <v>6</v>
      </c>
      <c r="AI63" s="267">
        <v>3</v>
      </c>
      <c r="AJ63" s="267">
        <v>2</v>
      </c>
      <c r="AK63" s="267">
        <v>2</v>
      </c>
      <c r="AL63" s="267" t="s">
        <v>35</v>
      </c>
      <c r="AM63" s="268">
        <v>1</v>
      </c>
      <c r="AN63" s="267">
        <v>9</v>
      </c>
      <c r="AO63" s="267">
        <v>9</v>
      </c>
      <c r="AP63" s="268">
        <v>7</v>
      </c>
      <c r="AQ63" s="269" t="s">
        <v>35</v>
      </c>
      <c r="AR63" s="268" t="s">
        <v>38</v>
      </c>
      <c r="AS63" s="270">
        <f>AVERAGE(S63,U63,V63)+IF(OR(S63&gt;7,AND(S63&gt;5,V63&gt;5)),0.5,0)+IF(U63&gt;7,0.25,0)+IF(S63&lt;6,-0.5*(6-S63),0)</f>
        <v>0.83333333333333348</v>
      </c>
      <c r="AT63" s="271" t="str">
        <f>IF(AS63&gt;9,"SuperStar",IF(AS63&gt;8,"Star",IF(AS63&gt;6.5,"GoodReg",IF(AS63&gt;5,"Reg",IF(AS63&gt;4,"Bench","Minors")))))</f>
        <v>Minors</v>
      </c>
      <c r="AU63" s="270">
        <f>AVERAGE(X63,Z63,AA63)+IF(OR(X63&gt;7,AND(X63&gt;5,AA63&gt;5)),0.5,0)+IF(Z63&gt;7,0.25,0)+IF(X63&lt;6,-0.5*(6-X63),0)</f>
        <v>2.5</v>
      </c>
      <c r="AV63" s="270" t="str">
        <f>IF(AU63&gt;9,"SuperStar",IF(AU63&gt;8,"Star",IF(AU63&gt;6.5,"GoodReg",IF(AU63&gt;5,"Reg",IF(AU63&gt;4,"Bench","Minors")))))</f>
        <v>Minors</v>
      </c>
      <c r="AW63" s="271">
        <f>MIN(AS63+(MAX(0,25-L63))^1.5,AU63)</f>
        <v>1.8333333333333335</v>
      </c>
      <c r="AX63" s="271" t="str">
        <f>IF(AW63&gt;9,"SuperStar",IF(AW63&gt;8,"Star",IF(AW63&gt;6.5,"GoodReg",IF(AW63&gt;5,"Reg",IF(AW63&gt;4,"Bench","Minors")))))</f>
        <v>Minors</v>
      </c>
      <c r="AY63" s="272">
        <f>IF(AND(OR(S63+V63&gt;12,AND(S63&gt;6,V63&gt;6)),AN63&gt;6,OR(AO63&gt;=AN63,AO63&gt;6)),1,0)</f>
        <v>0</v>
      </c>
      <c r="AZ63" s="273">
        <f>IF(OR(AND(S63&gt;6,W63&gt;6),S63+V63&gt;12),1,0)</f>
        <v>0</v>
      </c>
      <c r="BA63" s="273">
        <f>IF(AND(S63&gt;6,U63&gt;6,V63&gt;6),1,0)</f>
        <v>0</v>
      </c>
      <c r="BB63" s="273">
        <f>IF(AND(U63&gt;7,OR(S63&gt;6,V63&gt;6)),1,0)</f>
        <v>0</v>
      </c>
      <c r="BC63" s="273">
        <f>IF(AND(U63&gt;6,OR(S63&gt;6,V63&gt;6)),1,0)</f>
        <v>0</v>
      </c>
      <c r="BD63" s="273">
        <f>IF(AND(OR(S63&gt;6,U63&gt;6),OR(S63&gt;6,V63&gt;6)),1,0)</f>
        <v>0</v>
      </c>
      <c r="BE63" s="273">
        <f>IF(AND(S63&gt;4,OR(S63&gt;6,U63&gt;6,V63&gt;6)),1,0)</f>
        <v>0</v>
      </c>
      <c r="BF63" s="273">
        <f>IF(AND(S63&gt;4,OR(S63&gt;6,T63&gt;6,U63&gt;6,V63&gt;6)),1,0)</f>
        <v>0</v>
      </c>
      <c r="BG63" s="268">
        <f>IF(AND(S63&gt;4,MAX(S63:W63)&gt;6),1,0)</f>
        <v>0</v>
      </c>
      <c r="BH63" s="272">
        <f>IF(AND(OR(X63+AA63&gt;12,AND(X63&gt;6,AA63&gt;6)),AN63&gt;6,OR(AO63&gt;=AN63,AO63&gt;6)),1,0)</f>
        <v>0</v>
      </c>
      <c r="BI63" s="273">
        <f>IF(OR(AND(X63&gt;6,AB63&gt;6),X63+AA63&gt;12),1,0)</f>
        <v>0</v>
      </c>
      <c r="BJ63" s="273">
        <f>IF(AND(X63&gt;6,Z63&gt;6,AA63&gt;6),1,0)</f>
        <v>0</v>
      </c>
      <c r="BK63" s="273">
        <f>IF(AND(Z63&gt;7,OR(X63&gt;6,AA63&gt;6)),1,0)</f>
        <v>0</v>
      </c>
      <c r="BL63" s="273">
        <f>IF(AND(Z63&gt;6,OR(X63&gt;6,AA63&gt;6)),1,0)</f>
        <v>0</v>
      </c>
      <c r="BM63" s="273">
        <f>IF(AND(OR(X63&gt;6,Z63&gt;6),OR(X63&gt;6,AA63&gt;6)),1,0)</f>
        <v>0</v>
      </c>
      <c r="BN63" s="273">
        <f>IF(AND(X63&gt;4,OR(X63&gt;6,Z63&gt;6,AA63&gt;6)),1,0)</f>
        <v>0</v>
      </c>
      <c r="BO63" s="273">
        <f>IF(AND(X63&gt;4,OR(X63&gt;6,Y63&gt;6,Z63&gt;6,AA63&gt;6)),1,0)</f>
        <v>0</v>
      </c>
      <c r="BP63" s="268">
        <f>IF(AND(X63&gt;4,MAX(X63:AB63)&gt;6),1,0)</f>
        <v>0</v>
      </c>
      <c r="BQ63" s="268">
        <f>IF(AVERAGE(AN63:AO63)&gt;9,1,0)+IF(AVERAGE(AN63:AO63)&gt;7,1,0)+IF(AN63&gt;7,1,0)+IF(AO63&gt;7,1,0)+IF(AP63&gt;8,1,0)+IF(AP63&gt;6,1,0)</f>
        <v>4</v>
      </c>
      <c r="BR63" s="274">
        <f>IF(OR(MAX(AF63,AG63,AK63,AM63)&gt;6,MAX(AH63,AI63,AJ63,AL63)&gt;7),2,IF(MAX(AF63:AM63)&gt;4,1,0))</f>
        <v>1</v>
      </c>
      <c r="BS63" s="267" t="str">
        <f>IF(AR63=1,"Yes","")</f>
        <v/>
      </c>
      <c r="BT63" s="266" t="str">
        <f>IF($B63="ML","There",IF(AND($X63&gt;=6,AVERAGE($Z63:$AA63)&gt;=6),"Likely",IF(OR($X63&gt;6,AND($X63=6,AVERAGE($Z63:$AA63)&gt;=3),AND($X63&gt;=5,AVERAGE($Z63:$AA63)&gt;=5),AVERAGE($X63,$Z63:$AA63)&gt;5),"Possible","Unlikely")))</f>
        <v>Unlikely</v>
      </c>
      <c r="BU63" s="267" t="str">
        <f>IF(OR(AND(S63&gt;=6,U63+V63&gt;=12),S63&gt;7),"Start",IF(AND(S63&gt;=5,U63+V63&gt;=8),"Bench","aack!"))</f>
        <v>aack!</v>
      </c>
      <c r="BV63" s="267" t="str">
        <f>IF(OR(AND(X63&gt;=6,Z63+AA63&gt;=12),X63&gt;7),"Start",IF(AND(X63&gt;=5,Z63+AA63&gt;=8),"Bench","aack!"))</f>
        <v>aack!</v>
      </c>
      <c r="BW63" s="267" t="str">
        <f>IF(S63&gt;5,"ML",IF(S63=5,"AAA",IF(S63=4,"AA",IF(S63=3,"A","SS-A"))))</f>
        <v>A</v>
      </c>
      <c r="BX63" s="267">
        <f>S63-X63</f>
        <v>-2</v>
      </c>
      <c r="BY63" s="267">
        <f>T63-Y63</f>
        <v>0</v>
      </c>
      <c r="BZ63" s="267">
        <f>U63-Z63</f>
        <v>0</v>
      </c>
      <c r="CA63" s="267">
        <f>V63-AA63</f>
        <v>0</v>
      </c>
      <c r="CB63" s="267">
        <f>W63-AB63</f>
        <v>0</v>
      </c>
      <c r="CC63" s="267">
        <f>SUM(BX63:CB63)</f>
        <v>-2</v>
      </c>
      <c r="CD63" s="267">
        <f>X63+Z63+AA63</f>
        <v>9</v>
      </c>
      <c r="CE63" s="267">
        <f>X63+Z63</f>
        <v>6</v>
      </c>
      <c r="CF63" s="267">
        <f>X63+AA63</f>
        <v>8</v>
      </c>
      <c r="CG63" s="267" t="str">
        <f>IF(L63&gt;24,"Now - Age",IF(S63&gt;6,"Now",IF(X63&lt;6,"With Dev",MIN(X63-S63,7-S63))))</f>
        <v>With Dev</v>
      </c>
      <c r="CH63" s="282" t="str">
        <f>IF(AF63&lt;&gt;"-","X","")</f>
        <v/>
      </c>
      <c r="CI63" s="282" t="str">
        <f>IF(AND(AG63&lt;&gt;"-",AG63&gt;5),"X","")</f>
        <v/>
      </c>
      <c r="CJ63" s="282" t="str">
        <f>IF(AND(AH63&lt;&gt;"-",AH63&gt;5),"X","")</f>
        <v>X</v>
      </c>
      <c r="CK63" s="282" t="str">
        <f>IF(AND(AI63&lt;&gt;"-",AI63&gt;4,AC63&gt;6),"X","")</f>
        <v/>
      </c>
      <c r="CL63" s="282" t="str">
        <f>IF(AND(AJ63&lt;&gt;"-",AJ63&gt;5,AC63&gt;5),"X","")</f>
        <v/>
      </c>
      <c r="CM63" s="282" t="str">
        <f>IF(AND(AK63&lt;&gt;"-",AK63&gt;3),"X","")</f>
        <v/>
      </c>
      <c r="CN63" s="282" t="str">
        <f>IF(AND(AL63&lt;&gt;"-",AL63&gt;6),"X","")</f>
        <v/>
      </c>
      <c r="CO63" s="282" t="str">
        <f>IF(AND(AM63&lt;&gt;"-",AM63&gt;5,AD63&gt;6),"X","")</f>
        <v/>
      </c>
      <c r="CP63" s="282" t="str">
        <f>IF(COUNTBLANK(CH63:CO63)=8,"X","")</f>
        <v/>
      </c>
    </row>
    <row r="64" spans="1:94" s="340" customFormat="1" x14ac:dyDescent="0.25">
      <c r="A64" s="265" t="str">
        <f>H64&amp;" "&amp;I64</f>
        <v>Clint Thompson</v>
      </c>
      <c r="B64" s="265" t="str">
        <f>IF(ISERROR(VLOOKUP(H64,KAL!$C$3:$C$24,1,FALSE)),IF(ISERROR(VLOOKUP(H64,'GRR-AAA'!$C$6:$C$33,1,FALSE)),IF(ISERROR(VLOOKUP(H64,'HAM-AA'!$C$6:$C$33,1,FALSE)),IF(ISERROR(VLOOKUP(H64,'NAM-A'!$C$6:$C$33,1,FALSE)),IF(ISERROR(VLOOKUP(H64,'KET-S A'!$C$6:$C$33,1,FALSE)),"","S A"),"A"),"AA"),"AAA"),"ML")</f>
        <v/>
      </c>
      <c r="C64" s="266"/>
      <c r="D64" s="267" t="str">
        <f>IF(BJ64=1,3,IF(BK64=1,4,IF(BH64=1,1,IF(BL64=1,5,IF(BI64=1,2,IF(BM64=1,6,IF(BN64=1,7,IF(BO64=1,8,IF(BP64=1,9,"-")))))))))</f>
        <v>-</v>
      </c>
      <c r="E64" s="267" t="str">
        <f>IF(BA64=1,3,IF(BB64=1,4,IF(AY64=1,1,IF(BC64=1,5,IF(AZ64=1,2,IF(BD64=1,6,IF(BE64=1,7,IF(BF64=1,8,IF(BG64=1,9,"-")))))))))</f>
        <v>-</v>
      </c>
      <c r="F64" s="267" t="str">
        <f>IF(OR(OR(Q64="Very High",Q64="High"),AND(OR(Q64="Very High",Q64="High",Q64="Normal"),OR(R64="Very High",R64="High"))),"K","T")</f>
        <v>T</v>
      </c>
      <c r="G64" s="267" t="s">
        <v>87</v>
      </c>
      <c r="H64" s="267" t="s">
        <v>894</v>
      </c>
      <c r="I64" s="267" t="s">
        <v>895</v>
      </c>
      <c r="J64" s="267" t="s">
        <v>531</v>
      </c>
      <c r="K64" s="267" t="s">
        <v>295</v>
      </c>
      <c r="L64" s="267">
        <v>22</v>
      </c>
      <c r="M64" s="267" t="s">
        <v>94</v>
      </c>
      <c r="N64" s="267" t="s">
        <v>94</v>
      </c>
      <c r="O64" s="267" t="s">
        <v>40</v>
      </c>
      <c r="P64" s="268" t="s">
        <v>40</v>
      </c>
      <c r="Q64" s="267" t="s">
        <v>215</v>
      </c>
      <c r="R64" s="268" t="s">
        <v>214</v>
      </c>
      <c r="S64" s="267">
        <v>3</v>
      </c>
      <c r="T64" s="267">
        <v>5</v>
      </c>
      <c r="U64" s="267">
        <v>2</v>
      </c>
      <c r="V64" s="267">
        <v>2</v>
      </c>
      <c r="W64" s="268">
        <v>3</v>
      </c>
      <c r="X64" s="267">
        <v>3</v>
      </c>
      <c r="Y64" s="267">
        <v>5</v>
      </c>
      <c r="Z64" s="267">
        <v>2</v>
      </c>
      <c r="AA64" s="267">
        <v>4</v>
      </c>
      <c r="AB64" s="268">
        <v>4</v>
      </c>
      <c r="AC64" s="267">
        <v>8</v>
      </c>
      <c r="AD64" s="267">
        <v>7</v>
      </c>
      <c r="AE64" s="267">
        <v>1</v>
      </c>
      <c r="AF64" s="267" t="s">
        <v>35</v>
      </c>
      <c r="AG64" s="267" t="s">
        <v>35</v>
      </c>
      <c r="AH64" s="267">
        <v>2</v>
      </c>
      <c r="AI64" s="267">
        <v>2</v>
      </c>
      <c r="AJ64" s="267">
        <v>8</v>
      </c>
      <c r="AK64" s="267" t="s">
        <v>35</v>
      </c>
      <c r="AL64" s="267" t="s">
        <v>35</v>
      </c>
      <c r="AM64" s="268" t="s">
        <v>35</v>
      </c>
      <c r="AN64" s="267">
        <v>5</v>
      </c>
      <c r="AO64" s="267">
        <v>9</v>
      </c>
      <c r="AP64" s="268">
        <v>6</v>
      </c>
      <c r="AQ64" s="269" t="s">
        <v>35</v>
      </c>
      <c r="AR64" s="268">
        <v>0</v>
      </c>
      <c r="AS64" s="270">
        <f>AVERAGE(S64,U64,V64)+IF(OR(S64&gt;7,AND(S64&gt;5,V64&gt;5)),0.5,0)+IF(U64&gt;7,0.25,0)+IF(S64&lt;6,-0.5*(6-S64),0)</f>
        <v>0.83333333333333348</v>
      </c>
      <c r="AT64" s="271" t="str">
        <f>IF(AS64&gt;9,"SuperStar",IF(AS64&gt;8,"Star",IF(AS64&gt;6.5,"GoodReg",IF(AS64&gt;5,"Reg",IF(AS64&gt;4,"Bench","Minors")))))</f>
        <v>Minors</v>
      </c>
      <c r="AU64" s="270">
        <f>AVERAGE(X64,Z64,AA64)+IF(OR(X64&gt;7,AND(X64&gt;5,AA64&gt;5)),0.5,0)+IF(Z64&gt;7,0.25,0)+IF(X64&lt;6,-0.5*(6-X64),0)</f>
        <v>1.5</v>
      </c>
      <c r="AV64" s="270" t="str">
        <f>IF(AU64&gt;9,"SuperStar",IF(AU64&gt;8,"Star",IF(AU64&gt;6.5,"GoodReg",IF(AU64&gt;5,"Reg",IF(AU64&gt;4,"Bench","Minors")))))</f>
        <v>Minors</v>
      </c>
      <c r="AW64" s="271">
        <f>MIN(AS64+(MAX(0,25-L64))^1.5,AU64)</f>
        <v>1.5</v>
      </c>
      <c r="AX64" s="271" t="str">
        <f>IF(AW64&gt;9,"SuperStar",IF(AW64&gt;8,"Star",IF(AW64&gt;6.5,"GoodReg",IF(AW64&gt;5,"Reg",IF(AW64&gt;4,"Bench","Minors")))))</f>
        <v>Minors</v>
      </c>
      <c r="AY64" s="272">
        <f>IF(AND(OR(S64+V64&gt;12,AND(S64&gt;6,V64&gt;6)),AN64&gt;6,OR(AO64&gt;=AN64,AO64&gt;6)),1,0)</f>
        <v>0</v>
      </c>
      <c r="AZ64" s="273">
        <f>IF(OR(AND(S64&gt;6,W64&gt;6),S64+V64&gt;12),1,0)</f>
        <v>0</v>
      </c>
      <c r="BA64" s="273">
        <f>IF(AND(S64&gt;6,U64&gt;6,V64&gt;6),1,0)</f>
        <v>0</v>
      </c>
      <c r="BB64" s="273">
        <f>IF(AND(U64&gt;7,OR(S64&gt;6,V64&gt;6)),1,0)</f>
        <v>0</v>
      </c>
      <c r="BC64" s="273">
        <f>IF(AND(U64&gt;6,OR(S64&gt;6,V64&gt;6)),1,0)</f>
        <v>0</v>
      </c>
      <c r="BD64" s="273">
        <f>IF(AND(OR(S64&gt;6,U64&gt;6),OR(S64&gt;6,V64&gt;6)),1,0)</f>
        <v>0</v>
      </c>
      <c r="BE64" s="273">
        <f>IF(AND(S64&gt;4,OR(S64&gt;6,U64&gt;6,V64&gt;6)),1,0)</f>
        <v>0</v>
      </c>
      <c r="BF64" s="273">
        <f>IF(AND(S64&gt;4,OR(S64&gt;6,T64&gt;6,U64&gt;6,V64&gt;6)),1,0)</f>
        <v>0</v>
      </c>
      <c r="BG64" s="268">
        <f>IF(AND(S64&gt;4,MAX(S64:W64)&gt;6),1,0)</f>
        <v>0</v>
      </c>
      <c r="BH64" s="272">
        <f>IF(AND(OR(X64+AA64&gt;12,AND(X64&gt;6,AA64&gt;6)),AN64&gt;6,OR(AO64&gt;=AN64,AO64&gt;6)),1,0)</f>
        <v>0</v>
      </c>
      <c r="BI64" s="273">
        <f>IF(OR(AND(X64&gt;6,AB64&gt;6),X64+AA64&gt;12),1,0)</f>
        <v>0</v>
      </c>
      <c r="BJ64" s="273">
        <f>IF(AND(X64&gt;6,Z64&gt;6,AA64&gt;6),1,0)</f>
        <v>0</v>
      </c>
      <c r="BK64" s="273">
        <f>IF(AND(Z64&gt;7,OR(X64&gt;6,AA64&gt;6)),1,0)</f>
        <v>0</v>
      </c>
      <c r="BL64" s="273">
        <f>IF(AND(Z64&gt;6,OR(X64&gt;6,AA64&gt;6)),1,0)</f>
        <v>0</v>
      </c>
      <c r="BM64" s="273">
        <f>IF(AND(OR(X64&gt;6,Z64&gt;6),OR(X64&gt;6,AA64&gt;6)),1,0)</f>
        <v>0</v>
      </c>
      <c r="BN64" s="273">
        <f>IF(AND(X64&gt;4,OR(X64&gt;6,Z64&gt;6,AA64&gt;6)),1,0)</f>
        <v>0</v>
      </c>
      <c r="BO64" s="273">
        <f>IF(AND(X64&gt;4,OR(X64&gt;6,Y64&gt;6,Z64&gt;6,AA64&gt;6)),1,0)</f>
        <v>0</v>
      </c>
      <c r="BP64" s="268">
        <f>IF(AND(X64&gt;4,MAX(X64:AB64)&gt;6),1,0)</f>
        <v>0</v>
      </c>
      <c r="BQ64" s="268">
        <f>IF(AVERAGE(AN64:AO64)&gt;9,1,0)+IF(AVERAGE(AN64:AO64)&gt;7,1,0)+IF(AN64&gt;7,1,0)+IF(AO64&gt;7,1,0)+IF(AP64&gt;8,1,0)+IF(AP64&gt;6,1,0)</f>
        <v>1</v>
      </c>
      <c r="BR64" s="274">
        <f>IF(OR(MAX(AF64,AG64,AK64,AM64)&gt;6,MAX(AH64,AI64,AJ64,AL64)&gt;7),2,IF(MAX(AF64:AM64)&gt;4,1,0))</f>
        <v>2</v>
      </c>
      <c r="BS64" s="267" t="str">
        <f>IF(AR64=1,"Yes","")</f>
        <v/>
      </c>
      <c r="BT64" s="266" t="str">
        <f>IF($B64="ML","There",IF(AND($X64&gt;=6,AVERAGE($Z64:$AA64)&gt;=6),"Likely",IF(OR($X64&gt;6,AND($X64=6,AVERAGE($Z64:$AA64)&gt;=3),AND($X64&gt;=5,AVERAGE($Z64:$AA64)&gt;=5),AVERAGE($X64,$Z64:$AA64)&gt;5),"Possible","Unlikely")))</f>
        <v>Unlikely</v>
      </c>
      <c r="BU64" s="267" t="str">
        <f>IF(OR(AND(S64&gt;=6,U64+V64&gt;=12),S64&gt;7),"Start",IF(AND(S64&gt;=5,U64+V64&gt;=8),"Bench","aack!"))</f>
        <v>aack!</v>
      </c>
      <c r="BV64" s="267" t="str">
        <f>IF(OR(AND(X64&gt;=6,Z64+AA64&gt;=12),X64&gt;7),"Start",IF(AND(X64&gt;=5,Z64+AA64&gt;=8),"Bench","aack!"))</f>
        <v>aack!</v>
      </c>
      <c r="BW64" s="267" t="str">
        <f>IF(S64&gt;5,"ML",IF(S64=5,"AAA",IF(S64=4,"AA",IF(S64=3,"A","SS-A"))))</f>
        <v>A</v>
      </c>
      <c r="BX64" s="267">
        <f>S64-X64</f>
        <v>0</v>
      </c>
      <c r="BY64" s="267">
        <f>T64-Y64</f>
        <v>0</v>
      </c>
      <c r="BZ64" s="267">
        <f>U64-Z64</f>
        <v>0</v>
      </c>
      <c r="CA64" s="267">
        <f>V64-AA64</f>
        <v>-2</v>
      </c>
      <c r="CB64" s="267">
        <f>W64-AB64</f>
        <v>-1</v>
      </c>
      <c r="CC64" s="267">
        <f>SUM(BX64:CB64)</f>
        <v>-3</v>
      </c>
      <c r="CD64" s="267">
        <f>X64+Z64+AA64</f>
        <v>9</v>
      </c>
      <c r="CE64" s="267">
        <f>X64+Z64</f>
        <v>5</v>
      </c>
      <c r="CF64" s="267">
        <f>X64+AA64</f>
        <v>7</v>
      </c>
      <c r="CG64" s="267" t="str">
        <f>IF(L64&gt;24,"Now - Age",IF(S64&gt;6,"Now",IF(X64&lt;6,"With Dev",MIN(X64-S64,7-S64))))</f>
        <v>With Dev</v>
      </c>
      <c r="CH64" s="282" t="str">
        <f>IF(AF64&lt;&gt;"-","X","")</f>
        <v/>
      </c>
      <c r="CI64" s="282" t="str">
        <f>IF(AND(AG64&lt;&gt;"-",AG64&gt;5),"X","")</f>
        <v/>
      </c>
      <c r="CJ64" s="282" t="str">
        <f>IF(AND(AH64&lt;&gt;"-",AH64&gt;5),"X","")</f>
        <v/>
      </c>
      <c r="CK64" s="282" t="str">
        <f>IF(AND(AI64&lt;&gt;"-",AI64&gt;4,AC64&gt;6),"X","")</f>
        <v/>
      </c>
      <c r="CL64" s="282" t="str">
        <f>IF(AND(AJ64&lt;&gt;"-",AJ64&gt;5,AC64&gt;5),"X","")</f>
        <v>X</v>
      </c>
      <c r="CM64" s="282" t="str">
        <f>IF(AND(AK64&lt;&gt;"-",AK64&gt;3),"X","")</f>
        <v/>
      </c>
      <c r="CN64" s="282" t="str">
        <f>IF(AND(AL64&lt;&gt;"-",AL64&gt;6),"X","")</f>
        <v/>
      </c>
      <c r="CO64" s="282" t="str">
        <f>IF(AND(AM64&lt;&gt;"-",AM64&gt;5,AD64&gt;6),"X","")</f>
        <v/>
      </c>
      <c r="CP64" s="282" t="str">
        <f>IF(COUNTBLANK(CH64:CO64)=8,"X","")</f>
        <v/>
      </c>
    </row>
    <row r="65" spans="1:94" s="340" customFormat="1" x14ac:dyDescent="0.25">
      <c r="A65" s="265" t="str">
        <f>H65&amp;" "&amp;I65</f>
        <v>Je-myung So</v>
      </c>
      <c r="B65" s="265" t="str">
        <f>IF(ISERROR(VLOOKUP(H65,KAL!$C$3:$C$24,1,FALSE)),IF(ISERROR(VLOOKUP(H65,'GRR-AAA'!$C$6:$C$33,1,FALSE)),IF(ISERROR(VLOOKUP(H65,'HAM-AA'!$C$6:$C$33,1,FALSE)),IF(ISERROR(VLOOKUP(H65,'NAM-A'!$C$6:$C$33,1,FALSE)),IF(ISERROR(VLOOKUP(H65,'KET-S A'!$C$6:$C$33,1,FALSE)),"","S A"),"A"),"AA"),"AAA"),"ML")</f>
        <v/>
      </c>
      <c r="C65" s="266"/>
      <c r="D65" s="267" t="str">
        <f>IF(BJ65=1,3,IF(BK65=1,4,IF(BH65=1,1,IF(BL65=1,5,IF(BI65=1,2,IF(BM65=1,6,IF(BN65=1,7,IF(BO65=1,8,IF(BP65=1,9,"-")))))))))</f>
        <v>-</v>
      </c>
      <c r="E65" s="267" t="str">
        <f>IF(BA65=1,3,IF(BB65=1,4,IF(AY65=1,1,IF(BC65=1,5,IF(AZ65=1,2,IF(BD65=1,6,IF(BE65=1,7,IF(BF65=1,8,IF(BG65=1,9,"-")))))))))</f>
        <v>-</v>
      </c>
      <c r="F65" s="267" t="str">
        <f>IF(OR(OR(Q65="Very High",Q65="High"),AND(OR(Q65="Very High",Q65="High",Q65="Normal"),OR(R65="Very High",R65="High"))),"K","T")</f>
        <v>T</v>
      </c>
      <c r="G65" s="267" t="s">
        <v>86</v>
      </c>
      <c r="H65" s="267" t="s">
        <v>714</v>
      </c>
      <c r="I65" s="267" t="s">
        <v>715</v>
      </c>
      <c r="J65" s="267" t="s">
        <v>553</v>
      </c>
      <c r="K65" s="267" t="s">
        <v>200</v>
      </c>
      <c r="L65" s="267">
        <v>23</v>
      </c>
      <c r="M65" s="267" t="s">
        <v>94</v>
      </c>
      <c r="N65" s="267" t="s">
        <v>94</v>
      </c>
      <c r="O65" s="267" t="s">
        <v>40</v>
      </c>
      <c r="P65" s="268" t="s">
        <v>40</v>
      </c>
      <c r="Q65" s="267" t="s">
        <v>215</v>
      </c>
      <c r="R65" s="268" t="s">
        <v>214</v>
      </c>
      <c r="S65" s="267">
        <v>3</v>
      </c>
      <c r="T65" s="267">
        <v>4</v>
      </c>
      <c r="U65" s="267">
        <v>2</v>
      </c>
      <c r="V65" s="267">
        <v>2</v>
      </c>
      <c r="W65" s="268">
        <v>2</v>
      </c>
      <c r="X65" s="267">
        <v>3</v>
      </c>
      <c r="Y65" s="267">
        <v>4</v>
      </c>
      <c r="Z65" s="267">
        <v>2</v>
      </c>
      <c r="AA65" s="267">
        <v>3</v>
      </c>
      <c r="AB65" s="268">
        <v>3</v>
      </c>
      <c r="AC65" s="267">
        <v>9</v>
      </c>
      <c r="AD65" s="267">
        <v>8</v>
      </c>
      <c r="AE65" s="267">
        <v>1</v>
      </c>
      <c r="AF65" s="267" t="s">
        <v>35</v>
      </c>
      <c r="AG65" s="267" t="s">
        <v>35</v>
      </c>
      <c r="AH65" s="267">
        <v>8</v>
      </c>
      <c r="AI65" s="267">
        <v>8</v>
      </c>
      <c r="AJ65" s="267">
        <v>6</v>
      </c>
      <c r="AK65" s="267" t="s">
        <v>35</v>
      </c>
      <c r="AL65" s="267" t="s">
        <v>35</v>
      </c>
      <c r="AM65" s="268" t="s">
        <v>35</v>
      </c>
      <c r="AN65" s="267">
        <v>4</v>
      </c>
      <c r="AO65" s="267">
        <v>5</v>
      </c>
      <c r="AP65" s="268">
        <v>5</v>
      </c>
      <c r="AQ65" s="269" t="s">
        <v>35</v>
      </c>
      <c r="AR65" s="268" t="s">
        <v>38</v>
      </c>
      <c r="AS65" s="270">
        <f>AVERAGE(S65,U65,V65)+IF(OR(S65&gt;7,AND(S65&gt;5,V65&gt;5)),0.5,0)+IF(U65&gt;7,0.25,0)+IF(S65&lt;6,-0.5*(6-S65),0)</f>
        <v>0.83333333333333348</v>
      </c>
      <c r="AT65" s="271" t="str">
        <f>IF(AS65&gt;9,"SuperStar",IF(AS65&gt;8,"Star",IF(AS65&gt;6.5,"GoodReg",IF(AS65&gt;5,"Reg",IF(AS65&gt;4,"Bench","Minors")))))</f>
        <v>Minors</v>
      </c>
      <c r="AU65" s="270">
        <f>AVERAGE(X65,Z65,AA65)+IF(OR(X65&gt;7,AND(X65&gt;5,AA65&gt;5)),0.5,0)+IF(Z65&gt;7,0.25,0)+IF(X65&lt;6,-0.5*(6-X65),0)</f>
        <v>1.1666666666666665</v>
      </c>
      <c r="AV65" s="270" t="str">
        <f>IF(AU65&gt;9,"SuperStar",IF(AU65&gt;8,"Star",IF(AU65&gt;6.5,"GoodReg",IF(AU65&gt;5,"Reg",IF(AU65&gt;4,"Bench","Minors")))))</f>
        <v>Minors</v>
      </c>
      <c r="AW65" s="271">
        <f>MIN(AS65+(MAX(0,25-L65))^1.5,AU65)</f>
        <v>1.1666666666666665</v>
      </c>
      <c r="AX65" s="271" t="str">
        <f>IF(AW65&gt;9,"SuperStar",IF(AW65&gt;8,"Star",IF(AW65&gt;6.5,"GoodReg",IF(AW65&gt;5,"Reg",IF(AW65&gt;4,"Bench","Minors")))))</f>
        <v>Minors</v>
      </c>
      <c r="AY65" s="272">
        <f>IF(AND(OR(S65+V65&gt;12,AND(S65&gt;6,V65&gt;6)),AN65&gt;6,OR(AO65&gt;=AN65,AO65&gt;6)),1,0)</f>
        <v>0</v>
      </c>
      <c r="AZ65" s="273">
        <f>IF(OR(AND(S65&gt;6,W65&gt;6),S65+V65&gt;12),1,0)</f>
        <v>0</v>
      </c>
      <c r="BA65" s="273">
        <f>IF(AND(S65&gt;6,U65&gt;6,V65&gt;6),1,0)</f>
        <v>0</v>
      </c>
      <c r="BB65" s="273">
        <f>IF(AND(U65&gt;7,OR(S65&gt;6,V65&gt;6)),1,0)</f>
        <v>0</v>
      </c>
      <c r="BC65" s="273">
        <f>IF(AND(U65&gt;6,OR(S65&gt;6,V65&gt;6)),1,0)</f>
        <v>0</v>
      </c>
      <c r="BD65" s="273">
        <f>IF(AND(OR(S65&gt;6,U65&gt;6),OR(S65&gt;6,V65&gt;6)),1,0)</f>
        <v>0</v>
      </c>
      <c r="BE65" s="273">
        <f>IF(AND(S65&gt;4,OR(S65&gt;6,U65&gt;6,V65&gt;6)),1,0)</f>
        <v>0</v>
      </c>
      <c r="BF65" s="273">
        <f>IF(AND(S65&gt;4,OR(S65&gt;6,T65&gt;6,U65&gt;6,V65&gt;6)),1,0)</f>
        <v>0</v>
      </c>
      <c r="BG65" s="268">
        <f>IF(AND(S65&gt;4,MAX(S65:W65)&gt;6),1,0)</f>
        <v>0</v>
      </c>
      <c r="BH65" s="272">
        <f>IF(AND(OR(X65+AA65&gt;12,AND(X65&gt;6,AA65&gt;6)),AN65&gt;6,OR(AO65&gt;=AN65,AO65&gt;6)),1,0)</f>
        <v>0</v>
      </c>
      <c r="BI65" s="273">
        <f>IF(OR(AND(X65&gt;6,AB65&gt;6),X65+AA65&gt;12),1,0)</f>
        <v>0</v>
      </c>
      <c r="BJ65" s="273">
        <f>IF(AND(X65&gt;6,Z65&gt;6,AA65&gt;6),1,0)</f>
        <v>0</v>
      </c>
      <c r="BK65" s="273">
        <f>IF(AND(Z65&gt;7,OR(X65&gt;6,AA65&gt;6)),1,0)</f>
        <v>0</v>
      </c>
      <c r="BL65" s="273">
        <f>IF(AND(Z65&gt;6,OR(X65&gt;6,AA65&gt;6)),1,0)</f>
        <v>0</v>
      </c>
      <c r="BM65" s="273">
        <f>IF(AND(OR(X65&gt;6,Z65&gt;6),OR(X65&gt;6,AA65&gt;6)),1,0)</f>
        <v>0</v>
      </c>
      <c r="BN65" s="273">
        <f>IF(AND(X65&gt;4,OR(X65&gt;6,Z65&gt;6,AA65&gt;6)),1,0)</f>
        <v>0</v>
      </c>
      <c r="BO65" s="273">
        <f>IF(AND(X65&gt;4,OR(X65&gt;6,Y65&gt;6,Z65&gt;6,AA65&gt;6)),1,0)</f>
        <v>0</v>
      </c>
      <c r="BP65" s="268">
        <f>IF(AND(X65&gt;4,MAX(X65:AB65)&gt;6),1,0)</f>
        <v>0</v>
      </c>
      <c r="BQ65" s="268">
        <f>IF(AVERAGE(AN65:AO65)&gt;9,1,0)+IF(AVERAGE(AN65:AO65)&gt;7,1,0)+IF(AN65&gt;7,1,0)+IF(AO65&gt;7,1,0)+IF(AP65&gt;8,1,0)+IF(AP65&gt;6,1,0)</f>
        <v>0</v>
      </c>
      <c r="BR65" s="274">
        <f>IF(OR(MAX(AF65,AG65,AK65,AM65)&gt;6,MAX(AH65,AI65,AJ65,AL65)&gt;7),2,IF(MAX(AF65:AM65)&gt;4,1,0))</f>
        <v>2</v>
      </c>
      <c r="BS65" s="267" t="str">
        <f>IF(AR65=1,"Yes","")</f>
        <v/>
      </c>
      <c r="BT65" s="266" t="str">
        <f>IF($B65="ML","There",IF(AND($X65&gt;=6,AVERAGE($Z65:$AA65)&gt;=6),"Likely",IF(OR($X65&gt;6,AND($X65=6,AVERAGE($Z65:$AA65)&gt;=3),AND($X65&gt;=5,AVERAGE($Z65:$AA65)&gt;=5),AVERAGE($X65,$Z65:$AA65)&gt;5),"Possible","Unlikely")))</f>
        <v>Unlikely</v>
      </c>
      <c r="BU65" s="267" t="str">
        <f>IF(OR(AND(S65&gt;=6,U65+V65&gt;=12),S65&gt;7),"Start",IF(AND(S65&gt;=5,U65+V65&gt;=8),"Bench","aack!"))</f>
        <v>aack!</v>
      </c>
      <c r="BV65" s="267" t="str">
        <f>IF(OR(AND(X65&gt;=6,Z65+AA65&gt;=12),X65&gt;7),"Start",IF(AND(X65&gt;=5,Z65+AA65&gt;=8),"Bench","aack!"))</f>
        <v>aack!</v>
      </c>
      <c r="BW65" s="267" t="str">
        <f>IF(S65&gt;5,"ML",IF(S65=5,"AAA",IF(S65=4,"AA",IF(S65=3,"A","SS-A"))))</f>
        <v>A</v>
      </c>
      <c r="BX65" s="267">
        <f>S65-X65</f>
        <v>0</v>
      </c>
      <c r="BY65" s="267">
        <f>T65-Y65</f>
        <v>0</v>
      </c>
      <c r="BZ65" s="267">
        <f>U65-Z65</f>
        <v>0</v>
      </c>
      <c r="CA65" s="267">
        <f>V65-AA65</f>
        <v>-1</v>
      </c>
      <c r="CB65" s="267">
        <f>W65-AB65</f>
        <v>-1</v>
      </c>
      <c r="CC65" s="267">
        <f>SUM(BX65:CB65)</f>
        <v>-2</v>
      </c>
      <c r="CD65" s="267">
        <f>X65+Z65+AA65</f>
        <v>8</v>
      </c>
      <c r="CE65" s="267">
        <f>X65+Z65</f>
        <v>5</v>
      </c>
      <c r="CF65" s="267">
        <f>X65+AA65</f>
        <v>6</v>
      </c>
      <c r="CG65" s="267" t="str">
        <f>IF(L65&gt;24,"Now - Age",IF(S65&gt;6,"Now",IF(X65&lt;6,"With Dev",MIN(X65-S65,7-S65))))</f>
        <v>With Dev</v>
      </c>
      <c r="CH65" s="282" t="str">
        <f>IF(AF65&lt;&gt;"-","X","")</f>
        <v/>
      </c>
      <c r="CI65" s="282" t="str">
        <f>IF(AND(AG65&lt;&gt;"-",AG65&gt;5),"X","")</f>
        <v/>
      </c>
      <c r="CJ65" s="282" t="str">
        <f>IF(AND(AH65&lt;&gt;"-",AH65&gt;5),"X","")</f>
        <v>X</v>
      </c>
      <c r="CK65" s="282" t="str">
        <f>IF(AND(AI65&lt;&gt;"-",AI65&gt;4,AC65&gt;6),"X","")</f>
        <v>X</v>
      </c>
      <c r="CL65" s="282" t="str">
        <f>IF(AND(AJ65&lt;&gt;"-",AJ65&gt;5,AC65&gt;5),"X","")</f>
        <v>X</v>
      </c>
      <c r="CM65" s="282" t="str">
        <f>IF(AND(AK65&lt;&gt;"-",AK65&gt;3),"X","")</f>
        <v/>
      </c>
      <c r="CN65" s="282" t="str">
        <f>IF(AND(AL65&lt;&gt;"-",AL65&gt;6),"X","")</f>
        <v/>
      </c>
      <c r="CO65" s="282" t="str">
        <f>IF(AND(AM65&lt;&gt;"-",AM65&gt;5,AD65&gt;6),"X","")</f>
        <v/>
      </c>
      <c r="CP65" s="282" t="str">
        <f>IF(COUNTBLANK(CH65:CO65)=8,"X","")</f>
        <v/>
      </c>
    </row>
    <row r="66" spans="1:94" s="340" customFormat="1" x14ac:dyDescent="0.25">
      <c r="A66" s="265" t="str">
        <f>H66&amp;" "&amp;I66</f>
        <v>Ross MacBradden</v>
      </c>
      <c r="B66" s="265" t="str">
        <f>IF(ISERROR(VLOOKUP(H66,KAL!$C$3:$C$24,1,FALSE)),IF(ISERROR(VLOOKUP(H66,'GRR-AAA'!$C$6:$C$33,1,FALSE)),IF(ISERROR(VLOOKUP(H66,'HAM-AA'!$C$6:$C$33,1,FALSE)),IF(ISERROR(VLOOKUP(H66,'NAM-A'!$C$6:$C$33,1,FALSE)),IF(ISERROR(VLOOKUP(H66,'KET-S A'!$C$6:$C$33,1,FALSE)),"","S A"),"A"),"AA"),"AAA"),"ML")</f>
        <v/>
      </c>
      <c r="C66" s="266"/>
      <c r="D66" s="267" t="str">
        <f>IF(BJ66=1,3,IF(BK66=1,4,IF(BH66=1,1,IF(BL66=1,5,IF(BI66=1,2,IF(BM66=1,6,IF(BN66=1,7,IF(BO66=1,8,IF(BP66=1,9,"-")))))))))</f>
        <v>-</v>
      </c>
      <c r="E66" s="267" t="str">
        <f>IF(BA66=1,3,IF(BB66=1,4,IF(AY66=1,1,IF(BC66=1,5,IF(AZ66=1,2,IF(BD66=1,6,IF(BE66=1,7,IF(BF66=1,8,IF(BG66=1,9,"-")))))))))</f>
        <v>-</v>
      </c>
      <c r="F66" s="267" t="str">
        <f>IF(OR(OR(Q66="Very High",Q66="High"),AND(OR(Q66="Very High",Q66="High",Q66="Normal"),OR(R66="Very High",R66="High"))),"K","T")</f>
        <v>T</v>
      </c>
      <c r="G66" s="267" t="s">
        <v>88</v>
      </c>
      <c r="H66" s="267" t="s">
        <v>629</v>
      </c>
      <c r="I66" s="267" t="s">
        <v>630</v>
      </c>
      <c r="J66" s="267" t="s">
        <v>531</v>
      </c>
      <c r="K66" s="267" t="s">
        <v>295</v>
      </c>
      <c r="L66" s="267">
        <v>22</v>
      </c>
      <c r="M66" s="267" t="s">
        <v>94</v>
      </c>
      <c r="N66" s="267" t="s">
        <v>94</v>
      </c>
      <c r="O66" s="267" t="s">
        <v>40</v>
      </c>
      <c r="P66" s="268" t="s">
        <v>40</v>
      </c>
      <c r="Q66" s="267" t="s">
        <v>214</v>
      </c>
      <c r="R66" s="268" t="s">
        <v>214</v>
      </c>
      <c r="S66" s="267">
        <v>2</v>
      </c>
      <c r="T66" s="267">
        <v>3</v>
      </c>
      <c r="U66" s="267">
        <v>3</v>
      </c>
      <c r="V66" s="267">
        <v>3</v>
      </c>
      <c r="W66" s="268">
        <v>2</v>
      </c>
      <c r="X66" s="267">
        <v>3</v>
      </c>
      <c r="Y66" s="267">
        <v>4</v>
      </c>
      <c r="Z66" s="267">
        <v>5</v>
      </c>
      <c r="AA66" s="267">
        <v>5</v>
      </c>
      <c r="AB66" s="268">
        <v>3</v>
      </c>
      <c r="AC66" s="267">
        <v>5</v>
      </c>
      <c r="AD66" s="267">
        <v>8</v>
      </c>
      <c r="AE66" s="267">
        <v>1</v>
      </c>
      <c r="AF66" s="267" t="s">
        <v>35</v>
      </c>
      <c r="AG66" s="267" t="s">
        <v>35</v>
      </c>
      <c r="AH66" s="267">
        <v>1</v>
      </c>
      <c r="AI66" s="267">
        <v>1</v>
      </c>
      <c r="AJ66" s="267" t="s">
        <v>35</v>
      </c>
      <c r="AK66" s="267">
        <v>7</v>
      </c>
      <c r="AL66" s="267">
        <v>2</v>
      </c>
      <c r="AM66" s="268">
        <v>5</v>
      </c>
      <c r="AN66" s="267">
        <v>10</v>
      </c>
      <c r="AO66" s="267">
        <v>5</v>
      </c>
      <c r="AP66" s="268">
        <v>7</v>
      </c>
      <c r="AQ66" s="269" t="s">
        <v>35</v>
      </c>
      <c r="AR66" s="268" t="s">
        <v>38</v>
      </c>
      <c r="AS66" s="270">
        <f>AVERAGE(S66,U66,V66)+IF(OR(S66&gt;7,AND(S66&gt;5,V66&gt;5)),0.5,0)+IF(U66&gt;7,0.25,0)+IF(S66&lt;6,-0.5*(6-S66),0)</f>
        <v>0.66666666666666652</v>
      </c>
      <c r="AT66" s="271" t="str">
        <f>IF(AS66&gt;9,"SuperStar",IF(AS66&gt;8,"Star",IF(AS66&gt;6.5,"GoodReg",IF(AS66&gt;5,"Reg",IF(AS66&gt;4,"Bench","Minors")))))</f>
        <v>Minors</v>
      </c>
      <c r="AU66" s="270">
        <f>AVERAGE(X66,Z66,AA66)+IF(OR(X66&gt;7,AND(X66&gt;5,AA66&gt;5)),0.5,0)+IF(Z66&gt;7,0.25,0)+IF(X66&lt;6,-0.5*(6-X66),0)</f>
        <v>2.833333333333333</v>
      </c>
      <c r="AV66" s="270" t="str">
        <f>IF(AU66&gt;9,"SuperStar",IF(AU66&gt;8,"Star",IF(AU66&gt;6.5,"GoodReg",IF(AU66&gt;5,"Reg",IF(AU66&gt;4,"Bench","Minors")))))</f>
        <v>Minors</v>
      </c>
      <c r="AW66" s="271">
        <f>MIN(AS66+(MAX(0,25-L66))^1.5,AU66)</f>
        <v>2.833333333333333</v>
      </c>
      <c r="AX66" s="271" t="str">
        <f>IF(AW66&gt;9,"SuperStar",IF(AW66&gt;8,"Star",IF(AW66&gt;6.5,"GoodReg",IF(AW66&gt;5,"Reg",IF(AW66&gt;4,"Bench","Minors")))))</f>
        <v>Minors</v>
      </c>
      <c r="AY66" s="272">
        <f>IF(AND(OR(S66+V66&gt;12,AND(S66&gt;6,V66&gt;6)),AN66&gt;6,OR(AO66&gt;=AN66,AO66&gt;6)),1,0)</f>
        <v>0</v>
      </c>
      <c r="AZ66" s="273">
        <f>IF(OR(AND(S66&gt;6,W66&gt;6),S66+V66&gt;12),1,0)</f>
        <v>0</v>
      </c>
      <c r="BA66" s="273">
        <f>IF(AND(S66&gt;6,U66&gt;6,V66&gt;6),1,0)</f>
        <v>0</v>
      </c>
      <c r="BB66" s="273">
        <f>IF(AND(U66&gt;7,OR(S66&gt;6,V66&gt;6)),1,0)</f>
        <v>0</v>
      </c>
      <c r="BC66" s="273">
        <f>IF(AND(U66&gt;6,OR(S66&gt;6,V66&gt;6)),1,0)</f>
        <v>0</v>
      </c>
      <c r="BD66" s="273">
        <f>IF(AND(OR(S66&gt;6,U66&gt;6),OR(S66&gt;6,V66&gt;6)),1,0)</f>
        <v>0</v>
      </c>
      <c r="BE66" s="273">
        <f>IF(AND(S66&gt;4,OR(S66&gt;6,U66&gt;6,V66&gt;6)),1,0)</f>
        <v>0</v>
      </c>
      <c r="BF66" s="273">
        <f>IF(AND(S66&gt;4,OR(S66&gt;6,T66&gt;6,U66&gt;6,V66&gt;6)),1,0)</f>
        <v>0</v>
      </c>
      <c r="BG66" s="268">
        <f>IF(AND(S66&gt;4,MAX(S66:W66)&gt;6),1,0)</f>
        <v>0</v>
      </c>
      <c r="BH66" s="272">
        <f>IF(AND(OR(X66+AA66&gt;12,AND(X66&gt;6,AA66&gt;6)),AN66&gt;6,OR(AO66&gt;=AN66,AO66&gt;6)),1,0)</f>
        <v>0</v>
      </c>
      <c r="BI66" s="273">
        <f>IF(OR(AND(X66&gt;6,AB66&gt;6),X66+AA66&gt;12),1,0)</f>
        <v>0</v>
      </c>
      <c r="BJ66" s="273">
        <f>IF(AND(X66&gt;6,Z66&gt;6,AA66&gt;6),1,0)</f>
        <v>0</v>
      </c>
      <c r="BK66" s="273">
        <f>IF(AND(Z66&gt;7,OR(X66&gt;6,AA66&gt;6)),1,0)</f>
        <v>0</v>
      </c>
      <c r="BL66" s="273">
        <f>IF(AND(Z66&gt;6,OR(X66&gt;6,AA66&gt;6)),1,0)</f>
        <v>0</v>
      </c>
      <c r="BM66" s="273">
        <f>IF(AND(OR(X66&gt;6,Z66&gt;6),OR(X66&gt;6,AA66&gt;6)),1,0)</f>
        <v>0</v>
      </c>
      <c r="BN66" s="273">
        <f>IF(AND(X66&gt;4,OR(X66&gt;6,Z66&gt;6,AA66&gt;6)),1,0)</f>
        <v>0</v>
      </c>
      <c r="BO66" s="273">
        <f>IF(AND(X66&gt;4,OR(X66&gt;6,Y66&gt;6,Z66&gt;6,AA66&gt;6)),1,0)</f>
        <v>0</v>
      </c>
      <c r="BP66" s="268">
        <f>IF(AND(X66&gt;4,MAX(X66:AB66)&gt;6),1,0)</f>
        <v>0</v>
      </c>
      <c r="BQ66" s="268">
        <f>IF(AVERAGE(AN66:AO66)&gt;9,1,0)+IF(AVERAGE(AN66:AO66)&gt;7,1,0)+IF(AN66&gt;7,1,0)+IF(AO66&gt;7,1,0)+IF(AP66&gt;8,1,0)+IF(AP66&gt;6,1,0)</f>
        <v>3</v>
      </c>
      <c r="BR66" s="274">
        <f>IF(OR(MAX(AF66,AG66,AK66,AM66)&gt;6,MAX(AH66,AI66,AJ66,AL66)&gt;7),2,IF(MAX(AF66:AM66)&gt;4,1,0))</f>
        <v>2</v>
      </c>
      <c r="BS66" s="267" t="str">
        <f>IF(AR66=1,"Yes","")</f>
        <v/>
      </c>
      <c r="BT66" s="266" t="str">
        <f>IF($B66="ML","There",IF(AND($X66&gt;=6,AVERAGE($Z66:$AA66)&gt;=6),"Likely",IF(OR($X66&gt;6,AND($X66=6,AVERAGE($Z66:$AA66)&gt;=3),AND($X66&gt;=5,AVERAGE($Z66:$AA66)&gt;=5),AVERAGE($X66,$Z66:$AA66)&gt;5),"Possible","Unlikely")))</f>
        <v>Unlikely</v>
      </c>
      <c r="BU66" s="267" t="str">
        <f>IF(OR(AND(S66&gt;=6,U66+V66&gt;=12),S66&gt;7),"Start",IF(AND(S66&gt;=5,U66+V66&gt;=8),"Bench","aack!"))</f>
        <v>aack!</v>
      </c>
      <c r="BV66" s="267" t="str">
        <f>IF(OR(AND(X66&gt;=6,Z66+AA66&gt;=12),X66&gt;7),"Start",IF(AND(X66&gt;=5,Z66+AA66&gt;=8),"Bench","aack!"))</f>
        <v>aack!</v>
      </c>
      <c r="BW66" s="267" t="str">
        <f>IF(S66&gt;5,"ML",IF(S66=5,"AAA",IF(S66=4,"AA",IF(S66=3,"A","SS-A"))))</f>
        <v>SS-A</v>
      </c>
      <c r="BX66" s="267">
        <f>S66-X66</f>
        <v>-1</v>
      </c>
      <c r="BY66" s="267">
        <f>T66-Y66</f>
        <v>-1</v>
      </c>
      <c r="BZ66" s="267">
        <f>U66-Z66</f>
        <v>-2</v>
      </c>
      <c r="CA66" s="267">
        <f>V66-AA66</f>
        <v>-2</v>
      </c>
      <c r="CB66" s="267">
        <f>W66-AB66</f>
        <v>-1</v>
      </c>
      <c r="CC66" s="267">
        <f>SUM(BX66:CB66)</f>
        <v>-7</v>
      </c>
      <c r="CD66" s="267">
        <f>X66+Z66+AA66</f>
        <v>13</v>
      </c>
      <c r="CE66" s="267">
        <f>X66+Z66</f>
        <v>8</v>
      </c>
      <c r="CF66" s="267">
        <f>X66+AA66</f>
        <v>8</v>
      </c>
      <c r="CG66" s="267" t="str">
        <f>IF(L66&gt;24,"Now - Age",IF(S66&gt;6,"Now",IF(X66&lt;6,"With Dev",MIN(X66-S66,7-S66))))</f>
        <v>With Dev</v>
      </c>
      <c r="CH66" s="282" t="str">
        <f>IF(AF66&lt;&gt;"-","X","")</f>
        <v/>
      </c>
      <c r="CI66" s="282" t="str">
        <f>IF(AND(AG66&lt;&gt;"-",AG66&gt;5),"X","")</f>
        <v/>
      </c>
      <c r="CJ66" s="282" t="str">
        <f>IF(AND(AH66&lt;&gt;"-",AH66&gt;5),"X","")</f>
        <v/>
      </c>
      <c r="CK66" s="282" t="str">
        <f>IF(AND(AI66&lt;&gt;"-",AI66&gt;4,AC66&gt;6),"X","")</f>
        <v/>
      </c>
      <c r="CL66" s="282" t="str">
        <f>IF(AND(AJ66&lt;&gt;"-",AJ66&gt;5,AC66&gt;5),"X","")</f>
        <v/>
      </c>
      <c r="CM66" s="282" t="str">
        <f>IF(AND(AK66&lt;&gt;"-",AK66&gt;3),"X","")</f>
        <v>X</v>
      </c>
      <c r="CN66" s="282" t="str">
        <f>IF(AND(AL66&lt;&gt;"-",AL66&gt;6),"X","")</f>
        <v/>
      </c>
      <c r="CO66" s="282" t="str">
        <f>IF(AND(AM66&lt;&gt;"-",AM66&gt;5,AD66&gt;6),"X","")</f>
        <v/>
      </c>
      <c r="CP66" s="282" t="str">
        <f>IF(COUNTBLANK(CH66:CO66)=8,"X","")</f>
        <v/>
      </c>
    </row>
    <row r="67" spans="1:94" s="340" customFormat="1" x14ac:dyDescent="0.25">
      <c r="A67" s="265" t="str">
        <f>H67&amp;" "&amp;I67</f>
        <v>Pedro Cruz</v>
      </c>
      <c r="B67" s="265" t="str">
        <f>IF(ISERROR(VLOOKUP(H67,KAL!$C$3:$C$24,1,FALSE)),IF(ISERROR(VLOOKUP(H67,'GRR-AAA'!$C$6:$C$33,1,FALSE)),IF(ISERROR(VLOOKUP(H67,'HAM-AA'!$C$6:$C$33,1,FALSE)),IF(ISERROR(VLOOKUP(H67,'NAM-A'!$C$6:$C$33,1,FALSE)),IF(ISERROR(VLOOKUP(H67,'KET-S A'!$C$6:$C$33,1,FALSE)),"","S A"),"A"),"AA"),"AAA"),"ML")</f>
        <v/>
      </c>
      <c r="C67" s="266"/>
      <c r="D67" s="267" t="str">
        <f>IF(BJ67=1,3,IF(BK67=1,4,IF(BH67=1,1,IF(BL67=1,5,IF(BI67=1,2,IF(BM67=1,6,IF(BN67=1,7,IF(BO67=1,8,IF(BP67=1,9,"-")))))))))</f>
        <v>-</v>
      </c>
      <c r="E67" s="267" t="str">
        <f>IF(BA67=1,3,IF(BB67=1,4,IF(AY67=1,1,IF(BC67=1,5,IF(AZ67=1,2,IF(BD67=1,6,IF(BE67=1,7,IF(BF67=1,8,IF(BG67=1,9,"-")))))))))</f>
        <v>-</v>
      </c>
      <c r="F67" s="267" t="str">
        <f>IF(OR(OR(Q67="Very High",Q67="High"),AND(OR(Q67="Very High",Q67="High",Q67="Normal"),OR(R67="Very High",R67="High"))),"K","T")</f>
        <v>T</v>
      </c>
      <c r="G67" s="267" t="s">
        <v>86</v>
      </c>
      <c r="H67" s="267" t="s">
        <v>501</v>
      </c>
      <c r="I67" s="267" t="s">
        <v>584</v>
      </c>
      <c r="J67" s="267" t="s">
        <v>468</v>
      </c>
      <c r="K67" s="267" t="s">
        <v>18</v>
      </c>
      <c r="L67" s="267">
        <v>19</v>
      </c>
      <c r="M67" s="267" t="s">
        <v>93</v>
      </c>
      <c r="N67" s="267" t="s">
        <v>94</v>
      </c>
      <c r="O67" s="267" t="s">
        <v>40</v>
      </c>
      <c r="P67" s="268" t="s">
        <v>40</v>
      </c>
      <c r="Q67" s="267" t="s">
        <v>215</v>
      </c>
      <c r="R67" s="268" t="s">
        <v>214</v>
      </c>
      <c r="S67" s="267">
        <v>2</v>
      </c>
      <c r="T67" s="267">
        <v>6</v>
      </c>
      <c r="U67" s="267">
        <v>4</v>
      </c>
      <c r="V67" s="267">
        <v>1</v>
      </c>
      <c r="W67" s="268">
        <v>2</v>
      </c>
      <c r="X67" s="267">
        <v>2</v>
      </c>
      <c r="Y67" s="267">
        <v>6</v>
      </c>
      <c r="Z67" s="267">
        <v>6</v>
      </c>
      <c r="AA67" s="267">
        <v>3</v>
      </c>
      <c r="AB67" s="268">
        <v>3</v>
      </c>
      <c r="AC67" s="267">
        <v>7</v>
      </c>
      <c r="AD67" s="267">
        <v>8</v>
      </c>
      <c r="AE67" s="267">
        <v>1</v>
      </c>
      <c r="AF67" s="267" t="s">
        <v>35</v>
      </c>
      <c r="AG67" s="267" t="s">
        <v>35</v>
      </c>
      <c r="AH67" s="267" t="s">
        <v>35</v>
      </c>
      <c r="AI67" s="267">
        <v>3</v>
      </c>
      <c r="AJ67" s="267" t="s">
        <v>35</v>
      </c>
      <c r="AK67" s="267" t="s">
        <v>35</v>
      </c>
      <c r="AL67" s="267" t="s">
        <v>35</v>
      </c>
      <c r="AM67" s="268" t="s">
        <v>35</v>
      </c>
      <c r="AN67" s="267">
        <v>9</v>
      </c>
      <c r="AO67" s="267">
        <v>6</v>
      </c>
      <c r="AP67" s="268">
        <v>6</v>
      </c>
      <c r="AQ67" s="269" t="s">
        <v>35</v>
      </c>
      <c r="AR67" s="268">
        <v>0</v>
      </c>
      <c r="AS67" s="270">
        <f>AVERAGE(S67,U67,V67)+IF(OR(S67&gt;7,AND(S67&gt;5,V67&gt;5)),0.5,0)+IF(U67&gt;7,0.25,0)+IF(S67&lt;6,-0.5*(6-S67),0)</f>
        <v>0.33333333333333348</v>
      </c>
      <c r="AT67" s="271" t="str">
        <f>IF(AS67&gt;9,"SuperStar",IF(AS67&gt;8,"Star",IF(AS67&gt;6.5,"GoodReg",IF(AS67&gt;5,"Reg",IF(AS67&gt;4,"Bench","Minors")))))</f>
        <v>Minors</v>
      </c>
      <c r="AU67" s="270">
        <f>AVERAGE(X67,Z67,AA67)+IF(OR(X67&gt;7,AND(X67&gt;5,AA67&gt;5)),0.5,0)+IF(Z67&gt;7,0.25,0)+IF(X67&lt;6,-0.5*(6-X67),0)</f>
        <v>1.6666666666666665</v>
      </c>
      <c r="AV67" s="270" t="str">
        <f>IF(AU67&gt;9,"SuperStar",IF(AU67&gt;8,"Star",IF(AU67&gt;6.5,"GoodReg",IF(AU67&gt;5,"Reg",IF(AU67&gt;4,"Bench","Minors")))))</f>
        <v>Minors</v>
      </c>
      <c r="AW67" s="271">
        <f>MIN(AS67+(MAX(0,25-L67))^1.5,AU67)</f>
        <v>1.6666666666666665</v>
      </c>
      <c r="AX67" s="271" t="str">
        <f>IF(AW67&gt;9,"SuperStar",IF(AW67&gt;8,"Star",IF(AW67&gt;6.5,"GoodReg",IF(AW67&gt;5,"Reg",IF(AW67&gt;4,"Bench","Minors")))))</f>
        <v>Minors</v>
      </c>
      <c r="AY67" s="272">
        <f>IF(AND(OR(S67+V67&gt;12,AND(S67&gt;6,V67&gt;6)),AN67&gt;6,OR(AO67&gt;=AN67,AO67&gt;6)),1,0)</f>
        <v>0</v>
      </c>
      <c r="AZ67" s="273">
        <f>IF(OR(AND(S67&gt;6,W67&gt;6),S67+V67&gt;12),1,0)</f>
        <v>0</v>
      </c>
      <c r="BA67" s="273">
        <f>IF(AND(S67&gt;6,U67&gt;6,V67&gt;6),1,0)</f>
        <v>0</v>
      </c>
      <c r="BB67" s="273">
        <f>IF(AND(U67&gt;7,OR(S67&gt;6,V67&gt;6)),1,0)</f>
        <v>0</v>
      </c>
      <c r="BC67" s="273">
        <f>IF(AND(U67&gt;6,OR(S67&gt;6,V67&gt;6)),1,0)</f>
        <v>0</v>
      </c>
      <c r="BD67" s="273">
        <f>IF(AND(OR(S67&gt;6,U67&gt;6),OR(S67&gt;6,V67&gt;6)),1,0)</f>
        <v>0</v>
      </c>
      <c r="BE67" s="273">
        <f>IF(AND(S67&gt;4,OR(S67&gt;6,U67&gt;6,V67&gt;6)),1,0)</f>
        <v>0</v>
      </c>
      <c r="BF67" s="273">
        <f>IF(AND(S67&gt;4,OR(S67&gt;6,T67&gt;6,U67&gt;6,V67&gt;6)),1,0)</f>
        <v>0</v>
      </c>
      <c r="BG67" s="268">
        <f>IF(AND(S67&gt;4,MAX(S67:W67)&gt;6),1,0)</f>
        <v>0</v>
      </c>
      <c r="BH67" s="272">
        <f>IF(AND(OR(X67+AA67&gt;12,AND(X67&gt;6,AA67&gt;6)),AN67&gt;6,OR(AO67&gt;=AN67,AO67&gt;6)),1,0)</f>
        <v>0</v>
      </c>
      <c r="BI67" s="273">
        <f>IF(OR(AND(X67&gt;6,AB67&gt;6),X67+AA67&gt;12),1,0)</f>
        <v>0</v>
      </c>
      <c r="BJ67" s="273">
        <f>IF(AND(X67&gt;6,Z67&gt;6,AA67&gt;6),1,0)</f>
        <v>0</v>
      </c>
      <c r="BK67" s="273">
        <f>IF(AND(Z67&gt;7,OR(X67&gt;6,AA67&gt;6)),1,0)</f>
        <v>0</v>
      </c>
      <c r="BL67" s="273">
        <f>IF(AND(Z67&gt;6,OR(X67&gt;6,AA67&gt;6)),1,0)</f>
        <v>0</v>
      </c>
      <c r="BM67" s="273">
        <f>IF(AND(OR(X67&gt;6,Z67&gt;6),OR(X67&gt;6,AA67&gt;6)),1,0)</f>
        <v>0</v>
      </c>
      <c r="BN67" s="273">
        <f>IF(AND(X67&gt;4,OR(X67&gt;6,Z67&gt;6,AA67&gt;6)),1,0)</f>
        <v>0</v>
      </c>
      <c r="BO67" s="273">
        <f>IF(AND(X67&gt;4,OR(X67&gt;6,Y67&gt;6,Z67&gt;6,AA67&gt;6)),1,0)</f>
        <v>0</v>
      </c>
      <c r="BP67" s="268">
        <f>IF(AND(X67&gt;4,MAX(X67:AB67)&gt;6),1,0)</f>
        <v>0</v>
      </c>
      <c r="BQ67" s="268">
        <f>IF(AVERAGE(AN67:AO67)&gt;9,1,0)+IF(AVERAGE(AN67:AO67)&gt;7,1,0)+IF(AN67&gt;7,1,0)+IF(AO67&gt;7,1,0)+IF(AP67&gt;8,1,0)+IF(AP67&gt;6,1,0)</f>
        <v>2</v>
      </c>
      <c r="BR67" s="274">
        <f>IF(OR(MAX(AF67,AG67,AK67,AM67)&gt;6,MAX(AH67,AI67,AJ67,AL67)&gt;7),2,IF(MAX(AF67:AM67)&gt;4,1,0))</f>
        <v>0</v>
      </c>
      <c r="BS67" s="267" t="str">
        <f>IF(AR67=1,"Yes","")</f>
        <v/>
      </c>
      <c r="BT67" s="266" t="str">
        <f>IF($B67="ML","There",IF(AND($X67&gt;=6,AVERAGE($Z67:$AA67)&gt;=6),"Likely",IF(OR($X67&gt;6,AND($X67=6,AVERAGE($Z67:$AA67)&gt;=3),AND($X67&gt;=5,AVERAGE($Z67:$AA67)&gt;=5),AVERAGE($X67,$Z67:$AA67)&gt;5),"Possible","Unlikely")))</f>
        <v>Unlikely</v>
      </c>
      <c r="BU67" s="267" t="str">
        <f>IF(OR(AND(S67&gt;=6,U67+V67&gt;=12),S67&gt;7),"Start",IF(AND(S67&gt;=5,U67+V67&gt;=8),"Bench","aack!"))</f>
        <v>aack!</v>
      </c>
      <c r="BV67" s="267" t="str">
        <f>IF(OR(AND(X67&gt;=6,Z67+AA67&gt;=12),X67&gt;7),"Start",IF(AND(X67&gt;=5,Z67+AA67&gt;=8),"Bench","aack!"))</f>
        <v>aack!</v>
      </c>
      <c r="BW67" s="267" t="str">
        <f>IF(S67&gt;5,"ML",IF(S67=5,"AAA",IF(S67=4,"AA",IF(S67=3,"A","SS-A"))))</f>
        <v>SS-A</v>
      </c>
      <c r="BX67" s="267">
        <f>S67-X67</f>
        <v>0</v>
      </c>
      <c r="BY67" s="267">
        <f>T67-Y67</f>
        <v>0</v>
      </c>
      <c r="BZ67" s="267">
        <f>U67-Z67</f>
        <v>-2</v>
      </c>
      <c r="CA67" s="267">
        <f>V67-AA67</f>
        <v>-2</v>
      </c>
      <c r="CB67" s="267">
        <f>W67-AB67</f>
        <v>-1</v>
      </c>
      <c r="CC67" s="267">
        <f>SUM(BX67:CB67)</f>
        <v>-5</v>
      </c>
      <c r="CD67" s="267">
        <f>X67+Z67+AA67</f>
        <v>11</v>
      </c>
      <c r="CE67" s="267">
        <f>X67+Z67</f>
        <v>8</v>
      </c>
      <c r="CF67" s="267">
        <f>X67+AA67</f>
        <v>5</v>
      </c>
      <c r="CG67" s="267" t="str">
        <f>IF(L67&gt;24,"Now - Age",IF(S67&gt;6,"Now",IF(X67&lt;6,"With Dev",MIN(X67-S67,7-S67))))</f>
        <v>With Dev</v>
      </c>
      <c r="CH67" s="282" t="str">
        <f>IF(AF67&lt;&gt;"-","X","")</f>
        <v/>
      </c>
      <c r="CI67" s="282" t="str">
        <f>IF(AND(AG67&lt;&gt;"-",AG67&gt;5),"X","")</f>
        <v/>
      </c>
      <c r="CJ67" s="282" t="str">
        <f>IF(AND(AH67&lt;&gt;"-",AH67&gt;5),"X","")</f>
        <v/>
      </c>
      <c r="CK67" s="282" t="str">
        <f>IF(AND(AI67&lt;&gt;"-",AI67&gt;4,AC67&gt;6),"X","")</f>
        <v/>
      </c>
      <c r="CL67" s="282" t="str">
        <f>IF(AND(AJ67&lt;&gt;"-",AJ67&gt;5,AC67&gt;5),"X","")</f>
        <v/>
      </c>
      <c r="CM67" s="282" t="str">
        <f>IF(AND(AK67&lt;&gt;"-",AK67&gt;3),"X","")</f>
        <v/>
      </c>
      <c r="CN67" s="282" t="str">
        <f>IF(AND(AL67&lt;&gt;"-",AL67&gt;6),"X","")</f>
        <v/>
      </c>
      <c r="CO67" s="282" t="str">
        <f>IF(AND(AM67&lt;&gt;"-",AM67&gt;5,AD67&gt;6),"X","")</f>
        <v/>
      </c>
      <c r="CP67" s="282" t="str">
        <f>IF(COUNTBLANK(CH67:CO67)=8,"X","")</f>
        <v>X</v>
      </c>
    </row>
    <row r="68" spans="1:94" s="340" customFormat="1" x14ac:dyDescent="0.25">
      <c r="A68" s="265" t="str">
        <f>H68&amp;" "&amp;I68</f>
        <v>Júlio Gonzáles</v>
      </c>
      <c r="B68" s="265" t="str">
        <f>IF(ISERROR(VLOOKUP(H68,KAL!$C$3:$C$24,1,FALSE)),IF(ISERROR(VLOOKUP(H68,'GRR-AAA'!$C$6:$C$33,1,FALSE)),IF(ISERROR(VLOOKUP(H68,'HAM-AA'!$C$6:$C$33,1,FALSE)),IF(ISERROR(VLOOKUP(H68,'NAM-A'!$C$6:$C$33,1,FALSE)),IF(ISERROR(VLOOKUP(H68,'KET-S A'!$C$6:$C$33,1,FALSE)),"","S A"),"A"),"AA"),"AAA"),"ML")</f>
        <v/>
      </c>
      <c r="C68" s="266"/>
      <c r="D68" s="267" t="str">
        <f>IF(BJ68=1,3,IF(BK68=1,4,IF(BH68=1,1,IF(BL68=1,5,IF(BI68=1,2,IF(BM68=1,6,IF(BN68=1,7,IF(BO68=1,8,IF(BP68=1,9,"-")))))))))</f>
        <v>-</v>
      </c>
      <c r="E68" s="267" t="str">
        <f>IF(BA68=1,3,IF(BB68=1,4,IF(AY68=1,1,IF(BC68=1,5,IF(AZ68=1,2,IF(BD68=1,6,IF(BE68=1,7,IF(BF68=1,8,IF(BG68=1,9,"-")))))))))</f>
        <v>-</v>
      </c>
      <c r="F68" s="267" t="str">
        <f>IF(OR(OR(Q68="Very High",Q68="High"),AND(OR(Q68="Very High",Q68="High",Q68="Normal"),OR(R68="Very High",R68="High"))),"K","T")</f>
        <v>K</v>
      </c>
      <c r="G68" s="267" t="s">
        <v>84</v>
      </c>
      <c r="H68" s="267" t="s">
        <v>594</v>
      </c>
      <c r="I68" s="267" t="s">
        <v>595</v>
      </c>
      <c r="J68" s="267" t="s">
        <v>468</v>
      </c>
      <c r="K68" s="267" t="s">
        <v>18</v>
      </c>
      <c r="L68" s="267">
        <v>18</v>
      </c>
      <c r="M68" s="267" t="s">
        <v>94</v>
      </c>
      <c r="N68" s="267" t="s">
        <v>94</v>
      </c>
      <c r="O68" s="267" t="s">
        <v>40</v>
      </c>
      <c r="P68" s="268" t="s">
        <v>40</v>
      </c>
      <c r="Q68" s="267" t="s">
        <v>214</v>
      </c>
      <c r="R68" s="268" t="s">
        <v>213</v>
      </c>
      <c r="S68" s="267">
        <v>2</v>
      </c>
      <c r="T68" s="267">
        <v>2</v>
      </c>
      <c r="U68" s="267">
        <v>2</v>
      </c>
      <c r="V68" s="267">
        <v>2</v>
      </c>
      <c r="W68" s="268">
        <v>3</v>
      </c>
      <c r="X68" s="267">
        <v>5</v>
      </c>
      <c r="Y68" s="267">
        <v>2</v>
      </c>
      <c r="Z68" s="267">
        <v>5</v>
      </c>
      <c r="AA68" s="267">
        <v>3</v>
      </c>
      <c r="AB68" s="268">
        <v>5</v>
      </c>
      <c r="AC68" s="267">
        <v>3</v>
      </c>
      <c r="AD68" s="267">
        <v>2</v>
      </c>
      <c r="AE68" s="267">
        <v>1</v>
      </c>
      <c r="AF68" s="267" t="s">
        <v>35</v>
      </c>
      <c r="AG68" s="267">
        <v>4</v>
      </c>
      <c r="AH68" s="267" t="s">
        <v>35</v>
      </c>
      <c r="AI68" s="267" t="s">
        <v>35</v>
      </c>
      <c r="AJ68" s="267" t="s">
        <v>35</v>
      </c>
      <c r="AK68" s="267" t="s">
        <v>35</v>
      </c>
      <c r="AL68" s="267" t="s">
        <v>35</v>
      </c>
      <c r="AM68" s="268" t="s">
        <v>35</v>
      </c>
      <c r="AN68" s="267">
        <v>1</v>
      </c>
      <c r="AO68" s="267">
        <v>3</v>
      </c>
      <c r="AP68" s="268">
        <v>2</v>
      </c>
      <c r="AQ68" s="269" t="s">
        <v>35</v>
      </c>
      <c r="AR68" s="268" t="s">
        <v>38</v>
      </c>
      <c r="AS68" s="270">
        <f>AVERAGE(S68,U68,V68)+IF(OR(S68&gt;7,AND(S68&gt;5,V68&gt;5)),0.5,0)+IF(U68&gt;7,0.25,0)+IF(S68&lt;6,-0.5*(6-S68),0)</f>
        <v>0</v>
      </c>
      <c r="AT68" s="271" t="str">
        <f>IF(AS68&gt;9,"SuperStar",IF(AS68&gt;8,"Star",IF(AS68&gt;6.5,"GoodReg",IF(AS68&gt;5,"Reg",IF(AS68&gt;4,"Bench","Minors")))))</f>
        <v>Minors</v>
      </c>
      <c r="AU68" s="270">
        <f>AVERAGE(X68,Z68,AA68)+IF(OR(X68&gt;7,AND(X68&gt;5,AA68&gt;5)),0.5,0)+IF(Z68&gt;7,0.25,0)+IF(X68&lt;6,-0.5*(6-X68),0)</f>
        <v>3.833333333333333</v>
      </c>
      <c r="AV68" s="270" t="str">
        <f>IF(AU68&gt;9,"SuperStar",IF(AU68&gt;8,"Star",IF(AU68&gt;6.5,"GoodReg",IF(AU68&gt;5,"Reg",IF(AU68&gt;4,"Bench","Minors")))))</f>
        <v>Minors</v>
      </c>
      <c r="AW68" s="271">
        <f>MIN(AS68+(MAX(0,25-L68))^1.5,AU68)</f>
        <v>3.833333333333333</v>
      </c>
      <c r="AX68" s="271" t="str">
        <f>IF(AW68&gt;9,"SuperStar",IF(AW68&gt;8,"Star",IF(AW68&gt;6.5,"GoodReg",IF(AW68&gt;5,"Reg",IF(AW68&gt;4,"Bench","Minors")))))</f>
        <v>Minors</v>
      </c>
      <c r="AY68" s="272">
        <f>IF(AND(OR(S68+V68&gt;12,AND(S68&gt;6,V68&gt;6)),AN68&gt;6,OR(AO68&gt;=AN68,AO68&gt;6)),1,0)</f>
        <v>0</v>
      </c>
      <c r="AZ68" s="273">
        <f>IF(OR(AND(S68&gt;6,W68&gt;6),S68+V68&gt;12),1,0)</f>
        <v>0</v>
      </c>
      <c r="BA68" s="273">
        <f>IF(AND(S68&gt;6,U68&gt;6,V68&gt;6),1,0)</f>
        <v>0</v>
      </c>
      <c r="BB68" s="273">
        <f>IF(AND(U68&gt;7,OR(S68&gt;6,V68&gt;6)),1,0)</f>
        <v>0</v>
      </c>
      <c r="BC68" s="273">
        <f>IF(AND(U68&gt;6,OR(S68&gt;6,V68&gt;6)),1,0)</f>
        <v>0</v>
      </c>
      <c r="BD68" s="273">
        <f>IF(AND(OR(S68&gt;6,U68&gt;6),OR(S68&gt;6,V68&gt;6)),1,0)</f>
        <v>0</v>
      </c>
      <c r="BE68" s="273">
        <f>IF(AND(S68&gt;4,OR(S68&gt;6,U68&gt;6,V68&gt;6)),1,0)</f>
        <v>0</v>
      </c>
      <c r="BF68" s="273">
        <f>IF(AND(S68&gt;4,OR(S68&gt;6,T68&gt;6,U68&gt;6,V68&gt;6)),1,0)</f>
        <v>0</v>
      </c>
      <c r="BG68" s="268">
        <f>IF(AND(S68&gt;4,MAX(S68:W68)&gt;6),1,0)</f>
        <v>0</v>
      </c>
      <c r="BH68" s="272">
        <f>IF(AND(OR(X68+AA68&gt;12,AND(X68&gt;6,AA68&gt;6)),AN68&gt;6,OR(AO68&gt;=AN68,AO68&gt;6)),1,0)</f>
        <v>0</v>
      </c>
      <c r="BI68" s="273">
        <f>IF(OR(AND(X68&gt;6,AB68&gt;6),X68+AA68&gt;12),1,0)</f>
        <v>0</v>
      </c>
      <c r="BJ68" s="273">
        <f>IF(AND(X68&gt;6,Z68&gt;6,AA68&gt;6),1,0)</f>
        <v>0</v>
      </c>
      <c r="BK68" s="273">
        <f>IF(AND(Z68&gt;7,OR(X68&gt;6,AA68&gt;6)),1,0)</f>
        <v>0</v>
      </c>
      <c r="BL68" s="273">
        <f>IF(AND(Z68&gt;6,OR(X68&gt;6,AA68&gt;6)),1,0)</f>
        <v>0</v>
      </c>
      <c r="BM68" s="273">
        <f>IF(AND(OR(X68&gt;6,Z68&gt;6),OR(X68&gt;6,AA68&gt;6)),1,0)</f>
        <v>0</v>
      </c>
      <c r="BN68" s="273">
        <f>IF(AND(X68&gt;4,OR(X68&gt;6,Z68&gt;6,AA68&gt;6)),1,0)</f>
        <v>0</v>
      </c>
      <c r="BO68" s="273">
        <f>IF(AND(X68&gt;4,OR(X68&gt;6,Y68&gt;6,Z68&gt;6,AA68&gt;6)),1,0)</f>
        <v>0</v>
      </c>
      <c r="BP68" s="268">
        <f>IF(AND(X68&gt;4,MAX(X68:AB68)&gt;6),1,0)</f>
        <v>0</v>
      </c>
      <c r="BQ68" s="268">
        <f>IF(AVERAGE(AN68:AO68)&gt;9,1,0)+IF(AVERAGE(AN68:AO68)&gt;7,1,0)+IF(AN68&gt;7,1,0)+IF(AO68&gt;7,1,0)+IF(AP68&gt;8,1,0)+IF(AP68&gt;6,1,0)</f>
        <v>0</v>
      </c>
      <c r="BR68" s="274">
        <f>IF(OR(MAX(AF68,AG68,AK68,AM68)&gt;6,MAX(AH68,AI68,AJ68,AL68)&gt;7),2,IF(MAX(AF68:AM68)&gt;4,1,0))</f>
        <v>0</v>
      </c>
      <c r="BS68" s="267" t="str">
        <f>IF(AR68=1,"Yes","")</f>
        <v/>
      </c>
      <c r="BT68" s="266" t="str">
        <f>IF($B68="ML","There",IF(AND($X68&gt;=6,AVERAGE($Z68:$AA68)&gt;=6),"Likely",IF(OR($X68&gt;6,AND($X68=6,AVERAGE($Z68:$AA68)&gt;=3),AND($X68&gt;=5,AVERAGE($Z68:$AA68)&gt;=5),AVERAGE($X68,$Z68:$AA68)&gt;5),"Possible","Unlikely")))</f>
        <v>Unlikely</v>
      </c>
      <c r="BU68" s="267" t="str">
        <f>IF(OR(AND(S68&gt;=6,U68+V68&gt;=12),S68&gt;7),"Start",IF(AND(S68&gt;=5,U68+V68&gt;=8),"Bench","aack!"))</f>
        <v>aack!</v>
      </c>
      <c r="BV68" s="267" t="str">
        <f>IF(OR(AND(X68&gt;=6,Z68+AA68&gt;=12),X68&gt;7),"Start",IF(AND(X68&gt;=5,Z68+AA68&gt;=8),"Bench","aack!"))</f>
        <v>Bench</v>
      </c>
      <c r="BW68" s="267" t="str">
        <f>IF(S68&gt;5,"ML",IF(S68=5,"AAA",IF(S68=4,"AA",IF(S68=3,"A","SS-A"))))</f>
        <v>SS-A</v>
      </c>
      <c r="BX68" s="267">
        <f>S68-X68</f>
        <v>-3</v>
      </c>
      <c r="BY68" s="267">
        <f>T68-Y68</f>
        <v>0</v>
      </c>
      <c r="BZ68" s="267">
        <f>U68-Z68</f>
        <v>-3</v>
      </c>
      <c r="CA68" s="267">
        <f>V68-AA68</f>
        <v>-1</v>
      </c>
      <c r="CB68" s="267">
        <f>W68-AB68</f>
        <v>-2</v>
      </c>
      <c r="CC68" s="267">
        <f>SUM(BX68:CB68)</f>
        <v>-9</v>
      </c>
      <c r="CD68" s="267">
        <f>X68+Z68+AA68</f>
        <v>13</v>
      </c>
      <c r="CE68" s="267">
        <f>X68+Z68</f>
        <v>10</v>
      </c>
      <c r="CF68" s="267">
        <f>X68+AA68</f>
        <v>8</v>
      </c>
      <c r="CG68" s="267" t="str">
        <f>IF(L68&gt;24,"Now - Age",IF(S68&gt;6,"Now",IF(X68&lt;6,"With Dev",MIN(X68-S68,7-S68))))</f>
        <v>With Dev</v>
      </c>
      <c r="CH68" s="282" t="str">
        <f>IF(AF68&lt;&gt;"-","X","")</f>
        <v/>
      </c>
      <c r="CI68" s="282" t="str">
        <f>IF(AND(AG68&lt;&gt;"-",AG68&gt;5),"X","")</f>
        <v/>
      </c>
      <c r="CJ68" s="282" t="str">
        <f>IF(AND(AH68&lt;&gt;"-",AH68&gt;5),"X","")</f>
        <v/>
      </c>
      <c r="CK68" s="282" t="str">
        <f>IF(AND(AI68&lt;&gt;"-",AI68&gt;4,AC68&gt;6),"X","")</f>
        <v/>
      </c>
      <c r="CL68" s="282" t="str">
        <f>IF(AND(AJ68&lt;&gt;"-",AJ68&gt;5,AC68&gt;5),"X","")</f>
        <v/>
      </c>
      <c r="CM68" s="282" t="str">
        <f>IF(AND(AK68&lt;&gt;"-",AK68&gt;3),"X","")</f>
        <v/>
      </c>
      <c r="CN68" s="282" t="str">
        <f>IF(AND(AL68&lt;&gt;"-",AL68&gt;6),"X","")</f>
        <v/>
      </c>
      <c r="CO68" s="282" t="str">
        <f>IF(AND(AM68&lt;&gt;"-",AM68&gt;5,AD68&gt;6),"X","")</f>
        <v/>
      </c>
      <c r="CP68" s="282" t="str">
        <f>IF(COUNTBLANK(CH68:CO68)=8,"X","")</f>
        <v>X</v>
      </c>
    </row>
    <row r="69" spans="1:94" s="340" customFormat="1" x14ac:dyDescent="0.25">
      <c r="A69" s="265" t="str">
        <f>H69&amp;" "&amp;I69</f>
        <v>Fernando Flores</v>
      </c>
      <c r="B69" s="265" t="str">
        <f>IF(ISERROR(VLOOKUP(H69,KAL!$C$3:$C$24,1,FALSE)),IF(ISERROR(VLOOKUP(H69,'GRR-AAA'!$C$6:$C$33,1,FALSE)),IF(ISERROR(VLOOKUP(H69,'HAM-AA'!$C$6:$C$33,1,FALSE)),IF(ISERROR(VLOOKUP(H69,'NAM-A'!$C$6:$C$33,1,FALSE)),IF(ISERROR(VLOOKUP(H69,'KET-S A'!$C$6:$C$33,1,FALSE)),"","S A"),"A"),"AA"),"AAA"),"ML")</f>
        <v/>
      </c>
      <c r="C69" s="266"/>
      <c r="D69" s="267" t="str">
        <f>IF(BJ69=1,3,IF(BK69=1,4,IF(BH69=1,1,IF(BL69=1,5,IF(BI69=1,2,IF(BM69=1,6,IF(BN69=1,7,IF(BO69=1,8,IF(BP69=1,9,"-")))))))))</f>
        <v>-</v>
      </c>
      <c r="E69" s="267" t="str">
        <f>IF(BA69=1,3,IF(BB69=1,4,IF(AY69=1,1,IF(BC69=1,5,IF(AZ69=1,2,IF(BD69=1,6,IF(BE69=1,7,IF(BF69=1,8,IF(BG69=1,9,"-")))))))))</f>
        <v>-</v>
      </c>
      <c r="F69" s="267" t="str">
        <f>IF(OR(OR(Q69="Very High",Q69="High"),AND(OR(Q69="Very High",Q69="High",Q69="Normal"),OR(R69="Very High",R69="High"))),"K","T")</f>
        <v>K</v>
      </c>
      <c r="G69" s="267" t="s">
        <v>85</v>
      </c>
      <c r="H69" s="267" t="s">
        <v>680</v>
      </c>
      <c r="I69" s="267" t="s">
        <v>889</v>
      </c>
      <c r="J69" s="267" t="s">
        <v>531</v>
      </c>
      <c r="K69" s="267" t="s">
        <v>295</v>
      </c>
      <c r="L69" s="267">
        <v>21</v>
      </c>
      <c r="M69" s="267" t="s">
        <v>94</v>
      </c>
      <c r="N69" s="267" t="s">
        <v>94</v>
      </c>
      <c r="O69" s="267" t="s">
        <v>40</v>
      </c>
      <c r="P69" s="268" t="s">
        <v>40</v>
      </c>
      <c r="Q69" s="267" t="s">
        <v>213</v>
      </c>
      <c r="R69" s="268" t="s">
        <v>213</v>
      </c>
      <c r="S69" s="267">
        <v>2</v>
      </c>
      <c r="T69" s="267">
        <v>3</v>
      </c>
      <c r="U69" s="267">
        <v>1</v>
      </c>
      <c r="V69" s="267">
        <v>3</v>
      </c>
      <c r="W69" s="268">
        <v>3</v>
      </c>
      <c r="X69" s="267">
        <v>4</v>
      </c>
      <c r="Y69" s="267">
        <v>4</v>
      </c>
      <c r="Z69" s="267">
        <v>3</v>
      </c>
      <c r="AA69" s="267">
        <v>4</v>
      </c>
      <c r="AB69" s="268">
        <v>5</v>
      </c>
      <c r="AC69" s="267">
        <v>8</v>
      </c>
      <c r="AD69" s="267">
        <v>5</v>
      </c>
      <c r="AE69" s="267">
        <v>1</v>
      </c>
      <c r="AF69" s="267" t="s">
        <v>35</v>
      </c>
      <c r="AG69" s="267" t="s">
        <v>35</v>
      </c>
      <c r="AH69" s="267">
        <v>4</v>
      </c>
      <c r="AI69" s="267" t="s">
        <v>35</v>
      </c>
      <c r="AJ69" s="267" t="s">
        <v>35</v>
      </c>
      <c r="AK69" s="267" t="s">
        <v>35</v>
      </c>
      <c r="AL69" s="267" t="s">
        <v>35</v>
      </c>
      <c r="AM69" s="268" t="s">
        <v>35</v>
      </c>
      <c r="AN69" s="267">
        <v>9</v>
      </c>
      <c r="AO69" s="267">
        <v>6</v>
      </c>
      <c r="AP69" s="268">
        <v>7</v>
      </c>
      <c r="AQ69" s="269" t="s">
        <v>35</v>
      </c>
      <c r="AR69" s="268" t="s">
        <v>38</v>
      </c>
      <c r="AS69" s="270">
        <f>AVERAGE(S69,U69,V69)+IF(OR(S69&gt;7,AND(S69&gt;5,V69&gt;5)),0.5,0)+IF(U69&gt;7,0.25,0)+IF(S69&lt;6,-0.5*(6-S69),0)</f>
        <v>0</v>
      </c>
      <c r="AT69" s="271" t="str">
        <f>IF(AS69&gt;9,"SuperStar",IF(AS69&gt;8,"Star",IF(AS69&gt;6.5,"GoodReg",IF(AS69&gt;5,"Reg",IF(AS69&gt;4,"Bench","Minors")))))</f>
        <v>Minors</v>
      </c>
      <c r="AU69" s="270">
        <f>AVERAGE(X69,Z69,AA69)+IF(OR(X69&gt;7,AND(X69&gt;5,AA69&gt;5)),0.5,0)+IF(Z69&gt;7,0.25,0)+IF(X69&lt;6,-0.5*(6-X69),0)</f>
        <v>2.6666666666666665</v>
      </c>
      <c r="AV69" s="270" t="str">
        <f>IF(AU69&gt;9,"SuperStar",IF(AU69&gt;8,"Star",IF(AU69&gt;6.5,"GoodReg",IF(AU69&gt;5,"Reg",IF(AU69&gt;4,"Bench","Minors")))))</f>
        <v>Minors</v>
      </c>
      <c r="AW69" s="271">
        <f>MIN(AS69+(MAX(0,25-L69))^1.5,AU69)</f>
        <v>2.6666666666666665</v>
      </c>
      <c r="AX69" s="271" t="str">
        <f>IF(AW69&gt;9,"SuperStar",IF(AW69&gt;8,"Star",IF(AW69&gt;6.5,"GoodReg",IF(AW69&gt;5,"Reg",IF(AW69&gt;4,"Bench","Minors")))))</f>
        <v>Minors</v>
      </c>
      <c r="AY69" s="272">
        <f>IF(AND(OR(S69+V69&gt;12,AND(S69&gt;6,V69&gt;6)),AN69&gt;6,OR(AO69&gt;=AN69,AO69&gt;6)),1,0)</f>
        <v>0</v>
      </c>
      <c r="AZ69" s="273">
        <f>IF(OR(AND(S69&gt;6,W69&gt;6),S69+V69&gt;12),1,0)</f>
        <v>0</v>
      </c>
      <c r="BA69" s="273">
        <f>IF(AND(S69&gt;6,U69&gt;6,V69&gt;6),1,0)</f>
        <v>0</v>
      </c>
      <c r="BB69" s="273">
        <f>IF(AND(U69&gt;7,OR(S69&gt;6,V69&gt;6)),1,0)</f>
        <v>0</v>
      </c>
      <c r="BC69" s="273">
        <f>IF(AND(U69&gt;6,OR(S69&gt;6,V69&gt;6)),1,0)</f>
        <v>0</v>
      </c>
      <c r="BD69" s="273">
        <f>IF(AND(OR(S69&gt;6,U69&gt;6),OR(S69&gt;6,V69&gt;6)),1,0)</f>
        <v>0</v>
      </c>
      <c r="BE69" s="273">
        <f>IF(AND(S69&gt;4,OR(S69&gt;6,U69&gt;6,V69&gt;6)),1,0)</f>
        <v>0</v>
      </c>
      <c r="BF69" s="273">
        <f>IF(AND(S69&gt;4,OR(S69&gt;6,T69&gt;6,U69&gt;6,V69&gt;6)),1,0)</f>
        <v>0</v>
      </c>
      <c r="BG69" s="268">
        <f>IF(AND(S69&gt;4,MAX(S69:W69)&gt;6),1,0)</f>
        <v>0</v>
      </c>
      <c r="BH69" s="272">
        <f>IF(AND(OR(X69+AA69&gt;12,AND(X69&gt;6,AA69&gt;6)),AN69&gt;6,OR(AO69&gt;=AN69,AO69&gt;6)),1,0)</f>
        <v>0</v>
      </c>
      <c r="BI69" s="273">
        <f>IF(OR(AND(X69&gt;6,AB69&gt;6),X69+AA69&gt;12),1,0)</f>
        <v>0</v>
      </c>
      <c r="BJ69" s="273">
        <f>IF(AND(X69&gt;6,Z69&gt;6,AA69&gt;6),1,0)</f>
        <v>0</v>
      </c>
      <c r="BK69" s="273">
        <f>IF(AND(Z69&gt;7,OR(X69&gt;6,AA69&gt;6)),1,0)</f>
        <v>0</v>
      </c>
      <c r="BL69" s="273">
        <f>IF(AND(Z69&gt;6,OR(X69&gt;6,AA69&gt;6)),1,0)</f>
        <v>0</v>
      </c>
      <c r="BM69" s="273">
        <f>IF(AND(OR(X69&gt;6,Z69&gt;6),OR(X69&gt;6,AA69&gt;6)),1,0)</f>
        <v>0</v>
      </c>
      <c r="BN69" s="273">
        <f>IF(AND(X69&gt;4,OR(X69&gt;6,Z69&gt;6,AA69&gt;6)),1,0)</f>
        <v>0</v>
      </c>
      <c r="BO69" s="273">
        <f>IF(AND(X69&gt;4,OR(X69&gt;6,Y69&gt;6,Z69&gt;6,AA69&gt;6)),1,0)</f>
        <v>0</v>
      </c>
      <c r="BP69" s="268">
        <f>IF(AND(X69&gt;4,MAX(X69:AB69)&gt;6),1,0)</f>
        <v>0</v>
      </c>
      <c r="BQ69" s="268">
        <f>IF(AVERAGE(AN69:AO69)&gt;9,1,0)+IF(AVERAGE(AN69:AO69)&gt;7,1,0)+IF(AN69&gt;7,1,0)+IF(AO69&gt;7,1,0)+IF(AP69&gt;8,1,0)+IF(AP69&gt;6,1,0)</f>
        <v>3</v>
      </c>
      <c r="BR69" s="274">
        <f>IF(OR(MAX(AF69,AG69,AK69,AM69)&gt;6,MAX(AH69,AI69,AJ69,AL69)&gt;7),2,IF(MAX(AF69:AM69)&gt;4,1,0))</f>
        <v>0</v>
      </c>
      <c r="BS69" s="267" t="str">
        <f>IF(AR69=1,"Yes","")</f>
        <v/>
      </c>
      <c r="BT69" s="266" t="str">
        <f>IF($B69="ML","There",IF(AND($X69&gt;=6,AVERAGE($Z69:$AA69)&gt;=6),"Likely",IF(OR($X69&gt;6,AND($X69=6,AVERAGE($Z69:$AA69)&gt;=3),AND($X69&gt;=5,AVERAGE($Z69:$AA69)&gt;=5),AVERAGE($X69,$Z69:$AA69)&gt;5),"Possible","Unlikely")))</f>
        <v>Unlikely</v>
      </c>
      <c r="BU69" s="267" t="str">
        <f>IF(OR(AND(S69&gt;=6,U69+V69&gt;=12),S69&gt;7),"Start",IF(AND(S69&gt;=5,U69+V69&gt;=8),"Bench","aack!"))</f>
        <v>aack!</v>
      </c>
      <c r="BV69" s="267" t="str">
        <f>IF(OR(AND(X69&gt;=6,Z69+AA69&gt;=12),X69&gt;7),"Start",IF(AND(X69&gt;=5,Z69+AA69&gt;=8),"Bench","aack!"))</f>
        <v>aack!</v>
      </c>
      <c r="BW69" s="267" t="str">
        <f>IF(S69&gt;5,"ML",IF(S69=5,"AAA",IF(S69=4,"AA",IF(S69=3,"A","SS-A"))))</f>
        <v>SS-A</v>
      </c>
      <c r="BX69" s="267">
        <f>S69-X69</f>
        <v>-2</v>
      </c>
      <c r="BY69" s="267">
        <f>T69-Y69</f>
        <v>-1</v>
      </c>
      <c r="BZ69" s="267">
        <f>U69-Z69</f>
        <v>-2</v>
      </c>
      <c r="CA69" s="267">
        <f>V69-AA69</f>
        <v>-1</v>
      </c>
      <c r="CB69" s="267">
        <f>W69-AB69</f>
        <v>-2</v>
      </c>
      <c r="CC69" s="267">
        <f>SUM(BX69:CB69)</f>
        <v>-8</v>
      </c>
      <c r="CD69" s="267">
        <f>X69+Z69+AA69</f>
        <v>11</v>
      </c>
      <c r="CE69" s="267">
        <f>X69+Z69</f>
        <v>7</v>
      </c>
      <c r="CF69" s="267">
        <f>X69+AA69</f>
        <v>8</v>
      </c>
      <c r="CG69" s="267" t="str">
        <f>IF(L69&gt;24,"Now - Age",IF(S69&gt;6,"Now",IF(X69&lt;6,"With Dev",MIN(X69-S69,7-S69))))</f>
        <v>With Dev</v>
      </c>
      <c r="CH69" s="282" t="str">
        <f>IF(AF69&lt;&gt;"-","X","")</f>
        <v/>
      </c>
      <c r="CI69" s="282" t="str">
        <f>IF(AND(AG69&lt;&gt;"-",AG69&gt;5),"X","")</f>
        <v/>
      </c>
      <c r="CJ69" s="282" t="str">
        <f>IF(AND(AH69&lt;&gt;"-",AH69&gt;5),"X","")</f>
        <v/>
      </c>
      <c r="CK69" s="282" t="str">
        <f>IF(AND(AI69&lt;&gt;"-",AI69&gt;4,AC69&gt;6),"X","")</f>
        <v/>
      </c>
      <c r="CL69" s="282" t="str">
        <f>IF(AND(AJ69&lt;&gt;"-",AJ69&gt;5,AC69&gt;5),"X","")</f>
        <v/>
      </c>
      <c r="CM69" s="282" t="str">
        <f>IF(AND(AK69&lt;&gt;"-",AK69&gt;3),"X","")</f>
        <v/>
      </c>
      <c r="CN69" s="282" t="str">
        <f>IF(AND(AL69&lt;&gt;"-",AL69&gt;6),"X","")</f>
        <v/>
      </c>
      <c r="CO69" s="282" t="str">
        <f>IF(AND(AM69&lt;&gt;"-",AM69&gt;5,AD69&gt;6),"X","")</f>
        <v/>
      </c>
      <c r="CP69" s="282" t="str">
        <f>IF(COUNTBLANK(CH69:CO69)=8,"X","")</f>
        <v>X</v>
      </c>
    </row>
    <row r="70" spans="1:94" s="340" customFormat="1" x14ac:dyDescent="0.25">
      <c r="A70" s="265" t="str">
        <f>H70&amp;" "&amp;I70</f>
        <v>Pascal Runggaldier</v>
      </c>
      <c r="B70" s="265" t="str">
        <f>IF(ISERROR(VLOOKUP(H70,KAL!$C$3:$C$24,1,FALSE)),IF(ISERROR(VLOOKUP(H70,'GRR-AAA'!$C$6:$C$33,1,FALSE)),IF(ISERROR(VLOOKUP(H70,'HAM-AA'!$C$6:$C$33,1,FALSE)),IF(ISERROR(VLOOKUP(H70,'NAM-A'!$C$6:$C$33,1,FALSE)),IF(ISERROR(VLOOKUP(H70,'KET-S A'!$C$6:$C$33,1,FALSE)),"","S A"),"A"),"AA"),"AAA"),"ML")</f>
        <v/>
      </c>
      <c r="C70" s="266"/>
      <c r="D70" s="267" t="str">
        <f>IF(BJ70=1,3,IF(BK70=1,4,IF(BH70=1,1,IF(BL70=1,5,IF(BI70=1,2,IF(BM70=1,6,IF(BN70=1,7,IF(BO70=1,8,IF(BP70=1,9,"-")))))))))</f>
        <v>-</v>
      </c>
      <c r="E70" s="267" t="str">
        <f>IF(BA70=1,3,IF(BB70=1,4,IF(AY70=1,1,IF(BC70=1,5,IF(AZ70=1,2,IF(BD70=1,6,IF(BE70=1,7,IF(BF70=1,8,IF(BG70=1,9,"-")))))))))</f>
        <v>-</v>
      </c>
      <c r="F70" s="267" t="str">
        <f>IF(OR(OR(Q70="Very High",Q70="High"),AND(OR(Q70="Very High",Q70="High",Q70="Normal"),OR(R70="Very High",R70="High"))),"K","T")</f>
        <v>T</v>
      </c>
      <c r="G70" s="267" t="s">
        <v>90</v>
      </c>
      <c r="H70" s="267" t="s">
        <v>696</v>
      </c>
      <c r="I70" s="267" t="s">
        <v>697</v>
      </c>
      <c r="J70" s="267" t="s">
        <v>468</v>
      </c>
      <c r="K70" s="267" t="s">
        <v>18</v>
      </c>
      <c r="L70" s="267">
        <v>19</v>
      </c>
      <c r="M70" s="267" t="s">
        <v>93</v>
      </c>
      <c r="N70" s="267" t="s">
        <v>93</v>
      </c>
      <c r="O70" s="267" t="s">
        <v>40</v>
      </c>
      <c r="P70" s="268" t="s">
        <v>40</v>
      </c>
      <c r="Q70" s="267" t="s">
        <v>214</v>
      </c>
      <c r="R70" s="268" t="s">
        <v>214</v>
      </c>
      <c r="S70" s="267">
        <v>2</v>
      </c>
      <c r="T70" s="267">
        <v>3</v>
      </c>
      <c r="U70" s="267">
        <v>2</v>
      </c>
      <c r="V70" s="267">
        <v>2</v>
      </c>
      <c r="W70" s="268">
        <v>1</v>
      </c>
      <c r="X70" s="267">
        <v>3</v>
      </c>
      <c r="Y70" s="267">
        <v>3</v>
      </c>
      <c r="Z70" s="267">
        <v>3</v>
      </c>
      <c r="AA70" s="267">
        <v>6</v>
      </c>
      <c r="AB70" s="268">
        <v>2</v>
      </c>
      <c r="AC70" s="267">
        <v>6</v>
      </c>
      <c r="AD70" s="267">
        <v>7</v>
      </c>
      <c r="AE70" s="267">
        <v>1</v>
      </c>
      <c r="AF70" s="267" t="s">
        <v>35</v>
      </c>
      <c r="AG70" s="267">
        <v>4</v>
      </c>
      <c r="AH70" s="267" t="s">
        <v>35</v>
      </c>
      <c r="AI70" s="267" t="s">
        <v>35</v>
      </c>
      <c r="AJ70" s="267" t="s">
        <v>35</v>
      </c>
      <c r="AK70" s="267">
        <v>3</v>
      </c>
      <c r="AL70" s="267">
        <v>1</v>
      </c>
      <c r="AM70" s="268">
        <v>4</v>
      </c>
      <c r="AN70" s="267">
        <v>3</v>
      </c>
      <c r="AO70" s="267">
        <v>3</v>
      </c>
      <c r="AP70" s="268">
        <v>3</v>
      </c>
      <c r="AQ70" s="269" t="s">
        <v>35</v>
      </c>
      <c r="AR70" s="268">
        <v>0</v>
      </c>
      <c r="AS70" s="270">
        <f>AVERAGE(S70,U70,V70)+IF(OR(S70&gt;7,AND(S70&gt;5,V70&gt;5)),0.5,0)+IF(U70&gt;7,0.25,0)+IF(S70&lt;6,-0.5*(6-S70),0)</f>
        <v>0</v>
      </c>
      <c r="AT70" s="271" t="str">
        <f>IF(AS70&gt;9,"SuperStar",IF(AS70&gt;8,"Star",IF(AS70&gt;6.5,"GoodReg",IF(AS70&gt;5,"Reg",IF(AS70&gt;4,"Bench","Minors")))))</f>
        <v>Minors</v>
      </c>
      <c r="AU70" s="270">
        <f>AVERAGE(X70,Z70,AA70)+IF(OR(X70&gt;7,AND(X70&gt;5,AA70&gt;5)),0.5,0)+IF(Z70&gt;7,0.25,0)+IF(X70&lt;6,-0.5*(6-X70),0)</f>
        <v>2.5</v>
      </c>
      <c r="AV70" s="270" t="str">
        <f>IF(AU70&gt;9,"SuperStar",IF(AU70&gt;8,"Star",IF(AU70&gt;6.5,"GoodReg",IF(AU70&gt;5,"Reg",IF(AU70&gt;4,"Bench","Minors")))))</f>
        <v>Minors</v>
      </c>
      <c r="AW70" s="271">
        <f>MIN(AS70+(MAX(0,25-L70))^1.5,AU70)</f>
        <v>2.5</v>
      </c>
      <c r="AX70" s="271" t="str">
        <f>IF(AW70&gt;9,"SuperStar",IF(AW70&gt;8,"Star",IF(AW70&gt;6.5,"GoodReg",IF(AW70&gt;5,"Reg",IF(AW70&gt;4,"Bench","Minors")))))</f>
        <v>Minors</v>
      </c>
      <c r="AY70" s="272">
        <f>IF(AND(OR(S70+V70&gt;12,AND(S70&gt;6,V70&gt;6)),AN70&gt;6,OR(AO70&gt;=AN70,AO70&gt;6)),1,0)</f>
        <v>0</v>
      </c>
      <c r="AZ70" s="273">
        <f>IF(OR(AND(S70&gt;6,W70&gt;6),S70+V70&gt;12),1,0)</f>
        <v>0</v>
      </c>
      <c r="BA70" s="273">
        <f>IF(AND(S70&gt;6,U70&gt;6,V70&gt;6),1,0)</f>
        <v>0</v>
      </c>
      <c r="BB70" s="273">
        <f>IF(AND(U70&gt;7,OR(S70&gt;6,V70&gt;6)),1,0)</f>
        <v>0</v>
      </c>
      <c r="BC70" s="273">
        <f>IF(AND(U70&gt;6,OR(S70&gt;6,V70&gt;6)),1,0)</f>
        <v>0</v>
      </c>
      <c r="BD70" s="273">
        <f>IF(AND(OR(S70&gt;6,U70&gt;6),OR(S70&gt;6,V70&gt;6)),1,0)</f>
        <v>0</v>
      </c>
      <c r="BE70" s="273">
        <f>IF(AND(S70&gt;4,OR(S70&gt;6,U70&gt;6,V70&gt;6)),1,0)</f>
        <v>0</v>
      </c>
      <c r="BF70" s="273">
        <f>IF(AND(S70&gt;4,OR(S70&gt;6,T70&gt;6,U70&gt;6,V70&gt;6)),1,0)</f>
        <v>0</v>
      </c>
      <c r="BG70" s="268">
        <f>IF(AND(S70&gt;4,MAX(S70:W70)&gt;6),1,0)</f>
        <v>0</v>
      </c>
      <c r="BH70" s="272">
        <f>IF(AND(OR(X70+AA70&gt;12,AND(X70&gt;6,AA70&gt;6)),AN70&gt;6,OR(AO70&gt;=AN70,AO70&gt;6)),1,0)</f>
        <v>0</v>
      </c>
      <c r="BI70" s="273">
        <f>IF(OR(AND(X70&gt;6,AB70&gt;6),X70+AA70&gt;12),1,0)</f>
        <v>0</v>
      </c>
      <c r="BJ70" s="273">
        <f>IF(AND(X70&gt;6,Z70&gt;6,AA70&gt;6),1,0)</f>
        <v>0</v>
      </c>
      <c r="BK70" s="273">
        <f>IF(AND(Z70&gt;7,OR(X70&gt;6,AA70&gt;6)),1,0)</f>
        <v>0</v>
      </c>
      <c r="BL70" s="273">
        <f>IF(AND(Z70&gt;6,OR(X70&gt;6,AA70&gt;6)),1,0)</f>
        <v>0</v>
      </c>
      <c r="BM70" s="273">
        <f>IF(AND(OR(X70&gt;6,Z70&gt;6),OR(X70&gt;6,AA70&gt;6)),1,0)</f>
        <v>0</v>
      </c>
      <c r="BN70" s="273">
        <f>IF(AND(X70&gt;4,OR(X70&gt;6,Z70&gt;6,AA70&gt;6)),1,0)</f>
        <v>0</v>
      </c>
      <c r="BO70" s="273">
        <f>IF(AND(X70&gt;4,OR(X70&gt;6,Y70&gt;6,Z70&gt;6,AA70&gt;6)),1,0)</f>
        <v>0</v>
      </c>
      <c r="BP70" s="268">
        <f>IF(AND(X70&gt;4,MAX(X70:AB70)&gt;6),1,0)</f>
        <v>0</v>
      </c>
      <c r="BQ70" s="268">
        <f>IF(AVERAGE(AN70:AO70)&gt;9,1,0)+IF(AVERAGE(AN70:AO70)&gt;7,1,0)+IF(AN70&gt;7,1,0)+IF(AO70&gt;7,1,0)+IF(AP70&gt;8,1,0)+IF(AP70&gt;6,1,0)</f>
        <v>0</v>
      </c>
      <c r="BR70" s="274">
        <f>IF(OR(MAX(AF70,AG70,AK70,AM70)&gt;6,MAX(AH70,AI70,AJ70,AL70)&gt;7),2,IF(MAX(AF70:AM70)&gt;4,1,0))</f>
        <v>0</v>
      </c>
      <c r="BS70" s="267" t="str">
        <f>IF(AR70=1,"Yes","")</f>
        <v/>
      </c>
      <c r="BT70" s="266" t="str">
        <f>IF($B70="ML","There",IF(AND($X70&gt;=6,AVERAGE($Z70:$AA70)&gt;=6),"Likely",IF(OR($X70&gt;6,AND($X70=6,AVERAGE($Z70:$AA70)&gt;=3),AND($X70&gt;=5,AVERAGE($Z70:$AA70)&gt;=5),AVERAGE($X70,$Z70:$AA70)&gt;5),"Possible","Unlikely")))</f>
        <v>Unlikely</v>
      </c>
      <c r="BU70" s="267" t="str">
        <f>IF(OR(AND(S70&gt;=6,U70+V70&gt;=12),S70&gt;7),"Start",IF(AND(S70&gt;=5,U70+V70&gt;=8),"Bench","aack!"))</f>
        <v>aack!</v>
      </c>
      <c r="BV70" s="267" t="str">
        <f>IF(OR(AND(X70&gt;=6,Z70+AA70&gt;=12),X70&gt;7),"Start",IF(AND(X70&gt;=5,Z70+AA70&gt;=8),"Bench","aack!"))</f>
        <v>aack!</v>
      </c>
      <c r="BW70" s="267" t="str">
        <f>IF(S70&gt;5,"ML",IF(S70=5,"AAA",IF(S70=4,"AA",IF(S70=3,"A","SS-A"))))</f>
        <v>SS-A</v>
      </c>
      <c r="BX70" s="267">
        <f>S70-X70</f>
        <v>-1</v>
      </c>
      <c r="BY70" s="267">
        <f>T70-Y70</f>
        <v>0</v>
      </c>
      <c r="BZ70" s="267">
        <f>U70-Z70</f>
        <v>-1</v>
      </c>
      <c r="CA70" s="267">
        <f>V70-AA70</f>
        <v>-4</v>
      </c>
      <c r="CB70" s="267">
        <f>W70-AB70</f>
        <v>-1</v>
      </c>
      <c r="CC70" s="267">
        <f>SUM(BX70:CB70)</f>
        <v>-7</v>
      </c>
      <c r="CD70" s="267">
        <f>X70+Z70+AA70</f>
        <v>12</v>
      </c>
      <c r="CE70" s="267">
        <f>X70+Z70</f>
        <v>6</v>
      </c>
      <c r="CF70" s="267">
        <f>X70+AA70</f>
        <v>9</v>
      </c>
      <c r="CG70" s="267" t="str">
        <f>IF(L70&gt;24,"Now - Age",IF(S70&gt;6,"Now",IF(X70&lt;6,"With Dev",MIN(X70-S70,7-S70))))</f>
        <v>With Dev</v>
      </c>
      <c r="CH70" s="282" t="str">
        <f>IF(AF70&lt;&gt;"-","X","")</f>
        <v/>
      </c>
      <c r="CI70" s="282" t="str">
        <f>IF(AND(AG70&lt;&gt;"-",AG70&gt;5),"X","")</f>
        <v/>
      </c>
      <c r="CJ70" s="282" t="str">
        <f>IF(AND(AH70&lt;&gt;"-",AH70&gt;5),"X","")</f>
        <v/>
      </c>
      <c r="CK70" s="282" t="str">
        <f>IF(AND(AI70&lt;&gt;"-",AI70&gt;4,AC70&gt;6),"X","")</f>
        <v/>
      </c>
      <c r="CL70" s="282" t="str">
        <f>IF(AND(AJ70&lt;&gt;"-",AJ70&gt;5,AC70&gt;5),"X","")</f>
        <v/>
      </c>
      <c r="CM70" s="282" t="str">
        <f>IF(AND(AK70&lt;&gt;"-",AK70&gt;3),"X","")</f>
        <v/>
      </c>
      <c r="CN70" s="282" t="str">
        <f>IF(AND(AL70&lt;&gt;"-",AL70&gt;6),"X","")</f>
        <v/>
      </c>
      <c r="CO70" s="282" t="str">
        <f>IF(AND(AM70&lt;&gt;"-",AM70&gt;5,AD70&gt;6),"X","")</f>
        <v/>
      </c>
      <c r="CP70" s="282" t="str">
        <f>IF(COUNTBLANK(CH70:CO70)=8,"X","")</f>
        <v>X</v>
      </c>
    </row>
    <row r="71" spans="1:94" s="340" customFormat="1" x14ac:dyDescent="0.25">
      <c r="A71" s="265" t="str">
        <f>H71&amp;" "&amp;I71</f>
        <v>Domingo Vargas</v>
      </c>
      <c r="B71" s="265" t="str">
        <f>IF(ISERROR(VLOOKUP(H71,KAL!$C$3:$C$24,1,FALSE)),IF(ISERROR(VLOOKUP(H71,'GRR-AAA'!$C$6:$C$33,1,FALSE)),IF(ISERROR(VLOOKUP(H71,'HAM-AA'!$C$6:$C$33,1,FALSE)),IF(ISERROR(VLOOKUP(H71,'NAM-A'!$C$6:$C$33,1,FALSE)),IF(ISERROR(VLOOKUP(H71,'KET-S A'!$C$6:$C$33,1,FALSE)),"","S A"),"A"),"AA"),"AAA"),"ML")</f>
        <v/>
      </c>
      <c r="C71" s="266"/>
      <c r="D71" s="267" t="str">
        <f>IF(BJ71=1,3,IF(BK71=1,4,IF(BH71=1,1,IF(BL71=1,5,IF(BI71=1,2,IF(BM71=1,6,IF(BN71=1,7,IF(BO71=1,8,IF(BP71=1,9,"-")))))))))</f>
        <v>-</v>
      </c>
      <c r="E71" s="267" t="str">
        <f>IF(BA71=1,3,IF(BB71=1,4,IF(AY71=1,1,IF(BC71=1,5,IF(AZ71=1,2,IF(BD71=1,6,IF(BE71=1,7,IF(BF71=1,8,IF(BG71=1,9,"-")))))))))</f>
        <v>-</v>
      </c>
      <c r="F71" s="267" t="str">
        <f>IF(OR(OR(Q71="Very High",Q71="High"),AND(OR(Q71="Very High",Q71="High",Q71="Normal"),OR(R71="Very High",R71="High"))),"K","T")</f>
        <v>T</v>
      </c>
      <c r="G71" s="267" t="s">
        <v>87</v>
      </c>
      <c r="H71" s="267" t="s">
        <v>869</v>
      </c>
      <c r="I71" s="267" t="s">
        <v>870</v>
      </c>
      <c r="J71" s="267" t="s">
        <v>531</v>
      </c>
      <c r="K71" s="267" t="s">
        <v>295</v>
      </c>
      <c r="L71" s="267">
        <v>21</v>
      </c>
      <c r="M71" s="267" t="s">
        <v>94</v>
      </c>
      <c r="N71" s="267" t="s">
        <v>94</v>
      </c>
      <c r="O71" s="267" t="s">
        <v>40</v>
      </c>
      <c r="P71" s="268" t="s">
        <v>40</v>
      </c>
      <c r="Q71" s="267" t="s">
        <v>215</v>
      </c>
      <c r="R71" s="268" t="s">
        <v>213</v>
      </c>
      <c r="S71" s="267">
        <v>2</v>
      </c>
      <c r="T71" s="267">
        <v>3</v>
      </c>
      <c r="U71" s="267">
        <v>1</v>
      </c>
      <c r="V71" s="267">
        <v>3</v>
      </c>
      <c r="W71" s="268">
        <v>2</v>
      </c>
      <c r="X71" s="267">
        <v>4</v>
      </c>
      <c r="Y71" s="267">
        <v>3</v>
      </c>
      <c r="Z71" s="267">
        <v>2</v>
      </c>
      <c r="AA71" s="267">
        <v>4</v>
      </c>
      <c r="AB71" s="268">
        <v>2</v>
      </c>
      <c r="AC71" s="267">
        <v>9</v>
      </c>
      <c r="AD71" s="267">
        <v>7</v>
      </c>
      <c r="AE71" s="267">
        <v>1</v>
      </c>
      <c r="AF71" s="267" t="s">
        <v>35</v>
      </c>
      <c r="AG71" s="267" t="s">
        <v>35</v>
      </c>
      <c r="AH71" s="267">
        <v>7</v>
      </c>
      <c r="AI71" s="267">
        <v>7</v>
      </c>
      <c r="AJ71" s="267">
        <v>7</v>
      </c>
      <c r="AK71" s="267" t="s">
        <v>35</v>
      </c>
      <c r="AL71" s="267" t="s">
        <v>35</v>
      </c>
      <c r="AM71" s="268" t="s">
        <v>35</v>
      </c>
      <c r="AN71" s="267">
        <v>10</v>
      </c>
      <c r="AO71" s="267">
        <v>7</v>
      </c>
      <c r="AP71" s="268">
        <v>6</v>
      </c>
      <c r="AQ71" s="269" t="s">
        <v>35</v>
      </c>
      <c r="AR71" s="268">
        <v>0</v>
      </c>
      <c r="AS71" s="270">
        <f>AVERAGE(S71,U71,V71)+IF(OR(S71&gt;7,AND(S71&gt;5,V71&gt;5)),0.5,0)+IF(U71&gt;7,0.25,0)+IF(S71&lt;6,-0.5*(6-S71),0)</f>
        <v>0</v>
      </c>
      <c r="AT71" s="271" t="str">
        <f>IF(AS71&gt;9,"SuperStar",IF(AS71&gt;8,"Star",IF(AS71&gt;6.5,"GoodReg",IF(AS71&gt;5,"Reg",IF(AS71&gt;4,"Bench","Minors")))))</f>
        <v>Minors</v>
      </c>
      <c r="AU71" s="270">
        <f>AVERAGE(X71,Z71,AA71)+IF(OR(X71&gt;7,AND(X71&gt;5,AA71&gt;5)),0.5,0)+IF(Z71&gt;7,0.25,0)+IF(X71&lt;6,-0.5*(6-X71),0)</f>
        <v>2.3333333333333335</v>
      </c>
      <c r="AV71" s="270" t="str">
        <f>IF(AU71&gt;9,"SuperStar",IF(AU71&gt;8,"Star",IF(AU71&gt;6.5,"GoodReg",IF(AU71&gt;5,"Reg",IF(AU71&gt;4,"Bench","Minors")))))</f>
        <v>Minors</v>
      </c>
      <c r="AW71" s="271">
        <f>MIN(AS71+(MAX(0,25-L71))^1.5,AU71)</f>
        <v>2.3333333333333335</v>
      </c>
      <c r="AX71" s="271" t="str">
        <f>IF(AW71&gt;9,"SuperStar",IF(AW71&gt;8,"Star",IF(AW71&gt;6.5,"GoodReg",IF(AW71&gt;5,"Reg",IF(AW71&gt;4,"Bench","Minors")))))</f>
        <v>Minors</v>
      </c>
      <c r="AY71" s="272">
        <f>IF(AND(OR(S71+V71&gt;12,AND(S71&gt;6,V71&gt;6)),AN71&gt;6,OR(AO71&gt;=AN71,AO71&gt;6)),1,0)</f>
        <v>0</v>
      </c>
      <c r="AZ71" s="273">
        <f>IF(OR(AND(S71&gt;6,W71&gt;6),S71+V71&gt;12),1,0)</f>
        <v>0</v>
      </c>
      <c r="BA71" s="273">
        <f>IF(AND(S71&gt;6,U71&gt;6,V71&gt;6),1,0)</f>
        <v>0</v>
      </c>
      <c r="BB71" s="273">
        <f>IF(AND(U71&gt;7,OR(S71&gt;6,V71&gt;6)),1,0)</f>
        <v>0</v>
      </c>
      <c r="BC71" s="273">
        <f>IF(AND(U71&gt;6,OR(S71&gt;6,V71&gt;6)),1,0)</f>
        <v>0</v>
      </c>
      <c r="BD71" s="273">
        <f>IF(AND(OR(S71&gt;6,U71&gt;6),OR(S71&gt;6,V71&gt;6)),1,0)</f>
        <v>0</v>
      </c>
      <c r="BE71" s="273">
        <f>IF(AND(S71&gt;4,OR(S71&gt;6,U71&gt;6,V71&gt;6)),1,0)</f>
        <v>0</v>
      </c>
      <c r="BF71" s="273">
        <f>IF(AND(S71&gt;4,OR(S71&gt;6,T71&gt;6,U71&gt;6,V71&gt;6)),1,0)</f>
        <v>0</v>
      </c>
      <c r="BG71" s="268">
        <f>IF(AND(S71&gt;4,MAX(S71:W71)&gt;6),1,0)</f>
        <v>0</v>
      </c>
      <c r="BH71" s="272">
        <f>IF(AND(OR(X71+AA71&gt;12,AND(X71&gt;6,AA71&gt;6)),AN71&gt;6,OR(AO71&gt;=AN71,AO71&gt;6)),1,0)</f>
        <v>0</v>
      </c>
      <c r="BI71" s="273">
        <f>IF(OR(AND(X71&gt;6,AB71&gt;6),X71+AA71&gt;12),1,0)</f>
        <v>0</v>
      </c>
      <c r="BJ71" s="273">
        <f>IF(AND(X71&gt;6,Z71&gt;6,AA71&gt;6),1,0)</f>
        <v>0</v>
      </c>
      <c r="BK71" s="273">
        <f>IF(AND(Z71&gt;7,OR(X71&gt;6,AA71&gt;6)),1,0)</f>
        <v>0</v>
      </c>
      <c r="BL71" s="273">
        <f>IF(AND(Z71&gt;6,OR(X71&gt;6,AA71&gt;6)),1,0)</f>
        <v>0</v>
      </c>
      <c r="BM71" s="273">
        <f>IF(AND(OR(X71&gt;6,Z71&gt;6),OR(X71&gt;6,AA71&gt;6)),1,0)</f>
        <v>0</v>
      </c>
      <c r="BN71" s="273">
        <f>IF(AND(X71&gt;4,OR(X71&gt;6,Z71&gt;6,AA71&gt;6)),1,0)</f>
        <v>0</v>
      </c>
      <c r="BO71" s="273">
        <f>IF(AND(X71&gt;4,OR(X71&gt;6,Y71&gt;6,Z71&gt;6,AA71&gt;6)),1,0)</f>
        <v>0</v>
      </c>
      <c r="BP71" s="268">
        <f>IF(AND(X71&gt;4,MAX(X71:AB71)&gt;6),1,0)</f>
        <v>0</v>
      </c>
      <c r="BQ71" s="268">
        <f>IF(AVERAGE(AN71:AO71)&gt;9,1,0)+IF(AVERAGE(AN71:AO71)&gt;7,1,0)+IF(AN71&gt;7,1,0)+IF(AO71&gt;7,1,0)+IF(AP71&gt;8,1,0)+IF(AP71&gt;6,1,0)</f>
        <v>2</v>
      </c>
      <c r="BR71" s="274">
        <f>IF(OR(MAX(AF71,AG71,AK71,AM71)&gt;6,MAX(AH71,AI71,AJ71,AL71)&gt;7),2,IF(MAX(AF71:AM71)&gt;4,1,0))</f>
        <v>1</v>
      </c>
      <c r="BS71" s="267" t="str">
        <f>IF(AR71=1,"Yes","")</f>
        <v/>
      </c>
      <c r="BT71" s="266" t="str">
        <f>IF($B71="ML","There",IF(AND($X71&gt;=6,AVERAGE($Z71:$AA71)&gt;=6),"Likely",IF(OR($X71&gt;6,AND($X71=6,AVERAGE($Z71:$AA71)&gt;=3),AND($X71&gt;=5,AVERAGE($Z71:$AA71)&gt;=5),AVERAGE($X71,$Z71:$AA71)&gt;5),"Possible","Unlikely")))</f>
        <v>Unlikely</v>
      </c>
      <c r="BU71" s="267" t="str">
        <f>IF(OR(AND(S71&gt;=6,U71+V71&gt;=12),S71&gt;7),"Start",IF(AND(S71&gt;=5,U71+V71&gt;=8),"Bench","aack!"))</f>
        <v>aack!</v>
      </c>
      <c r="BV71" s="267" t="str">
        <f>IF(OR(AND(X71&gt;=6,Z71+AA71&gt;=12),X71&gt;7),"Start",IF(AND(X71&gt;=5,Z71+AA71&gt;=8),"Bench","aack!"))</f>
        <v>aack!</v>
      </c>
      <c r="BW71" s="267" t="str">
        <f>IF(S71&gt;5,"ML",IF(S71=5,"AAA",IF(S71=4,"AA",IF(S71=3,"A","SS-A"))))</f>
        <v>SS-A</v>
      </c>
      <c r="BX71" s="267">
        <f>S71-X71</f>
        <v>-2</v>
      </c>
      <c r="BY71" s="267">
        <f>T71-Y71</f>
        <v>0</v>
      </c>
      <c r="BZ71" s="267">
        <f>U71-Z71</f>
        <v>-1</v>
      </c>
      <c r="CA71" s="267">
        <f>V71-AA71</f>
        <v>-1</v>
      </c>
      <c r="CB71" s="267">
        <f>W71-AB71</f>
        <v>0</v>
      </c>
      <c r="CC71" s="267">
        <f>SUM(BX71:CB71)</f>
        <v>-4</v>
      </c>
      <c r="CD71" s="267">
        <f>X71+Z71+AA71</f>
        <v>10</v>
      </c>
      <c r="CE71" s="267">
        <f>X71+Z71</f>
        <v>6</v>
      </c>
      <c r="CF71" s="267">
        <f>X71+AA71</f>
        <v>8</v>
      </c>
      <c r="CG71" s="267" t="str">
        <f>IF(L71&gt;24,"Now - Age",IF(S71&gt;6,"Now",IF(X71&lt;6,"With Dev",MIN(X71-S71,7-S71))))</f>
        <v>With Dev</v>
      </c>
      <c r="CH71" s="282" t="str">
        <f>IF(AF71&lt;&gt;"-","X","")</f>
        <v/>
      </c>
      <c r="CI71" s="282" t="str">
        <f>IF(AND(AG71&lt;&gt;"-",AG71&gt;5),"X","")</f>
        <v/>
      </c>
      <c r="CJ71" s="282" t="str">
        <f>IF(AND(AH71&lt;&gt;"-",AH71&gt;5),"X","")</f>
        <v>X</v>
      </c>
      <c r="CK71" s="282" t="str">
        <f>IF(AND(AI71&lt;&gt;"-",AI71&gt;4,AC71&gt;6),"X","")</f>
        <v>X</v>
      </c>
      <c r="CL71" s="282" t="str">
        <f>IF(AND(AJ71&lt;&gt;"-",AJ71&gt;5,AC71&gt;5),"X","")</f>
        <v>X</v>
      </c>
      <c r="CM71" s="282" t="str">
        <f>IF(AND(AK71&lt;&gt;"-",AK71&gt;3),"X","")</f>
        <v/>
      </c>
      <c r="CN71" s="282" t="str">
        <f>IF(AND(AL71&lt;&gt;"-",AL71&gt;6),"X","")</f>
        <v/>
      </c>
      <c r="CO71" s="282" t="str">
        <f>IF(AND(AM71&lt;&gt;"-",AM71&gt;5,AD71&gt;6),"X","")</f>
        <v/>
      </c>
      <c r="CP71" s="282" t="str">
        <f>IF(COUNTBLANK(CH71:CO71)=8,"X","")</f>
        <v/>
      </c>
    </row>
    <row r="72" spans="1:94" s="340" customFormat="1" x14ac:dyDescent="0.25">
      <c r="A72" s="265" t="str">
        <f>H72&amp;" "&amp;I72</f>
        <v>Mitchell Shave</v>
      </c>
      <c r="B72" s="265" t="str">
        <f>IF(ISERROR(VLOOKUP(H72,KAL!$C$3:$C$24,1,FALSE)),IF(ISERROR(VLOOKUP(H72,'GRR-AAA'!$C$6:$C$33,1,FALSE)),IF(ISERROR(VLOOKUP(H72,'HAM-AA'!$C$6:$C$33,1,FALSE)),IF(ISERROR(VLOOKUP(H72,'NAM-A'!$C$6:$C$33,1,FALSE)),IF(ISERROR(VLOOKUP(H72,'KET-S A'!$C$6:$C$33,1,FALSE)),"","S A"),"A"),"AA"),"AAA"),"ML")</f>
        <v/>
      </c>
      <c r="C72" s="266"/>
      <c r="D72" s="267" t="str">
        <f>IF(BJ72=1,3,IF(BK72=1,4,IF(BH72=1,1,IF(BL72=1,5,IF(BI72=1,2,IF(BM72=1,6,IF(BN72=1,7,IF(BO72=1,8,IF(BP72=1,9,"-")))))))))</f>
        <v>-</v>
      </c>
      <c r="E72" s="267" t="str">
        <f>IF(BA72=1,3,IF(BB72=1,4,IF(AY72=1,1,IF(BC72=1,5,IF(AZ72=1,2,IF(BD72=1,6,IF(BE72=1,7,IF(BF72=1,8,IF(BG72=1,9,"-")))))))))</f>
        <v>-</v>
      </c>
      <c r="F72" s="267" t="str">
        <f>IF(OR(OR(Q72="Very High",Q72="High"),AND(OR(Q72="Very High",Q72="High",Q72="Normal"),OR(R72="Very High",R72="High"))),"K","T")</f>
        <v>T</v>
      </c>
      <c r="G72" s="267" t="s">
        <v>86</v>
      </c>
      <c r="H72" s="267" t="s">
        <v>645</v>
      </c>
      <c r="I72" s="267" t="s">
        <v>707</v>
      </c>
      <c r="J72" s="267" t="s">
        <v>553</v>
      </c>
      <c r="K72" s="267" t="s">
        <v>200</v>
      </c>
      <c r="L72" s="267">
        <v>22</v>
      </c>
      <c r="M72" s="267" t="s">
        <v>94</v>
      </c>
      <c r="N72" s="267" t="s">
        <v>94</v>
      </c>
      <c r="O72" s="267" t="s">
        <v>40</v>
      </c>
      <c r="P72" s="268" t="s">
        <v>40</v>
      </c>
      <c r="Q72" s="267" t="s">
        <v>214</v>
      </c>
      <c r="R72" s="268" t="s">
        <v>214</v>
      </c>
      <c r="S72" s="267">
        <v>2</v>
      </c>
      <c r="T72" s="267">
        <v>2</v>
      </c>
      <c r="U72" s="267">
        <v>2</v>
      </c>
      <c r="V72" s="267">
        <v>2</v>
      </c>
      <c r="W72" s="268">
        <v>3</v>
      </c>
      <c r="X72" s="267">
        <v>2</v>
      </c>
      <c r="Y72" s="267">
        <v>2</v>
      </c>
      <c r="Z72" s="267">
        <v>2</v>
      </c>
      <c r="AA72" s="267">
        <v>3</v>
      </c>
      <c r="AB72" s="268">
        <v>3</v>
      </c>
      <c r="AC72" s="267">
        <v>8</v>
      </c>
      <c r="AD72" s="267">
        <v>7</v>
      </c>
      <c r="AE72" s="267">
        <v>1</v>
      </c>
      <c r="AF72" s="267" t="s">
        <v>35</v>
      </c>
      <c r="AG72" s="267" t="s">
        <v>35</v>
      </c>
      <c r="AH72" s="267">
        <v>10</v>
      </c>
      <c r="AI72" s="267">
        <v>8</v>
      </c>
      <c r="AJ72" s="267">
        <v>8</v>
      </c>
      <c r="AK72" s="267">
        <v>9</v>
      </c>
      <c r="AL72" s="267" t="s">
        <v>35</v>
      </c>
      <c r="AM72" s="268">
        <v>6</v>
      </c>
      <c r="AN72" s="267">
        <v>10</v>
      </c>
      <c r="AO72" s="267">
        <v>10</v>
      </c>
      <c r="AP72" s="268">
        <v>10</v>
      </c>
      <c r="AQ72" s="269" t="s">
        <v>35</v>
      </c>
      <c r="AR72" s="268">
        <v>0</v>
      </c>
      <c r="AS72" s="270">
        <f>AVERAGE(S72,U72,V72)+IF(OR(S72&gt;7,AND(S72&gt;5,V72&gt;5)),0.5,0)+IF(U72&gt;7,0.25,0)+IF(S72&lt;6,-0.5*(6-S72),0)</f>
        <v>0</v>
      </c>
      <c r="AT72" s="271" t="str">
        <f>IF(AS72&gt;9,"SuperStar",IF(AS72&gt;8,"Star",IF(AS72&gt;6.5,"GoodReg",IF(AS72&gt;5,"Reg",IF(AS72&gt;4,"Bench","Minors")))))</f>
        <v>Minors</v>
      </c>
      <c r="AU72" s="270">
        <f>AVERAGE(X72,Z72,AA72)+IF(OR(X72&gt;7,AND(X72&gt;5,AA72&gt;5)),0.5,0)+IF(Z72&gt;7,0.25,0)+IF(X72&lt;6,-0.5*(6-X72),0)</f>
        <v>0.33333333333333348</v>
      </c>
      <c r="AV72" s="270" t="str">
        <f>IF(AU72&gt;9,"SuperStar",IF(AU72&gt;8,"Star",IF(AU72&gt;6.5,"GoodReg",IF(AU72&gt;5,"Reg",IF(AU72&gt;4,"Bench","Minors")))))</f>
        <v>Minors</v>
      </c>
      <c r="AW72" s="271">
        <f>MIN(AS72+(MAX(0,25-L72))^1.5,AU72)</f>
        <v>0.33333333333333348</v>
      </c>
      <c r="AX72" s="271" t="str">
        <f>IF(AW72&gt;9,"SuperStar",IF(AW72&gt;8,"Star",IF(AW72&gt;6.5,"GoodReg",IF(AW72&gt;5,"Reg",IF(AW72&gt;4,"Bench","Minors")))))</f>
        <v>Minors</v>
      </c>
      <c r="AY72" s="272">
        <f>IF(AND(OR(S72+V72&gt;12,AND(S72&gt;6,V72&gt;6)),AN72&gt;6,OR(AO72&gt;=AN72,AO72&gt;6)),1,0)</f>
        <v>0</v>
      </c>
      <c r="AZ72" s="273">
        <f>IF(OR(AND(S72&gt;6,W72&gt;6),S72+V72&gt;12),1,0)</f>
        <v>0</v>
      </c>
      <c r="BA72" s="273">
        <f>IF(AND(S72&gt;6,U72&gt;6,V72&gt;6),1,0)</f>
        <v>0</v>
      </c>
      <c r="BB72" s="273">
        <f>IF(AND(U72&gt;7,OR(S72&gt;6,V72&gt;6)),1,0)</f>
        <v>0</v>
      </c>
      <c r="BC72" s="273">
        <f>IF(AND(U72&gt;6,OR(S72&gt;6,V72&gt;6)),1,0)</f>
        <v>0</v>
      </c>
      <c r="BD72" s="273">
        <f>IF(AND(OR(S72&gt;6,U72&gt;6),OR(S72&gt;6,V72&gt;6)),1,0)</f>
        <v>0</v>
      </c>
      <c r="BE72" s="273">
        <f>IF(AND(S72&gt;4,OR(S72&gt;6,U72&gt;6,V72&gt;6)),1,0)</f>
        <v>0</v>
      </c>
      <c r="BF72" s="273">
        <f>IF(AND(S72&gt;4,OR(S72&gt;6,T72&gt;6,U72&gt;6,V72&gt;6)),1,0)</f>
        <v>0</v>
      </c>
      <c r="BG72" s="268">
        <f>IF(AND(S72&gt;4,MAX(S72:W72)&gt;6),1,0)</f>
        <v>0</v>
      </c>
      <c r="BH72" s="272">
        <f>IF(AND(OR(X72+AA72&gt;12,AND(X72&gt;6,AA72&gt;6)),AN72&gt;6,OR(AO72&gt;=AN72,AO72&gt;6)),1,0)</f>
        <v>0</v>
      </c>
      <c r="BI72" s="273">
        <f>IF(OR(AND(X72&gt;6,AB72&gt;6),X72+AA72&gt;12),1,0)</f>
        <v>0</v>
      </c>
      <c r="BJ72" s="273">
        <f>IF(AND(X72&gt;6,Z72&gt;6,AA72&gt;6),1,0)</f>
        <v>0</v>
      </c>
      <c r="BK72" s="273">
        <f>IF(AND(Z72&gt;7,OR(X72&gt;6,AA72&gt;6)),1,0)</f>
        <v>0</v>
      </c>
      <c r="BL72" s="273">
        <f>IF(AND(Z72&gt;6,OR(X72&gt;6,AA72&gt;6)),1,0)</f>
        <v>0</v>
      </c>
      <c r="BM72" s="273">
        <f>IF(AND(OR(X72&gt;6,Z72&gt;6),OR(X72&gt;6,AA72&gt;6)),1,0)</f>
        <v>0</v>
      </c>
      <c r="BN72" s="273">
        <f>IF(AND(X72&gt;4,OR(X72&gt;6,Z72&gt;6,AA72&gt;6)),1,0)</f>
        <v>0</v>
      </c>
      <c r="BO72" s="273">
        <f>IF(AND(X72&gt;4,OR(X72&gt;6,Y72&gt;6,Z72&gt;6,AA72&gt;6)),1,0)</f>
        <v>0</v>
      </c>
      <c r="BP72" s="268">
        <f>IF(AND(X72&gt;4,MAX(X72:AB72)&gt;6),1,0)</f>
        <v>0</v>
      </c>
      <c r="BQ72" s="268">
        <f>IF(AVERAGE(AN72:AO72)&gt;9,1,0)+IF(AVERAGE(AN72:AO72)&gt;7,1,0)+IF(AN72&gt;7,1,0)+IF(AO72&gt;7,1,0)+IF(AP72&gt;8,1,0)+IF(AP72&gt;6,1,0)</f>
        <v>6</v>
      </c>
      <c r="BR72" s="274">
        <f>IF(OR(MAX(AF72,AG72,AK72,AM72)&gt;6,MAX(AH72,AI72,AJ72,AL72)&gt;7),2,IF(MAX(AF72:AM72)&gt;4,1,0))</f>
        <v>2</v>
      </c>
      <c r="BS72" s="267" t="str">
        <f>IF(AR72=1,"Yes","")</f>
        <v/>
      </c>
      <c r="BT72" s="266" t="str">
        <f>IF($B72="ML","There",IF(AND($X72&gt;=6,AVERAGE($Z72:$AA72)&gt;=6),"Likely",IF(OR($X72&gt;6,AND($X72=6,AVERAGE($Z72:$AA72)&gt;=3),AND($X72&gt;=5,AVERAGE($Z72:$AA72)&gt;=5),AVERAGE($X72,$Z72:$AA72)&gt;5),"Possible","Unlikely")))</f>
        <v>Unlikely</v>
      </c>
      <c r="BU72" s="267" t="str">
        <f>IF(OR(AND(S72&gt;=6,U72+V72&gt;=12),S72&gt;7),"Start",IF(AND(S72&gt;=5,U72+V72&gt;=8),"Bench","aack!"))</f>
        <v>aack!</v>
      </c>
      <c r="BV72" s="267" t="str">
        <f>IF(OR(AND(X72&gt;=6,Z72+AA72&gt;=12),X72&gt;7),"Start",IF(AND(X72&gt;=5,Z72+AA72&gt;=8),"Bench","aack!"))</f>
        <v>aack!</v>
      </c>
      <c r="BW72" s="267" t="str">
        <f>IF(S72&gt;5,"ML",IF(S72=5,"AAA",IF(S72=4,"AA",IF(S72=3,"A","SS-A"))))</f>
        <v>SS-A</v>
      </c>
      <c r="BX72" s="267">
        <f>S72-X72</f>
        <v>0</v>
      </c>
      <c r="BY72" s="267">
        <f>T72-Y72</f>
        <v>0</v>
      </c>
      <c r="BZ72" s="267">
        <f>U72-Z72</f>
        <v>0</v>
      </c>
      <c r="CA72" s="267">
        <f>V72-AA72</f>
        <v>-1</v>
      </c>
      <c r="CB72" s="267">
        <f>W72-AB72</f>
        <v>0</v>
      </c>
      <c r="CC72" s="267">
        <f>SUM(BX72:CB72)</f>
        <v>-1</v>
      </c>
      <c r="CD72" s="267">
        <f>X72+Z72+AA72</f>
        <v>7</v>
      </c>
      <c r="CE72" s="267">
        <f>X72+Z72</f>
        <v>4</v>
      </c>
      <c r="CF72" s="267">
        <f>X72+AA72</f>
        <v>5</v>
      </c>
      <c r="CG72" s="267" t="str">
        <f>IF(L72&gt;24,"Now - Age",IF(S72&gt;6,"Now",IF(X72&lt;6,"With Dev",MIN(X72-S72,7-S72))))</f>
        <v>With Dev</v>
      </c>
      <c r="CH72" s="282" t="str">
        <f>IF(AF72&lt;&gt;"-","X","")</f>
        <v/>
      </c>
      <c r="CI72" s="282" t="str">
        <f>IF(AND(AG72&lt;&gt;"-",AG72&gt;5),"X","")</f>
        <v/>
      </c>
      <c r="CJ72" s="282" t="str">
        <f>IF(AND(AH72&lt;&gt;"-",AH72&gt;5),"X","")</f>
        <v>X</v>
      </c>
      <c r="CK72" s="282" t="str">
        <f>IF(AND(AI72&lt;&gt;"-",AI72&gt;4,AC72&gt;6),"X","")</f>
        <v>X</v>
      </c>
      <c r="CL72" s="282" t="str">
        <f>IF(AND(AJ72&lt;&gt;"-",AJ72&gt;5,AC72&gt;5),"X","")</f>
        <v>X</v>
      </c>
      <c r="CM72" s="282" t="str">
        <f>IF(AND(AK72&lt;&gt;"-",AK72&gt;3),"X","")</f>
        <v>X</v>
      </c>
      <c r="CN72" s="282" t="str">
        <f>IF(AND(AL72&lt;&gt;"-",AL72&gt;6),"X","")</f>
        <v/>
      </c>
      <c r="CO72" s="282" t="str">
        <f>IF(AND(AM72&lt;&gt;"-",AM72&gt;5,AD72&gt;6),"X","")</f>
        <v>X</v>
      </c>
      <c r="CP72" s="282" t="str">
        <f>IF(COUNTBLANK(CH72:CO72)=8,"X","")</f>
        <v/>
      </c>
    </row>
    <row r="73" spans="1:94" s="340" customFormat="1" x14ac:dyDescent="0.25">
      <c r="A73" s="265" t="str">
        <f>H73&amp;" "&amp;I73</f>
        <v>Thiago Tierno</v>
      </c>
      <c r="B73" s="265" t="str">
        <f>IF(ISERROR(VLOOKUP(A73,KAL!$C$3:$C$24,1,FALSE)),IF(ISERROR(VLOOKUP(A73,'GRR-AAA'!$C$6:$C$33,1,FALSE)),IF(ISERROR(VLOOKUP(A73,'HAM-AA'!$C$6:$C$33,1,FALSE)),IF(ISERROR(VLOOKUP(A73,'NAM-A'!$C$6:$C$33,1,FALSE)),IF(ISERROR(VLOOKUP(A73,'KET-S A'!$C$6:$C$33,1,FALSE)),"","S A"),"A"),"AA"),"AAA"),"ML")</f>
        <v/>
      </c>
      <c r="C73" s="266"/>
      <c r="D73" s="267" t="str">
        <f>IF(BJ73=1,3,IF(BK73=1,4,IF(BH73=1,1,IF(BL73=1,5,IF(BI73=1,2,IF(BM73=1,6,IF(BN73=1,7,IF(BO73=1,8,IF(BP73=1,9,"-")))))))))</f>
        <v>-</v>
      </c>
      <c r="E73" s="267" t="str">
        <f>IF(BA73=1,3,IF(BB73=1,4,IF(AY73=1,1,IF(BC73=1,5,IF(AZ73=1,2,IF(BD73=1,6,IF(BE73=1,7,IF(BF73=1,8,IF(BG73=1,9,"-")))))))))</f>
        <v>-</v>
      </c>
      <c r="F73" s="267" t="str">
        <f>IF(OR(OR(Q73="Very High",Q73="High"),AND(OR(Q73="Very High",Q73="High",Q73="Normal"),OR(R73="Very High",R73="High"))),"K","T")</f>
        <v>K</v>
      </c>
      <c r="G73" s="267" t="s">
        <v>87</v>
      </c>
      <c r="H73" s="267" t="s">
        <v>723</v>
      </c>
      <c r="I73" s="267" t="s">
        <v>724</v>
      </c>
      <c r="J73" s="267" t="s">
        <v>468</v>
      </c>
      <c r="K73" s="267" t="s">
        <v>18</v>
      </c>
      <c r="L73" s="267">
        <v>17</v>
      </c>
      <c r="M73" s="267" t="s">
        <v>94</v>
      </c>
      <c r="N73" s="267" t="s">
        <v>94</v>
      </c>
      <c r="O73" s="267" t="s">
        <v>40</v>
      </c>
      <c r="P73" s="268" t="s">
        <v>36</v>
      </c>
      <c r="Q73" s="267" t="s">
        <v>214</v>
      </c>
      <c r="R73" s="268" t="s">
        <v>213</v>
      </c>
      <c r="S73" s="267">
        <v>2</v>
      </c>
      <c r="T73" s="267">
        <v>3</v>
      </c>
      <c r="U73" s="267">
        <v>1</v>
      </c>
      <c r="V73" s="267">
        <v>2</v>
      </c>
      <c r="W73" s="268">
        <v>1</v>
      </c>
      <c r="X73" s="267">
        <v>6</v>
      </c>
      <c r="Y73" s="267">
        <v>4</v>
      </c>
      <c r="Z73" s="267">
        <v>1</v>
      </c>
      <c r="AA73" s="267">
        <v>6</v>
      </c>
      <c r="AB73" s="268">
        <v>3</v>
      </c>
      <c r="AC73" s="267">
        <v>5</v>
      </c>
      <c r="AD73" s="267">
        <v>5</v>
      </c>
      <c r="AE73" s="267">
        <v>2</v>
      </c>
      <c r="AF73" s="267" t="s">
        <v>35</v>
      </c>
      <c r="AG73" s="267" t="s">
        <v>35</v>
      </c>
      <c r="AH73" s="267" t="s">
        <v>35</v>
      </c>
      <c r="AI73" s="267" t="s">
        <v>35</v>
      </c>
      <c r="AJ73" s="267">
        <v>2</v>
      </c>
      <c r="AK73" s="267" t="s">
        <v>35</v>
      </c>
      <c r="AL73" s="267" t="s">
        <v>35</v>
      </c>
      <c r="AM73" s="268" t="s">
        <v>35</v>
      </c>
      <c r="AN73" s="267">
        <v>8</v>
      </c>
      <c r="AO73" s="267">
        <v>7</v>
      </c>
      <c r="AP73" s="268">
        <v>6</v>
      </c>
      <c r="AQ73" s="269" t="s">
        <v>35</v>
      </c>
      <c r="AR73" s="268">
        <v>0</v>
      </c>
      <c r="AS73" s="270">
        <f>AVERAGE(S73,U73,V73)+IF(OR(S73&gt;7,AND(S73&gt;5,V73&gt;5)),0.5,0)+IF(U73&gt;7,0.25,0)+IF(S73&lt;6,-0.5*(6-S73),0)</f>
        <v>-0.33333333333333326</v>
      </c>
      <c r="AT73" s="271" t="str">
        <f>IF(AS73&gt;9,"SuperStar",IF(AS73&gt;8,"Star",IF(AS73&gt;6.5,"GoodReg",IF(AS73&gt;5,"Reg",IF(AS73&gt;4,"Bench","Minors")))))</f>
        <v>Minors</v>
      </c>
      <c r="AU73" s="270">
        <f>AVERAGE(X73,Z73,AA73)+IF(OR(X73&gt;7,AND(X73&gt;5,AA73&gt;5)),0.5,0)+IF(Z73&gt;7,0.25,0)+IF(X73&lt;6,-0.5*(6-X73),0)</f>
        <v>4.833333333333333</v>
      </c>
      <c r="AV73" s="270" t="str">
        <f>IF(AU73&gt;9,"SuperStar",IF(AU73&gt;8,"Star",IF(AU73&gt;6.5,"GoodReg",IF(AU73&gt;5,"Reg",IF(AU73&gt;4,"Bench","Minors")))))</f>
        <v>Bench</v>
      </c>
      <c r="AW73" s="271">
        <f>MIN(AS73+(MAX(0,25-L73))^1.5,AU73)</f>
        <v>4.833333333333333</v>
      </c>
      <c r="AX73" s="271" t="str">
        <f>IF(AW73&gt;9,"SuperStar",IF(AW73&gt;8,"Star",IF(AW73&gt;6.5,"GoodReg",IF(AW73&gt;5,"Reg",IF(AW73&gt;4,"Bench","Minors")))))</f>
        <v>Bench</v>
      </c>
      <c r="AY73" s="272">
        <f>IF(AND(OR(S73+V73&gt;12,AND(S73&gt;6,V73&gt;6)),AN73&gt;6,OR(AO73&gt;=AN73,AO73&gt;6)),1,0)</f>
        <v>0</v>
      </c>
      <c r="AZ73" s="273">
        <f>IF(OR(AND(S73&gt;6,W73&gt;6),S73+V73&gt;12),1,0)</f>
        <v>0</v>
      </c>
      <c r="BA73" s="273">
        <f>IF(AND(S73&gt;6,U73&gt;6,V73&gt;6),1,0)</f>
        <v>0</v>
      </c>
      <c r="BB73" s="273">
        <f>IF(AND(U73&gt;7,OR(S73&gt;6,V73&gt;6)),1,0)</f>
        <v>0</v>
      </c>
      <c r="BC73" s="273">
        <f>IF(AND(U73&gt;6,OR(S73&gt;6,V73&gt;6)),1,0)</f>
        <v>0</v>
      </c>
      <c r="BD73" s="273">
        <f>IF(AND(OR(S73&gt;6,U73&gt;6),OR(S73&gt;6,V73&gt;6)),1,0)</f>
        <v>0</v>
      </c>
      <c r="BE73" s="273">
        <f>IF(AND(S73&gt;4,OR(S73&gt;6,U73&gt;6,V73&gt;6)),1,0)</f>
        <v>0</v>
      </c>
      <c r="BF73" s="273">
        <f>IF(AND(S73&gt;4,OR(S73&gt;6,T73&gt;6,U73&gt;6,V73&gt;6)),1,0)</f>
        <v>0</v>
      </c>
      <c r="BG73" s="268">
        <f>IF(AND(S73&gt;4,MAX(S73:W73)&gt;6),1,0)</f>
        <v>0</v>
      </c>
      <c r="BH73" s="272">
        <f>IF(AND(OR(X73+AA73&gt;12,AND(X73&gt;6,AA73&gt;6)),AN73&gt;6,OR(AO73&gt;=AN73,AO73&gt;6)),1,0)</f>
        <v>0</v>
      </c>
      <c r="BI73" s="273">
        <f>IF(OR(AND(X73&gt;6,AB73&gt;6),X73+AA73&gt;12),1,0)</f>
        <v>0</v>
      </c>
      <c r="BJ73" s="273">
        <f>IF(AND(X73&gt;6,Z73&gt;6,AA73&gt;6),1,0)</f>
        <v>0</v>
      </c>
      <c r="BK73" s="273">
        <f>IF(AND(Z73&gt;7,OR(X73&gt;6,AA73&gt;6)),1,0)</f>
        <v>0</v>
      </c>
      <c r="BL73" s="273">
        <f>IF(AND(Z73&gt;6,OR(X73&gt;6,AA73&gt;6)),1,0)</f>
        <v>0</v>
      </c>
      <c r="BM73" s="273">
        <f>IF(AND(OR(X73&gt;6,Z73&gt;6),OR(X73&gt;6,AA73&gt;6)),1,0)</f>
        <v>0</v>
      </c>
      <c r="BN73" s="273">
        <f>IF(AND(X73&gt;4,OR(X73&gt;6,Z73&gt;6,AA73&gt;6)),1,0)</f>
        <v>0</v>
      </c>
      <c r="BO73" s="273">
        <f>IF(AND(X73&gt;4,OR(X73&gt;6,Y73&gt;6,Z73&gt;6,AA73&gt;6)),1,0)</f>
        <v>0</v>
      </c>
      <c r="BP73" s="268">
        <f>IF(AND(X73&gt;4,MAX(X73:AB73)&gt;6),1,0)</f>
        <v>0</v>
      </c>
      <c r="BQ73" s="268">
        <f>IF(AVERAGE(AN73:AO73)&gt;9,1,0)+IF(AVERAGE(AN73:AO73)&gt;7,1,0)+IF(AN73&gt;7,1,0)+IF(AO73&gt;7,1,0)+IF(AP73&gt;8,1,0)+IF(AP73&gt;6,1,0)</f>
        <v>2</v>
      </c>
      <c r="BR73" s="274">
        <f>IF(OR(MAX(AF73,AG73,AK73,AM73)&gt;6,MAX(AH73,AI73,AJ73,AL73)&gt;7),2,IF(MAX(AF73:AM73)&gt;4,1,0))</f>
        <v>0</v>
      </c>
      <c r="BS73" s="267" t="str">
        <f>IF(AR73=1,"Yes","")</f>
        <v/>
      </c>
      <c r="BT73" s="266" t="str">
        <f>IF($B73="ML","There",IF(AND($X73&gt;=6,AVERAGE($Z73:$AA73)&gt;=6),"Likely",IF(OR($X73&gt;6,AND($X73=6,AVERAGE($Z73:$AA73)&gt;=3),AND($X73&gt;=5,AVERAGE($Z73:$AA73)&gt;=5),AVERAGE($X73,$Z73:$AA73)&gt;5),"Possible","Unlikely")))</f>
        <v>Possible</v>
      </c>
      <c r="BU73" s="267" t="str">
        <f>IF(OR(AND(S73&gt;=6,U73+V73&gt;=12),S73&gt;7),"Start",IF(AND(S73&gt;=5,U73+V73&gt;=8),"Bench","aack!"))</f>
        <v>aack!</v>
      </c>
      <c r="BV73" s="267" t="str">
        <f>IF(OR(AND(X73&gt;=6,Z73+AA73&gt;=12),X73&gt;7),"Start",IF(AND(X73&gt;=5,Z73+AA73&gt;=8),"Bench","aack!"))</f>
        <v>aack!</v>
      </c>
      <c r="BW73" s="267" t="str">
        <f>IF(S73&gt;5,"ML",IF(S73=5,"AAA",IF(S73=4,"AA",IF(S73=3,"A","SS-A"))))</f>
        <v>SS-A</v>
      </c>
      <c r="BX73" s="267">
        <f>S73-X73</f>
        <v>-4</v>
      </c>
      <c r="BY73" s="267">
        <f>T73-Y73</f>
        <v>-1</v>
      </c>
      <c r="BZ73" s="267">
        <f>U73-Z73</f>
        <v>0</v>
      </c>
      <c r="CA73" s="267">
        <f>V73-AA73</f>
        <v>-4</v>
      </c>
      <c r="CB73" s="267">
        <f>W73-AB73</f>
        <v>-2</v>
      </c>
      <c r="CC73" s="267">
        <f>SUM(BX73:CB73)</f>
        <v>-11</v>
      </c>
      <c r="CD73" s="267">
        <f>X73+Z73+AA73</f>
        <v>13</v>
      </c>
      <c r="CE73" s="267">
        <f>X73+Z73</f>
        <v>7</v>
      </c>
      <c r="CF73" s="267">
        <f>X73+AA73</f>
        <v>12</v>
      </c>
      <c r="CG73" s="267">
        <f>IF(L73&gt;24,"Now - Age",IF(S73&gt;6,"Now",IF(X73&lt;6,"With Dev",MIN(X73-S73,7-S73))))</f>
        <v>4</v>
      </c>
      <c r="CH73" s="282" t="str">
        <f>IF(AF73&lt;&gt;"-","X","")</f>
        <v/>
      </c>
      <c r="CI73" s="282" t="str">
        <f>IF(AND(AG73&lt;&gt;"-",AG73&gt;5),"X","")</f>
        <v/>
      </c>
      <c r="CJ73" s="282" t="str">
        <f>IF(AND(AH73&lt;&gt;"-",AH73&gt;5),"X","")</f>
        <v/>
      </c>
      <c r="CK73" s="282" t="str">
        <f>IF(AND(AI73&lt;&gt;"-",AI73&gt;4,AC73&gt;6),"X","")</f>
        <v/>
      </c>
      <c r="CL73" s="282" t="str">
        <f>IF(AND(AJ73&lt;&gt;"-",AJ73&gt;5,AC73&gt;5),"X","")</f>
        <v/>
      </c>
      <c r="CM73" s="282" t="str">
        <f>IF(AND(AK73&lt;&gt;"-",AK73&gt;3),"X","")</f>
        <v/>
      </c>
      <c r="CN73" s="282" t="str">
        <f>IF(AND(AL73&lt;&gt;"-",AL73&gt;6),"X","")</f>
        <v/>
      </c>
      <c r="CO73" s="282" t="str">
        <f>IF(AND(AM73&lt;&gt;"-",AM73&gt;5,AD73&gt;6),"X","")</f>
        <v/>
      </c>
      <c r="CP73" s="282" t="str">
        <f>IF(COUNTBLANK(CH73:CO73)=8,"X","")</f>
        <v>X</v>
      </c>
    </row>
    <row r="74" spans="1:94" s="340" customFormat="1" x14ac:dyDescent="0.25">
      <c r="A74" s="265" t="str">
        <f>H74&amp;" "&amp;I74</f>
        <v>Adrián Vallejo</v>
      </c>
      <c r="B74" s="265" t="str">
        <f>IF(ISERROR(VLOOKUP(H74,KAL!$C$3:$C$24,1,FALSE)),IF(ISERROR(VLOOKUP(H74,'GRR-AAA'!$C$6:$C$33,1,FALSE)),IF(ISERROR(VLOOKUP(H74,'HAM-AA'!$C$6:$C$33,1,FALSE)),IF(ISERROR(VLOOKUP(H74,'NAM-A'!$C$6:$C$33,1,FALSE)),IF(ISERROR(VLOOKUP(H74,'KET-S A'!$C$6:$C$33,1,FALSE)),"","S A"),"A"),"AA"),"AAA"),"ML")</f>
        <v/>
      </c>
      <c r="C74" s="266"/>
      <c r="D74" s="267" t="str">
        <f>IF(BJ74=1,3,IF(BK74=1,4,IF(BH74=1,1,IF(BL74=1,5,IF(BI74=1,2,IF(BM74=1,6,IF(BN74=1,7,IF(BO74=1,8,IF(BP74=1,9,"-")))))))))</f>
        <v>-</v>
      </c>
      <c r="E74" s="267" t="str">
        <f>IF(BA74=1,3,IF(BB74=1,4,IF(AY74=1,1,IF(BC74=1,5,IF(AZ74=1,2,IF(BD74=1,6,IF(BE74=1,7,IF(BF74=1,8,IF(BG74=1,9,"-")))))))))</f>
        <v>-</v>
      </c>
      <c r="F74" s="267" t="str">
        <f>IF(OR(OR(Q74="Very High",Q74="High"),AND(OR(Q74="Very High",Q74="High",Q74="Normal"),OR(R74="Very High",R74="High"))),"K","T")</f>
        <v>T</v>
      </c>
      <c r="G74" s="267" t="s">
        <v>89</v>
      </c>
      <c r="H74" s="267" t="s">
        <v>733</v>
      </c>
      <c r="I74" s="267" t="s">
        <v>734</v>
      </c>
      <c r="J74" s="267" t="s">
        <v>468</v>
      </c>
      <c r="K74" s="267" t="s">
        <v>18</v>
      </c>
      <c r="L74" s="267">
        <v>19</v>
      </c>
      <c r="M74" s="267" t="s">
        <v>94</v>
      </c>
      <c r="N74" s="267" t="s">
        <v>94</v>
      </c>
      <c r="O74" s="267" t="s">
        <v>40</v>
      </c>
      <c r="P74" s="268" t="s">
        <v>40</v>
      </c>
      <c r="Q74" s="267" t="s">
        <v>215</v>
      </c>
      <c r="R74" s="268" t="s">
        <v>215</v>
      </c>
      <c r="S74" s="267">
        <v>2</v>
      </c>
      <c r="T74" s="267">
        <v>2</v>
      </c>
      <c r="U74" s="267">
        <v>2</v>
      </c>
      <c r="V74" s="267">
        <v>1</v>
      </c>
      <c r="W74" s="268">
        <v>2</v>
      </c>
      <c r="X74" s="267">
        <v>5</v>
      </c>
      <c r="Y74" s="267">
        <v>4</v>
      </c>
      <c r="Z74" s="267">
        <v>2</v>
      </c>
      <c r="AA74" s="267">
        <v>2</v>
      </c>
      <c r="AB74" s="268">
        <v>4</v>
      </c>
      <c r="AC74" s="267">
        <v>3</v>
      </c>
      <c r="AD74" s="267">
        <v>3</v>
      </c>
      <c r="AE74" s="267">
        <v>2</v>
      </c>
      <c r="AF74" s="267" t="s">
        <v>35</v>
      </c>
      <c r="AG74" s="267" t="s">
        <v>35</v>
      </c>
      <c r="AH74" s="267" t="s">
        <v>35</v>
      </c>
      <c r="AI74" s="267" t="s">
        <v>35</v>
      </c>
      <c r="AJ74" s="267" t="s">
        <v>35</v>
      </c>
      <c r="AK74" s="267">
        <v>3</v>
      </c>
      <c r="AL74" s="267">
        <v>1</v>
      </c>
      <c r="AM74" s="268" t="s">
        <v>35</v>
      </c>
      <c r="AN74" s="267">
        <v>3</v>
      </c>
      <c r="AO74" s="267">
        <v>5</v>
      </c>
      <c r="AP74" s="268">
        <v>1</v>
      </c>
      <c r="AQ74" s="269" t="s">
        <v>35</v>
      </c>
      <c r="AR74" s="268">
        <v>0</v>
      </c>
      <c r="AS74" s="270">
        <f>AVERAGE(S74,U74,V74)+IF(OR(S74&gt;7,AND(S74&gt;5,V74&gt;5)),0.5,0)+IF(U74&gt;7,0.25,0)+IF(S74&lt;6,-0.5*(6-S74),0)</f>
        <v>-0.33333333333333326</v>
      </c>
      <c r="AT74" s="271" t="str">
        <f>IF(AS74&gt;9,"SuperStar",IF(AS74&gt;8,"Star",IF(AS74&gt;6.5,"GoodReg",IF(AS74&gt;5,"Reg",IF(AS74&gt;4,"Bench","Minors")))))</f>
        <v>Minors</v>
      </c>
      <c r="AU74" s="270">
        <f>AVERAGE(X74,Z74,AA74)+IF(OR(X74&gt;7,AND(X74&gt;5,AA74&gt;5)),0.5,0)+IF(Z74&gt;7,0.25,0)+IF(X74&lt;6,-0.5*(6-X74),0)</f>
        <v>2.5</v>
      </c>
      <c r="AV74" s="270" t="str">
        <f>IF(AU74&gt;9,"SuperStar",IF(AU74&gt;8,"Star",IF(AU74&gt;6.5,"GoodReg",IF(AU74&gt;5,"Reg",IF(AU74&gt;4,"Bench","Minors")))))</f>
        <v>Minors</v>
      </c>
      <c r="AW74" s="271">
        <f>MIN(AS74+(MAX(0,25-L74))^1.5,AU74)</f>
        <v>2.5</v>
      </c>
      <c r="AX74" s="271" t="str">
        <f>IF(AW74&gt;9,"SuperStar",IF(AW74&gt;8,"Star",IF(AW74&gt;6.5,"GoodReg",IF(AW74&gt;5,"Reg",IF(AW74&gt;4,"Bench","Minors")))))</f>
        <v>Minors</v>
      </c>
      <c r="AY74" s="272">
        <f>IF(AND(OR(S74+V74&gt;12,AND(S74&gt;6,V74&gt;6)),AN74&gt;6,OR(AO74&gt;=AN74,AO74&gt;6)),1,0)</f>
        <v>0</v>
      </c>
      <c r="AZ74" s="273">
        <f>IF(OR(AND(S74&gt;6,W74&gt;6),S74+V74&gt;12),1,0)</f>
        <v>0</v>
      </c>
      <c r="BA74" s="273">
        <f>IF(AND(S74&gt;6,U74&gt;6,V74&gt;6),1,0)</f>
        <v>0</v>
      </c>
      <c r="BB74" s="273">
        <f>IF(AND(U74&gt;7,OR(S74&gt;6,V74&gt;6)),1,0)</f>
        <v>0</v>
      </c>
      <c r="BC74" s="273">
        <f>IF(AND(U74&gt;6,OR(S74&gt;6,V74&gt;6)),1,0)</f>
        <v>0</v>
      </c>
      <c r="BD74" s="273">
        <f>IF(AND(OR(S74&gt;6,U74&gt;6),OR(S74&gt;6,V74&gt;6)),1,0)</f>
        <v>0</v>
      </c>
      <c r="BE74" s="273">
        <f>IF(AND(S74&gt;4,OR(S74&gt;6,U74&gt;6,V74&gt;6)),1,0)</f>
        <v>0</v>
      </c>
      <c r="BF74" s="273">
        <f>IF(AND(S74&gt;4,OR(S74&gt;6,T74&gt;6,U74&gt;6,V74&gt;6)),1,0)</f>
        <v>0</v>
      </c>
      <c r="BG74" s="268">
        <f>IF(AND(S74&gt;4,MAX(S74:W74)&gt;6),1,0)</f>
        <v>0</v>
      </c>
      <c r="BH74" s="272">
        <f>IF(AND(OR(X74+AA74&gt;12,AND(X74&gt;6,AA74&gt;6)),AN74&gt;6,OR(AO74&gt;=AN74,AO74&gt;6)),1,0)</f>
        <v>0</v>
      </c>
      <c r="BI74" s="273">
        <f>IF(OR(AND(X74&gt;6,AB74&gt;6),X74+AA74&gt;12),1,0)</f>
        <v>0</v>
      </c>
      <c r="BJ74" s="273">
        <f>IF(AND(X74&gt;6,Z74&gt;6,AA74&gt;6),1,0)</f>
        <v>0</v>
      </c>
      <c r="BK74" s="273">
        <f>IF(AND(Z74&gt;7,OR(X74&gt;6,AA74&gt;6)),1,0)</f>
        <v>0</v>
      </c>
      <c r="BL74" s="273">
        <f>IF(AND(Z74&gt;6,OR(X74&gt;6,AA74&gt;6)),1,0)</f>
        <v>0</v>
      </c>
      <c r="BM74" s="273">
        <f>IF(AND(OR(X74&gt;6,Z74&gt;6),OR(X74&gt;6,AA74&gt;6)),1,0)</f>
        <v>0</v>
      </c>
      <c r="BN74" s="273">
        <f>IF(AND(X74&gt;4,OR(X74&gt;6,Z74&gt;6,AA74&gt;6)),1,0)</f>
        <v>0</v>
      </c>
      <c r="BO74" s="273">
        <f>IF(AND(X74&gt;4,OR(X74&gt;6,Y74&gt;6,Z74&gt;6,AA74&gt;6)),1,0)</f>
        <v>0</v>
      </c>
      <c r="BP74" s="268">
        <f>IF(AND(X74&gt;4,MAX(X74:AB74)&gt;6),1,0)</f>
        <v>0</v>
      </c>
      <c r="BQ74" s="268">
        <f>IF(AVERAGE(AN74:AO74)&gt;9,1,0)+IF(AVERAGE(AN74:AO74)&gt;7,1,0)+IF(AN74&gt;7,1,0)+IF(AO74&gt;7,1,0)+IF(AP74&gt;8,1,0)+IF(AP74&gt;6,1,0)</f>
        <v>0</v>
      </c>
      <c r="BR74" s="274">
        <f>IF(OR(MAX(AF74,AG74,AK74,AM74)&gt;6,MAX(AH74,AI74,AJ74,AL74)&gt;7),2,IF(MAX(AF74:AM74)&gt;4,1,0))</f>
        <v>0</v>
      </c>
      <c r="BS74" s="267" t="str">
        <f>IF(AR74=1,"Yes","")</f>
        <v/>
      </c>
      <c r="BT74" s="266" t="str">
        <f>IF($B74="ML","There",IF(AND($X74&gt;=6,AVERAGE($Z74:$AA74)&gt;=6),"Likely",IF(OR($X74&gt;6,AND($X74=6,AVERAGE($Z74:$AA74)&gt;=3),AND($X74&gt;=5,AVERAGE($Z74:$AA74)&gt;=5),AVERAGE($X74,$Z74:$AA74)&gt;5),"Possible","Unlikely")))</f>
        <v>Unlikely</v>
      </c>
      <c r="BU74" s="267" t="str">
        <f>IF(OR(AND(S74&gt;=6,U74+V74&gt;=12),S74&gt;7),"Start",IF(AND(S74&gt;=5,U74+V74&gt;=8),"Bench","aack!"))</f>
        <v>aack!</v>
      </c>
      <c r="BV74" s="267" t="str">
        <f>IF(OR(AND(X74&gt;=6,Z74+AA74&gt;=12),X74&gt;7),"Start",IF(AND(X74&gt;=5,Z74+AA74&gt;=8),"Bench","aack!"))</f>
        <v>aack!</v>
      </c>
      <c r="BW74" s="267" t="str">
        <f>IF(S74&gt;5,"ML",IF(S74=5,"AAA",IF(S74=4,"AA",IF(S74=3,"A","SS-A"))))</f>
        <v>SS-A</v>
      </c>
      <c r="BX74" s="267">
        <f>S74-X74</f>
        <v>-3</v>
      </c>
      <c r="BY74" s="267">
        <f>T74-Y74</f>
        <v>-2</v>
      </c>
      <c r="BZ74" s="267">
        <f>U74-Z74</f>
        <v>0</v>
      </c>
      <c r="CA74" s="267">
        <f>V74-AA74</f>
        <v>-1</v>
      </c>
      <c r="CB74" s="267">
        <f>W74-AB74</f>
        <v>-2</v>
      </c>
      <c r="CC74" s="267">
        <f>SUM(BX74:CB74)</f>
        <v>-8</v>
      </c>
      <c r="CD74" s="267">
        <f>X74+Z74+AA74</f>
        <v>9</v>
      </c>
      <c r="CE74" s="267">
        <f>X74+Z74</f>
        <v>7</v>
      </c>
      <c r="CF74" s="267">
        <f>X74+AA74</f>
        <v>7</v>
      </c>
      <c r="CG74" s="267" t="str">
        <f>IF(L74&gt;24,"Now - Age",IF(S74&gt;6,"Now",IF(X74&lt;6,"With Dev",MIN(X74-S74,7-S74))))</f>
        <v>With Dev</v>
      </c>
      <c r="CH74" s="282" t="str">
        <f>IF(AF74&lt;&gt;"-","X","")</f>
        <v/>
      </c>
      <c r="CI74" s="282" t="str">
        <f>IF(AND(AG74&lt;&gt;"-",AG74&gt;5),"X","")</f>
        <v/>
      </c>
      <c r="CJ74" s="282" t="str">
        <f>IF(AND(AH74&lt;&gt;"-",AH74&gt;5),"X","")</f>
        <v/>
      </c>
      <c r="CK74" s="282" t="str">
        <f>IF(AND(AI74&lt;&gt;"-",AI74&gt;4,AC74&gt;6),"X","")</f>
        <v/>
      </c>
      <c r="CL74" s="282" t="str">
        <f>IF(AND(AJ74&lt;&gt;"-",AJ74&gt;5,AC74&gt;5),"X","")</f>
        <v/>
      </c>
      <c r="CM74" s="282" t="str">
        <f>IF(AND(AK74&lt;&gt;"-",AK74&gt;3),"X","")</f>
        <v/>
      </c>
      <c r="CN74" s="282" t="str">
        <f>IF(AND(AL74&lt;&gt;"-",AL74&gt;6),"X","")</f>
        <v/>
      </c>
      <c r="CO74" s="282" t="str">
        <f>IF(AND(AM74&lt;&gt;"-",AM74&gt;5,AD74&gt;6),"X","")</f>
        <v/>
      </c>
      <c r="CP74" s="282" t="str">
        <f>IF(COUNTBLANK(CH74:CO74)=8,"X","")</f>
        <v>X</v>
      </c>
    </row>
    <row r="75" spans="1:94" s="340" customFormat="1" x14ac:dyDescent="0.25">
      <c r="A75" s="265" t="str">
        <f>H75&amp;" "&amp;I75</f>
        <v>Ruud Renders</v>
      </c>
      <c r="B75" s="265" t="str">
        <f>IF(ISERROR(VLOOKUP(H75,KAL!$C$3:$C$24,1,FALSE)),IF(ISERROR(VLOOKUP(H75,'GRR-AAA'!$C$6:$C$33,1,FALSE)),IF(ISERROR(VLOOKUP(H75,'HAM-AA'!$C$6:$C$33,1,FALSE)),IF(ISERROR(VLOOKUP(H75,'NAM-A'!$C$6:$C$33,1,FALSE)),IF(ISERROR(VLOOKUP(H75,'KET-S A'!$C$6:$C$33,1,FALSE)),"","S A"),"A"),"AA"),"AAA"),"ML")</f>
        <v/>
      </c>
      <c r="C75" s="266"/>
      <c r="D75" s="267" t="str">
        <f>IF(BJ75=1,3,IF(BK75=1,4,IF(BH75=1,1,IF(BL75=1,5,IF(BI75=1,2,IF(BM75=1,6,IF(BN75=1,7,IF(BO75=1,8,IF(BP75=1,9,"-")))))))))</f>
        <v>-</v>
      </c>
      <c r="E75" s="267" t="str">
        <f>IF(BA75=1,3,IF(BB75=1,4,IF(AY75=1,1,IF(BC75=1,5,IF(AZ75=1,2,IF(BD75=1,6,IF(BE75=1,7,IF(BF75=1,8,IF(BG75=1,9,"-")))))))))</f>
        <v>-</v>
      </c>
      <c r="F75" s="267" t="str">
        <f>IF(OR(OR(Q75="Very High",Q75="High"),AND(OR(Q75="Very High",Q75="High",Q75="Normal"),OR(R75="Very High",R75="High"))),"K","T")</f>
        <v>T</v>
      </c>
      <c r="G75" s="267" t="s">
        <v>89</v>
      </c>
      <c r="H75" s="267" t="s">
        <v>687</v>
      </c>
      <c r="I75" s="267" t="s">
        <v>688</v>
      </c>
      <c r="J75" s="267" t="s">
        <v>468</v>
      </c>
      <c r="K75" s="267" t="s">
        <v>18</v>
      </c>
      <c r="L75" s="267">
        <v>19</v>
      </c>
      <c r="M75" s="267" t="s">
        <v>96</v>
      </c>
      <c r="N75" s="267" t="s">
        <v>94</v>
      </c>
      <c r="O75" s="267" t="s">
        <v>40</v>
      </c>
      <c r="P75" s="268" t="s">
        <v>40</v>
      </c>
      <c r="Q75" s="267" t="s">
        <v>215</v>
      </c>
      <c r="R75" s="268" t="s">
        <v>214</v>
      </c>
      <c r="S75" s="267">
        <v>2</v>
      </c>
      <c r="T75" s="267">
        <v>4</v>
      </c>
      <c r="U75" s="267">
        <v>1</v>
      </c>
      <c r="V75" s="267">
        <v>2</v>
      </c>
      <c r="W75" s="268">
        <v>3</v>
      </c>
      <c r="X75" s="267">
        <v>2</v>
      </c>
      <c r="Y75" s="267">
        <v>4</v>
      </c>
      <c r="Z75" s="267">
        <v>4</v>
      </c>
      <c r="AA75" s="267">
        <v>5</v>
      </c>
      <c r="AB75" s="268">
        <v>5</v>
      </c>
      <c r="AC75" s="267">
        <v>5</v>
      </c>
      <c r="AD75" s="267">
        <v>7</v>
      </c>
      <c r="AE75" s="267">
        <v>1</v>
      </c>
      <c r="AF75" s="267" t="s">
        <v>35</v>
      </c>
      <c r="AG75" s="267" t="s">
        <v>35</v>
      </c>
      <c r="AH75" s="267" t="s">
        <v>35</v>
      </c>
      <c r="AI75" s="267" t="s">
        <v>35</v>
      </c>
      <c r="AJ75" s="267" t="s">
        <v>35</v>
      </c>
      <c r="AK75" s="267">
        <v>6</v>
      </c>
      <c r="AL75" s="267">
        <v>4</v>
      </c>
      <c r="AM75" s="268">
        <v>4</v>
      </c>
      <c r="AN75" s="267">
        <v>7</v>
      </c>
      <c r="AO75" s="267">
        <v>5</v>
      </c>
      <c r="AP75" s="268">
        <v>6</v>
      </c>
      <c r="AQ75" s="269" t="s">
        <v>35</v>
      </c>
      <c r="AR75" s="268">
        <v>0</v>
      </c>
      <c r="AS75" s="270">
        <f>AVERAGE(S75,U75,V75)+IF(OR(S75&gt;7,AND(S75&gt;5,V75&gt;5)),0.5,0)+IF(U75&gt;7,0.25,0)+IF(S75&lt;6,-0.5*(6-S75),0)</f>
        <v>-0.33333333333333326</v>
      </c>
      <c r="AT75" s="271" t="str">
        <f>IF(AS75&gt;9,"SuperStar",IF(AS75&gt;8,"Star",IF(AS75&gt;6.5,"GoodReg",IF(AS75&gt;5,"Reg",IF(AS75&gt;4,"Bench","Minors")))))</f>
        <v>Minors</v>
      </c>
      <c r="AU75" s="270">
        <f>AVERAGE(X75,Z75,AA75)+IF(OR(X75&gt;7,AND(X75&gt;5,AA75&gt;5)),0.5,0)+IF(Z75&gt;7,0.25,0)+IF(X75&lt;6,-0.5*(6-X75),0)</f>
        <v>1.6666666666666665</v>
      </c>
      <c r="AV75" s="270" t="str">
        <f>IF(AU75&gt;9,"SuperStar",IF(AU75&gt;8,"Star",IF(AU75&gt;6.5,"GoodReg",IF(AU75&gt;5,"Reg",IF(AU75&gt;4,"Bench","Minors")))))</f>
        <v>Minors</v>
      </c>
      <c r="AW75" s="271">
        <f>MIN(AS75+(MAX(0,25-L75))^1.5,AU75)</f>
        <v>1.6666666666666665</v>
      </c>
      <c r="AX75" s="271" t="str">
        <f>IF(AW75&gt;9,"SuperStar",IF(AW75&gt;8,"Star",IF(AW75&gt;6.5,"GoodReg",IF(AW75&gt;5,"Reg",IF(AW75&gt;4,"Bench","Minors")))))</f>
        <v>Minors</v>
      </c>
      <c r="AY75" s="272">
        <f>IF(AND(OR(S75+V75&gt;12,AND(S75&gt;6,V75&gt;6)),AN75&gt;6,OR(AO75&gt;=AN75,AO75&gt;6)),1,0)</f>
        <v>0</v>
      </c>
      <c r="AZ75" s="273">
        <f>IF(OR(AND(S75&gt;6,W75&gt;6),S75+V75&gt;12),1,0)</f>
        <v>0</v>
      </c>
      <c r="BA75" s="273">
        <f>IF(AND(S75&gt;6,U75&gt;6,V75&gt;6),1,0)</f>
        <v>0</v>
      </c>
      <c r="BB75" s="273">
        <f>IF(AND(U75&gt;7,OR(S75&gt;6,V75&gt;6)),1,0)</f>
        <v>0</v>
      </c>
      <c r="BC75" s="273">
        <f>IF(AND(U75&gt;6,OR(S75&gt;6,V75&gt;6)),1,0)</f>
        <v>0</v>
      </c>
      <c r="BD75" s="273">
        <f>IF(AND(OR(S75&gt;6,U75&gt;6),OR(S75&gt;6,V75&gt;6)),1,0)</f>
        <v>0</v>
      </c>
      <c r="BE75" s="273">
        <f>IF(AND(S75&gt;4,OR(S75&gt;6,U75&gt;6,V75&gt;6)),1,0)</f>
        <v>0</v>
      </c>
      <c r="BF75" s="273">
        <f>IF(AND(S75&gt;4,OR(S75&gt;6,T75&gt;6,U75&gt;6,V75&gt;6)),1,0)</f>
        <v>0</v>
      </c>
      <c r="BG75" s="268">
        <f>IF(AND(S75&gt;4,MAX(S75:W75)&gt;6),1,0)</f>
        <v>0</v>
      </c>
      <c r="BH75" s="272">
        <f>IF(AND(OR(X75+AA75&gt;12,AND(X75&gt;6,AA75&gt;6)),AN75&gt;6,OR(AO75&gt;=AN75,AO75&gt;6)),1,0)</f>
        <v>0</v>
      </c>
      <c r="BI75" s="273">
        <f>IF(OR(AND(X75&gt;6,AB75&gt;6),X75+AA75&gt;12),1,0)</f>
        <v>0</v>
      </c>
      <c r="BJ75" s="273">
        <f>IF(AND(X75&gt;6,Z75&gt;6,AA75&gt;6),1,0)</f>
        <v>0</v>
      </c>
      <c r="BK75" s="273">
        <f>IF(AND(Z75&gt;7,OR(X75&gt;6,AA75&gt;6)),1,0)</f>
        <v>0</v>
      </c>
      <c r="BL75" s="273">
        <f>IF(AND(Z75&gt;6,OR(X75&gt;6,AA75&gt;6)),1,0)</f>
        <v>0</v>
      </c>
      <c r="BM75" s="273">
        <f>IF(AND(OR(X75&gt;6,Z75&gt;6),OR(X75&gt;6,AA75&gt;6)),1,0)</f>
        <v>0</v>
      </c>
      <c r="BN75" s="273">
        <f>IF(AND(X75&gt;4,OR(X75&gt;6,Z75&gt;6,AA75&gt;6)),1,0)</f>
        <v>0</v>
      </c>
      <c r="BO75" s="273">
        <f>IF(AND(X75&gt;4,OR(X75&gt;6,Y75&gt;6,Z75&gt;6,AA75&gt;6)),1,0)</f>
        <v>0</v>
      </c>
      <c r="BP75" s="268">
        <f>IF(AND(X75&gt;4,MAX(X75:AB75)&gt;6),1,0)</f>
        <v>0</v>
      </c>
      <c r="BQ75" s="268">
        <f>IF(AVERAGE(AN75:AO75)&gt;9,1,0)+IF(AVERAGE(AN75:AO75)&gt;7,1,0)+IF(AN75&gt;7,1,0)+IF(AO75&gt;7,1,0)+IF(AP75&gt;8,1,0)+IF(AP75&gt;6,1,0)</f>
        <v>0</v>
      </c>
      <c r="BR75" s="274">
        <f>IF(OR(MAX(AF75,AG75,AK75,AM75)&gt;6,MAX(AH75,AI75,AJ75,AL75)&gt;7),2,IF(MAX(AF75:AM75)&gt;4,1,0))</f>
        <v>1</v>
      </c>
      <c r="BS75" s="267" t="str">
        <f>IF(AR75=1,"Yes","")</f>
        <v/>
      </c>
      <c r="BT75" s="266" t="str">
        <f>IF($B75="ML","There",IF(AND($X75&gt;=6,AVERAGE($Z75:$AA75)&gt;=6),"Likely",IF(OR($X75&gt;6,AND($X75=6,AVERAGE($Z75:$AA75)&gt;=3),AND($X75&gt;=5,AVERAGE($Z75:$AA75)&gt;=5),AVERAGE($X75,$Z75:$AA75)&gt;5),"Possible","Unlikely")))</f>
        <v>Unlikely</v>
      </c>
      <c r="BU75" s="267" t="str">
        <f>IF(OR(AND(S75&gt;=6,U75+V75&gt;=12),S75&gt;7),"Start",IF(AND(S75&gt;=5,U75+V75&gt;=8),"Bench","aack!"))</f>
        <v>aack!</v>
      </c>
      <c r="BV75" s="267" t="str">
        <f>IF(OR(AND(X75&gt;=6,Z75+AA75&gt;=12),X75&gt;7),"Start",IF(AND(X75&gt;=5,Z75+AA75&gt;=8),"Bench","aack!"))</f>
        <v>aack!</v>
      </c>
      <c r="BW75" s="267" t="str">
        <f>IF(S75&gt;5,"ML",IF(S75=5,"AAA",IF(S75=4,"AA",IF(S75=3,"A","SS-A"))))</f>
        <v>SS-A</v>
      </c>
      <c r="BX75" s="267">
        <f>S75-X75</f>
        <v>0</v>
      </c>
      <c r="BY75" s="267">
        <f>T75-Y75</f>
        <v>0</v>
      </c>
      <c r="BZ75" s="267">
        <f>U75-Z75</f>
        <v>-3</v>
      </c>
      <c r="CA75" s="267">
        <f>V75-AA75</f>
        <v>-3</v>
      </c>
      <c r="CB75" s="267">
        <f>W75-AB75</f>
        <v>-2</v>
      </c>
      <c r="CC75" s="267">
        <f>SUM(BX75:CB75)</f>
        <v>-8</v>
      </c>
      <c r="CD75" s="267">
        <f>X75+Z75+AA75</f>
        <v>11</v>
      </c>
      <c r="CE75" s="267">
        <f>X75+Z75</f>
        <v>6</v>
      </c>
      <c r="CF75" s="267">
        <f>X75+AA75</f>
        <v>7</v>
      </c>
      <c r="CG75" s="267" t="str">
        <f>IF(L75&gt;24,"Now - Age",IF(S75&gt;6,"Now",IF(X75&lt;6,"With Dev",MIN(X75-S75,7-S75))))</f>
        <v>With Dev</v>
      </c>
      <c r="CH75" s="282" t="str">
        <f>IF(AF75&lt;&gt;"-","X","")</f>
        <v/>
      </c>
      <c r="CI75" s="282" t="str">
        <f>IF(AND(AG75&lt;&gt;"-",AG75&gt;5),"X","")</f>
        <v/>
      </c>
      <c r="CJ75" s="282" t="str">
        <f>IF(AND(AH75&lt;&gt;"-",AH75&gt;5),"X","")</f>
        <v/>
      </c>
      <c r="CK75" s="282" t="str">
        <f>IF(AND(AI75&lt;&gt;"-",AI75&gt;4,AC75&gt;6),"X","")</f>
        <v/>
      </c>
      <c r="CL75" s="282" t="str">
        <f>IF(AND(AJ75&lt;&gt;"-",AJ75&gt;5,AC75&gt;5),"X","")</f>
        <v/>
      </c>
      <c r="CM75" s="282" t="str">
        <f>IF(AND(AK75&lt;&gt;"-",AK75&gt;3),"X","")</f>
        <v>X</v>
      </c>
      <c r="CN75" s="282" t="str">
        <f>IF(AND(AL75&lt;&gt;"-",AL75&gt;6),"X","")</f>
        <v/>
      </c>
      <c r="CO75" s="282" t="str">
        <f>IF(AND(AM75&lt;&gt;"-",AM75&gt;5,AD75&gt;6),"X","")</f>
        <v/>
      </c>
      <c r="CP75" s="282" t="str">
        <f>IF(COUNTBLANK(CH75:CO75)=8,"X","")</f>
        <v/>
      </c>
    </row>
    <row r="76" spans="1:94" s="340" customFormat="1" x14ac:dyDescent="0.25">
      <c r="A76" s="265" t="str">
        <f>H76&amp;" "&amp;I76</f>
        <v>Nelson Muñíz</v>
      </c>
      <c r="B76" s="265" t="str">
        <f>IF(ISERROR(VLOOKUP(H76,KAL!$C$3:$C$24,1,FALSE)),IF(ISERROR(VLOOKUP(H76,'GRR-AAA'!$C$6:$C$33,1,FALSE)),IF(ISERROR(VLOOKUP(H76,'HAM-AA'!$C$6:$C$33,1,FALSE)),IF(ISERROR(VLOOKUP(H76,'NAM-A'!$C$6:$C$33,1,FALSE)),IF(ISERROR(VLOOKUP(H76,'KET-S A'!$C$6:$C$33,1,FALSE)),"","S A"),"A"),"AA"),"AAA"),"ML")</f>
        <v/>
      </c>
      <c r="C76" s="266"/>
      <c r="D76" s="267" t="str">
        <f>IF(BJ76=1,3,IF(BK76=1,4,IF(BH76=1,1,IF(BL76=1,5,IF(BI76=1,2,IF(BM76=1,6,IF(BN76=1,7,IF(BO76=1,8,IF(BP76=1,9,"-")))))))))</f>
        <v>-</v>
      </c>
      <c r="E76" s="267" t="str">
        <f>IF(BA76=1,3,IF(BB76=1,4,IF(AY76=1,1,IF(BC76=1,5,IF(AZ76=1,2,IF(BD76=1,6,IF(BE76=1,7,IF(BF76=1,8,IF(BG76=1,9,"-")))))))))</f>
        <v>-</v>
      </c>
      <c r="F76" s="267" t="str">
        <f>IF(OR(OR(Q76="Very High",Q76="High"),AND(OR(Q76="Very High",Q76="High",Q76="Normal"),OR(R76="Very High",R76="High"))),"K","T")</f>
        <v>T</v>
      </c>
      <c r="G76" s="267" t="s">
        <v>89</v>
      </c>
      <c r="H76" s="267" t="s">
        <v>864</v>
      </c>
      <c r="I76" s="267" t="s">
        <v>865</v>
      </c>
      <c r="J76" s="267" t="s">
        <v>531</v>
      </c>
      <c r="K76" s="267" t="s">
        <v>295</v>
      </c>
      <c r="L76" s="267">
        <v>21</v>
      </c>
      <c r="M76" s="267" t="s">
        <v>94</v>
      </c>
      <c r="N76" s="267" t="s">
        <v>94</v>
      </c>
      <c r="O76" s="267" t="s">
        <v>40</v>
      </c>
      <c r="P76" s="268" t="s">
        <v>40</v>
      </c>
      <c r="Q76" s="267" t="s">
        <v>215</v>
      </c>
      <c r="R76" s="268" t="s">
        <v>214</v>
      </c>
      <c r="S76" s="267">
        <v>2</v>
      </c>
      <c r="T76" s="267">
        <v>3</v>
      </c>
      <c r="U76" s="267">
        <v>1</v>
      </c>
      <c r="V76" s="267">
        <v>2</v>
      </c>
      <c r="W76" s="268">
        <v>3</v>
      </c>
      <c r="X76" s="267">
        <v>3</v>
      </c>
      <c r="Y76" s="267">
        <v>4</v>
      </c>
      <c r="Z76" s="267">
        <v>1</v>
      </c>
      <c r="AA76" s="267">
        <v>3</v>
      </c>
      <c r="AB76" s="268">
        <v>4</v>
      </c>
      <c r="AC76" s="267">
        <v>5</v>
      </c>
      <c r="AD76" s="267">
        <v>7</v>
      </c>
      <c r="AE76" s="267">
        <v>1</v>
      </c>
      <c r="AF76" s="267" t="s">
        <v>35</v>
      </c>
      <c r="AG76" s="267" t="s">
        <v>35</v>
      </c>
      <c r="AH76" s="267" t="s">
        <v>35</v>
      </c>
      <c r="AI76" s="267" t="s">
        <v>35</v>
      </c>
      <c r="AJ76" s="267" t="s">
        <v>35</v>
      </c>
      <c r="AK76" s="267">
        <v>3</v>
      </c>
      <c r="AL76" s="267">
        <v>7</v>
      </c>
      <c r="AM76" s="268">
        <v>2</v>
      </c>
      <c r="AN76" s="267">
        <v>10</v>
      </c>
      <c r="AO76" s="267">
        <v>10</v>
      </c>
      <c r="AP76" s="268">
        <v>10</v>
      </c>
      <c r="AQ76" s="269" t="s">
        <v>35</v>
      </c>
      <c r="AR76" s="268">
        <v>0</v>
      </c>
      <c r="AS76" s="270">
        <f>AVERAGE(S76,U76,V76)+IF(OR(S76&gt;7,AND(S76&gt;5,V76&gt;5)),0.5,0)+IF(U76&gt;7,0.25,0)+IF(S76&lt;6,-0.5*(6-S76),0)</f>
        <v>-0.33333333333333326</v>
      </c>
      <c r="AT76" s="271" t="str">
        <f>IF(AS76&gt;9,"SuperStar",IF(AS76&gt;8,"Star",IF(AS76&gt;6.5,"GoodReg",IF(AS76&gt;5,"Reg",IF(AS76&gt;4,"Bench","Minors")))))</f>
        <v>Minors</v>
      </c>
      <c r="AU76" s="270">
        <f>AVERAGE(X76,Z76,AA76)+IF(OR(X76&gt;7,AND(X76&gt;5,AA76&gt;5)),0.5,0)+IF(Z76&gt;7,0.25,0)+IF(X76&lt;6,-0.5*(6-X76),0)</f>
        <v>0.83333333333333348</v>
      </c>
      <c r="AV76" s="270" t="str">
        <f>IF(AU76&gt;9,"SuperStar",IF(AU76&gt;8,"Star",IF(AU76&gt;6.5,"GoodReg",IF(AU76&gt;5,"Reg",IF(AU76&gt;4,"Bench","Minors")))))</f>
        <v>Minors</v>
      </c>
      <c r="AW76" s="271">
        <f>MIN(AS76+(MAX(0,25-L76))^1.5,AU76)</f>
        <v>0.83333333333333348</v>
      </c>
      <c r="AX76" s="271" t="str">
        <f>IF(AW76&gt;9,"SuperStar",IF(AW76&gt;8,"Star",IF(AW76&gt;6.5,"GoodReg",IF(AW76&gt;5,"Reg",IF(AW76&gt;4,"Bench","Minors")))))</f>
        <v>Minors</v>
      </c>
      <c r="AY76" s="272">
        <f>IF(AND(OR(S76+V76&gt;12,AND(S76&gt;6,V76&gt;6)),AN76&gt;6,OR(AO76&gt;=AN76,AO76&gt;6)),1,0)</f>
        <v>0</v>
      </c>
      <c r="AZ76" s="273">
        <f>IF(OR(AND(S76&gt;6,W76&gt;6),S76+V76&gt;12),1,0)</f>
        <v>0</v>
      </c>
      <c r="BA76" s="273">
        <f>IF(AND(S76&gt;6,U76&gt;6,V76&gt;6),1,0)</f>
        <v>0</v>
      </c>
      <c r="BB76" s="273">
        <f>IF(AND(U76&gt;7,OR(S76&gt;6,V76&gt;6)),1,0)</f>
        <v>0</v>
      </c>
      <c r="BC76" s="273">
        <f>IF(AND(U76&gt;6,OR(S76&gt;6,V76&gt;6)),1,0)</f>
        <v>0</v>
      </c>
      <c r="BD76" s="273">
        <f>IF(AND(OR(S76&gt;6,U76&gt;6),OR(S76&gt;6,V76&gt;6)),1,0)</f>
        <v>0</v>
      </c>
      <c r="BE76" s="273">
        <f>IF(AND(S76&gt;4,OR(S76&gt;6,U76&gt;6,V76&gt;6)),1,0)</f>
        <v>0</v>
      </c>
      <c r="BF76" s="273">
        <f>IF(AND(S76&gt;4,OR(S76&gt;6,T76&gt;6,U76&gt;6,V76&gt;6)),1,0)</f>
        <v>0</v>
      </c>
      <c r="BG76" s="268">
        <f>IF(AND(S76&gt;4,MAX(S76:W76)&gt;6),1,0)</f>
        <v>0</v>
      </c>
      <c r="BH76" s="272">
        <f>IF(AND(OR(X76+AA76&gt;12,AND(X76&gt;6,AA76&gt;6)),AN76&gt;6,OR(AO76&gt;=AN76,AO76&gt;6)),1,0)</f>
        <v>0</v>
      </c>
      <c r="BI76" s="273">
        <f>IF(OR(AND(X76&gt;6,AB76&gt;6),X76+AA76&gt;12),1,0)</f>
        <v>0</v>
      </c>
      <c r="BJ76" s="273">
        <f>IF(AND(X76&gt;6,Z76&gt;6,AA76&gt;6),1,0)</f>
        <v>0</v>
      </c>
      <c r="BK76" s="273">
        <f>IF(AND(Z76&gt;7,OR(X76&gt;6,AA76&gt;6)),1,0)</f>
        <v>0</v>
      </c>
      <c r="BL76" s="273">
        <f>IF(AND(Z76&gt;6,OR(X76&gt;6,AA76&gt;6)),1,0)</f>
        <v>0</v>
      </c>
      <c r="BM76" s="273">
        <f>IF(AND(OR(X76&gt;6,Z76&gt;6),OR(X76&gt;6,AA76&gt;6)),1,0)</f>
        <v>0</v>
      </c>
      <c r="BN76" s="273">
        <f>IF(AND(X76&gt;4,OR(X76&gt;6,Z76&gt;6,AA76&gt;6)),1,0)</f>
        <v>0</v>
      </c>
      <c r="BO76" s="273">
        <f>IF(AND(X76&gt;4,OR(X76&gt;6,Y76&gt;6,Z76&gt;6,AA76&gt;6)),1,0)</f>
        <v>0</v>
      </c>
      <c r="BP76" s="268">
        <f>IF(AND(X76&gt;4,MAX(X76:AB76)&gt;6),1,0)</f>
        <v>0</v>
      </c>
      <c r="BQ76" s="268">
        <f>IF(AVERAGE(AN76:AO76)&gt;9,1,0)+IF(AVERAGE(AN76:AO76)&gt;7,1,0)+IF(AN76&gt;7,1,0)+IF(AO76&gt;7,1,0)+IF(AP76&gt;8,1,0)+IF(AP76&gt;6,1,0)</f>
        <v>6</v>
      </c>
      <c r="BR76" s="274">
        <f>IF(OR(MAX(AF76,AG76,AK76,AM76)&gt;6,MAX(AH76,AI76,AJ76,AL76)&gt;7),2,IF(MAX(AF76:AM76)&gt;4,1,0))</f>
        <v>1</v>
      </c>
      <c r="BS76" s="267" t="str">
        <f>IF(AR76=1,"Yes","")</f>
        <v/>
      </c>
      <c r="BT76" s="266" t="str">
        <f>IF($B76="ML","There",IF(AND($X76&gt;=6,AVERAGE($Z76:$AA76)&gt;=6),"Likely",IF(OR($X76&gt;6,AND($X76=6,AVERAGE($Z76:$AA76)&gt;=3),AND($X76&gt;=5,AVERAGE($Z76:$AA76)&gt;=5),AVERAGE($X76,$Z76:$AA76)&gt;5),"Possible","Unlikely")))</f>
        <v>Unlikely</v>
      </c>
      <c r="BU76" s="267" t="str">
        <f>IF(OR(AND(S76&gt;=6,U76+V76&gt;=12),S76&gt;7),"Start",IF(AND(S76&gt;=5,U76+V76&gt;=8),"Bench","aack!"))</f>
        <v>aack!</v>
      </c>
      <c r="BV76" s="267" t="str">
        <f>IF(OR(AND(X76&gt;=6,Z76+AA76&gt;=12),X76&gt;7),"Start",IF(AND(X76&gt;=5,Z76+AA76&gt;=8),"Bench","aack!"))</f>
        <v>aack!</v>
      </c>
      <c r="BW76" s="267" t="str">
        <f>IF(S76&gt;5,"ML",IF(S76=5,"AAA",IF(S76=4,"AA",IF(S76=3,"A","SS-A"))))</f>
        <v>SS-A</v>
      </c>
      <c r="BX76" s="267">
        <f>S76-X76</f>
        <v>-1</v>
      </c>
      <c r="BY76" s="267">
        <f>T76-Y76</f>
        <v>-1</v>
      </c>
      <c r="BZ76" s="267">
        <f>U76-Z76</f>
        <v>0</v>
      </c>
      <c r="CA76" s="267">
        <f>V76-AA76</f>
        <v>-1</v>
      </c>
      <c r="CB76" s="267">
        <f>W76-AB76</f>
        <v>-1</v>
      </c>
      <c r="CC76" s="267">
        <f>SUM(BX76:CB76)</f>
        <v>-4</v>
      </c>
      <c r="CD76" s="267">
        <f>X76+Z76+AA76</f>
        <v>7</v>
      </c>
      <c r="CE76" s="267">
        <f>X76+Z76</f>
        <v>4</v>
      </c>
      <c r="CF76" s="267">
        <f>X76+AA76</f>
        <v>6</v>
      </c>
      <c r="CG76" s="267" t="str">
        <f>IF(L76&gt;24,"Now - Age",IF(S76&gt;6,"Now",IF(X76&lt;6,"With Dev",MIN(X76-S76,7-S76))))</f>
        <v>With Dev</v>
      </c>
      <c r="CH76" s="282" t="str">
        <f>IF(AF76&lt;&gt;"-","X","")</f>
        <v/>
      </c>
      <c r="CI76" s="282" t="str">
        <f>IF(AND(AG76&lt;&gt;"-",AG76&gt;5),"X","")</f>
        <v/>
      </c>
      <c r="CJ76" s="282" t="str">
        <f>IF(AND(AH76&lt;&gt;"-",AH76&gt;5),"X","")</f>
        <v/>
      </c>
      <c r="CK76" s="282" t="str">
        <f>IF(AND(AI76&lt;&gt;"-",AI76&gt;4,AC76&gt;6),"X","")</f>
        <v/>
      </c>
      <c r="CL76" s="282" t="str">
        <f>IF(AND(AJ76&lt;&gt;"-",AJ76&gt;5,AC76&gt;5),"X","")</f>
        <v/>
      </c>
      <c r="CM76" s="282" t="str">
        <f>IF(AND(AK76&lt;&gt;"-",AK76&gt;3),"X","")</f>
        <v/>
      </c>
      <c r="CN76" s="282" t="str">
        <f>IF(AND(AL76&lt;&gt;"-",AL76&gt;6),"X","")</f>
        <v>X</v>
      </c>
      <c r="CO76" s="282" t="str">
        <f>IF(AND(AM76&lt;&gt;"-",AM76&gt;5,AD76&gt;6),"X","")</f>
        <v/>
      </c>
      <c r="CP76" s="282" t="str">
        <f>IF(COUNTBLANK(CH76:CO76)=8,"X","")</f>
        <v/>
      </c>
    </row>
    <row r="77" spans="1:94" s="340" customFormat="1" x14ac:dyDescent="0.25">
      <c r="A77" s="265" t="str">
        <f>H77&amp;" "&amp;I77</f>
        <v>Alastair Clewes</v>
      </c>
      <c r="B77" s="265" t="str">
        <f>IF(ISERROR(VLOOKUP(H77,KAL!$C$3:$C$24,1,FALSE)),IF(ISERROR(VLOOKUP(H77,'GRR-AAA'!$C$6:$C$33,1,FALSE)),IF(ISERROR(VLOOKUP(H77,'HAM-AA'!$C$6:$C$33,1,FALSE)),IF(ISERROR(VLOOKUP(H77,'NAM-A'!$C$6:$C$33,1,FALSE)),IF(ISERROR(VLOOKUP(H77,'KET-S A'!$C$6:$C$33,1,FALSE)),"","S A"),"A"),"AA"),"AAA"),"ML")</f>
        <v/>
      </c>
      <c r="C77" s="266"/>
      <c r="D77" s="267" t="str">
        <f>IF(BJ77=1,3,IF(BK77=1,4,IF(BH77=1,1,IF(BL77=1,5,IF(BI77=1,2,IF(BM77=1,6,IF(BN77=1,7,IF(BO77=1,8,IF(BP77=1,9,"-")))))))))</f>
        <v>-</v>
      </c>
      <c r="E77" s="267" t="str">
        <f>IF(BA77=1,3,IF(BB77=1,4,IF(AY77=1,1,IF(BC77=1,5,IF(AZ77=1,2,IF(BD77=1,6,IF(BE77=1,7,IF(BF77=1,8,IF(BG77=1,9,"-")))))))))</f>
        <v>-</v>
      </c>
      <c r="F77" s="267" t="str">
        <f>IF(OR(OR(Q77="Very High",Q77="High"),AND(OR(Q77="Very High",Q77="High",Q77="Normal"),OR(R77="Very High",R77="High"))),"K","T")</f>
        <v>T</v>
      </c>
      <c r="G77" s="267" t="s">
        <v>82</v>
      </c>
      <c r="H77" s="267" t="s">
        <v>576</v>
      </c>
      <c r="I77" s="267" t="s">
        <v>577</v>
      </c>
      <c r="J77" s="267" t="s">
        <v>531</v>
      </c>
      <c r="K77" s="267" t="s">
        <v>295</v>
      </c>
      <c r="L77" s="267">
        <v>20</v>
      </c>
      <c r="M77" s="267" t="s">
        <v>94</v>
      </c>
      <c r="N77" s="267" t="s">
        <v>94</v>
      </c>
      <c r="O77" s="267" t="s">
        <v>40</v>
      </c>
      <c r="P77" s="268" t="s">
        <v>40</v>
      </c>
      <c r="Q77" s="267" t="s">
        <v>215</v>
      </c>
      <c r="R77" s="268" t="s">
        <v>214</v>
      </c>
      <c r="S77" s="267">
        <v>2</v>
      </c>
      <c r="T77" s="267">
        <v>3</v>
      </c>
      <c r="U77" s="267">
        <v>1</v>
      </c>
      <c r="V77" s="267">
        <v>2</v>
      </c>
      <c r="W77" s="268">
        <v>2</v>
      </c>
      <c r="X77" s="267">
        <v>2</v>
      </c>
      <c r="Y77" s="267">
        <v>3</v>
      </c>
      <c r="Z77" s="267">
        <v>1</v>
      </c>
      <c r="AA77" s="267">
        <v>5</v>
      </c>
      <c r="AB77" s="268">
        <v>4</v>
      </c>
      <c r="AC77" s="267">
        <v>1</v>
      </c>
      <c r="AD77" s="267">
        <v>1</v>
      </c>
      <c r="AE77" s="267">
        <v>3</v>
      </c>
      <c r="AF77" s="267">
        <v>3</v>
      </c>
      <c r="AG77" s="267" t="s">
        <v>35</v>
      </c>
      <c r="AH77" s="267" t="s">
        <v>35</v>
      </c>
      <c r="AI77" s="267" t="s">
        <v>35</v>
      </c>
      <c r="AJ77" s="267" t="s">
        <v>35</v>
      </c>
      <c r="AK77" s="267" t="s">
        <v>35</v>
      </c>
      <c r="AL77" s="267" t="s">
        <v>35</v>
      </c>
      <c r="AM77" s="268" t="s">
        <v>35</v>
      </c>
      <c r="AN77" s="267">
        <v>1</v>
      </c>
      <c r="AO77" s="267">
        <v>1</v>
      </c>
      <c r="AP77" s="268">
        <v>1</v>
      </c>
      <c r="AQ77" s="269" t="s">
        <v>35</v>
      </c>
      <c r="AR77" s="268">
        <v>0</v>
      </c>
      <c r="AS77" s="270">
        <f>AVERAGE(S77,U77,V77)+IF(OR(S77&gt;7,AND(S77&gt;5,V77&gt;5)),0.5,0)+IF(U77&gt;7,0.25,0)+IF(S77&lt;6,-0.5*(6-S77),0)</f>
        <v>-0.33333333333333326</v>
      </c>
      <c r="AT77" s="271" t="str">
        <f>IF(AS77&gt;9,"SuperStar",IF(AS77&gt;8,"Star",IF(AS77&gt;6.5,"GoodReg",IF(AS77&gt;5,"Reg",IF(AS77&gt;4,"Bench","Minors")))))</f>
        <v>Minors</v>
      </c>
      <c r="AU77" s="270">
        <f>AVERAGE(X77,Z77,AA77)+IF(OR(X77&gt;7,AND(X77&gt;5,AA77&gt;5)),0.5,0)+IF(Z77&gt;7,0.25,0)+IF(X77&lt;6,-0.5*(6-X77),0)</f>
        <v>0.66666666666666652</v>
      </c>
      <c r="AV77" s="270" t="str">
        <f>IF(AU77&gt;9,"SuperStar",IF(AU77&gt;8,"Star",IF(AU77&gt;6.5,"GoodReg",IF(AU77&gt;5,"Reg",IF(AU77&gt;4,"Bench","Minors")))))</f>
        <v>Minors</v>
      </c>
      <c r="AW77" s="271">
        <f>MIN(AS77+(MAX(0,25-L77))^1.5,AU77)</f>
        <v>0.66666666666666652</v>
      </c>
      <c r="AX77" s="271" t="str">
        <f>IF(AW77&gt;9,"SuperStar",IF(AW77&gt;8,"Star",IF(AW77&gt;6.5,"GoodReg",IF(AW77&gt;5,"Reg",IF(AW77&gt;4,"Bench","Minors")))))</f>
        <v>Minors</v>
      </c>
      <c r="AY77" s="272">
        <f>IF(AND(OR(S77+V77&gt;12,AND(S77&gt;6,V77&gt;6)),AN77&gt;6,OR(AO77&gt;=AN77,AO77&gt;6)),1,0)</f>
        <v>0</v>
      </c>
      <c r="AZ77" s="273">
        <f>IF(OR(AND(S77&gt;6,W77&gt;6),S77+V77&gt;12),1,0)</f>
        <v>0</v>
      </c>
      <c r="BA77" s="273">
        <f>IF(AND(S77&gt;6,U77&gt;6,V77&gt;6),1,0)</f>
        <v>0</v>
      </c>
      <c r="BB77" s="273">
        <f>IF(AND(U77&gt;7,OR(S77&gt;6,V77&gt;6)),1,0)</f>
        <v>0</v>
      </c>
      <c r="BC77" s="273">
        <f>IF(AND(U77&gt;6,OR(S77&gt;6,V77&gt;6)),1,0)</f>
        <v>0</v>
      </c>
      <c r="BD77" s="273">
        <f>IF(AND(OR(S77&gt;6,U77&gt;6),OR(S77&gt;6,V77&gt;6)),1,0)</f>
        <v>0</v>
      </c>
      <c r="BE77" s="273">
        <f>IF(AND(S77&gt;4,OR(S77&gt;6,U77&gt;6,V77&gt;6)),1,0)</f>
        <v>0</v>
      </c>
      <c r="BF77" s="273">
        <f>IF(AND(S77&gt;4,OR(S77&gt;6,T77&gt;6,U77&gt;6,V77&gt;6)),1,0)</f>
        <v>0</v>
      </c>
      <c r="BG77" s="268">
        <f>IF(AND(S77&gt;4,MAX(S77:W77)&gt;6),1,0)</f>
        <v>0</v>
      </c>
      <c r="BH77" s="272">
        <f>IF(AND(OR(X77+AA77&gt;12,AND(X77&gt;6,AA77&gt;6)),AN77&gt;6,OR(AO77&gt;=AN77,AO77&gt;6)),1,0)</f>
        <v>0</v>
      </c>
      <c r="BI77" s="273">
        <f>IF(OR(AND(X77&gt;6,AB77&gt;6),X77+AA77&gt;12),1,0)</f>
        <v>0</v>
      </c>
      <c r="BJ77" s="273">
        <f>IF(AND(X77&gt;6,Z77&gt;6,AA77&gt;6),1,0)</f>
        <v>0</v>
      </c>
      <c r="BK77" s="273">
        <f>IF(AND(Z77&gt;7,OR(X77&gt;6,AA77&gt;6)),1,0)</f>
        <v>0</v>
      </c>
      <c r="BL77" s="273">
        <f>IF(AND(Z77&gt;6,OR(X77&gt;6,AA77&gt;6)),1,0)</f>
        <v>0</v>
      </c>
      <c r="BM77" s="273">
        <f>IF(AND(OR(X77&gt;6,Z77&gt;6),OR(X77&gt;6,AA77&gt;6)),1,0)</f>
        <v>0</v>
      </c>
      <c r="BN77" s="273">
        <f>IF(AND(X77&gt;4,OR(X77&gt;6,Z77&gt;6,AA77&gt;6)),1,0)</f>
        <v>0</v>
      </c>
      <c r="BO77" s="273">
        <f>IF(AND(X77&gt;4,OR(X77&gt;6,Y77&gt;6,Z77&gt;6,AA77&gt;6)),1,0)</f>
        <v>0</v>
      </c>
      <c r="BP77" s="268">
        <f>IF(AND(X77&gt;4,MAX(X77:AB77)&gt;6),1,0)</f>
        <v>0</v>
      </c>
      <c r="BQ77" s="268">
        <f>IF(AVERAGE(AN77:AO77)&gt;9,1,0)+IF(AVERAGE(AN77:AO77)&gt;7,1,0)+IF(AN77&gt;7,1,0)+IF(AO77&gt;7,1,0)+IF(AP77&gt;8,1,0)+IF(AP77&gt;6,1,0)</f>
        <v>0</v>
      </c>
      <c r="BR77" s="274">
        <f>IF(OR(MAX(AF77,AG77,AK77,AM77)&gt;6,MAX(AH77,AI77,AJ77,AL77)&gt;7),2,IF(MAX(AF77:AM77)&gt;4,1,0))</f>
        <v>0</v>
      </c>
      <c r="BS77" s="267" t="str">
        <f>IF(AR77=1,"Yes","")</f>
        <v/>
      </c>
      <c r="BT77" s="266" t="str">
        <f>IF($B77="ML","There",IF(AND($X77&gt;=6,AVERAGE($Z77:$AA77)&gt;=6),"Likely",IF(OR($X77&gt;6,AND($X77=6,AVERAGE($Z77:$AA77)&gt;=3),AND($X77&gt;=5,AVERAGE($Z77:$AA77)&gt;=5),AVERAGE($X77,$Z77:$AA77)&gt;5),"Possible","Unlikely")))</f>
        <v>Unlikely</v>
      </c>
      <c r="BU77" s="267" t="str">
        <f>IF(OR(AND(S77&gt;=6,U77+V77&gt;=12),S77&gt;7),"Start",IF(AND(S77&gt;=5,U77+V77&gt;=8),"Bench","aack!"))</f>
        <v>aack!</v>
      </c>
      <c r="BV77" s="267" t="str">
        <f>IF(OR(AND(X77&gt;=6,Z77+AA77&gt;=12),X77&gt;7),"Start",IF(AND(X77&gt;=5,Z77+AA77&gt;=8),"Bench","aack!"))</f>
        <v>aack!</v>
      </c>
      <c r="BW77" s="267" t="str">
        <f>IF(S77&gt;5,"ML",IF(S77=5,"AAA",IF(S77=4,"AA",IF(S77=3,"A","SS-A"))))</f>
        <v>SS-A</v>
      </c>
      <c r="BX77" s="267">
        <f>S77-X77</f>
        <v>0</v>
      </c>
      <c r="BY77" s="267">
        <f>T77-Y77</f>
        <v>0</v>
      </c>
      <c r="BZ77" s="267">
        <f>U77-Z77</f>
        <v>0</v>
      </c>
      <c r="CA77" s="267">
        <f>V77-AA77</f>
        <v>-3</v>
      </c>
      <c r="CB77" s="267">
        <f>W77-AB77</f>
        <v>-2</v>
      </c>
      <c r="CC77" s="267">
        <f>SUM(BX77:CB77)</f>
        <v>-5</v>
      </c>
      <c r="CD77" s="267">
        <f>X77+Z77+AA77</f>
        <v>8</v>
      </c>
      <c r="CE77" s="267">
        <f>X77+Z77</f>
        <v>3</v>
      </c>
      <c r="CF77" s="267">
        <f>X77+AA77</f>
        <v>7</v>
      </c>
      <c r="CG77" s="267" t="str">
        <f>IF(L77&gt;24,"Now - Age",IF(S77&gt;6,"Now",IF(X77&lt;6,"With Dev",MIN(X77-S77,7-S77))))</f>
        <v>With Dev</v>
      </c>
      <c r="CH77" s="282" t="str">
        <f>IF(AF77&lt;&gt;"-","X","")</f>
        <v>X</v>
      </c>
      <c r="CI77" s="282" t="str">
        <f>IF(AND(AG77&lt;&gt;"-",AG77&gt;5),"X","")</f>
        <v/>
      </c>
      <c r="CJ77" s="282" t="str">
        <f>IF(AND(AH77&lt;&gt;"-",AH77&gt;5),"X","")</f>
        <v/>
      </c>
      <c r="CK77" s="282" t="str">
        <f>IF(AND(AI77&lt;&gt;"-",AI77&gt;4,AC77&gt;6),"X","")</f>
        <v/>
      </c>
      <c r="CL77" s="282" t="str">
        <f>IF(AND(AJ77&lt;&gt;"-",AJ77&gt;5,AC77&gt;5),"X","")</f>
        <v/>
      </c>
      <c r="CM77" s="282" t="str">
        <f>IF(AND(AK77&lt;&gt;"-",AK77&gt;3),"X","")</f>
        <v/>
      </c>
      <c r="CN77" s="282" t="str">
        <f>IF(AND(AL77&lt;&gt;"-",AL77&gt;6),"X","")</f>
        <v/>
      </c>
      <c r="CO77" s="282" t="str">
        <f>IF(AND(AM77&lt;&gt;"-",AM77&gt;5,AD77&gt;6),"X","")</f>
        <v/>
      </c>
      <c r="CP77" s="282" t="str">
        <f>IF(COUNTBLANK(CH77:CO77)=8,"X","")</f>
        <v/>
      </c>
    </row>
    <row r="78" spans="1:94" s="340" customFormat="1" x14ac:dyDescent="0.25">
      <c r="A78" s="265" t="str">
        <f>H78&amp;" "&amp;I78</f>
        <v>Miguel Carrión</v>
      </c>
      <c r="B78" s="265" t="str">
        <f>IF(ISERROR(VLOOKUP(H78,KAL!$C$3:$C$24,1,FALSE)),IF(ISERROR(VLOOKUP(H78,'GRR-AAA'!$C$6:$C$33,1,FALSE)),IF(ISERROR(VLOOKUP(H78,'HAM-AA'!$C$6:$C$33,1,FALSE)),IF(ISERROR(VLOOKUP(H78,'NAM-A'!$C$6:$C$33,1,FALSE)),IF(ISERROR(VLOOKUP(H78,'KET-S A'!$C$6:$C$33,1,FALSE)),"","S A"),"A"),"AA"),"AAA"),"ML")</f>
        <v/>
      </c>
      <c r="C78" s="266"/>
      <c r="D78" s="267" t="str">
        <f>IF(BJ78=1,3,IF(BK78=1,4,IF(BH78=1,1,IF(BL78=1,5,IF(BI78=1,2,IF(BM78=1,6,IF(BN78=1,7,IF(BO78=1,8,IF(BP78=1,9,"-")))))))))</f>
        <v>-</v>
      </c>
      <c r="E78" s="267" t="str">
        <f>IF(BA78=1,3,IF(BB78=1,4,IF(AY78=1,1,IF(BC78=1,5,IF(AZ78=1,2,IF(BD78=1,6,IF(BE78=1,7,IF(BF78=1,8,IF(BG78=1,9,"-")))))))))</f>
        <v>-</v>
      </c>
      <c r="F78" s="267" t="str">
        <f>IF(OR(OR(Q78="Very High",Q78="High"),AND(OR(Q78="Very High",Q78="High",Q78="Normal"),OR(R78="Very High",R78="High"))),"K","T")</f>
        <v>T</v>
      </c>
      <c r="G78" s="267" t="s">
        <v>87</v>
      </c>
      <c r="H78" s="267" t="s">
        <v>682</v>
      </c>
      <c r="I78" s="267" t="s">
        <v>857</v>
      </c>
      <c r="J78" s="267" t="s">
        <v>531</v>
      </c>
      <c r="K78" s="267" t="s">
        <v>295</v>
      </c>
      <c r="L78" s="267">
        <v>22</v>
      </c>
      <c r="M78" s="267" t="s">
        <v>94</v>
      </c>
      <c r="N78" s="267" t="s">
        <v>94</v>
      </c>
      <c r="O78" s="267" t="s">
        <v>40</v>
      </c>
      <c r="P78" s="268" t="s">
        <v>40</v>
      </c>
      <c r="Q78" s="267" t="s">
        <v>214</v>
      </c>
      <c r="R78" s="268" t="s">
        <v>214</v>
      </c>
      <c r="S78" s="267">
        <v>2</v>
      </c>
      <c r="T78" s="267">
        <v>3</v>
      </c>
      <c r="U78" s="267">
        <v>1</v>
      </c>
      <c r="V78" s="267">
        <v>2</v>
      </c>
      <c r="W78" s="268">
        <v>1</v>
      </c>
      <c r="X78" s="267">
        <v>3</v>
      </c>
      <c r="Y78" s="267">
        <v>3</v>
      </c>
      <c r="Z78" s="267">
        <v>1</v>
      </c>
      <c r="AA78" s="267">
        <v>2</v>
      </c>
      <c r="AB78" s="268">
        <v>1</v>
      </c>
      <c r="AC78" s="267">
        <v>7</v>
      </c>
      <c r="AD78" s="267">
        <v>7</v>
      </c>
      <c r="AE78" s="267">
        <v>1</v>
      </c>
      <c r="AF78" s="267" t="s">
        <v>35</v>
      </c>
      <c r="AG78" s="267" t="s">
        <v>35</v>
      </c>
      <c r="AH78" s="267" t="s">
        <v>35</v>
      </c>
      <c r="AI78" s="267">
        <v>7</v>
      </c>
      <c r="AJ78" s="267">
        <v>9</v>
      </c>
      <c r="AK78" s="267" t="s">
        <v>35</v>
      </c>
      <c r="AL78" s="267" t="s">
        <v>35</v>
      </c>
      <c r="AM78" s="268" t="s">
        <v>35</v>
      </c>
      <c r="AN78" s="267">
        <v>6</v>
      </c>
      <c r="AO78" s="267">
        <v>4</v>
      </c>
      <c r="AP78" s="268">
        <v>3</v>
      </c>
      <c r="AQ78" s="269" t="s">
        <v>35</v>
      </c>
      <c r="AR78" s="268">
        <v>0</v>
      </c>
      <c r="AS78" s="270">
        <f>AVERAGE(S78,U78,V78)+IF(OR(S78&gt;7,AND(S78&gt;5,V78&gt;5)),0.5,0)+IF(U78&gt;7,0.25,0)+IF(S78&lt;6,-0.5*(6-S78),0)</f>
        <v>-0.33333333333333326</v>
      </c>
      <c r="AT78" s="271" t="str">
        <f>IF(AS78&gt;9,"SuperStar",IF(AS78&gt;8,"Star",IF(AS78&gt;6.5,"GoodReg",IF(AS78&gt;5,"Reg",IF(AS78&gt;4,"Bench","Minors")))))</f>
        <v>Minors</v>
      </c>
      <c r="AU78" s="270">
        <f>AVERAGE(X78,Z78,AA78)+IF(OR(X78&gt;7,AND(X78&gt;5,AA78&gt;5)),0.5,0)+IF(Z78&gt;7,0.25,0)+IF(X78&lt;6,-0.5*(6-X78),0)</f>
        <v>0.5</v>
      </c>
      <c r="AV78" s="270" t="str">
        <f>IF(AU78&gt;9,"SuperStar",IF(AU78&gt;8,"Star",IF(AU78&gt;6.5,"GoodReg",IF(AU78&gt;5,"Reg",IF(AU78&gt;4,"Bench","Minors")))))</f>
        <v>Minors</v>
      </c>
      <c r="AW78" s="271">
        <f>MIN(AS78+(MAX(0,25-L78))^1.5,AU78)</f>
        <v>0.5</v>
      </c>
      <c r="AX78" s="271" t="str">
        <f>IF(AW78&gt;9,"SuperStar",IF(AW78&gt;8,"Star",IF(AW78&gt;6.5,"GoodReg",IF(AW78&gt;5,"Reg",IF(AW78&gt;4,"Bench","Minors")))))</f>
        <v>Minors</v>
      </c>
      <c r="AY78" s="272">
        <f>IF(AND(OR(S78+V78&gt;12,AND(S78&gt;6,V78&gt;6)),AN78&gt;6,OR(AO78&gt;=AN78,AO78&gt;6)),1,0)</f>
        <v>0</v>
      </c>
      <c r="AZ78" s="273">
        <f>IF(OR(AND(S78&gt;6,W78&gt;6),S78+V78&gt;12),1,0)</f>
        <v>0</v>
      </c>
      <c r="BA78" s="273">
        <f>IF(AND(S78&gt;6,U78&gt;6,V78&gt;6),1,0)</f>
        <v>0</v>
      </c>
      <c r="BB78" s="273">
        <f>IF(AND(U78&gt;7,OR(S78&gt;6,V78&gt;6)),1,0)</f>
        <v>0</v>
      </c>
      <c r="BC78" s="273">
        <f>IF(AND(U78&gt;6,OR(S78&gt;6,V78&gt;6)),1,0)</f>
        <v>0</v>
      </c>
      <c r="BD78" s="273">
        <f>IF(AND(OR(S78&gt;6,U78&gt;6),OR(S78&gt;6,V78&gt;6)),1,0)</f>
        <v>0</v>
      </c>
      <c r="BE78" s="273">
        <f>IF(AND(S78&gt;4,OR(S78&gt;6,U78&gt;6,V78&gt;6)),1,0)</f>
        <v>0</v>
      </c>
      <c r="BF78" s="273">
        <f>IF(AND(S78&gt;4,OR(S78&gt;6,T78&gt;6,U78&gt;6,V78&gt;6)),1,0)</f>
        <v>0</v>
      </c>
      <c r="BG78" s="268">
        <f>IF(AND(S78&gt;4,MAX(S78:W78)&gt;6),1,0)</f>
        <v>0</v>
      </c>
      <c r="BH78" s="272">
        <f>IF(AND(OR(X78+AA78&gt;12,AND(X78&gt;6,AA78&gt;6)),AN78&gt;6,OR(AO78&gt;=AN78,AO78&gt;6)),1,0)</f>
        <v>0</v>
      </c>
      <c r="BI78" s="273">
        <f>IF(OR(AND(X78&gt;6,AB78&gt;6),X78+AA78&gt;12),1,0)</f>
        <v>0</v>
      </c>
      <c r="BJ78" s="273">
        <f>IF(AND(X78&gt;6,Z78&gt;6,AA78&gt;6),1,0)</f>
        <v>0</v>
      </c>
      <c r="BK78" s="273">
        <f>IF(AND(Z78&gt;7,OR(X78&gt;6,AA78&gt;6)),1,0)</f>
        <v>0</v>
      </c>
      <c r="BL78" s="273">
        <f>IF(AND(Z78&gt;6,OR(X78&gt;6,AA78&gt;6)),1,0)</f>
        <v>0</v>
      </c>
      <c r="BM78" s="273">
        <f>IF(AND(OR(X78&gt;6,Z78&gt;6),OR(X78&gt;6,AA78&gt;6)),1,0)</f>
        <v>0</v>
      </c>
      <c r="BN78" s="273">
        <f>IF(AND(X78&gt;4,OR(X78&gt;6,Z78&gt;6,AA78&gt;6)),1,0)</f>
        <v>0</v>
      </c>
      <c r="BO78" s="273">
        <f>IF(AND(X78&gt;4,OR(X78&gt;6,Y78&gt;6,Z78&gt;6,AA78&gt;6)),1,0)</f>
        <v>0</v>
      </c>
      <c r="BP78" s="268">
        <f>IF(AND(X78&gt;4,MAX(X78:AB78)&gt;6),1,0)</f>
        <v>0</v>
      </c>
      <c r="BQ78" s="268">
        <f>IF(AVERAGE(AN78:AO78)&gt;9,1,0)+IF(AVERAGE(AN78:AO78)&gt;7,1,0)+IF(AN78&gt;7,1,0)+IF(AO78&gt;7,1,0)+IF(AP78&gt;8,1,0)+IF(AP78&gt;6,1,0)</f>
        <v>0</v>
      </c>
      <c r="BR78" s="274">
        <f>IF(OR(MAX(AF78,AG78,AK78,AM78)&gt;6,MAX(AH78,AI78,AJ78,AL78)&gt;7),2,IF(MAX(AF78:AM78)&gt;4,1,0))</f>
        <v>2</v>
      </c>
      <c r="BS78" s="267" t="str">
        <f>IF(AR78=1,"Yes","")</f>
        <v/>
      </c>
      <c r="BT78" s="266" t="str">
        <f>IF($B78="ML","There",IF(AND($X78&gt;=6,AVERAGE($Z78:$AA78)&gt;=6),"Likely",IF(OR($X78&gt;6,AND($X78=6,AVERAGE($Z78:$AA78)&gt;=3),AND($X78&gt;=5,AVERAGE($Z78:$AA78)&gt;=5),AVERAGE($X78,$Z78:$AA78)&gt;5),"Possible","Unlikely")))</f>
        <v>Unlikely</v>
      </c>
      <c r="BU78" s="267" t="str">
        <f>IF(OR(AND(S78&gt;=6,U78+V78&gt;=12),S78&gt;7),"Start",IF(AND(S78&gt;=5,U78+V78&gt;=8),"Bench","aack!"))</f>
        <v>aack!</v>
      </c>
      <c r="BV78" s="267" t="str">
        <f>IF(OR(AND(X78&gt;=6,Z78+AA78&gt;=12),X78&gt;7),"Start",IF(AND(X78&gt;=5,Z78+AA78&gt;=8),"Bench","aack!"))</f>
        <v>aack!</v>
      </c>
      <c r="BW78" s="267" t="str">
        <f>IF(S78&gt;5,"ML",IF(S78=5,"AAA",IF(S78=4,"AA",IF(S78=3,"A","SS-A"))))</f>
        <v>SS-A</v>
      </c>
      <c r="BX78" s="267">
        <f>S78-X78</f>
        <v>-1</v>
      </c>
      <c r="BY78" s="267">
        <f>T78-Y78</f>
        <v>0</v>
      </c>
      <c r="BZ78" s="267">
        <f>U78-Z78</f>
        <v>0</v>
      </c>
      <c r="CA78" s="267">
        <f>V78-AA78</f>
        <v>0</v>
      </c>
      <c r="CB78" s="267">
        <f>W78-AB78</f>
        <v>0</v>
      </c>
      <c r="CC78" s="267">
        <f>SUM(BX78:CB78)</f>
        <v>-1</v>
      </c>
      <c r="CD78" s="267">
        <f>X78+Z78+AA78</f>
        <v>6</v>
      </c>
      <c r="CE78" s="267">
        <f>X78+Z78</f>
        <v>4</v>
      </c>
      <c r="CF78" s="267">
        <f>X78+AA78</f>
        <v>5</v>
      </c>
      <c r="CG78" s="267" t="str">
        <f>IF(L78&gt;24,"Now - Age",IF(S78&gt;6,"Now",IF(X78&lt;6,"With Dev",MIN(X78-S78,7-S78))))</f>
        <v>With Dev</v>
      </c>
      <c r="CH78" s="282" t="str">
        <f>IF(AF78&lt;&gt;"-","X","")</f>
        <v/>
      </c>
      <c r="CI78" s="282" t="str">
        <f>IF(AND(AG78&lt;&gt;"-",AG78&gt;5),"X","")</f>
        <v/>
      </c>
      <c r="CJ78" s="282" t="str">
        <f>IF(AND(AH78&lt;&gt;"-",AH78&gt;5),"X","")</f>
        <v/>
      </c>
      <c r="CK78" s="282" t="str">
        <f>IF(AND(AI78&lt;&gt;"-",AI78&gt;4,AC78&gt;6),"X","")</f>
        <v>X</v>
      </c>
      <c r="CL78" s="282" t="str">
        <f>IF(AND(AJ78&lt;&gt;"-",AJ78&gt;5,AC78&gt;5),"X","")</f>
        <v>X</v>
      </c>
      <c r="CM78" s="282" t="str">
        <f>IF(AND(AK78&lt;&gt;"-",AK78&gt;3),"X","")</f>
        <v/>
      </c>
      <c r="CN78" s="282" t="str">
        <f>IF(AND(AL78&lt;&gt;"-",AL78&gt;6),"X","")</f>
        <v/>
      </c>
      <c r="CO78" s="282" t="str">
        <f>IF(AND(AM78&lt;&gt;"-",AM78&gt;5,AD78&gt;6),"X","")</f>
        <v/>
      </c>
      <c r="CP78" s="282" t="str">
        <f>IF(COUNTBLANK(CH78:CO78)=8,"X","")</f>
        <v/>
      </c>
    </row>
    <row r="79" spans="1:94" s="340" customFormat="1" x14ac:dyDescent="0.25">
      <c r="A79" s="265" t="str">
        <f>H79&amp;" "&amp;I79</f>
        <v>Dani López</v>
      </c>
      <c r="B79" s="265" t="str">
        <f>IF(ISERROR(VLOOKUP(H79,KAL!$C$3:$C$24,1,FALSE)),IF(ISERROR(VLOOKUP(H79,'GRR-AAA'!$C$6:$C$33,1,FALSE)),IF(ISERROR(VLOOKUP(H79,'HAM-AA'!$C$6:$C$33,1,FALSE)),IF(ISERROR(VLOOKUP(H79,'NAM-A'!$C$6:$C$33,1,FALSE)),IF(ISERROR(VLOOKUP(H79,'KET-S A'!$C$6:$C$33,1,FALSE)),"","S A"),"A"),"AA"),"AAA"),"ML")</f>
        <v/>
      </c>
      <c r="C79" s="266"/>
      <c r="D79" s="267" t="str">
        <f>IF(BJ79=1,3,IF(BK79=1,4,IF(BH79=1,1,IF(BL79=1,5,IF(BI79=1,2,IF(BM79=1,6,IF(BN79=1,7,IF(BO79=1,8,IF(BP79=1,9,"-")))))))))</f>
        <v>-</v>
      </c>
      <c r="E79" s="267" t="str">
        <f>IF(BA79=1,3,IF(BB79=1,4,IF(AY79=1,1,IF(BC79=1,5,IF(AZ79=1,2,IF(BD79=1,6,IF(BE79=1,7,IF(BF79=1,8,IF(BG79=1,9,"-")))))))))</f>
        <v>-</v>
      </c>
      <c r="F79" s="267" t="str">
        <f>IF(OR(OR(Q79="Very High",Q79="High"),AND(OR(Q79="Very High",Q79="High",Q79="Normal"),OR(R79="Very High",R79="High"))),"K","T")</f>
        <v>T</v>
      </c>
      <c r="G79" s="267" t="s">
        <v>87</v>
      </c>
      <c r="H79" s="267" t="s">
        <v>625</v>
      </c>
      <c r="I79" s="267" t="s">
        <v>626</v>
      </c>
      <c r="J79" s="267" t="s">
        <v>468</v>
      </c>
      <c r="K79" s="267" t="s">
        <v>18</v>
      </c>
      <c r="L79" s="267">
        <v>19</v>
      </c>
      <c r="M79" s="267" t="s">
        <v>93</v>
      </c>
      <c r="N79" s="267" t="s">
        <v>94</v>
      </c>
      <c r="O79" s="267" t="s">
        <v>40</v>
      </c>
      <c r="P79" s="268" t="s">
        <v>40</v>
      </c>
      <c r="Q79" s="267" t="s">
        <v>214</v>
      </c>
      <c r="R79" s="268" t="s">
        <v>214</v>
      </c>
      <c r="S79" s="267">
        <v>1</v>
      </c>
      <c r="T79" s="267">
        <v>4</v>
      </c>
      <c r="U79" s="267">
        <v>1</v>
      </c>
      <c r="V79" s="267">
        <v>4</v>
      </c>
      <c r="W79" s="268">
        <v>1</v>
      </c>
      <c r="X79" s="267">
        <v>3</v>
      </c>
      <c r="Y79" s="267">
        <v>5</v>
      </c>
      <c r="Z79" s="267">
        <v>2</v>
      </c>
      <c r="AA79" s="267">
        <v>7</v>
      </c>
      <c r="AB79" s="268">
        <v>4</v>
      </c>
      <c r="AC79" s="267">
        <v>8</v>
      </c>
      <c r="AD79" s="267">
        <v>7</v>
      </c>
      <c r="AE79" s="267">
        <v>1</v>
      </c>
      <c r="AF79" s="267" t="s">
        <v>35</v>
      </c>
      <c r="AG79" s="267" t="s">
        <v>35</v>
      </c>
      <c r="AH79" s="267">
        <v>7</v>
      </c>
      <c r="AI79" s="267">
        <v>7</v>
      </c>
      <c r="AJ79" s="267">
        <v>6</v>
      </c>
      <c r="AK79" s="267">
        <v>2</v>
      </c>
      <c r="AL79" s="267" t="s">
        <v>35</v>
      </c>
      <c r="AM79" s="268" t="s">
        <v>35</v>
      </c>
      <c r="AN79" s="267">
        <v>4</v>
      </c>
      <c r="AO79" s="267">
        <v>8</v>
      </c>
      <c r="AP79" s="268">
        <v>7</v>
      </c>
      <c r="AQ79" s="269" t="s">
        <v>35</v>
      </c>
      <c r="AR79" s="268">
        <v>0</v>
      </c>
      <c r="AS79" s="270">
        <f>AVERAGE(S79,U79,V79)+IF(OR(S79&gt;7,AND(S79&gt;5,V79&gt;5)),0.5,0)+IF(U79&gt;7,0.25,0)+IF(S79&lt;6,-0.5*(6-S79),0)</f>
        <v>-0.5</v>
      </c>
      <c r="AT79" s="271" t="str">
        <f>IF(AS79&gt;9,"SuperStar",IF(AS79&gt;8,"Star",IF(AS79&gt;6.5,"GoodReg",IF(AS79&gt;5,"Reg",IF(AS79&gt;4,"Bench","Minors")))))</f>
        <v>Minors</v>
      </c>
      <c r="AU79" s="270">
        <f>AVERAGE(X79,Z79,AA79)+IF(OR(X79&gt;7,AND(X79&gt;5,AA79&gt;5)),0.5,0)+IF(Z79&gt;7,0.25,0)+IF(X79&lt;6,-0.5*(6-X79),0)</f>
        <v>2.5</v>
      </c>
      <c r="AV79" s="270" t="str">
        <f>IF(AU79&gt;9,"SuperStar",IF(AU79&gt;8,"Star",IF(AU79&gt;6.5,"GoodReg",IF(AU79&gt;5,"Reg",IF(AU79&gt;4,"Bench","Minors")))))</f>
        <v>Minors</v>
      </c>
      <c r="AW79" s="271">
        <f>MIN(AS79+(MAX(0,25-L79))^1.5,AU79)</f>
        <v>2.5</v>
      </c>
      <c r="AX79" s="271" t="str">
        <f>IF(AW79&gt;9,"SuperStar",IF(AW79&gt;8,"Star",IF(AW79&gt;6.5,"GoodReg",IF(AW79&gt;5,"Reg",IF(AW79&gt;4,"Bench","Minors")))))</f>
        <v>Minors</v>
      </c>
      <c r="AY79" s="272">
        <f>IF(AND(OR(S79+V79&gt;12,AND(S79&gt;6,V79&gt;6)),AN79&gt;6,OR(AO79&gt;=AN79,AO79&gt;6)),1,0)</f>
        <v>0</v>
      </c>
      <c r="AZ79" s="273">
        <f>IF(OR(AND(S79&gt;6,W79&gt;6),S79+V79&gt;12),1,0)</f>
        <v>0</v>
      </c>
      <c r="BA79" s="273">
        <f>IF(AND(S79&gt;6,U79&gt;6,V79&gt;6),1,0)</f>
        <v>0</v>
      </c>
      <c r="BB79" s="273">
        <f>IF(AND(U79&gt;7,OR(S79&gt;6,V79&gt;6)),1,0)</f>
        <v>0</v>
      </c>
      <c r="BC79" s="273">
        <f>IF(AND(U79&gt;6,OR(S79&gt;6,V79&gt;6)),1,0)</f>
        <v>0</v>
      </c>
      <c r="BD79" s="273">
        <f>IF(AND(OR(S79&gt;6,U79&gt;6),OR(S79&gt;6,V79&gt;6)),1,0)</f>
        <v>0</v>
      </c>
      <c r="BE79" s="273">
        <f>IF(AND(S79&gt;4,OR(S79&gt;6,U79&gt;6,V79&gt;6)),1,0)</f>
        <v>0</v>
      </c>
      <c r="BF79" s="273">
        <f>IF(AND(S79&gt;4,OR(S79&gt;6,T79&gt;6,U79&gt;6,V79&gt;6)),1,0)</f>
        <v>0</v>
      </c>
      <c r="BG79" s="268">
        <f>IF(AND(S79&gt;4,MAX(S79:W79)&gt;6),1,0)</f>
        <v>0</v>
      </c>
      <c r="BH79" s="272">
        <f>IF(AND(OR(X79+AA79&gt;12,AND(X79&gt;6,AA79&gt;6)),AN79&gt;6,OR(AO79&gt;=AN79,AO79&gt;6)),1,0)</f>
        <v>0</v>
      </c>
      <c r="BI79" s="273">
        <f>IF(OR(AND(X79&gt;6,AB79&gt;6),X79+AA79&gt;12),1,0)</f>
        <v>0</v>
      </c>
      <c r="BJ79" s="273">
        <f>IF(AND(X79&gt;6,Z79&gt;6,AA79&gt;6),1,0)</f>
        <v>0</v>
      </c>
      <c r="BK79" s="273">
        <f>IF(AND(Z79&gt;7,OR(X79&gt;6,AA79&gt;6)),1,0)</f>
        <v>0</v>
      </c>
      <c r="BL79" s="273">
        <f>IF(AND(Z79&gt;6,OR(X79&gt;6,AA79&gt;6)),1,0)</f>
        <v>0</v>
      </c>
      <c r="BM79" s="273">
        <f>IF(AND(OR(X79&gt;6,Z79&gt;6),OR(X79&gt;6,AA79&gt;6)),1,0)</f>
        <v>0</v>
      </c>
      <c r="BN79" s="273">
        <f>IF(AND(X79&gt;4,OR(X79&gt;6,Z79&gt;6,AA79&gt;6)),1,0)</f>
        <v>0</v>
      </c>
      <c r="BO79" s="273">
        <f>IF(AND(X79&gt;4,OR(X79&gt;6,Y79&gt;6,Z79&gt;6,AA79&gt;6)),1,0)</f>
        <v>0</v>
      </c>
      <c r="BP79" s="268">
        <f>IF(AND(X79&gt;4,MAX(X79:AB79)&gt;6),1,0)</f>
        <v>0</v>
      </c>
      <c r="BQ79" s="268">
        <f>IF(AVERAGE(AN79:AO79)&gt;9,1,0)+IF(AVERAGE(AN79:AO79)&gt;7,1,0)+IF(AN79&gt;7,1,0)+IF(AO79&gt;7,1,0)+IF(AP79&gt;8,1,0)+IF(AP79&gt;6,1,0)</f>
        <v>2</v>
      </c>
      <c r="BR79" s="274">
        <f>IF(OR(MAX(AF79,AG79,AK79,AM79)&gt;6,MAX(AH79,AI79,AJ79,AL79)&gt;7),2,IF(MAX(AF79:AM79)&gt;4,1,0))</f>
        <v>1</v>
      </c>
      <c r="BS79" s="267" t="str">
        <f>IF(AR79=1,"Yes","")</f>
        <v/>
      </c>
      <c r="BT79" s="266" t="str">
        <f>IF($B79="ML","There",IF(AND($X79&gt;=6,AVERAGE($Z79:$AA79)&gt;=6),"Likely",IF(OR($X79&gt;6,AND($X79=6,AVERAGE($Z79:$AA79)&gt;=3),AND($X79&gt;=5,AVERAGE($Z79:$AA79)&gt;=5),AVERAGE($X79,$Z79:$AA79)&gt;5),"Possible","Unlikely")))</f>
        <v>Unlikely</v>
      </c>
      <c r="BU79" s="267" t="str">
        <f>IF(OR(AND(S79&gt;=6,U79+V79&gt;=12),S79&gt;7),"Start",IF(AND(S79&gt;=5,U79+V79&gt;=8),"Bench","aack!"))</f>
        <v>aack!</v>
      </c>
      <c r="BV79" s="267" t="str">
        <f>IF(OR(AND(X79&gt;=6,Z79+AA79&gt;=12),X79&gt;7),"Start",IF(AND(X79&gt;=5,Z79+AA79&gt;=8),"Bench","aack!"))</f>
        <v>aack!</v>
      </c>
      <c r="BW79" s="267" t="str">
        <f>IF(S79&gt;5,"ML",IF(S79=5,"AAA",IF(S79=4,"AA",IF(S79=3,"A","SS-A"))))</f>
        <v>SS-A</v>
      </c>
      <c r="BX79" s="267">
        <f>S79-X79</f>
        <v>-2</v>
      </c>
      <c r="BY79" s="267">
        <f>T79-Y79</f>
        <v>-1</v>
      </c>
      <c r="BZ79" s="267">
        <f>U79-Z79</f>
        <v>-1</v>
      </c>
      <c r="CA79" s="267">
        <f>V79-AA79</f>
        <v>-3</v>
      </c>
      <c r="CB79" s="267">
        <f>W79-AB79</f>
        <v>-3</v>
      </c>
      <c r="CC79" s="267">
        <f>SUM(BX79:CB79)</f>
        <v>-10</v>
      </c>
      <c r="CD79" s="267">
        <f>X79+Z79+AA79</f>
        <v>12</v>
      </c>
      <c r="CE79" s="267">
        <f>X79+Z79</f>
        <v>5</v>
      </c>
      <c r="CF79" s="267">
        <f>X79+AA79</f>
        <v>10</v>
      </c>
      <c r="CG79" s="267" t="str">
        <f>IF(L79&gt;24,"Now - Age",IF(S79&gt;6,"Now",IF(X79&lt;6,"With Dev",MIN(X79-S79,7-S79))))</f>
        <v>With Dev</v>
      </c>
      <c r="CH79" s="282" t="str">
        <f>IF(AF79&lt;&gt;"-","X","")</f>
        <v/>
      </c>
      <c r="CI79" s="282" t="str">
        <f>IF(AND(AG79&lt;&gt;"-",AG79&gt;5),"X","")</f>
        <v/>
      </c>
      <c r="CJ79" s="282" t="str">
        <f>IF(AND(AH79&lt;&gt;"-",AH79&gt;5),"X","")</f>
        <v>X</v>
      </c>
      <c r="CK79" s="282" t="str">
        <f>IF(AND(AI79&lt;&gt;"-",AI79&gt;4,AC79&gt;6),"X","")</f>
        <v>X</v>
      </c>
      <c r="CL79" s="282" t="str">
        <f>IF(AND(AJ79&lt;&gt;"-",AJ79&gt;5,AC79&gt;5),"X","")</f>
        <v>X</v>
      </c>
      <c r="CM79" s="282" t="str">
        <f>IF(AND(AK79&lt;&gt;"-",AK79&gt;3),"X","")</f>
        <v/>
      </c>
      <c r="CN79" s="282" t="str">
        <f>IF(AND(AL79&lt;&gt;"-",AL79&gt;6),"X","")</f>
        <v/>
      </c>
      <c r="CO79" s="282" t="str">
        <f>IF(AND(AM79&lt;&gt;"-",AM79&gt;5,AD79&gt;6),"X","")</f>
        <v/>
      </c>
      <c r="CP79" s="282" t="str">
        <f>IF(COUNTBLANK(CH79:CO79)=8,"X","")</f>
        <v/>
      </c>
    </row>
    <row r="80" spans="1:94" s="340" customFormat="1" x14ac:dyDescent="0.25">
      <c r="A80" s="265" t="str">
        <f>H80&amp;" "&amp;I80</f>
        <v>Joswa Namdi</v>
      </c>
      <c r="B80" s="265" t="str">
        <f>IF(ISERROR(VLOOKUP(H80,KAL!$C$3:$C$24,1,FALSE)),IF(ISERROR(VLOOKUP(H80,'GRR-AAA'!$C$6:$C$33,1,FALSE)),IF(ISERROR(VLOOKUP(H80,'HAM-AA'!$C$6:$C$33,1,FALSE)),IF(ISERROR(VLOOKUP(H80,'NAM-A'!$C$6:$C$33,1,FALSE)),IF(ISERROR(VLOOKUP(H80,'KET-S A'!$C$6:$C$33,1,FALSE)),"","S A"),"A"),"AA"),"AAA"),"ML")</f>
        <v/>
      </c>
      <c r="C80" s="266"/>
      <c r="D80" s="267" t="str">
        <f>IF(BJ80=1,3,IF(BK80=1,4,IF(BH80=1,1,IF(BL80=1,5,IF(BI80=1,2,IF(BM80=1,6,IF(BN80=1,7,IF(BO80=1,8,IF(BP80=1,9,"-")))))))))</f>
        <v>-</v>
      </c>
      <c r="E80" s="267" t="str">
        <f>IF(BA80=1,3,IF(BB80=1,4,IF(AY80=1,1,IF(BC80=1,5,IF(AZ80=1,2,IF(BD80=1,6,IF(BE80=1,7,IF(BF80=1,8,IF(BG80=1,9,"-")))))))))</f>
        <v>-</v>
      </c>
      <c r="F80" s="267" t="str">
        <f>IF(OR(OR(Q80="Very High",Q80="High"),AND(OR(Q80="Very High",Q80="High",Q80="Normal"),OR(R80="Very High",R80="High"))),"K","T")</f>
        <v>T</v>
      </c>
      <c r="G80" s="267" t="s">
        <v>89</v>
      </c>
      <c r="H80" s="267" t="s">
        <v>653</v>
      </c>
      <c r="I80" s="267" t="s">
        <v>654</v>
      </c>
      <c r="J80" s="267" t="s">
        <v>468</v>
      </c>
      <c r="K80" s="267" t="s">
        <v>18</v>
      </c>
      <c r="L80" s="267">
        <v>19</v>
      </c>
      <c r="M80" s="267" t="s">
        <v>94</v>
      </c>
      <c r="N80" s="267" t="s">
        <v>94</v>
      </c>
      <c r="O80" s="267" t="s">
        <v>40</v>
      </c>
      <c r="P80" s="268" t="s">
        <v>40</v>
      </c>
      <c r="Q80" s="267" t="s">
        <v>215</v>
      </c>
      <c r="R80" s="268" t="s">
        <v>214</v>
      </c>
      <c r="S80" s="267">
        <v>2</v>
      </c>
      <c r="T80" s="267">
        <v>2</v>
      </c>
      <c r="U80" s="267">
        <v>1</v>
      </c>
      <c r="V80" s="267">
        <v>1</v>
      </c>
      <c r="W80" s="268">
        <v>2</v>
      </c>
      <c r="X80" s="267">
        <v>5</v>
      </c>
      <c r="Y80" s="267">
        <v>2</v>
      </c>
      <c r="Z80" s="267">
        <v>1</v>
      </c>
      <c r="AA80" s="267">
        <v>2</v>
      </c>
      <c r="AB80" s="268">
        <v>5</v>
      </c>
      <c r="AC80" s="267">
        <v>6</v>
      </c>
      <c r="AD80" s="267">
        <v>6</v>
      </c>
      <c r="AE80" s="267">
        <v>1</v>
      </c>
      <c r="AF80" s="267" t="s">
        <v>35</v>
      </c>
      <c r="AG80" s="267">
        <v>3</v>
      </c>
      <c r="AH80" s="267" t="s">
        <v>35</v>
      </c>
      <c r="AI80" s="267" t="s">
        <v>35</v>
      </c>
      <c r="AJ80" s="267" t="s">
        <v>35</v>
      </c>
      <c r="AK80" s="267">
        <v>4</v>
      </c>
      <c r="AL80" s="267">
        <v>4</v>
      </c>
      <c r="AM80" s="268">
        <v>4</v>
      </c>
      <c r="AN80" s="267">
        <v>8</v>
      </c>
      <c r="AO80" s="267">
        <v>7</v>
      </c>
      <c r="AP80" s="268">
        <v>4</v>
      </c>
      <c r="AQ80" s="269" t="s">
        <v>35</v>
      </c>
      <c r="AR80" s="268">
        <v>0</v>
      </c>
      <c r="AS80" s="270">
        <f>AVERAGE(S80,U80,V80)+IF(OR(S80&gt;7,AND(S80&gt;5,V80&gt;5)),0.5,0)+IF(U80&gt;7,0.25,0)+IF(S80&lt;6,-0.5*(6-S80),0)</f>
        <v>-0.66666666666666674</v>
      </c>
      <c r="AT80" s="271" t="str">
        <f>IF(AS80&gt;9,"SuperStar",IF(AS80&gt;8,"Star",IF(AS80&gt;6.5,"GoodReg",IF(AS80&gt;5,"Reg",IF(AS80&gt;4,"Bench","Minors")))))</f>
        <v>Minors</v>
      </c>
      <c r="AU80" s="270">
        <f>AVERAGE(X80,Z80,AA80)+IF(OR(X80&gt;7,AND(X80&gt;5,AA80&gt;5)),0.5,0)+IF(Z80&gt;7,0.25,0)+IF(X80&lt;6,-0.5*(6-X80),0)</f>
        <v>2.1666666666666665</v>
      </c>
      <c r="AV80" s="270" t="str">
        <f>IF(AU80&gt;9,"SuperStar",IF(AU80&gt;8,"Star",IF(AU80&gt;6.5,"GoodReg",IF(AU80&gt;5,"Reg",IF(AU80&gt;4,"Bench","Minors")))))</f>
        <v>Minors</v>
      </c>
      <c r="AW80" s="271">
        <f>MIN(AS80+(MAX(0,25-L80))^1.5,AU80)</f>
        <v>2.1666666666666665</v>
      </c>
      <c r="AX80" s="271" t="str">
        <f>IF(AW80&gt;9,"SuperStar",IF(AW80&gt;8,"Star",IF(AW80&gt;6.5,"GoodReg",IF(AW80&gt;5,"Reg",IF(AW80&gt;4,"Bench","Minors")))))</f>
        <v>Minors</v>
      </c>
      <c r="AY80" s="272">
        <f>IF(AND(OR(S80+V80&gt;12,AND(S80&gt;6,V80&gt;6)),AN80&gt;6,OR(AO80&gt;=AN80,AO80&gt;6)),1,0)</f>
        <v>0</v>
      </c>
      <c r="AZ80" s="273">
        <f>IF(OR(AND(S80&gt;6,W80&gt;6),S80+V80&gt;12),1,0)</f>
        <v>0</v>
      </c>
      <c r="BA80" s="273">
        <f>IF(AND(S80&gt;6,U80&gt;6,V80&gt;6),1,0)</f>
        <v>0</v>
      </c>
      <c r="BB80" s="273">
        <f>IF(AND(U80&gt;7,OR(S80&gt;6,V80&gt;6)),1,0)</f>
        <v>0</v>
      </c>
      <c r="BC80" s="273">
        <f>IF(AND(U80&gt;6,OR(S80&gt;6,V80&gt;6)),1,0)</f>
        <v>0</v>
      </c>
      <c r="BD80" s="273">
        <f>IF(AND(OR(S80&gt;6,U80&gt;6),OR(S80&gt;6,V80&gt;6)),1,0)</f>
        <v>0</v>
      </c>
      <c r="BE80" s="273">
        <f>IF(AND(S80&gt;4,OR(S80&gt;6,U80&gt;6,V80&gt;6)),1,0)</f>
        <v>0</v>
      </c>
      <c r="BF80" s="273">
        <f>IF(AND(S80&gt;4,OR(S80&gt;6,T80&gt;6,U80&gt;6,V80&gt;6)),1,0)</f>
        <v>0</v>
      </c>
      <c r="BG80" s="268">
        <f>IF(AND(S80&gt;4,MAX(S80:W80)&gt;6),1,0)</f>
        <v>0</v>
      </c>
      <c r="BH80" s="272">
        <f>IF(AND(OR(X80+AA80&gt;12,AND(X80&gt;6,AA80&gt;6)),AN80&gt;6,OR(AO80&gt;=AN80,AO80&gt;6)),1,0)</f>
        <v>0</v>
      </c>
      <c r="BI80" s="273">
        <f>IF(OR(AND(X80&gt;6,AB80&gt;6),X80+AA80&gt;12),1,0)</f>
        <v>0</v>
      </c>
      <c r="BJ80" s="273">
        <f>IF(AND(X80&gt;6,Z80&gt;6,AA80&gt;6),1,0)</f>
        <v>0</v>
      </c>
      <c r="BK80" s="273">
        <f>IF(AND(Z80&gt;7,OR(X80&gt;6,AA80&gt;6)),1,0)</f>
        <v>0</v>
      </c>
      <c r="BL80" s="273">
        <f>IF(AND(Z80&gt;6,OR(X80&gt;6,AA80&gt;6)),1,0)</f>
        <v>0</v>
      </c>
      <c r="BM80" s="273">
        <f>IF(AND(OR(X80&gt;6,Z80&gt;6),OR(X80&gt;6,AA80&gt;6)),1,0)</f>
        <v>0</v>
      </c>
      <c r="BN80" s="273">
        <f>IF(AND(X80&gt;4,OR(X80&gt;6,Z80&gt;6,AA80&gt;6)),1,0)</f>
        <v>0</v>
      </c>
      <c r="BO80" s="273">
        <f>IF(AND(X80&gt;4,OR(X80&gt;6,Y80&gt;6,Z80&gt;6,AA80&gt;6)),1,0)</f>
        <v>0</v>
      </c>
      <c r="BP80" s="268">
        <f>IF(AND(X80&gt;4,MAX(X80:AB80)&gt;6),1,0)</f>
        <v>0</v>
      </c>
      <c r="BQ80" s="268">
        <f>IF(AVERAGE(AN80:AO80)&gt;9,1,0)+IF(AVERAGE(AN80:AO80)&gt;7,1,0)+IF(AN80&gt;7,1,0)+IF(AO80&gt;7,1,0)+IF(AP80&gt;8,1,0)+IF(AP80&gt;6,1,0)</f>
        <v>2</v>
      </c>
      <c r="BR80" s="274">
        <f>IF(OR(MAX(AF80,AG80,AK80,AM80)&gt;6,MAX(AH80,AI80,AJ80,AL80)&gt;7),2,IF(MAX(AF80:AM80)&gt;4,1,0))</f>
        <v>0</v>
      </c>
      <c r="BS80" s="267" t="str">
        <f>IF(AR80=1,"Yes","")</f>
        <v/>
      </c>
      <c r="BT80" s="266" t="str">
        <f>IF($B80="ML","There",IF(AND($X80&gt;=6,AVERAGE($Z80:$AA80)&gt;=6),"Likely",IF(OR($X80&gt;6,AND($X80=6,AVERAGE($Z80:$AA80)&gt;=3),AND($X80&gt;=5,AVERAGE($Z80:$AA80)&gt;=5),AVERAGE($X80,$Z80:$AA80)&gt;5),"Possible","Unlikely")))</f>
        <v>Unlikely</v>
      </c>
      <c r="BU80" s="267" t="str">
        <f>IF(OR(AND(S80&gt;=6,U80+V80&gt;=12),S80&gt;7),"Start",IF(AND(S80&gt;=5,U80+V80&gt;=8),"Bench","aack!"))</f>
        <v>aack!</v>
      </c>
      <c r="BV80" s="267" t="str">
        <f>IF(OR(AND(X80&gt;=6,Z80+AA80&gt;=12),X80&gt;7),"Start",IF(AND(X80&gt;=5,Z80+AA80&gt;=8),"Bench","aack!"))</f>
        <v>aack!</v>
      </c>
      <c r="BW80" s="267" t="str">
        <f>IF(S80&gt;5,"ML",IF(S80=5,"AAA",IF(S80=4,"AA",IF(S80=3,"A","SS-A"))))</f>
        <v>SS-A</v>
      </c>
      <c r="BX80" s="267">
        <f>S80-X80</f>
        <v>-3</v>
      </c>
      <c r="BY80" s="267">
        <f>T80-Y80</f>
        <v>0</v>
      </c>
      <c r="BZ80" s="267">
        <f>U80-Z80</f>
        <v>0</v>
      </c>
      <c r="CA80" s="267">
        <f>V80-AA80</f>
        <v>-1</v>
      </c>
      <c r="CB80" s="267">
        <f>W80-AB80</f>
        <v>-3</v>
      </c>
      <c r="CC80" s="267">
        <f>SUM(BX80:CB80)</f>
        <v>-7</v>
      </c>
      <c r="CD80" s="267">
        <f>X80+Z80+AA80</f>
        <v>8</v>
      </c>
      <c r="CE80" s="267">
        <f>X80+Z80</f>
        <v>6</v>
      </c>
      <c r="CF80" s="267">
        <f>X80+AA80</f>
        <v>7</v>
      </c>
      <c r="CG80" s="267" t="str">
        <f>IF(L80&gt;24,"Now - Age",IF(S80&gt;6,"Now",IF(X80&lt;6,"With Dev",MIN(X80-S80,7-S80))))</f>
        <v>With Dev</v>
      </c>
      <c r="CH80" s="282" t="str">
        <f>IF(AF80&lt;&gt;"-","X","")</f>
        <v/>
      </c>
      <c r="CI80" s="282" t="str">
        <f>IF(AND(AG80&lt;&gt;"-",AG80&gt;5),"X","")</f>
        <v/>
      </c>
      <c r="CJ80" s="282" t="str">
        <f>IF(AND(AH80&lt;&gt;"-",AH80&gt;5),"X","")</f>
        <v/>
      </c>
      <c r="CK80" s="282" t="str">
        <f>IF(AND(AI80&lt;&gt;"-",AI80&gt;4,AC80&gt;6),"X","")</f>
        <v/>
      </c>
      <c r="CL80" s="282" t="str">
        <f>IF(AND(AJ80&lt;&gt;"-",AJ80&gt;5,AC80&gt;5),"X","")</f>
        <v/>
      </c>
      <c r="CM80" s="282" t="str">
        <f>IF(AND(AK80&lt;&gt;"-",AK80&gt;3),"X","")</f>
        <v>X</v>
      </c>
      <c r="CN80" s="282" t="str">
        <f>IF(AND(AL80&lt;&gt;"-",AL80&gt;6),"X","")</f>
        <v/>
      </c>
      <c r="CO80" s="282" t="str">
        <f>IF(AND(AM80&lt;&gt;"-",AM80&gt;5,AD80&gt;6),"X","")</f>
        <v/>
      </c>
      <c r="CP80" s="282" t="str">
        <f>IF(COUNTBLANK(CH80:CO80)=8,"X","")</f>
        <v/>
      </c>
    </row>
    <row r="81" spans="1:94" s="340" customFormat="1" x14ac:dyDescent="0.25">
      <c r="A81" s="265" t="str">
        <f>H81&amp;" "&amp;I81</f>
        <v>Harold Pearce</v>
      </c>
      <c r="B81" s="265" t="str">
        <f>IF(ISERROR(VLOOKUP(H81,KAL!$C$3:$C$24,1,FALSE)),IF(ISERROR(VLOOKUP(H81,'GRR-AAA'!$C$6:$C$33,1,FALSE)),IF(ISERROR(VLOOKUP(H81,'HAM-AA'!$C$6:$C$33,1,FALSE)),IF(ISERROR(VLOOKUP(H81,'NAM-A'!$C$6:$C$33,1,FALSE)),IF(ISERROR(VLOOKUP(H81,'KET-S A'!$C$6:$C$33,1,FALSE)),"","S A"),"A"),"AA"),"AAA"),"ML")</f>
        <v/>
      </c>
      <c r="C81" s="266"/>
      <c r="D81" s="267" t="str">
        <f>IF(BJ81=1,3,IF(BK81=1,4,IF(BH81=1,1,IF(BL81=1,5,IF(BI81=1,2,IF(BM81=1,6,IF(BN81=1,7,IF(BO81=1,8,IF(BP81=1,9,"-")))))))))</f>
        <v>-</v>
      </c>
      <c r="E81" s="267" t="str">
        <f>IF(BA81=1,3,IF(BB81=1,4,IF(AY81=1,1,IF(BC81=1,5,IF(AZ81=1,2,IF(BD81=1,6,IF(BE81=1,7,IF(BF81=1,8,IF(BG81=1,9,"-")))))))))</f>
        <v>-</v>
      </c>
      <c r="F81" s="267" t="str">
        <f>IF(OR(OR(Q81="Very High",Q81="High"),AND(OR(Q81="Very High",Q81="High",Q81="Normal"),OR(R81="Very High",R81="High"))),"K","T")</f>
        <v>T</v>
      </c>
      <c r="G81" s="267" t="s">
        <v>89</v>
      </c>
      <c r="H81" s="267" t="s">
        <v>674</v>
      </c>
      <c r="I81" s="267" t="s">
        <v>675</v>
      </c>
      <c r="J81" s="267" t="s">
        <v>468</v>
      </c>
      <c r="K81" s="267" t="s">
        <v>18</v>
      </c>
      <c r="L81" s="267">
        <v>18</v>
      </c>
      <c r="M81" s="267" t="s">
        <v>94</v>
      </c>
      <c r="N81" s="267" t="s">
        <v>94</v>
      </c>
      <c r="O81" s="267" t="s">
        <v>40</v>
      </c>
      <c r="P81" s="268" t="s">
        <v>40</v>
      </c>
      <c r="Q81" s="267" t="s">
        <v>214</v>
      </c>
      <c r="R81" s="268" t="s">
        <v>215</v>
      </c>
      <c r="S81" s="267">
        <v>1</v>
      </c>
      <c r="T81" s="267">
        <v>2</v>
      </c>
      <c r="U81" s="267">
        <v>2</v>
      </c>
      <c r="V81" s="267">
        <v>2</v>
      </c>
      <c r="W81" s="268">
        <v>1</v>
      </c>
      <c r="X81" s="267">
        <v>1</v>
      </c>
      <c r="Y81" s="267">
        <v>3</v>
      </c>
      <c r="Z81" s="267">
        <v>3</v>
      </c>
      <c r="AA81" s="267">
        <v>5</v>
      </c>
      <c r="AB81" s="268">
        <v>4</v>
      </c>
      <c r="AC81" s="267">
        <v>9</v>
      </c>
      <c r="AD81" s="267">
        <v>10</v>
      </c>
      <c r="AE81" s="267">
        <v>1</v>
      </c>
      <c r="AF81" s="267" t="s">
        <v>35</v>
      </c>
      <c r="AG81" s="267" t="s">
        <v>35</v>
      </c>
      <c r="AH81" s="267" t="s">
        <v>35</v>
      </c>
      <c r="AI81" s="267" t="s">
        <v>35</v>
      </c>
      <c r="AJ81" s="267" t="s">
        <v>35</v>
      </c>
      <c r="AK81" s="267">
        <v>4</v>
      </c>
      <c r="AL81" s="267">
        <v>4</v>
      </c>
      <c r="AM81" s="268">
        <v>4</v>
      </c>
      <c r="AN81" s="267">
        <v>7</v>
      </c>
      <c r="AO81" s="267">
        <v>6</v>
      </c>
      <c r="AP81" s="268">
        <v>6</v>
      </c>
      <c r="AQ81" s="269" t="s">
        <v>35</v>
      </c>
      <c r="AR81" s="268">
        <v>0</v>
      </c>
      <c r="AS81" s="270">
        <f>AVERAGE(S81,U81,V81)+IF(OR(S81&gt;7,AND(S81&gt;5,V81&gt;5)),0.5,0)+IF(U81&gt;7,0.25,0)+IF(S81&lt;6,-0.5*(6-S81),0)</f>
        <v>-0.83333333333333326</v>
      </c>
      <c r="AT81" s="271" t="str">
        <f>IF(AS81&gt;9,"SuperStar",IF(AS81&gt;8,"Star",IF(AS81&gt;6.5,"GoodReg",IF(AS81&gt;5,"Reg",IF(AS81&gt;4,"Bench","Minors")))))</f>
        <v>Minors</v>
      </c>
      <c r="AU81" s="270">
        <f>AVERAGE(X81,Z81,AA81)+IF(OR(X81&gt;7,AND(X81&gt;5,AA81&gt;5)),0.5,0)+IF(Z81&gt;7,0.25,0)+IF(X81&lt;6,-0.5*(6-X81),0)</f>
        <v>0.5</v>
      </c>
      <c r="AV81" s="270" t="str">
        <f>IF(AU81&gt;9,"SuperStar",IF(AU81&gt;8,"Star",IF(AU81&gt;6.5,"GoodReg",IF(AU81&gt;5,"Reg",IF(AU81&gt;4,"Bench","Minors")))))</f>
        <v>Minors</v>
      </c>
      <c r="AW81" s="271">
        <f>MIN(AS81+(MAX(0,25-L81))^1.5,AU81)</f>
        <v>0.5</v>
      </c>
      <c r="AX81" s="271" t="str">
        <f>IF(AW81&gt;9,"SuperStar",IF(AW81&gt;8,"Star",IF(AW81&gt;6.5,"GoodReg",IF(AW81&gt;5,"Reg",IF(AW81&gt;4,"Bench","Minors")))))</f>
        <v>Minors</v>
      </c>
      <c r="AY81" s="272">
        <f>IF(AND(OR(S81+V81&gt;12,AND(S81&gt;6,V81&gt;6)),AN81&gt;6,OR(AO81&gt;=AN81,AO81&gt;6)),1,0)</f>
        <v>0</v>
      </c>
      <c r="AZ81" s="273">
        <f>IF(OR(AND(S81&gt;6,W81&gt;6),S81+V81&gt;12),1,0)</f>
        <v>0</v>
      </c>
      <c r="BA81" s="273">
        <f>IF(AND(S81&gt;6,U81&gt;6,V81&gt;6),1,0)</f>
        <v>0</v>
      </c>
      <c r="BB81" s="273">
        <f>IF(AND(U81&gt;7,OR(S81&gt;6,V81&gt;6)),1,0)</f>
        <v>0</v>
      </c>
      <c r="BC81" s="273">
        <f>IF(AND(U81&gt;6,OR(S81&gt;6,V81&gt;6)),1,0)</f>
        <v>0</v>
      </c>
      <c r="BD81" s="273">
        <f>IF(AND(OR(S81&gt;6,U81&gt;6),OR(S81&gt;6,V81&gt;6)),1,0)</f>
        <v>0</v>
      </c>
      <c r="BE81" s="273">
        <f>IF(AND(S81&gt;4,OR(S81&gt;6,U81&gt;6,V81&gt;6)),1,0)</f>
        <v>0</v>
      </c>
      <c r="BF81" s="273">
        <f>IF(AND(S81&gt;4,OR(S81&gt;6,T81&gt;6,U81&gt;6,V81&gt;6)),1,0)</f>
        <v>0</v>
      </c>
      <c r="BG81" s="268">
        <f>IF(AND(S81&gt;4,MAX(S81:W81)&gt;6),1,0)</f>
        <v>0</v>
      </c>
      <c r="BH81" s="272">
        <f>IF(AND(OR(X81+AA81&gt;12,AND(X81&gt;6,AA81&gt;6)),AN81&gt;6,OR(AO81&gt;=AN81,AO81&gt;6)),1,0)</f>
        <v>0</v>
      </c>
      <c r="BI81" s="273">
        <f>IF(OR(AND(X81&gt;6,AB81&gt;6),X81+AA81&gt;12),1,0)</f>
        <v>0</v>
      </c>
      <c r="BJ81" s="273">
        <f>IF(AND(X81&gt;6,Z81&gt;6,AA81&gt;6),1,0)</f>
        <v>0</v>
      </c>
      <c r="BK81" s="273">
        <f>IF(AND(Z81&gt;7,OR(X81&gt;6,AA81&gt;6)),1,0)</f>
        <v>0</v>
      </c>
      <c r="BL81" s="273">
        <f>IF(AND(Z81&gt;6,OR(X81&gt;6,AA81&gt;6)),1,0)</f>
        <v>0</v>
      </c>
      <c r="BM81" s="273">
        <f>IF(AND(OR(X81&gt;6,Z81&gt;6),OR(X81&gt;6,AA81&gt;6)),1,0)</f>
        <v>0</v>
      </c>
      <c r="BN81" s="273">
        <f>IF(AND(X81&gt;4,OR(X81&gt;6,Z81&gt;6,AA81&gt;6)),1,0)</f>
        <v>0</v>
      </c>
      <c r="BO81" s="273">
        <f>IF(AND(X81&gt;4,OR(X81&gt;6,Y81&gt;6,Z81&gt;6,AA81&gt;6)),1,0)</f>
        <v>0</v>
      </c>
      <c r="BP81" s="268">
        <f>IF(AND(X81&gt;4,MAX(X81:AB81)&gt;6),1,0)</f>
        <v>0</v>
      </c>
      <c r="BQ81" s="268">
        <f>IF(AVERAGE(AN81:AO81)&gt;9,1,0)+IF(AVERAGE(AN81:AO81)&gt;7,1,0)+IF(AN81&gt;7,1,0)+IF(AO81&gt;7,1,0)+IF(AP81&gt;8,1,0)+IF(AP81&gt;6,1,0)</f>
        <v>0</v>
      </c>
      <c r="BR81" s="274">
        <f>IF(OR(MAX(AF81,AG81,AK81,AM81)&gt;6,MAX(AH81,AI81,AJ81,AL81)&gt;7),2,IF(MAX(AF81:AM81)&gt;4,1,0))</f>
        <v>0</v>
      </c>
      <c r="BS81" s="267" t="str">
        <f>IF(AR81=1,"Yes","")</f>
        <v/>
      </c>
      <c r="BT81" s="266" t="str">
        <f>IF($B81="ML","There",IF(AND($X81&gt;=6,AVERAGE($Z81:$AA81)&gt;=6),"Likely",IF(OR($X81&gt;6,AND($X81=6,AVERAGE($Z81:$AA81)&gt;=3),AND($X81&gt;=5,AVERAGE($Z81:$AA81)&gt;=5),AVERAGE($X81,$Z81:$AA81)&gt;5),"Possible","Unlikely")))</f>
        <v>Unlikely</v>
      </c>
      <c r="BU81" s="267" t="str">
        <f>IF(OR(AND(S81&gt;=6,U81+V81&gt;=12),S81&gt;7),"Start",IF(AND(S81&gt;=5,U81+V81&gt;=8),"Bench","aack!"))</f>
        <v>aack!</v>
      </c>
      <c r="BV81" s="267" t="str">
        <f>IF(OR(AND(X81&gt;=6,Z81+AA81&gt;=12),X81&gt;7),"Start",IF(AND(X81&gt;=5,Z81+AA81&gt;=8),"Bench","aack!"))</f>
        <v>aack!</v>
      </c>
      <c r="BW81" s="267" t="str">
        <f>IF(S81&gt;5,"ML",IF(S81=5,"AAA",IF(S81=4,"AA",IF(S81=3,"A","SS-A"))))</f>
        <v>SS-A</v>
      </c>
      <c r="BX81" s="267">
        <f>S81-X81</f>
        <v>0</v>
      </c>
      <c r="BY81" s="267">
        <f>T81-Y81</f>
        <v>-1</v>
      </c>
      <c r="BZ81" s="267">
        <f>U81-Z81</f>
        <v>-1</v>
      </c>
      <c r="CA81" s="267">
        <f>V81-AA81</f>
        <v>-3</v>
      </c>
      <c r="CB81" s="267">
        <f>W81-AB81</f>
        <v>-3</v>
      </c>
      <c r="CC81" s="267">
        <f>SUM(BX81:CB81)</f>
        <v>-8</v>
      </c>
      <c r="CD81" s="267">
        <f>X81+Z81+AA81</f>
        <v>9</v>
      </c>
      <c r="CE81" s="267">
        <f>X81+Z81</f>
        <v>4</v>
      </c>
      <c r="CF81" s="267">
        <f>X81+AA81</f>
        <v>6</v>
      </c>
      <c r="CG81" s="267" t="str">
        <f>IF(L81&gt;24,"Now - Age",IF(S81&gt;6,"Now",IF(X81&lt;6,"With Dev",MIN(X81-S81,7-S81))))</f>
        <v>With Dev</v>
      </c>
      <c r="CH81" s="282" t="str">
        <f>IF(AF81&lt;&gt;"-","X","")</f>
        <v/>
      </c>
      <c r="CI81" s="282" t="str">
        <f>IF(AND(AG81&lt;&gt;"-",AG81&gt;5),"X","")</f>
        <v/>
      </c>
      <c r="CJ81" s="282" t="str">
        <f>IF(AND(AH81&lt;&gt;"-",AH81&gt;5),"X","")</f>
        <v/>
      </c>
      <c r="CK81" s="282" t="str">
        <f>IF(AND(AI81&lt;&gt;"-",AI81&gt;4,AC81&gt;6),"X","")</f>
        <v/>
      </c>
      <c r="CL81" s="282" t="str">
        <f>IF(AND(AJ81&lt;&gt;"-",AJ81&gt;5,AC81&gt;5),"X","")</f>
        <v/>
      </c>
      <c r="CM81" s="282" t="str">
        <f>IF(AND(AK81&lt;&gt;"-",AK81&gt;3),"X","")</f>
        <v>X</v>
      </c>
      <c r="CN81" s="282" t="str">
        <f>IF(AND(AL81&lt;&gt;"-",AL81&gt;6),"X","")</f>
        <v/>
      </c>
      <c r="CO81" s="282" t="str">
        <f>IF(AND(AM81&lt;&gt;"-",AM81&gt;5,AD81&gt;6),"X","")</f>
        <v/>
      </c>
      <c r="CP81" s="282" t="str">
        <f>IF(COUNTBLANK(CH81:CO81)=8,"X","")</f>
        <v/>
      </c>
    </row>
    <row r="82" spans="1:94" s="340" customFormat="1" x14ac:dyDescent="0.25">
      <c r="A82" s="265" t="str">
        <f>H82&amp;" "&amp;I82</f>
        <v>Roberto Ortíz</v>
      </c>
      <c r="B82" s="265" t="str">
        <f>IF(ISERROR(VLOOKUP(A82,KAL!$C$3:$C$24,1,FALSE)),IF(ISERROR(VLOOKUP(A82,'GRR-AAA'!$C$6:$C$33,1,FALSE)),IF(ISERROR(VLOOKUP(A82,'HAM-AA'!$C$6:$C$33,1,FALSE)),IF(ISERROR(VLOOKUP(A82,'NAM-A'!$C$6:$C$33,1,FALSE)),IF(ISERROR(VLOOKUP(A82,'KET-S A'!$C$6:$C$33,1,FALSE)),"","S A"),"A"),"AA"),"AAA"),"ML")</f>
        <v/>
      </c>
      <c r="C82" s="266"/>
      <c r="D82" s="267" t="str">
        <f>IF(BJ82=1,3,IF(BK82=1,4,IF(BH82=1,1,IF(BL82=1,5,IF(BI82=1,2,IF(BM82=1,6,IF(BN82=1,7,IF(BO82=1,8,IF(BP82=1,9,"-")))))))))</f>
        <v>-</v>
      </c>
      <c r="E82" s="267" t="str">
        <f>IF(BA82=1,3,IF(BB82=1,4,IF(AY82=1,1,IF(BC82=1,5,IF(AZ82=1,2,IF(BD82=1,6,IF(BE82=1,7,IF(BF82=1,8,IF(BG82=1,9,"-")))))))))</f>
        <v>-</v>
      </c>
      <c r="F82" s="267" t="str">
        <f>IF(OR(OR(Q82="Very High",Q82="High"),AND(OR(Q82="Very High",Q82="High",Q82="Normal"),OR(R82="Very High",R82="High"))),"K","T")</f>
        <v>K</v>
      </c>
      <c r="G82" s="267" t="s">
        <v>82</v>
      </c>
      <c r="H82" s="267" t="s">
        <v>666</v>
      </c>
      <c r="I82" s="267" t="s">
        <v>665</v>
      </c>
      <c r="J82" s="267" t="s">
        <v>468</v>
      </c>
      <c r="K82" s="267" t="s">
        <v>18</v>
      </c>
      <c r="L82" s="267">
        <v>17</v>
      </c>
      <c r="M82" s="267" t="s">
        <v>94</v>
      </c>
      <c r="N82" s="267" t="s">
        <v>94</v>
      </c>
      <c r="O82" s="267" t="s">
        <v>40</v>
      </c>
      <c r="P82" s="268" t="s">
        <v>40</v>
      </c>
      <c r="Q82" s="267" t="s">
        <v>214</v>
      </c>
      <c r="R82" s="268" t="s">
        <v>213</v>
      </c>
      <c r="S82" s="267">
        <v>1</v>
      </c>
      <c r="T82" s="267">
        <v>1</v>
      </c>
      <c r="U82" s="267">
        <v>1</v>
      </c>
      <c r="V82" s="267">
        <v>2</v>
      </c>
      <c r="W82" s="268">
        <v>1</v>
      </c>
      <c r="X82" s="267">
        <v>3</v>
      </c>
      <c r="Y82" s="267">
        <v>3</v>
      </c>
      <c r="Z82" s="267">
        <v>4</v>
      </c>
      <c r="AA82" s="267">
        <v>7</v>
      </c>
      <c r="AB82" s="268">
        <v>2</v>
      </c>
      <c r="AC82" s="267">
        <v>4</v>
      </c>
      <c r="AD82" s="267">
        <v>4</v>
      </c>
      <c r="AE82" s="267">
        <v>5</v>
      </c>
      <c r="AF82" s="267">
        <v>2</v>
      </c>
      <c r="AG82" s="267" t="s">
        <v>35</v>
      </c>
      <c r="AH82" s="267" t="s">
        <v>35</v>
      </c>
      <c r="AI82" s="267" t="s">
        <v>35</v>
      </c>
      <c r="AJ82" s="267" t="s">
        <v>35</v>
      </c>
      <c r="AK82" s="267" t="s">
        <v>35</v>
      </c>
      <c r="AL82" s="267" t="s">
        <v>35</v>
      </c>
      <c r="AM82" s="268" t="s">
        <v>35</v>
      </c>
      <c r="AN82" s="267">
        <v>1</v>
      </c>
      <c r="AO82" s="267">
        <v>1</v>
      </c>
      <c r="AP82" s="268">
        <v>1</v>
      </c>
      <c r="AQ82" s="269" t="s">
        <v>35</v>
      </c>
      <c r="AR82" s="268">
        <v>0</v>
      </c>
      <c r="AS82" s="270">
        <f>AVERAGE(S82,U82,V82)+IF(OR(S82&gt;7,AND(S82&gt;5,V82&gt;5)),0.5,0)+IF(U82&gt;7,0.25,0)+IF(S82&lt;6,-0.5*(6-S82),0)</f>
        <v>-1.1666666666666667</v>
      </c>
      <c r="AT82" s="271" t="str">
        <f>IF(AS82&gt;9,"SuperStar",IF(AS82&gt;8,"Star",IF(AS82&gt;6.5,"GoodReg",IF(AS82&gt;5,"Reg",IF(AS82&gt;4,"Bench","Minors")))))</f>
        <v>Minors</v>
      </c>
      <c r="AU82" s="270">
        <f>AVERAGE(X82,Z82,AA82)+IF(OR(X82&gt;7,AND(X82&gt;5,AA82&gt;5)),0.5,0)+IF(Z82&gt;7,0.25,0)+IF(X82&lt;6,-0.5*(6-X82),0)</f>
        <v>3.166666666666667</v>
      </c>
      <c r="AV82" s="270" t="str">
        <f>IF(AU82&gt;9,"SuperStar",IF(AU82&gt;8,"Star",IF(AU82&gt;6.5,"GoodReg",IF(AU82&gt;5,"Reg",IF(AU82&gt;4,"Bench","Minors")))))</f>
        <v>Minors</v>
      </c>
      <c r="AW82" s="271">
        <f>MIN(AS82+(MAX(0,25-L82))^1.5,AU82)</f>
        <v>3.166666666666667</v>
      </c>
      <c r="AX82" s="271" t="str">
        <f>IF(AW82&gt;9,"SuperStar",IF(AW82&gt;8,"Star",IF(AW82&gt;6.5,"GoodReg",IF(AW82&gt;5,"Reg",IF(AW82&gt;4,"Bench","Minors")))))</f>
        <v>Minors</v>
      </c>
      <c r="AY82" s="272">
        <f>IF(AND(OR(S82+V82&gt;12,AND(S82&gt;6,V82&gt;6)),AN82&gt;6,OR(AO82&gt;=AN82,AO82&gt;6)),1,0)</f>
        <v>0</v>
      </c>
      <c r="AZ82" s="273">
        <f>IF(OR(AND(S82&gt;6,W82&gt;6),S82+V82&gt;12),1,0)</f>
        <v>0</v>
      </c>
      <c r="BA82" s="273">
        <f>IF(AND(S82&gt;6,U82&gt;6,V82&gt;6),1,0)</f>
        <v>0</v>
      </c>
      <c r="BB82" s="273">
        <f>IF(AND(U82&gt;7,OR(S82&gt;6,V82&gt;6)),1,0)</f>
        <v>0</v>
      </c>
      <c r="BC82" s="273">
        <f>IF(AND(U82&gt;6,OR(S82&gt;6,V82&gt;6)),1,0)</f>
        <v>0</v>
      </c>
      <c r="BD82" s="273">
        <f>IF(AND(OR(S82&gt;6,U82&gt;6),OR(S82&gt;6,V82&gt;6)),1,0)</f>
        <v>0</v>
      </c>
      <c r="BE82" s="273">
        <f>IF(AND(S82&gt;4,OR(S82&gt;6,U82&gt;6,V82&gt;6)),1,0)</f>
        <v>0</v>
      </c>
      <c r="BF82" s="273">
        <f>IF(AND(S82&gt;4,OR(S82&gt;6,T82&gt;6,U82&gt;6,V82&gt;6)),1,0)</f>
        <v>0</v>
      </c>
      <c r="BG82" s="268">
        <f>IF(AND(S82&gt;4,MAX(S82:W82)&gt;6),1,0)</f>
        <v>0</v>
      </c>
      <c r="BH82" s="272">
        <f>IF(AND(OR(X82+AA82&gt;12,AND(X82&gt;6,AA82&gt;6)),AN82&gt;6,OR(AO82&gt;=AN82,AO82&gt;6)),1,0)</f>
        <v>0</v>
      </c>
      <c r="BI82" s="273">
        <f>IF(OR(AND(X82&gt;6,AB82&gt;6),X82+AA82&gt;12),1,0)</f>
        <v>0</v>
      </c>
      <c r="BJ82" s="273">
        <f>IF(AND(X82&gt;6,Z82&gt;6,AA82&gt;6),1,0)</f>
        <v>0</v>
      </c>
      <c r="BK82" s="273">
        <f>IF(AND(Z82&gt;7,OR(X82&gt;6,AA82&gt;6)),1,0)</f>
        <v>0</v>
      </c>
      <c r="BL82" s="273">
        <f>IF(AND(Z82&gt;6,OR(X82&gt;6,AA82&gt;6)),1,0)</f>
        <v>0</v>
      </c>
      <c r="BM82" s="273">
        <f>IF(AND(OR(X82&gt;6,Z82&gt;6),OR(X82&gt;6,AA82&gt;6)),1,0)</f>
        <v>0</v>
      </c>
      <c r="BN82" s="273">
        <f>IF(AND(X82&gt;4,OR(X82&gt;6,Z82&gt;6,AA82&gt;6)),1,0)</f>
        <v>0</v>
      </c>
      <c r="BO82" s="273">
        <f>IF(AND(X82&gt;4,OR(X82&gt;6,Y82&gt;6,Z82&gt;6,AA82&gt;6)),1,0)</f>
        <v>0</v>
      </c>
      <c r="BP82" s="268">
        <f>IF(AND(X82&gt;4,MAX(X82:AB82)&gt;6),1,0)</f>
        <v>0</v>
      </c>
      <c r="BQ82" s="268">
        <f>IF(AVERAGE(AN82:AO82)&gt;9,1,0)+IF(AVERAGE(AN82:AO82)&gt;7,1,0)+IF(AN82&gt;7,1,0)+IF(AO82&gt;7,1,0)+IF(AP82&gt;8,1,0)+IF(AP82&gt;6,1,0)</f>
        <v>0</v>
      </c>
      <c r="BR82" s="274">
        <f>IF(OR(MAX(AF82,AG82,AK82,AM82)&gt;6,MAX(AH82,AI82,AJ82,AL82)&gt;7),2,IF(MAX(AF82:AM82)&gt;4,1,0))</f>
        <v>0</v>
      </c>
      <c r="BS82" s="267" t="str">
        <f>IF(AR82=1,"Yes","")</f>
        <v/>
      </c>
      <c r="BT82" s="266" t="str">
        <f>IF($B82="ML","There",IF(AND($X82&gt;=6,AVERAGE($Z82:$AA82)&gt;=6),"Likely",IF(OR($X82&gt;6,AND($X82=6,AVERAGE($Z82:$AA82)&gt;=3),AND($X82&gt;=5,AVERAGE($Z82:$AA82)&gt;=5),AVERAGE($X82,$Z82:$AA82)&gt;5),"Possible","Unlikely")))</f>
        <v>Unlikely</v>
      </c>
      <c r="BU82" s="267" t="str">
        <f>IF(OR(AND(S82&gt;=6,U82+V82&gt;=12),S82&gt;7),"Start",IF(AND(S82&gt;=5,U82+V82&gt;=8),"Bench","aack!"))</f>
        <v>aack!</v>
      </c>
      <c r="BV82" s="267" t="str">
        <f>IF(OR(AND(X82&gt;=6,Z82+AA82&gt;=12),X82&gt;7),"Start",IF(AND(X82&gt;=5,Z82+AA82&gt;=8),"Bench","aack!"))</f>
        <v>aack!</v>
      </c>
      <c r="BW82" s="267" t="str">
        <f>IF(S82&gt;5,"ML",IF(S82=5,"AAA",IF(S82=4,"AA",IF(S82=3,"A","SS-A"))))</f>
        <v>SS-A</v>
      </c>
      <c r="BX82" s="267">
        <f>S82-X82</f>
        <v>-2</v>
      </c>
      <c r="BY82" s="267">
        <f>T82-Y82</f>
        <v>-2</v>
      </c>
      <c r="BZ82" s="267">
        <f>U82-Z82</f>
        <v>-3</v>
      </c>
      <c r="CA82" s="267">
        <f>V82-AA82</f>
        <v>-5</v>
      </c>
      <c r="CB82" s="267">
        <f>W82-AB82</f>
        <v>-1</v>
      </c>
      <c r="CC82" s="267">
        <f>SUM(BX82:CB82)</f>
        <v>-13</v>
      </c>
      <c r="CD82" s="267">
        <f>X82+Z82+AA82</f>
        <v>14</v>
      </c>
      <c r="CE82" s="267">
        <f>X82+Z82</f>
        <v>7</v>
      </c>
      <c r="CF82" s="267">
        <f>X82+AA82</f>
        <v>10</v>
      </c>
      <c r="CG82" s="267" t="str">
        <f>IF(L82&gt;24,"Now - Age",IF(S82&gt;6,"Now",IF(X82&lt;6,"With Dev",MIN(X82-S82,7-S82))))</f>
        <v>With Dev</v>
      </c>
      <c r="CH82" s="282" t="str">
        <f>IF(AF82&lt;&gt;"-","X","")</f>
        <v>X</v>
      </c>
      <c r="CI82" s="282" t="str">
        <f>IF(AND(AG82&lt;&gt;"-",AG82&gt;5),"X","")</f>
        <v/>
      </c>
      <c r="CJ82" s="282" t="str">
        <f>IF(AND(AH82&lt;&gt;"-",AH82&gt;5),"X","")</f>
        <v/>
      </c>
      <c r="CK82" s="282" t="str">
        <f>IF(AND(AI82&lt;&gt;"-",AI82&gt;4,AC82&gt;6),"X","")</f>
        <v/>
      </c>
      <c r="CL82" s="282" t="str">
        <f>IF(AND(AJ82&lt;&gt;"-",AJ82&gt;5,AC82&gt;5),"X","")</f>
        <v/>
      </c>
      <c r="CM82" s="282" t="str">
        <f>IF(AND(AK82&lt;&gt;"-",AK82&gt;3),"X","")</f>
        <v/>
      </c>
      <c r="CN82" s="282" t="str">
        <f>IF(AND(AL82&lt;&gt;"-",AL82&gt;6),"X","")</f>
        <v/>
      </c>
      <c r="CO82" s="282" t="str">
        <f>IF(AND(AM82&lt;&gt;"-",AM82&gt;5,AD82&gt;6),"X","")</f>
        <v/>
      </c>
      <c r="CP82" s="282" t="str">
        <f>IF(COUNTBLANK(CH82:CO82)=8,"X","")</f>
        <v/>
      </c>
    </row>
    <row r="83" spans="1:94" s="340" customFormat="1" x14ac:dyDescent="0.25">
      <c r="A83" s="265" t="str">
        <f>H83&amp;" "&amp;I83</f>
        <v>Ludovico Borcellino</v>
      </c>
      <c r="B83" s="265" t="str">
        <f>IF(ISERROR(VLOOKUP(H83,KAL!$C$3:$C$24,1,FALSE)),IF(ISERROR(VLOOKUP(H83,'GRR-AAA'!$C$6:$C$33,1,FALSE)),IF(ISERROR(VLOOKUP(H83,'HAM-AA'!$C$6:$C$33,1,FALSE)),IF(ISERROR(VLOOKUP(H83,'NAM-A'!$C$6:$C$33,1,FALSE)),IF(ISERROR(VLOOKUP(H83,'KET-S A'!$C$6:$C$33,1,FALSE)),"","S A"),"A"),"AA"),"AAA"),"ML")</f>
        <v/>
      </c>
      <c r="C83" s="266"/>
      <c r="D83" s="267" t="str">
        <f>IF(BJ83=1,3,IF(BK83=1,4,IF(BH83=1,1,IF(BL83=1,5,IF(BI83=1,2,IF(BM83=1,6,IF(BN83=1,7,IF(BO83=1,8,IF(BP83=1,9,"-")))))))))</f>
        <v>-</v>
      </c>
      <c r="E83" s="267" t="str">
        <f>IF(BA83=1,3,IF(BB83=1,4,IF(AY83=1,1,IF(BC83=1,5,IF(AZ83=1,2,IF(BD83=1,6,IF(BE83=1,7,IF(BF83=1,8,IF(BG83=1,9,"-")))))))))</f>
        <v>-</v>
      </c>
      <c r="F83" s="267" t="str">
        <f>IF(OR(OR(Q83="Very High",Q83="High"),AND(OR(Q83="Very High",Q83="High",Q83="Normal"),OR(R83="Very High",R83="High"))),"K","T")</f>
        <v>K</v>
      </c>
      <c r="G83" s="267" t="s">
        <v>89</v>
      </c>
      <c r="H83" s="267" t="s">
        <v>887</v>
      </c>
      <c r="I83" s="267" t="s">
        <v>888</v>
      </c>
      <c r="J83" s="267" t="s">
        <v>468</v>
      </c>
      <c r="K83" s="267" t="s">
        <v>18</v>
      </c>
      <c r="L83" s="267">
        <v>18</v>
      </c>
      <c r="M83" s="267" t="s">
        <v>94</v>
      </c>
      <c r="N83" s="267" t="s">
        <v>94</v>
      </c>
      <c r="O83" s="267" t="s">
        <v>40</v>
      </c>
      <c r="P83" s="268" t="s">
        <v>40</v>
      </c>
      <c r="Q83" s="267" t="s">
        <v>213</v>
      </c>
      <c r="R83" s="268" t="s">
        <v>214</v>
      </c>
      <c r="S83" s="267">
        <v>1</v>
      </c>
      <c r="T83" s="267">
        <v>2</v>
      </c>
      <c r="U83" s="267">
        <v>1</v>
      </c>
      <c r="V83" s="267">
        <v>2</v>
      </c>
      <c r="W83" s="268">
        <v>1</v>
      </c>
      <c r="X83" s="267">
        <v>2</v>
      </c>
      <c r="Y83" s="267">
        <v>5</v>
      </c>
      <c r="Z83" s="267">
        <v>3</v>
      </c>
      <c r="AA83" s="267">
        <v>7</v>
      </c>
      <c r="AB83" s="268">
        <v>5</v>
      </c>
      <c r="AC83" s="267">
        <v>1</v>
      </c>
      <c r="AD83" s="267">
        <v>3</v>
      </c>
      <c r="AE83" s="267">
        <v>1</v>
      </c>
      <c r="AF83" s="267" t="s">
        <v>35</v>
      </c>
      <c r="AG83" s="267" t="s">
        <v>35</v>
      </c>
      <c r="AH83" s="267" t="s">
        <v>35</v>
      </c>
      <c r="AI83" s="267" t="s">
        <v>35</v>
      </c>
      <c r="AJ83" s="267" t="s">
        <v>35</v>
      </c>
      <c r="AK83" s="267">
        <v>2</v>
      </c>
      <c r="AL83" s="267">
        <v>1</v>
      </c>
      <c r="AM83" s="268" t="s">
        <v>35</v>
      </c>
      <c r="AN83" s="267">
        <v>8</v>
      </c>
      <c r="AO83" s="267">
        <v>4</v>
      </c>
      <c r="AP83" s="268">
        <v>5</v>
      </c>
      <c r="AQ83" s="269" t="s">
        <v>35</v>
      </c>
      <c r="AR83" s="268" t="s">
        <v>38</v>
      </c>
      <c r="AS83" s="270">
        <f>AVERAGE(S83,U83,V83)+IF(OR(S83&gt;7,AND(S83&gt;5,V83&gt;5)),0.5,0)+IF(U83&gt;7,0.25,0)+IF(S83&lt;6,-0.5*(6-S83),0)</f>
        <v>-1.1666666666666667</v>
      </c>
      <c r="AT83" s="271" t="str">
        <f>IF(AS83&gt;9,"SuperStar",IF(AS83&gt;8,"Star",IF(AS83&gt;6.5,"GoodReg",IF(AS83&gt;5,"Reg",IF(AS83&gt;4,"Bench","Minors")))))</f>
        <v>Minors</v>
      </c>
      <c r="AU83" s="270">
        <f>AVERAGE(X83,Z83,AA83)+IF(OR(X83&gt;7,AND(X83&gt;5,AA83&gt;5)),0.5,0)+IF(Z83&gt;7,0.25,0)+IF(X83&lt;6,-0.5*(6-X83),0)</f>
        <v>2</v>
      </c>
      <c r="AV83" s="270" t="str">
        <f>IF(AU83&gt;9,"SuperStar",IF(AU83&gt;8,"Star",IF(AU83&gt;6.5,"GoodReg",IF(AU83&gt;5,"Reg",IF(AU83&gt;4,"Bench","Minors")))))</f>
        <v>Minors</v>
      </c>
      <c r="AW83" s="271">
        <f>MIN(AS83+(MAX(0,25-L83))^1.5,AU83)</f>
        <v>2</v>
      </c>
      <c r="AX83" s="271" t="str">
        <f>IF(AW83&gt;9,"SuperStar",IF(AW83&gt;8,"Star",IF(AW83&gt;6.5,"GoodReg",IF(AW83&gt;5,"Reg",IF(AW83&gt;4,"Bench","Minors")))))</f>
        <v>Minors</v>
      </c>
      <c r="AY83" s="272">
        <f>IF(AND(OR(S83+V83&gt;12,AND(S83&gt;6,V83&gt;6)),AN83&gt;6,OR(AO83&gt;=AN83,AO83&gt;6)),1,0)</f>
        <v>0</v>
      </c>
      <c r="AZ83" s="273">
        <f>IF(OR(AND(S83&gt;6,W83&gt;6),S83+V83&gt;12),1,0)</f>
        <v>0</v>
      </c>
      <c r="BA83" s="273">
        <f>IF(AND(S83&gt;6,U83&gt;6,V83&gt;6),1,0)</f>
        <v>0</v>
      </c>
      <c r="BB83" s="273">
        <f>IF(AND(U83&gt;7,OR(S83&gt;6,V83&gt;6)),1,0)</f>
        <v>0</v>
      </c>
      <c r="BC83" s="273">
        <f>IF(AND(U83&gt;6,OR(S83&gt;6,V83&gt;6)),1,0)</f>
        <v>0</v>
      </c>
      <c r="BD83" s="273">
        <f>IF(AND(OR(S83&gt;6,U83&gt;6),OR(S83&gt;6,V83&gt;6)),1,0)</f>
        <v>0</v>
      </c>
      <c r="BE83" s="273">
        <f>IF(AND(S83&gt;4,OR(S83&gt;6,U83&gt;6,V83&gt;6)),1,0)</f>
        <v>0</v>
      </c>
      <c r="BF83" s="273">
        <f>IF(AND(S83&gt;4,OR(S83&gt;6,T83&gt;6,U83&gt;6,V83&gt;6)),1,0)</f>
        <v>0</v>
      </c>
      <c r="BG83" s="268">
        <f>IF(AND(S83&gt;4,MAX(S83:W83)&gt;6),1,0)</f>
        <v>0</v>
      </c>
      <c r="BH83" s="272">
        <f>IF(AND(OR(X83+AA83&gt;12,AND(X83&gt;6,AA83&gt;6)),AN83&gt;6,OR(AO83&gt;=AN83,AO83&gt;6)),1,0)</f>
        <v>0</v>
      </c>
      <c r="BI83" s="273">
        <f>IF(OR(AND(X83&gt;6,AB83&gt;6),X83+AA83&gt;12),1,0)</f>
        <v>0</v>
      </c>
      <c r="BJ83" s="273">
        <f>IF(AND(X83&gt;6,Z83&gt;6,AA83&gt;6),1,0)</f>
        <v>0</v>
      </c>
      <c r="BK83" s="273">
        <f>IF(AND(Z83&gt;7,OR(X83&gt;6,AA83&gt;6)),1,0)</f>
        <v>0</v>
      </c>
      <c r="BL83" s="273">
        <f>IF(AND(Z83&gt;6,OR(X83&gt;6,AA83&gt;6)),1,0)</f>
        <v>0</v>
      </c>
      <c r="BM83" s="273">
        <f>IF(AND(OR(X83&gt;6,Z83&gt;6),OR(X83&gt;6,AA83&gt;6)),1,0)</f>
        <v>0</v>
      </c>
      <c r="BN83" s="273">
        <f>IF(AND(X83&gt;4,OR(X83&gt;6,Z83&gt;6,AA83&gt;6)),1,0)</f>
        <v>0</v>
      </c>
      <c r="BO83" s="273">
        <f>IF(AND(X83&gt;4,OR(X83&gt;6,Y83&gt;6,Z83&gt;6,AA83&gt;6)),1,0)</f>
        <v>0</v>
      </c>
      <c r="BP83" s="268">
        <f>IF(AND(X83&gt;4,MAX(X83:AB83)&gt;6),1,0)</f>
        <v>0</v>
      </c>
      <c r="BQ83" s="268">
        <f>IF(AVERAGE(AN83:AO83)&gt;9,1,0)+IF(AVERAGE(AN83:AO83)&gt;7,1,0)+IF(AN83&gt;7,1,0)+IF(AO83&gt;7,1,0)+IF(AP83&gt;8,1,0)+IF(AP83&gt;6,1,0)</f>
        <v>1</v>
      </c>
      <c r="BR83" s="274">
        <f>IF(OR(MAX(AF83,AG83,AK83,AM83)&gt;6,MAX(AH83,AI83,AJ83,AL83)&gt;7),2,IF(MAX(AF83:AM83)&gt;4,1,0))</f>
        <v>0</v>
      </c>
      <c r="BS83" s="267" t="str">
        <f>IF(AR83=1,"Yes","")</f>
        <v/>
      </c>
      <c r="BT83" s="266" t="str">
        <f>IF($B83="ML","There",IF(AND($X83&gt;=6,AVERAGE($Z83:$AA83)&gt;=6),"Likely",IF(OR($X83&gt;6,AND($X83=6,AVERAGE($Z83:$AA83)&gt;=3),AND($X83&gt;=5,AVERAGE($Z83:$AA83)&gt;=5),AVERAGE($X83,$Z83:$AA83)&gt;5),"Possible","Unlikely")))</f>
        <v>Unlikely</v>
      </c>
      <c r="BU83" s="267" t="str">
        <f>IF(OR(AND(S83&gt;=6,U83+V83&gt;=12),S83&gt;7),"Start",IF(AND(S83&gt;=5,U83+V83&gt;=8),"Bench","aack!"))</f>
        <v>aack!</v>
      </c>
      <c r="BV83" s="267" t="str">
        <f>IF(OR(AND(X83&gt;=6,Z83+AA83&gt;=12),X83&gt;7),"Start",IF(AND(X83&gt;=5,Z83+AA83&gt;=8),"Bench","aack!"))</f>
        <v>aack!</v>
      </c>
      <c r="BW83" s="267" t="str">
        <f>IF(S83&gt;5,"ML",IF(S83=5,"AAA",IF(S83=4,"AA",IF(S83=3,"A","SS-A"))))</f>
        <v>SS-A</v>
      </c>
      <c r="BX83" s="267">
        <f>S83-X83</f>
        <v>-1</v>
      </c>
      <c r="BY83" s="267">
        <f>T83-Y83</f>
        <v>-3</v>
      </c>
      <c r="BZ83" s="267">
        <f>U83-Z83</f>
        <v>-2</v>
      </c>
      <c r="CA83" s="267">
        <f>V83-AA83</f>
        <v>-5</v>
      </c>
      <c r="CB83" s="267">
        <f>W83-AB83</f>
        <v>-4</v>
      </c>
      <c r="CC83" s="267">
        <f>SUM(BX83:CB83)</f>
        <v>-15</v>
      </c>
      <c r="CD83" s="267">
        <f>X83+Z83+AA83</f>
        <v>12</v>
      </c>
      <c r="CE83" s="267">
        <f>X83+Z83</f>
        <v>5</v>
      </c>
      <c r="CF83" s="267">
        <f>X83+AA83</f>
        <v>9</v>
      </c>
      <c r="CG83" s="267" t="str">
        <f>IF(L83&gt;24,"Now - Age",IF(S83&gt;6,"Now",IF(X83&lt;6,"With Dev",MIN(X83-S83,7-S83))))</f>
        <v>With Dev</v>
      </c>
      <c r="CH83" s="282" t="str">
        <f>IF(AF83&lt;&gt;"-","X","")</f>
        <v/>
      </c>
      <c r="CI83" s="282" t="str">
        <f>IF(AND(AG83&lt;&gt;"-",AG83&gt;5),"X","")</f>
        <v/>
      </c>
      <c r="CJ83" s="282" t="str">
        <f>IF(AND(AH83&lt;&gt;"-",AH83&gt;5),"X","")</f>
        <v/>
      </c>
      <c r="CK83" s="282" t="str">
        <f>IF(AND(AI83&lt;&gt;"-",AI83&gt;4,AC83&gt;6),"X","")</f>
        <v/>
      </c>
      <c r="CL83" s="282" t="str">
        <f>IF(AND(AJ83&lt;&gt;"-",AJ83&gt;5,AC83&gt;5),"X","")</f>
        <v/>
      </c>
      <c r="CM83" s="282" t="str">
        <f>IF(AND(AK83&lt;&gt;"-",AK83&gt;3),"X","")</f>
        <v/>
      </c>
      <c r="CN83" s="282" t="str">
        <f>IF(AND(AL83&lt;&gt;"-",AL83&gt;6),"X","")</f>
        <v/>
      </c>
      <c r="CO83" s="282" t="str">
        <f>IF(AND(AM83&lt;&gt;"-",AM83&gt;5,AD83&gt;6),"X","")</f>
        <v/>
      </c>
      <c r="CP83" s="282" t="str">
        <f>IF(COUNTBLANK(CH83:CO83)=8,"X","")</f>
        <v>X</v>
      </c>
    </row>
    <row r="84" spans="1:94" s="340" customFormat="1" x14ac:dyDescent="0.25">
      <c r="A84" s="265" t="str">
        <f>H84&amp;" "&amp;I84</f>
        <v>Hassiem Mwangi</v>
      </c>
      <c r="B84" s="265" t="str">
        <f>IF(ISERROR(VLOOKUP(H84,KAL!$C$3:$C$24,1,FALSE)),IF(ISERROR(VLOOKUP(H84,'GRR-AAA'!$C$6:$C$33,1,FALSE)),IF(ISERROR(VLOOKUP(H84,'HAM-AA'!$C$6:$C$33,1,FALSE)),IF(ISERROR(VLOOKUP(H84,'NAM-A'!$C$6:$C$33,1,FALSE)),IF(ISERROR(VLOOKUP(H84,'KET-S A'!$C$6:$C$33,1,FALSE)),"","S A"),"A"),"AA"),"AAA"),"ML")</f>
        <v/>
      </c>
      <c r="C84" s="266"/>
      <c r="D84" s="267" t="str">
        <f>IF(BJ84=1,3,IF(BK84=1,4,IF(BH84=1,1,IF(BL84=1,5,IF(BI84=1,2,IF(BM84=1,6,IF(BN84=1,7,IF(BO84=1,8,IF(BP84=1,9,"-")))))))))</f>
        <v>-</v>
      </c>
      <c r="E84" s="267" t="str">
        <f>IF(BA84=1,3,IF(BB84=1,4,IF(AY84=1,1,IF(BC84=1,5,IF(AZ84=1,2,IF(BD84=1,6,IF(BE84=1,7,IF(BF84=1,8,IF(BG84=1,9,"-")))))))))</f>
        <v>-</v>
      </c>
      <c r="F84" s="267" t="str">
        <f>IF(OR(OR(Q84="Very High",Q84="High"),AND(OR(Q84="Very High",Q84="High",Q84="Normal"),OR(R84="Very High",R84="High"))),"K","T")</f>
        <v>T</v>
      </c>
      <c r="G84" s="267" t="s">
        <v>84</v>
      </c>
      <c r="H84" s="267" t="s">
        <v>892</v>
      </c>
      <c r="I84" s="267" t="s">
        <v>893</v>
      </c>
      <c r="J84" s="267" t="s">
        <v>468</v>
      </c>
      <c r="K84" s="267" t="s">
        <v>18</v>
      </c>
      <c r="L84" s="267">
        <v>17</v>
      </c>
      <c r="M84" s="267" t="s">
        <v>94</v>
      </c>
      <c r="N84" s="267" t="s">
        <v>94</v>
      </c>
      <c r="O84" s="267" t="s">
        <v>40</v>
      </c>
      <c r="P84" s="268" t="s">
        <v>40</v>
      </c>
      <c r="Q84" s="267" t="s">
        <v>215</v>
      </c>
      <c r="R84" s="268" t="s">
        <v>213</v>
      </c>
      <c r="S84" s="267">
        <v>1</v>
      </c>
      <c r="T84" s="267">
        <v>1</v>
      </c>
      <c r="U84" s="267">
        <v>2</v>
      </c>
      <c r="V84" s="267">
        <v>1</v>
      </c>
      <c r="W84" s="268">
        <v>1</v>
      </c>
      <c r="X84" s="267">
        <v>1</v>
      </c>
      <c r="Y84" s="267">
        <v>1</v>
      </c>
      <c r="Z84" s="267">
        <v>4</v>
      </c>
      <c r="AA84" s="267">
        <v>5</v>
      </c>
      <c r="AB84" s="268">
        <v>4</v>
      </c>
      <c r="AC84" s="267">
        <v>2</v>
      </c>
      <c r="AD84" s="267">
        <v>1</v>
      </c>
      <c r="AE84" s="267">
        <v>2</v>
      </c>
      <c r="AF84" s="267" t="s">
        <v>35</v>
      </c>
      <c r="AG84" s="267">
        <v>2</v>
      </c>
      <c r="AH84" s="267" t="s">
        <v>35</v>
      </c>
      <c r="AI84" s="267" t="s">
        <v>35</v>
      </c>
      <c r="AJ84" s="267" t="s">
        <v>35</v>
      </c>
      <c r="AK84" s="267" t="s">
        <v>35</v>
      </c>
      <c r="AL84" s="267" t="s">
        <v>35</v>
      </c>
      <c r="AM84" s="268" t="s">
        <v>35</v>
      </c>
      <c r="AN84" s="267">
        <v>5</v>
      </c>
      <c r="AO84" s="267">
        <v>2</v>
      </c>
      <c r="AP84" s="268">
        <v>1</v>
      </c>
      <c r="AQ84" s="269" t="s">
        <v>35</v>
      </c>
      <c r="AR84" s="268">
        <v>0</v>
      </c>
      <c r="AS84" s="270">
        <f>AVERAGE(S84,U84,V84)+IF(OR(S84&gt;7,AND(S84&gt;5,V84&gt;5)),0.5,0)+IF(U84&gt;7,0.25,0)+IF(S84&lt;6,-0.5*(6-S84),0)</f>
        <v>-1.1666666666666667</v>
      </c>
      <c r="AT84" s="271" t="str">
        <f>IF(AS84&gt;9,"SuperStar",IF(AS84&gt;8,"Star",IF(AS84&gt;6.5,"GoodReg",IF(AS84&gt;5,"Reg",IF(AS84&gt;4,"Bench","Minors")))))</f>
        <v>Minors</v>
      </c>
      <c r="AU84" s="270">
        <f>AVERAGE(X84,Z84,AA84)+IF(OR(X84&gt;7,AND(X84&gt;5,AA84&gt;5)),0.5,0)+IF(Z84&gt;7,0.25,0)+IF(X84&lt;6,-0.5*(6-X84),0)</f>
        <v>0.83333333333333348</v>
      </c>
      <c r="AV84" s="270" t="str">
        <f>IF(AU84&gt;9,"SuperStar",IF(AU84&gt;8,"Star",IF(AU84&gt;6.5,"GoodReg",IF(AU84&gt;5,"Reg",IF(AU84&gt;4,"Bench","Minors")))))</f>
        <v>Minors</v>
      </c>
      <c r="AW84" s="271">
        <f>MIN(AS84+(MAX(0,25-L84))^1.5,AU84)</f>
        <v>0.83333333333333348</v>
      </c>
      <c r="AX84" s="271" t="str">
        <f>IF(AW84&gt;9,"SuperStar",IF(AW84&gt;8,"Star",IF(AW84&gt;6.5,"GoodReg",IF(AW84&gt;5,"Reg",IF(AW84&gt;4,"Bench","Minors")))))</f>
        <v>Minors</v>
      </c>
      <c r="AY84" s="272">
        <f>IF(AND(OR(S84+V84&gt;12,AND(S84&gt;6,V84&gt;6)),AN84&gt;6,OR(AO84&gt;=AN84,AO84&gt;6)),1,0)</f>
        <v>0</v>
      </c>
      <c r="AZ84" s="273">
        <f>IF(OR(AND(S84&gt;6,W84&gt;6),S84+V84&gt;12),1,0)</f>
        <v>0</v>
      </c>
      <c r="BA84" s="273">
        <f>IF(AND(S84&gt;6,U84&gt;6,V84&gt;6),1,0)</f>
        <v>0</v>
      </c>
      <c r="BB84" s="273">
        <f>IF(AND(U84&gt;7,OR(S84&gt;6,V84&gt;6)),1,0)</f>
        <v>0</v>
      </c>
      <c r="BC84" s="273">
        <f>IF(AND(U84&gt;6,OR(S84&gt;6,V84&gt;6)),1,0)</f>
        <v>0</v>
      </c>
      <c r="BD84" s="273">
        <f>IF(AND(OR(S84&gt;6,U84&gt;6),OR(S84&gt;6,V84&gt;6)),1,0)</f>
        <v>0</v>
      </c>
      <c r="BE84" s="273">
        <f>IF(AND(S84&gt;4,OR(S84&gt;6,U84&gt;6,V84&gt;6)),1,0)</f>
        <v>0</v>
      </c>
      <c r="BF84" s="273">
        <f>IF(AND(S84&gt;4,OR(S84&gt;6,T84&gt;6,U84&gt;6,V84&gt;6)),1,0)</f>
        <v>0</v>
      </c>
      <c r="BG84" s="268">
        <f>IF(AND(S84&gt;4,MAX(S84:W84)&gt;6),1,0)</f>
        <v>0</v>
      </c>
      <c r="BH84" s="272">
        <f>IF(AND(OR(X84+AA84&gt;12,AND(X84&gt;6,AA84&gt;6)),AN84&gt;6,OR(AO84&gt;=AN84,AO84&gt;6)),1,0)</f>
        <v>0</v>
      </c>
      <c r="BI84" s="273">
        <f>IF(OR(AND(X84&gt;6,AB84&gt;6),X84+AA84&gt;12),1,0)</f>
        <v>0</v>
      </c>
      <c r="BJ84" s="273">
        <f>IF(AND(X84&gt;6,Z84&gt;6,AA84&gt;6),1,0)</f>
        <v>0</v>
      </c>
      <c r="BK84" s="273">
        <f>IF(AND(Z84&gt;7,OR(X84&gt;6,AA84&gt;6)),1,0)</f>
        <v>0</v>
      </c>
      <c r="BL84" s="273">
        <f>IF(AND(Z84&gt;6,OR(X84&gt;6,AA84&gt;6)),1,0)</f>
        <v>0</v>
      </c>
      <c r="BM84" s="273">
        <f>IF(AND(OR(X84&gt;6,Z84&gt;6),OR(X84&gt;6,AA84&gt;6)),1,0)</f>
        <v>0</v>
      </c>
      <c r="BN84" s="273">
        <f>IF(AND(X84&gt;4,OR(X84&gt;6,Z84&gt;6,AA84&gt;6)),1,0)</f>
        <v>0</v>
      </c>
      <c r="BO84" s="273">
        <f>IF(AND(X84&gt;4,OR(X84&gt;6,Y84&gt;6,Z84&gt;6,AA84&gt;6)),1,0)</f>
        <v>0</v>
      </c>
      <c r="BP84" s="268">
        <f>IF(AND(X84&gt;4,MAX(X84:AB84)&gt;6),1,0)</f>
        <v>0</v>
      </c>
      <c r="BQ84" s="268">
        <f>IF(AVERAGE(AN84:AO84)&gt;9,1,0)+IF(AVERAGE(AN84:AO84)&gt;7,1,0)+IF(AN84&gt;7,1,0)+IF(AO84&gt;7,1,0)+IF(AP84&gt;8,1,0)+IF(AP84&gt;6,1,0)</f>
        <v>0</v>
      </c>
      <c r="BR84" s="274">
        <f>IF(OR(MAX(AF84,AG84,AK84,AM84)&gt;6,MAX(AH84,AI84,AJ84,AL84)&gt;7),2,IF(MAX(AF84:AM84)&gt;4,1,0))</f>
        <v>0</v>
      </c>
      <c r="BS84" s="267" t="str">
        <f>IF(AR84=1,"Yes","")</f>
        <v/>
      </c>
      <c r="BT84" s="266" t="str">
        <f>IF($B84="ML","There",IF(AND($X84&gt;=6,AVERAGE($Z84:$AA84)&gt;=6),"Likely",IF(OR($X84&gt;6,AND($X84=6,AVERAGE($Z84:$AA84)&gt;=3),AND($X84&gt;=5,AVERAGE($Z84:$AA84)&gt;=5),AVERAGE($X84,$Z84:$AA84)&gt;5),"Possible","Unlikely")))</f>
        <v>Unlikely</v>
      </c>
      <c r="BU84" s="267" t="str">
        <f>IF(OR(AND(S84&gt;=6,U84+V84&gt;=12),S84&gt;7),"Start",IF(AND(S84&gt;=5,U84+V84&gt;=8),"Bench","aack!"))</f>
        <v>aack!</v>
      </c>
      <c r="BV84" s="267" t="str">
        <f>IF(OR(AND(X84&gt;=6,Z84+AA84&gt;=12),X84&gt;7),"Start",IF(AND(X84&gt;=5,Z84+AA84&gt;=8),"Bench","aack!"))</f>
        <v>aack!</v>
      </c>
      <c r="BW84" s="267" t="str">
        <f>IF(S84&gt;5,"ML",IF(S84=5,"AAA",IF(S84=4,"AA",IF(S84=3,"A","SS-A"))))</f>
        <v>SS-A</v>
      </c>
      <c r="BX84" s="267">
        <f>S84-X84</f>
        <v>0</v>
      </c>
      <c r="BY84" s="267">
        <f>T84-Y84</f>
        <v>0</v>
      </c>
      <c r="BZ84" s="267">
        <f>U84-Z84</f>
        <v>-2</v>
      </c>
      <c r="CA84" s="267">
        <f>V84-AA84</f>
        <v>-4</v>
      </c>
      <c r="CB84" s="267">
        <f>W84-AB84</f>
        <v>-3</v>
      </c>
      <c r="CC84" s="267">
        <f>SUM(BX84:CB84)</f>
        <v>-9</v>
      </c>
      <c r="CD84" s="267">
        <f>X84+Z84+AA84</f>
        <v>10</v>
      </c>
      <c r="CE84" s="267">
        <f>X84+Z84</f>
        <v>5</v>
      </c>
      <c r="CF84" s="267">
        <f>X84+AA84</f>
        <v>6</v>
      </c>
      <c r="CG84" s="267" t="str">
        <f>IF(L84&gt;24,"Now - Age",IF(S84&gt;6,"Now",IF(X84&lt;6,"With Dev",MIN(X84-S84,7-S84))))</f>
        <v>With Dev</v>
      </c>
      <c r="CH84" s="282" t="str">
        <f>IF(AF84&lt;&gt;"-","X","")</f>
        <v/>
      </c>
      <c r="CI84" s="282" t="str">
        <f>IF(AND(AG84&lt;&gt;"-",AG84&gt;5),"X","")</f>
        <v/>
      </c>
      <c r="CJ84" s="282" t="str">
        <f>IF(AND(AH84&lt;&gt;"-",AH84&gt;5),"X","")</f>
        <v/>
      </c>
      <c r="CK84" s="282" t="str">
        <f>IF(AND(AI84&lt;&gt;"-",AI84&gt;4,AC84&gt;6),"X","")</f>
        <v/>
      </c>
      <c r="CL84" s="282" t="str">
        <f>IF(AND(AJ84&lt;&gt;"-",AJ84&gt;5,AC84&gt;5),"X","")</f>
        <v/>
      </c>
      <c r="CM84" s="282" t="str">
        <f>IF(AND(AK84&lt;&gt;"-",AK84&gt;3),"X","")</f>
        <v/>
      </c>
      <c r="CN84" s="282" t="str">
        <f>IF(AND(AL84&lt;&gt;"-",AL84&gt;6),"X","")</f>
        <v/>
      </c>
      <c r="CO84" s="282" t="str">
        <f>IF(AND(AM84&lt;&gt;"-",AM84&gt;5,AD84&gt;6),"X","")</f>
        <v/>
      </c>
      <c r="CP84" s="282" t="str">
        <f>IF(COUNTBLANK(CH84:CO84)=8,"X","")</f>
        <v>X</v>
      </c>
    </row>
    <row r="85" spans="1:94" s="340" customFormat="1" x14ac:dyDescent="0.25">
      <c r="A85" s="265" t="str">
        <f>H85&amp;" "&amp;I85</f>
        <v>Lowik van Bodegraven</v>
      </c>
      <c r="B85" s="265" t="str">
        <f>IF(ISERROR(VLOOKUP(H85,KAL!$C$3:$C$24,1,FALSE)),IF(ISERROR(VLOOKUP(H85,'GRR-AAA'!$C$6:$C$33,1,FALSE)),IF(ISERROR(VLOOKUP(H85,'HAM-AA'!$C$6:$C$33,1,FALSE)),IF(ISERROR(VLOOKUP(H85,'NAM-A'!$C$6:$C$33,1,FALSE)),IF(ISERROR(VLOOKUP(H85,'KET-S A'!$C$6:$C$33,1,FALSE)),"","S A"),"A"),"AA"),"AAA"),"ML")</f>
        <v/>
      </c>
      <c r="C85" s="266"/>
      <c r="D85" s="267" t="str">
        <f>IF(BJ85=1,3,IF(BK85=1,4,IF(BH85=1,1,IF(BL85=1,5,IF(BI85=1,2,IF(BM85=1,6,IF(BN85=1,7,IF(BO85=1,8,IF(BP85=1,9,"-")))))))))</f>
        <v>-</v>
      </c>
      <c r="E85" s="267" t="str">
        <f>IF(BA85=1,3,IF(BB85=1,4,IF(AY85=1,1,IF(BC85=1,5,IF(AZ85=1,2,IF(BD85=1,6,IF(BE85=1,7,IF(BF85=1,8,IF(BG85=1,9,"-")))))))))</f>
        <v>-</v>
      </c>
      <c r="F85" s="267" t="str">
        <f>IF(OR(OR(Q85="Very High",Q85="High"),AND(OR(Q85="Very High",Q85="High",Q85="Normal"),OR(R85="Very High",R85="High"))),"K","T")</f>
        <v>T</v>
      </c>
      <c r="G85" s="267" t="s">
        <v>87</v>
      </c>
      <c r="H85" s="267" t="s">
        <v>735</v>
      </c>
      <c r="I85" s="267" t="s">
        <v>736</v>
      </c>
      <c r="J85" s="267" t="s">
        <v>468</v>
      </c>
      <c r="K85" s="267" t="s">
        <v>18</v>
      </c>
      <c r="L85" s="267">
        <v>17</v>
      </c>
      <c r="M85" s="267" t="s">
        <v>93</v>
      </c>
      <c r="N85" s="267" t="s">
        <v>94</v>
      </c>
      <c r="O85" s="267" t="s">
        <v>40</v>
      </c>
      <c r="P85" s="268" t="s">
        <v>40</v>
      </c>
      <c r="Q85" s="267" t="s">
        <v>215</v>
      </c>
      <c r="R85" s="268" t="s">
        <v>214</v>
      </c>
      <c r="S85" s="267">
        <v>1</v>
      </c>
      <c r="T85" s="267">
        <v>2</v>
      </c>
      <c r="U85" s="267">
        <v>1</v>
      </c>
      <c r="V85" s="267">
        <v>1</v>
      </c>
      <c r="W85" s="268">
        <v>3</v>
      </c>
      <c r="X85" s="267">
        <v>3</v>
      </c>
      <c r="Y85" s="267">
        <v>6</v>
      </c>
      <c r="Z85" s="267">
        <v>2</v>
      </c>
      <c r="AA85" s="267">
        <v>1</v>
      </c>
      <c r="AB85" s="268">
        <v>6</v>
      </c>
      <c r="AC85" s="267">
        <v>5</v>
      </c>
      <c r="AD85" s="267">
        <v>7</v>
      </c>
      <c r="AE85" s="267">
        <v>2</v>
      </c>
      <c r="AF85" s="267" t="s">
        <v>35</v>
      </c>
      <c r="AG85" s="267" t="s">
        <v>35</v>
      </c>
      <c r="AH85" s="267" t="s">
        <v>35</v>
      </c>
      <c r="AI85" s="267" t="s">
        <v>35</v>
      </c>
      <c r="AJ85" s="267">
        <v>3</v>
      </c>
      <c r="AK85" s="267" t="s">
        <v>35</v>
      </c>
      <c r="AL85" s="267" t="s">
        <v>35</v>
      </c>
      <c r="AM85" s="268" t="s">
        <v>35</v>
      </c>
      <c r="AN85" s="267">
        <v>4</v>
      </c>
      <c r="AO85" s="267">
        <v>6</v>
      </c>
      <c r="AP85" s="268">
        <v>6</v>
      </c>
      <c r="AQ85" s="269" t="s">
        <v>35</v>
      </c>
      <c r="AR85" s="268">
        <v>0</v>
      </c>
      <c r="AS85" s="270">
        <f>AVERAGE(S85,U85,V85)+IF(OR(S85&gt;7,AND(S85&gt;5,V85&gt;5)),0.5,0)+IF(U85&gt;7,0.25,0)+IF(S85&lt;6,-0.5*(6-S85),0)</f>
        <v>-1.5</v>
      </c>
      <c r="AT85" s="271" t="str">
        <f>IF(AS85&gt;9,"SuperStar",IF(AS85&gt;8,"Star",IF(AS85&gt;6.5,"GoodReg",IF(AS85&gt;5,"Reg",IF(AS85&gt;4,"Bench","Minors")))))</f>
        <v>Minors</v>
      </c>
      <c r="AU85" s="270">
        <f>AVERAGE(X85,Z85,AA85)+IF(OR(X85&gt;7,AND(X85&gt;5,AA85&gt;5)),0.5,0)+IF(Z85&gt;7,0.25,0)+IF(X85&lt;6,-0.5*(6-X85),0)</f>
        <v>0.5</v>
      </c>
      <c r="AV85" s="270" t="str">
        <f>IF(AU85&gt;9,"SuperStar",IF(AU85&gt;8,"Star",IF(AU85&gt;6.5,"GoodReg",IF(AU85&gt;5,"Reg",IF(AU85&gt;4,"Bench","Minors")))))</f>
        <v>Minors</v>
      </c>
      <c r="AW85" s="271">
        <f>MIN(AS85+(MAX(0,25-L85))^1.5,AU85)</f>
        <v>0.5</v>
      </c>
      <c r="AX85" s="271" t="str">
        <f>IF(AW85&gt;9,"SuperStar",IF(AW85&gt;8,"Star",IF(AW85&gt;6.5,"GoodReg",IF(AW85&gt;5,"Reg",IF(AW85&gt;4,"Bench","Minors")))))</f>
        <v>Minors</v>
      </c>
      <c r="AY85" s="272">
        <f>IF(AND(OR(S85+V85&gt;12,AND(S85&gt;6,V85&gt;6)),AN85&gt;6,OR(AO85&gt;=AN85,AO85&gt;6)),1,0)</f>
        <v>0</v>
      </c>
      <c r="AZ85" s="273">
        <f>IF(OR(AND(S85&gt;6,W85&gt;6),S85+V85&gt;12),1,0)</f>
        <v>0</v>
      </c>
      <c r="BA85" s="273">
        <f>IF(AND(S85&gt;6,U85&gt;6,V85&gt;6),1,0)</f>
        <v>0</v>
      </c>
      <c r="BB85" s="273">
        <f>IF(AND(U85&gt;7,OR(S85&gt;6,V85&gt;6)),1,0)</f>
        <v>0</v>
      </c>
      <c r="BC85" s="273">
        <f>IF(AND(U85&gt;6,OR(S85&gt;6,V85&gt;6)),1,0)</f>
        <v>0</v>
      </c>
      <c r="BD85" s="273">
        <f>IF(AND(OR(S85&gt;6,U85&gt;6),OR(S85&gt;6,V85&gt;6)),1,0)</f>
        <v>0</v>
      </c>
      <c r="BE85" s="273">
        <f>IF(AND(S85&gt;4,OR(S85&gt;6,U85&gt;6,V85&gt;6)),1,0)</f>
        <v>0</v>
      </c>
      <c r="BF85" s="273">
        <f>IF(AND(S85&gt;4,OR(S85&gt;6,T85&gt;6,U85&gt;6,V85&gt;6)),1,0)</f>
        <v>0</v>
      </c>
      <c r="BG85" s="268">
        <f>IF(AND(S85&gt;4,MAX(S85:W85)&gt;6),1,0)</f>
        <v>0</v>
      </c>
      <c r="BH85" s="272">
        <f>IF(AND(OR(X85+AA85&gt;12,AND(X85&gt;6,AA85&gt;6)),AN85&gt;6,OR(AO85&gt;=AN85,AO85&gt;6)),1,0)</f>
        <v>0</v>
      </c>
      <c r="BI85" s="273">
        <f>IF(OR(AND(X85&gt;6,AB85&gt;6),X85+AA85&gt;12),1,0)</f>
        <v>0</v>
      </c>
      <c r="BJ85" s="273">
        <f>IF(AND(X85&gt;6,Z85&gt;6,AA85&gt;6),1,0)</f>
        <v>0</v>
      </c>
      <c r="BK85" s="273">
        <f>IF(AND(Z85&gt;7,OR(X85&gt;6,AA85&gt;6)),1,0)</f>
        <v>0</v>
      </c>
      <c r="BL85" s="273">
        <f>IF(AND(Z85&gt;6,OR(X85&gt;6,AA85&gt;6)),1,0)</f>
        <v>0</v>
      </c>
      <c r="BM85" s="273">
        <f>IF(AND(OR(X85&gt;6,Z85&gt;6),OR(X85&gt;6,AA85&gt;6)),1,0)</f>
        <v>0</v>
      </c>
      <c r="BN85" s="273">
        <f>IF(AND(X85&gt;4,OR(X85&gt;6,Z85&gt;6,AA85&gt;6)),1,0)</f>
        <v>0</v>
      </c>
      <c r="BO85" s="273">
        <f>IF(AND(X85&gt;4,OR(X85&gt;6,Y85&gt;6,Z85&gt;6,AA85&gt;6)),1,0)</f>
        <v>0</v>
      </c>
      <c r="BP85" s="268">
        <f>IF(AND(X85&gt;4,MAX(X85:AB85)&gt;6),1,0)</f>
        <v>0</v>
      </c>
      <c r="BQ85" s="268">
        <f>IF(AVERAGE(AN85:AO85)&gt;9,1,0)+IF(AVERAGE(AN85:AO85)&gt;7,1,0)+IF(AN85&gt;7,1,0)+IF(AO85&gt;7,1,0)+IF(AP85&gt;8,1,0)+IF(AP85&gt;6,1,0)</f>
        <v>0</v>
      </c>
      <c r="BR85" s="274">
        <f>IF(OR(MAX(AF85,AG85,AK85,AM85)&gt;6,MAX(AH85,AI85,AJ85,AL85)&gt;7),2,IF(MAX(AF85:AM85)&gt;4,1,0))</f>
        <v>0</v>
      </c>
      <c r="BS85" s="267" t="str">
        <f>IF(AR85=1,"Yes","")</f>
        <v/>
      </c>
      <c r="BT85" s="266" t="str">
        <f>IF($B85="ML","There",IF(AND($X85&gt;=6,AVERAGE($Z85:$AA85)&gt;=6),"Likely",IF(OR($X85&gt;6,AND($X85=6,AVERAGE($Z85:$AA85)&gt;=3),AND($X85&gt;=5,AVERAGE($Z85:$AA85)&gt;=5),AVERAGE($X85,$Z85:$AA85)&gt;5),"Possible","Unlikely")))</f>
        <v>Unlikely</v>
      </c>
      <c r="BU85" s="267" t="str">
        <f>IF(OR(AND(S85&gt;=6,U85+V85&gt;=12),S85&gt;7),"Start",IF(AND(S85&gt;=5,U85+V85&gt;=8),"Bench","aack!"))</f>
        <v>aack!</v>
      </c>
      <c r="BV85" s="267" t="str">
        <f>IF(OR(AND(X85&gt;=6,Z85+AA85&gt;=12),X85&gt;7),"Start",IF(AND(X85&gt;=5,Z85+AA85&gt;=8),"Bench","aack!"))</f>
        <v>aack!</v>
      </c>
      <c r="BW85" s="267" t="str">
        <f>IF(S85&gt;5,"ML",IF(S85=5,"AAA",IF(S85=4,"AA",IF(S85=3,"A","SS-A"))))</f>
        <v>SS-A</v>
      </c>
      <c r="BX85" s="267">
        <f>S85-X85</f>
        <v>-2</v>
      </c>
      <c r="BY85" s="267">
        <f>T85-Y85</f>
        <v>-4</v>
      </c>
      <c r="BZ85" s="267">
        <f>U85-Z85</f>
        <v>-1</v>
      </c>
      <c r="CA85" s="267">
        <f>V85-AA85</f>
        <v>0</v>
      </c>
      <c r="CB85" s="267">
        <f>W85-AB85</f>
        <v>-3</v>
      </c>
      <c r="CC85" s="267">
        <f>SUM(BX85:CB85)</f>
        <v>-10</v>
      </c>
      <c r="CD85" s="267">
        <f>X85+Z85+AA85</f>
        <v>6</v>
      </c>
      <c r="CE85" s="267">
        <f>X85+Z85</f>
        <v>5</v>
      </c>
      <c r="CF85" s="267">
        <f>X85+AA85</f>
        <v>4</v>
      </c>
      <c r="CG85" s="267" t="str">
        <f>IF(L85&gt;24,"Now - Age",IF(S85&gt;6,"Now",IF(X85&lt;6,"With Dev",MIN(X85-S85,7-S85))))</f>
        <v>With Dev</v>
      </c>
      <c r="CH85" s="282" t="str">
        <f>IF(AF85&lt;&gt;"-","X","")</f>
        <v/>
      </c>
      <c r="CI85" s="282" t="str">
        <f>IF(AND(AG85&lt;&gt;"-",AG85&gt;5),"X","")</f>
        <v/>
      </c>
      <c r="CJ85" s="282" t="str">
        <f>IF(AND(AH85&lt;&gt;"-",AH85&gt;5),"X","")</f>
        <v/>
      </c>
      <c r="CK85" s="282" t="str">
        <f>IF(AND(AI85&lt;&gt;"-",AI85&gt;4,AC85&gt;6),"X","")</f>
        <v/>
      </c>
      <c r="CL85" s="282" t="str">
        <f>IF(AND(AJ85&lt;&gt;"-",AJ85&gt;5,AC85&gt;5),"X","")</f>
        <v/>
      </c>
      <c r="CM85" s="282" t="str">
        <f>IF(AND(AK85&lt;&gt;"-",AK85&gt;3),"X","")</f>
        <v/>
      </c>
      <c r="CN85" s="282" t="str">
        <f>IF(AND(AL85&lt;&gt;"-",AL85&gt;6),"X","")</f>
        <v/>
      </c>
      <c r="CO85" s="282" t="str">
        <f>IF(AND(AM85&lt;&gt;"-",AM85&gt;5,AD85&gt;6),"X","")</f>
        <v/>
      </c>
      <c r="CP85" s="282" t="str">
        <f>IF(COUNTBLANK(CH85:CO85)=8,"X","")</f>
        <v>X</v>
      </c>
    </row>
    <row r="86" spans="1:94" s="340" customFormat="1" x14ac:dyDescent="0.25">
      <c r="A86" s="265" t="str">
        <f>H86&amp;" "&amp;I86</f>
        <v>Enrique Murillo</v>
      </c>
      <c r="B86" s="265" t="str">
        <f>IF(ISERROR(VLOOKUP(H86,KAL!$C$3:$C$24,1,FALSE)),IF(ISERROR(VLOOKUP(H86,'GRR-AAA'!$C$6:$C$33,1,FALSE)),IF(ISERROR(VLOOKUP(H86,'HAM-AA'!$C$6:$C$33,1,FALSE)),IF(ISERROR(VLOOKUP(H86,'NAM-A'!$C$6:$C$33,1,FALSE)),IF(ISERROR(VLOOKUP(H86,'KET-S A'!$C$6:$C$33,1,FALSE)),"","S A"),"A"),"AA"),"AAA"),"ML")</f>
        <v/>
      </c>
      <c r="C86" s="266"/>
      <c r="D86" s="267" t="str">
        <f>IF(BJ86=1,3,IF(BK86=1,4,IF(BH86=1,1,IF(BL86=1,5,IF(BI86=1,2,IF(BM86=1,6,IF(BN86=1,7,IF(BO86=1,8,IF(BP86=1,9,"-")))))))))</f>
        <v>-</v>
      </c>
      <c r="E86" s="267" t="str">
        <f>IF(BA86=1,3,IF(BB86=1,4,IF(AY86=1,1,IF(BC86=1,5,IF(AZ86=1,2,IF(BD86=1,6,IF(BE86=1,7,IF(BF86=1,8,IF(BG86=1,9,"-")))))))))</f>
        <v>-</v>
      </c>
      <c r="F86" s="267" t="str">
        <f>IF(OR(OR(Q86="Very High",Q86="High"),AND(OR(Q86="Very High",Q86="High",Q86="Normal"),OR(R86="Very High",R86="High"))),"K","T")</f>
        <v>K</v>
      </c>
      <c r="G86" s="267" t="s">
        <v>86</v>
      </c>
      <c r="H86" s="267" t="s">
        <v>891</v>
      </c>
      <c r="I86" s="267" t="s">
        <v>652</v>
      </c>
      <c r="J86" s="267" t="s">
        <v>468</v>
      </c>
      <c r="K86" s="267" t="s">
        <v>18</v>
      </c>
      <c r="L86" s="267">
        <v>17</v>
      </c>
      <c r="M86" s="267" t="s">
        <v>94</v>
      </c>
      <c r="N86" s="267" t="s">
        <v>94</v>
      </c>
      <c r="O86" s="267" t="s">
        <v>40</v>
      </c>
      <c r="P86" s="268" t="s">
        <v>40</v>
      </c>
      <c r="Q86" s="267" t="s">
        <v>214</v>
      </c>
      <c r="R86" s="268" t="s">
        <v>213</v>
      </c>
      <c r="S86" s="267">
        <v>1</v>
      </c>
      <c r="T86" s="267">
        <v>1</v>
      </c>
      <c r="U86" s="267">
        <v>1</v>
      </c>
      <c r="V86" s="267">
        <v>1</v>
      </c>
      <c r="W86" s="268">
        <v>1</v>
      </c>
      <c r="X86" s="267">
        <v>1</v>
      </c>
      <c r="Y86" s="267">
        <v>2</v>
      </c>
      <c r="Z86" s="267">
        <v>2</v>
      </c>
      <c r="AA86" s="267">
        <v>4</v>
      </c>
      <c r="AB86" s="268">
        <v>5</v>
      </c>
      <c r="AC86" s="267">
        <v>10</v>
      </c>
      <c r="AD86" s="267">
        <v>9</v>
      </c>
      <c r="AE86" s="267">
        <v>1</v>
      </c>
      <c r="AF86" s="267" t="s">
        <v>35</v>
      </c>
      <c r="AG86" s="267">
        <v>2</v>
      </c>
      <c r="AH86" s="267" t="s">
        <v>35</v>
      </c>
      <c r="AI86" s="267">
        <v>2</v>
      </c>
      <c r="AJ86" s="267">
        <v>1</v>
      </c>
      <c r="AK86" s="267" t="s">
        <v>35</v>
      </c>
      <c r="AL86" s="267" t="s">
        <v>35</v>
      </c>
      <c r="AM86" s="268" t="s">
        <v>35</v>
      </c>
      <c r="AN86" s="267">
        <v>8</v>
      </c>
      <c r="AO86" s="267">
        <v>9</v>
      </c>
      <c r="AP86" s="268">
        <v>6</v>
      </c>
      <c r="AQ86" s="269" t="s">
        <v>35</v>
      </c>
      <c r="AR86" s="268" t="s">
        <v>38</v>
      </c>
      <c r="AS86" s="270">
        <f>AVERAGE(S86,U86,V86)+IF(OR(S86&gt;7,AND(S86&gt;5,V86&gt;5)),0.5,0)+IF(U86&gt;7,0.25,0)+IF(S86&lt;6,-0.5*(6-S86),0)</f>
        <v>-1.5</v>
      </c>
      <c r="AT86" s="271" t="str">
        <f>IF(AS86&gt;9,"SuperStar",IF(AS86&gt;8,"Star",IF(AS86&gt;6.5,"GoodReg",IF(AS86&gt;5,"Reg",IF(AS86&gt;4,"Bench","Minors")))))</f>
        <v>Minors</v>
      </c>
      <c r="AU86" s="270">
        <f>AVERAGE(X86,Z86,AA86)+IF(OR(X86&gt;7,AND(X86&gt;5,AA86&gt;5)),0.5,0)+IF(Z86&gt;7,0.25,0)+IF(X86&lt;6,-0.5*(6-X86),0)</f>
        <v>-0.16666666666666652</v>
      </c>
      <c r="AV86" s="270" t="str">
        <f>IF(AU86&gt;9,"SuperStar",IF(AU86&gt;8,"Star",IF(AU86&gt;6.5,"GoodReg",IF(AU86&gt;5,"Reg",IF(AU86&gt;4,"Bench","Minors")))))</f>
        <v>Minors</v>
      </c>
      <c r="AW86" s="271">
        <f>MIN(AS86+(MAX(0,25-L86))^1.5,AU86)</f>
        <v>-0.16666666666666652</v>
      </c>
      <c r="AX86" s="271" t="str">
        <f>IF(AW86&gt;9,"SuperStar",IF(AW86&gt;8,"Star",IF(AW86&gt;6.5,"GoodReg",IF(AW86&gt;5,"Reg",IF(AW86&gt;4,"Bench","Minors")))))</f>
        <v>Minors</v>
      </c>
      <c r="AY86" s="272">
        <f>IF(AND(OR(S86+V86&gt;12,AND(S86&gt;6,V86&gt;6)),AN86&gt;6,OR(AO86&gt;=AN86,AO86&gt;6)),1,0)</f>
        <v>0</v>
      </c>
      <c r="AZ86" s="273">
        <f>IF(OR(AND(S86&gt;6,W86&gt;6),S86+V86&gt;12),1,0)</f>
        <v>0</v>
      </c>
      <c r="BA86" s="273">
        <f>IF(AND(S86&gt;6,U86&gt;6,V86&gt;6),1,0)</f>
        <v>0</v>
      </c>
      <c r="BB86" s="273">
        <f>IF(AND(U86&gt;7,OR(S86&gt;6,V86&gt;6)),1,0)</f>
        <v>0</v>
      </c>
      <c r="BC86" s="273">
        <f>IF(AND(U86&gt;6,OR(S86&gt;6,V86&gt;6)),1,0)</f>
        <v>0</v>
      </c>
      <c r="BD86" s="273">
        <f>IF(AND(OR(S86&gt;6,U86&gt;6),OR(S86&gt;6,V86&gt;6)),1,0)</f>
        <v>0</v>
      </c>
      <c r="BE86" s="273">
        <f>IF(AND(S86&gt;4,OR(S86&gt;6,U86&gt;6,V86&gt;6)),1,0)</f>
        <v>0</v>
      </c>
      <c r="BF86" s="273">
        <f>IF(AND(S86&gt;4,OR(S86&gt;6,T86&gt;6,U86&gt;6,V86&gt;6)),1,0)</f>
        <v>0</v>
      </c>
      <c r="BG86" s="268">
        <f>IF(AND(S86&gt;4,MAX(S86:W86)&gt;6),1,0)</f>
        <v>0</v>
      </c>
      <c r="BH86" s="272">
        <f>IF(AND(OR(X86+AA86&gt;12,AND(X86&gt;6,AA86&gt;6)),AN86&gt;6,OR(AO86&gt;=AN86,AO86&gt;6)),1,0)</f>
        <v>0</v>
      </c>
      <c r="BI86" s="273">
        <f>IF(OR(AND(X86&gt;6,AB86&gt;6),X86+AA86&gt;12),1,0)</f>
        <v>0</v>
      </c>
      <c r="BJ86" s="273">
        <f>IF(AND(X86&gt;6,Z86&gt;6,AA86&gt;6),1,0)</f>
        <v>0</v>
      </c>
      <c r="BK86" s="273">
        <f>IF(AND(Z86&gt;7,OR(X86&gt;6,AA86&gt;6)),1,0)</f>
        <v>0</v>
      </c>
      <c r="BL86" s="273">
        <f>IF(AND(Z86&gt;6,OR(X86&gt;6,AA86&gt;6)),1,0)</f>
        <v>0</v>
      </c>
      <c r="BM86" s="273">
        <f>IF(AND(OR(X86&gt;6,Z86&gt;6),OR(X86&gt;6,AA86&gt;6)),1,0)</f>
        <v>0</v>
      </c>
      <c r="BN86" s="273">
        <f>IF(AND(X86&gt;4,OR(X86&gt;6,Z86&gt;6,AA86&gt;6)),1,0)</f>
        <v>0</v>
      </c>
      <c r="BO86" s="273">
        <f>IF(AND(X86&gt;4,OR(X86&gt;6,Y86&gt;6,Z86&gt;6,AA86&gt;6)),1,0)</f>
        <v>0</v>
      </c>
      <c r="BP86" s="268">
        <f>IF(AND(X86&gt;4,MAX(X86:AB86)&gt;6),1,0)</f>
        <v>0</v>
      </c>
      <c r="BQ86" s="268">
        <f>IF(AVERAGE(AN86:AO86)&gt;9,1,0)+IF(AVERAGE(AN86:AO86)&gt;7,1,0)+IF(AN86&gt;7,1,0)+IF(AO86&gt;7,1,0)+IF(AP86&gt;8,1,0)+IF(AP86&gt;6,1,0)</f>
        <v>3</v>
      </c>
      <c r="BR86" s="274">
        <f>IF(OR(MAX(AF86,AG86,AK86,AM86)&gt;6,MAX(AH86,AI86,AJ86,AL86)&gt;7),2,IF(MAX(AF86:AM86)&gt;4,1,0))</f>
        <v>0</v>
      </c>
      <c r="BS86" s="267" t="str">
        <f>IF(AR86=1,"Yes","")</f>
        <v/>
      </c>
      <c r="BT86" s="266" t="str">
        <f>IF($B86="ML","There",IF(AND($X86&gt;=6,AVERAGE($Z86:$AA86)&gt;=6),"Likely",IF(OR($X86&gt;6,AND($X86=6,AVERAGE($Z86:$AA86)&gt;=3),AND($X86&gt;=5,AVERAGE($Z86:$AA86)&gt;=5),AVERAGE($X86,$Z86:$AA86)&gt;5),"Possible","Unlikely")))</f>
        <v>Unlikely</v>
      </c>
      <c r="BU86" s="267" t="str">
        <f>IF(OR(AND(S86&gt;=6,U86+V86&gt;=12),S86&gt;7),"Start",IF(AND(S86&gt;=5,U86+V86&gt;=8),"Bench","aack!"))</f>
        <v>aack!</v>
      </c>
      <c r="BV86" s="267" t="str">
        <f>IF(OR(AND(X86&gt;=6,Z86+AA86&gt;=12),X86&gt;7),"Start",IF(AND(X86&gt;=5,Z86+AA86&gt;=8),"Bench","aack!"))</f>
        <v>aack!</v>
      </c>
      <c r="BW86" s="267" t="str">
        <f>IF(S86&gt;5,"ML",IF(S86=5,"AAA",IF(S86=4,"AA",IF(S86=3,"A","SS-A"))))</f>
        <v>SS-A</v>
      </c>
      <c r="BX86" s="267">
        <f>S86-X86</f>
        <v>0</v>
      </c>
      <c r="BY86" s="267">
        <f>T86-Y86</f>
        <v>-1</v>
      </c>
      <c r="BZ86" s="267">
        <f>U86-Z86</f>
        <v>-1</v>
      </c>
      <c r="CA86" s="267">
        <f>V86-AA86</f>
        <v>-3</v>
      </c>
      <c r="CB86" s="267">
        <f>W86-AB86</f>
        <v>-4</v>
      </c>
      <c r="CC86" s="267">
        <f>SUM(BX86:CB86)</f>
        <v>-9</v>
      </c>
      <c r="CD86" s="267">
        <f>X86+Z86+AA86</f>
        <v>7</v>
      </c>
      <c r="CE86" s="267">
        <f>X86+Z86</f>
        <v>3</v>
      </c>
      <c r="CF86" s="267">
        <f>X86+AA86</f>
        <v>5</v>
      </c>
      <c r="CG86" s="267" t="str">
        <f>IF(L86&gt;24,"Now - Age",IF(S86&gt;6,"Now",IF(X86&lt;6,"With Dev",MIN(X86-S86,7-S86))))</f>
        <v>With Dev</v>
      </c>
      <c r="CH86" s="282" t="str">
        <f>IF(AF86&lt;&gt;"-","X","")</f>
        <v/>
      </c>
      <c r="CI86" s="282" t="str">
        <f>IF(AND(AG86&lt;&gt;"-",AG86&gt;5),"X","")</f>
        <v/>
      </c>
      <c r="CJ86" s="282" t="str">
        <f>IF(AND(AH86&lt;&gt;"-",AH86&gt;5),"X","")</f>
        <v/>
      </c>
      <c r="CK86" s="282" t="str">
        <f>IF(AND(AI86&lt;&gt;"-",AI86&gt;4,AC86&gt;6),"X","")</f>
        <v/>
      </c>
      <c r="CL86" s="282" t="str">
        <f>IF(AND(AJ86&lt;&gt;"-",AJ86&gt;5,AC86&gt;5),"X","")</f>
        <v/>
      </c>
      <c r="CM86" s="282" t="str">
        <f>IF(AND(AK86&lt;&gt;"-",AK86&gt;3),"X","")</f>
        <v/>
      </c>
      <c r="CN86" s="282" t="str">
        <f>IF(AND(AL86&lt;&gt;"-",AL86&gt;6),"X","")</f>
        <v/>
      </c>
      <c r="CO86" s="282" t="str">
        <f>IF(AND(AM86&lt;&gt;"-",AM86&gt;5,AD86&gt;6),"X","")</f>
        <v/>
      </c>
      <c r="CP86" s="282" t="str">
        <f>IF(COUNTBLANK(CH86:CO86)=8,"X","")</f>
        <v>X</v>
      </c>
    </row>
    <row r="87" spans="1:94" s="340" customFormat="1" x14ac:dyDescent="0.25">
      <c r="A87" s="265"/>
      <c r="B87" s="265"/>
      <c r="C87" s="266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8"/>
      <c r="Q87" s="267"/>
      <c r="R87" s="268"/>
      <c r="S87" s="267"/>
      <c r="T87" s="267"/>
      <c r="U87" s="267"/>
      <c r="V87" s="267"/>
      <c r="W87" s="268"/>
      <c r="X87" s="267"/>
      <c r="Y87" s="267"/>
      <c r="Z87" s="267"/>
      <c r="AA87" s="267"/>
      <c r="AB87" s="268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8"/>
      <c r="AN87" s="267"/>
      <c r="AO87" s="267"/>
      <c r="AP87" s="268"/>
      <c r="AQ87" s="269"/>
      <c r="AR87" s="268"/>
      <c r="AS87" s="270"/>
      <c r="AT87" s="271"/>
      <c r="AU87" s="270"/>
      <c r="AV87" s="270"/>
      <c r="AW87" s="271"/>
      <c r="AX87" s="271"/>
      <c r="AY87" s="272"/>
      <c r="AZ87" s="273"/>
      <c r="BA87" s="273"/>
      <c r="BB87" s="273"/>
      <c r="BC87" s="273"/>
      <c r="BD87" s="273"/>
      <c r="BE87" s="273"/>
      <c r="BF87" s="273"/>
      <c r="BG87" s="268"/>
      <c r="BH87" s="272"/>
      <c r="BI87" s="273"/>
      <c r="BJ87" s="273"/>
      <c r="BK87" s="273"/>
      <c r="BL87" s="273"/>
      <c r="BM87" s="273"/>
      <c r="BN87" s="273"/>
      <c r="BO87" s="273"/>
      <c r="BP87" s="268"/>
      <c r="BQ87" s="268"/>
      <c r="BR87" s="274"/>
      <c r="BS87" s="267"/>
      <c r="BT87" s="266"/>
      <c r="BU87" s="267"/>
      <c r="BV87" s="267"/>
      <c r="BW87" s="267"/>
      <c r="BX87" s="267"/>
      <c r="BY87" s="267"/>
      <c r="BZ87" s="267"/>
      <c r="CA87" s="267"/>
      <c r="CB87" s="267"/>
      <c r="CC87" s="267"/>
      <c r="CD87" s="267"/>
      <c r="CE87" s="267"/>
      <c r="CF87" s="267"/>
      <c r="CG87" s="267"/>
      <c r="CH87" s="282"/>
      <c r="CI87" s="282"/>
      <c r="CJ87" s="282"/>
      <c r="CK87" s="282"/>
      <c r="CL87" s="282"/>
      <c r="CM87" s="282"/>
      <c r="CN87" s="282"/>
      <c r="CO87" s="282"/>
      <c r="CP87" s="282"/>
    </row>
    <row r="88" spans="1:94" s="340" customFormat="1" x14ac:dyDescent="0.25">
      <c r="A88" s="265"/>
      <c r="B88" s="265"/>
      <c r="C88" s="266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8"/>
      <c r="Q88" s="267"/>
      <c r="R88" s="268"/>
      <c r="S88" s="267"/>
      <c r="T88" s="267"/>
      <c r="U88" s="267"/>
      <c r="V88" s="267"/>
      <c r="W88" s="268"/>
      <c r="X88" s="267"/>
      <c r="Y88" s="267"/>
      <c r="Z88" s="267"/>
      <c r="AA88" s="267"/>
      <c r="AB88" s="268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8"/>
      <c r="AN88" s="267"/>
      <c r="AO88" s="267"/>
      <c r="AP88" s="268"/>
      <c r="AQ88" s="269"/>
      <c r="AR88" s="268"/>
      <c r="AS88" s="270"/>
      <c r="AT88" s="271"/>
      <c r="AU88" s="270"/>
      <c r="AV88" s="270"/>
      <c r="AW88" s="271"/>
      <c r="AX88" s="271"/>
      <c r="AY88" s="272"/>
      <c r="AZ88" s="273"/>
      <c r="BA88" s="273"/>
      <c r="BB88" s="273"/>
      <c r="BC88" s="273"/>
      <c r="BD88" s="273"/>
      <c r="BE88" s="273"/>
      <c r="BF88" s="273"/>
      <c r="BG88" s="268"/>
      <c r="BH88" s="272"/>
      <c r="BI88" s="273"/>
      <c r="BJ88" s="273"/>
      <c r="BK88" s="273"/>
      <c r="BL88" s="273"/>
      <c r="BM88" s="273"/>
      <c r="BN88" s="273"/>
      <c r="BO88" s="273"/>
      <c r="BP88" s="268"/>
      <c r="BQ88" s="268"/>
      <c r="BR88" s="274"/>
      <c r="BS88" s="267"/>
      <c r="BT88" s="266"/>
      <c r="BU88" s="267"/>
      <c r="BV88" s="267"/>
      <c r="BW88" s="267"/>
      <c r="BX88" s="267"/>
      <c r="BY88" s="267"/>
      <c r="BZ88" s="267"/>
      <c r="CA88" s="267"/>
      <c r="CB88" s="267"/>
      <c r="CC88" s="267"/>
      <c r="CD88" s="267"/>
      <c r="CE88" s="267"/>
      <c r="CF88" s="267"/>
      <c r="CG88" s="267"/>
      <c r="CH88" s="282"/>
      <c r="CI88" s="282"/>
      <c r="CJ88" s="282"/>
      <c r="CK88" s="282"/>
      <c r="CL88" s="282"/>
      <c r="CM88" s="282"/>
      <c r="CN88" s="282"/>
      <c r="CO88" s="282"/>
      <c r="CP88" s="282"/>
    </row>
    <row r="89" spans="1:94" s="340" customFormat="1" x14ac:dyDescent="0.25">
      <c r="A89" s="265"/>
      <c r="B89" s="265"/>
      <c r="C89" s="266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8"/>
      <c r="Q89" s="267"/>
      <c r="R89" s="268"/>
      <c r="S89" s="267"/>
      <c r="T89" s="267"/>
      <c r="U89" s="267"/>
      <c r="V89" s="267"/>
      <c r="W89" s="268"/>
      <c r="X89" s="267"/>
      <c r="Y89" s="267"/>
      <c r="Z89" s="267"/>
      <c r="AA89" s="267"/>
      <c r="AB89" s="268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8"/>
      <c r="AN89" s="267"/>
      <c r="AO89" s="267"/>
      <c r="AP89" s="268"/>
      <c r="AQ89" s="269"/>
      <c r="AR89" s="268"/>
      <c r="AS89" s="270"/>
      <c r="AT89" s="271"/>
      <c r="AU89" s="270"/>
      <c r="AV89" s="270"/>
      <c r="AW89" s="271"/>
      <c r="AX89" s="271"/>
      <c r="AY89" s="272"/>
      <c r="AZ89" s="273"/>
      <c r="BA89" s="273"/>
      <c r="BB89" s="273"/>
      <c r="BC89" s="273"/>
      <c r="BD89" s="273"/>
      <c r="BE89" s="273"/>
      <c r="BF89" s="273"/>
      <c r="BG89" s="268"/>
      <c r="BH89" s="272"/>
      <c r="BI89" s="273"/>
      <c r="BJ89" s="273"/>
      <c r="BK89" s="273"/>
      <c r="BL89" s="273"/>
      <c r="BM89" s="273"/>
      <c r="BN89" s="273"/>
      <c r="BO89" s="273"/>
      <c r="BP89" s="268"/>
      <c r="BQ89" s="268"/>
      <c r="BR89" s="274"/>
      <c r="BS89" s="267"/>
      <c r="BT89" s="266"/>
      <c r="BU89" s="267"/>
      <c r="BV89" s="267"/>
      <c r="BW89" s="267"/>
      <c r="BX89" s="267"/>
      <c r="BY89" s="267"/>
      <c r="BZ89" s="267"/>
      <c r="CA89" s="267"/>
      <c r="CB89" s="267"/>
      <c r="CC89" s="267"/>
      <c r="CD89" s="267"/>
      <c r="CE89" s="267"/>
      <c r="CF89" s="267"/>
      <c r="CG89" s="267"/>
      <c r="CH89" s="282"/>
      <c r="CI89" s="282"/>
      <c r="CJ89" s="282"/>
      <c r="CK89" s="282"/>
      <c r="CL89" s="282"/>
      <c r="CM89" s="282"/>
      <c r="CN89" s="282"/>
      <c r="CO89" s="282"/>
      <c r="CP89" s="282"/>
    </row>
    <row r="90" spans="1:94" s="340" customFormat="1" x14ac:dyDescent="0.25">
      <c r="A90" s="265"/>
      <c r="B90" s="265"/>
      <c r="C90" s="266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8"/>
      <c r="Q90" s="267"/>
      <c r="R90" s="268"/>
      <c r="S90" s="267"/>
      <c r="T90" s="267"/>
      <c r="U90" s="267"/>
      <c r="V90" s="267"/>
      <c r="W90" s="268"/>
      <c r="X90" s="267"/>
      <c r="Y90" s="267"/>
      <c r="Z90" s="267"/>
      <c r="AA90" s="267"/>
      <c r="AB90" s="268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8"/>
      <c r="AN90" s="267"/>
      <c r="AO90" s="267"/>
      <c r="AP90" s="268"/>
      <c r="AQ90" s="269"/>
      <c r="AR90" s="268"/>
      <c r="AS90" s="270"/>
      <c r="AT90" s="271"/>
      <c r="AU90" s="270"/>
      <c r="AV90" s="270"/>
      <c r="AW90" s="271"/>
      <c r="AX90" s="271"/>
      <c r="AY90" s="272"/>
      <c r="AZ90" s="273"/>
      <c r="BA90" s="273"/>
      <c r="BB90" s="273"/>
      <c r="BC90" s="273"/>
      <c r="BD90" s="273"/>
      <c r="BE90" s="273"/>
      <c r="BF90" s="273"/>
      <c r="BG90" s="268"/>
      <c r="BH90" s="272"/>
      <c r="BI90" s="273"/>
      <c r="BJ90" s="273"/>
      <c r="BK90" s="273"/>
      <c r="BL90" s="273"/>
      <c r="BM90" s="273"/>
      <c r="BN90" s="273"/>
      <c r="BO90" s="273"/>
      <c r="BP90" s="268"/>
      <c r="BQ90" s="268"/>
      <c r="BR90" s="274"/>
      <c r="BS90" s="267"/>
      <c r="BT90" s="266"/>
      <c r="BU90" s="267"/>
      <c r="BV90" s="267"/>
      <c r="BW90" s="267"/>
      <c r="BX90" s="267"/>
      <c r="BY90" s="267"/>
      <c r="BZ90" s="267"/>
      <c r="CA90" s="267"/>
      <c r="CB90" s="267"/>
      <c r="CC90" s="267"/>
      <c r="CD90" s="267"/>
      <c r="CE90" s="267"/>
      <c r="CF90" s="267"/>
      <c r="CG90" s="267"/>
      <c r="CH90" s="282"/>
      <c r="CI90" s="282"/>
      <c r="CJ90" s="282"/>
      <c r="CK90" s="282"/>
      <c r="CL90" s="282"/>
      <c r="CM90" s="282"/>
      <c r="CN90" s="282"/>
      <c r="CO90" s="282"/>
      <c r="CP90" s="282"/>
    </row>
    <row r="91" spans="1:94" s="340" customFormat="1" x14ac:dyDescent="0.25">
      <c r="A91" s="265"/>
      <c r="B91" s="265"/>
      <c r="C91" s="266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8"/>
      <c r="Q91" s="267"/>
      <c r="R91" s="268"/>
      <c r="S91" s="267"/>
      <c r="T91" s="267"/>
      <c r="U91" s="267"/>
      <c r="V91" s="267"/>
      <c r="W91" s="268"/>
      <c r="X91" s="267"/>
      <c r="Y91" s="267"/>
      <c r="Z91" s="267"/>
      <c r="AA91" s="267"/>
      <c r="AB91" s="268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8"/>
      <c r="AN91" s="267"/>
      <c r="AO91" s="267"/>
      <c r="AP91" s="268"/>
      <c r="AQ91" s="269"/>
      <c r="AR91" s="268"/>
      <c r="AS91" s="270"/>
      <c r="AT91" s="271"/>
      <c r="AU91" s="270"/>
      <c r="AV91" s="270"/>
      <c r="AW91" s="271"/>
      <c r="AX91" s="271"/>
      <c r="AY91" s="272"/>
      <c r="AZ91" s="273"/>
      <c r="BA91" s="273"/>
      <c r="BB91" s="273"/>
      <c r="BC91" s="273"/>
      <c r="BD91" s="273"/>
      <c r="BE91" s="273"/>
      <c r="BF91" s="273"/>
      <c r="BG91" s="268"/>
      <c r="BH91" s="272"/>
      <c r="BI91" s="273"/>
      <c r="BJ91" s="273"/>
      <c r="BK91" s="273"/>
      <c r="BL91" s="273"/>
      <c r="BM91" s="273"/>
      <c r="BN91" s="273"/>
      <c r="BO91" s="273"/>
      <c r="BP91" s="268"/>
      <c r="BQ91" s="268"/>
      <c r="BR91" s="274"/>
      <c r="BS91" s="267"/>
      <c r="BT91" s="266"/>
      <c r="BU91" s="267"/>
      <c r="BV91" s="267"/>
      <c r="BW91" s="267"/>
      <c r="BX91" s="267"/>
      <c r="BY91" s="267"/>
      <c r="BZ91" s="267"/>
      <c r="CA91" s="267"/>
      <c r="CB91" s="267"/>
      <c r="CC91" s="267"/>
      <c r="CD91" s="267"/>
      <c r="CE91" s="267"/>
      <c r="CF91" s="267"/>
      <c r="CG91" s="267"/>
      <c r="CH91" s="282"/>
      <c r="CI91" s="282"/>
      <c r="CJ91" s="282"/>
      <c r="CK91" s="282"/>
      <c r="CL91" s="282"/>
      <c r="CM91" s="282"/>
      <c r="CN91" s="282"/>
      <c r="CO91" s="282"/>
      <c r="CP91" s="282"/>
    </row>
    <row r="92" spans="1:94" s="340" customFormat="1" x14ac:dyDescent="0.25">
      <c r="A92" s="265"/>
      <c r="B92" s="265"/>
      <c r="C92" s="266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8"/>
      <c r="Q92" s="267"/>
      <c r="R92" s="268"/>
      <c r="S92" s="267"/>
      <c r="T92" s="267"/>
      <c r="U92" s="267"/>
      <c r="V92" s="267"/>
      <c r="W92" s="268"/>
      <c r="X92" s="267"/>
      <c r="Y92" s="267"/>
      <c r="Z92" s="267"/>
      <c r="AA92" s="267"/>
      <c r="AB92" s="268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8"/>
      <c r="AN92" s="267"/>
      <c r="AO92" s="267"/>
      <c r="AP92" s="268"/>
      <c r="AQ92" s="269"/>
      <c r="AR92" s="268"/>
      <c r="AS92" s="270"/>
      <c r="AT92" s="271"/>
      <c r="AU92" s="270"/>
      <c r="AV92" s="270"/>
      <c r="AW92" s="271"/>
      <c r="AX92" s="271"/>
      <c r="AY92" s="272"/>
      <c r="AZ92" s="273"/>
      <c r="BA92" s="273"/>
      <c r="BB92" s="273"/>
      <c r="BC92" s="273"/>
      <c r="BD92" s="273"/>
      <c r="BE92" s="273"/>
      <c r="BF92" s="273"/>
      <c r="BG92" s="268"/>
      <c r="BH92" s="272"/>
      <c r="BI92" s="273"/>
      <c r="BJ92" s="273"/>
      <c r="BK92" s="273"/>
      <c r="BL92" s="273"/>
      <c r="BM92" s="273"/>
      <c r="BN92" s="273"/>
      <c r="BO92" s="273"/>
      <c r="BP92" s="268"/>
      <c r="BQ92" s="268"/>
      <c r="BR92" s="274"/>
      <c r="BS92" s="267"/>
      <c r="BT92" s="266"/>
      <c r="BU92" s="267"/>
      <c r="BV92" s="267"/>
      <c r="BW92" s="267"/>
      <c r="BX92" s="267"/>
      <c r="BY92" s="267"/>
      <c r="BZ92" s="267"/>
      <c r="CA92" s="267"/>
      <c r="CB92" s="267"/>
      <c r="CC92" s="267"/>
      <c r="CD92" s="267"/>
      <c r="CE92" s="267"/>
      <c r="CF92" s="267"/>
      <c r="CG92" s="267"/>
      <c r="CH92" s="282"/>
      <c r="CI92" s="282"/>
      <c r="CJ92" s="282"/>
      <c r="CK92" s="282"/>
      <c r="CL92" s="282"/>
      <c r="CM92" s="282"/>
      <c r="CN92" s="282"/>
      <c r="CO92" s="282"/>
      <c r="CP92" s="282"/>
    </row>
    <row r="93" spans="1:94" s="340" customFormat="1" x14ac:dyDescent="0.25">
      <c r="A93" s="265"/>
      <c r="B93" s="265"/>
      <c r="C93" s="266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8"/>
      <c r="Q93" s="267"/>
      <c r="R93" s="268"/>
      <c r="S93" s="267"/>
      <c r="T93" s="267"/>
      <c r="U93" s="267"/>
      <c r="V93" s="267"/>
      <c r="W93" s="268"/>
      <c r="X93" s="267"/>
      <c r="Y93" s="267"/>
      <c r="Z93" s="267"/>
      <c r="AA93" s="267"/>
      <c r="AB93" s="268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8"/>
      <c r="AN93" s="267"/>
      <c r="AO93" s="267"/>
      <c r="AP93" s="268"/>
      <c r="AQ93" s="269"/>
      <c r="AR93" s="268"/>
      <c r="AS93" s="270"/>
      <c r="AT93" s="271"/>
      <c r="AU93" s="270"/>
      <c r="AV93" s="270"/>
      <c r="AW93" s="271"/>
      <c r="AX93" s="271"/>
      <c r="AY93" s="272"/>
      <c r="AZ93" s="273"/>
      <c r="BA93" s="273"/>
      <c r="BB93" s="273"/>
      <c r="BC93" s="273"/>
      <c r="BD93" s="273"/>
      <c r="BE93" s="273"/>
      <c r="BF93" s="273"/>
      <c r="BG93" s="268"/>
      <c r="BH93" s="272"/>
      <c r="BI93" s="273"/>
      <c r="BJ93" s="273"/>
      <c r="BK93" s="273"/>
      <c r="BL93" s="273"/>
      <c r="BM93" s="273"/>
      <c r="BN93" s="273"/>
      <c r="BO93" s="273"/>
      <c r="BP93" s="268"/>
      <c r="BQ93" s="268"/>
      <c r="BR93" s="274"/>
      <c r="BS93" s="267"/>
      <c r="BT93" s="266"/>
      <c r="BU93" s="267"/>
      <c r="BV93" s="267"/>
      <c r="BW93" s="267"/>
      <c r="BX93" s="267"/>
      <c r="BY93" s="267"/>
      <c r="BZ93" s="267"/>
      <c r="CA93" s="267"/>
      <c r="CB93" s="267"/>
      <c r="CC93" s="267"/>
      <c r="CD93" s="267"/>
      <c r="CE93" s="267"/>
      <c r="CF93" s="267"/>
      <c r="CG93" s="267"/>
      <c r="CH93" s="282"/>
      <c r="CI93" s="282"/>
      <c r="CJ93" s="282"/>
      <c r="CK93" s="282"/>
      <c r="CL93" s="282"/>
      <c r="CM93" s="282"/>
      <c r="CN93" s="282"/>
      <c r="CO93" s="282"/>
      <c r="CP93" s="282"/>
    </row>
    <row r="94" spans="1:94" s="340" customFormat="1" x14ac:dyDescent="0.25">
      <c r="A94" s="265"/>
      <c r="B94" s="265"/>
      <c r="C94" s="266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8"/>
      <c r="Q94" s="267"/>
      <c r="R94" s="268"/>
      <c r="S94" s="267"/>
      <c r="T94" s="267"/>
      <c r="U94" s="267"/>
      <c r="V94" s="267"/>
      <c r="W94" s="268"/>
      <c r="X94" s="267"/>
      <c r="Y94" s="267"/>
      <c r="Z94" s="267"/>
      <c r="AA94" s="267"/>
      <c r="AB94" s="268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8"/>
      <c r="AN94" s="267"/>
      <c r="AO94" s="267"/>
      <c r="AP94" s="268"/>
      <c r="AQ94" s="269"/>
      <c r="AR94" s="268"/>
      <c r="AS94" s="270"/>
      <c r="AT94" s="271"/>
      <c r="AU94" s="270"/>
      <c r="AV94" s="270"/>
      <c r="AW94" s="271"/>
      <c r="AX94" s="271"/>
      <c r="AY94" s="272"/>
      <c r="AZ94" s="273"/>
      <c r="BA94" s="273"/>
      <c r="BB94" s="273"/>
      <c r="BC94" s="273"/>
      <c r="BD94" s="273"/>
      <c r="BE94" s="273"/>
      <c r="BF94" s="273"/>
      <c r="BG94" s="268"/>
      <c r="BH94" s="272"/>
      <c r="BI94" s="273"/>
      <c r="BJ94" s="273"/>
      <c r="BK94" s="273"/>
      <c r="BL94" s="273"/>
      <c r="BM94" s="273"/>
      <c r="BN94" s="273"/>
      <c r="BO94" s="273"/>
      <c r="BP94" s="268"/>
      <c r="BQ94" s="268"/>
      <c r="BR94" s="274"/>
      <c r="BS94" s="267"/>
      <c r="BT94" s="266"/>
      <c r="BU94" s="267"/>
      <c r="BV94" s="267"/>
      <c r="BW94" s="267"/>
      <c r="BX94" s="267"/>
      <c r="BY94" s="267"/>
      <c r="BZ94" s="267"/>
      <c r="CA94" s="267"/>
      <c r="CB94" s="267"/>
      <c r="CC94" s="267"/>
      <c r="CD94" s="267"/>
      <c r="CE94" s="267"/>
      <c r="CF94" s="267"/>
      <c r="CG94" s="267"/>
      <c r="CH94" s="282"/>
      <c r="CI94" s="282"/>
      <c r="CJ94" s="282"/>
      <c r="CK94" s="282"/>
      <c r="CL94" s="282"/>
      <c r="CM94" s="282"/>
      <c r="CN94" s="282"/>
      <c r="CO94" s="282"/>
      <c r="CP94" s="282"/>
    </row>
    <row r="95" spans="1:94" s="340" customFormat="1" x14ac:dyDescent="0.25">
      <c r="A95" s="265"/>
      <c r="B95" s="265"/>
      <c r="C95" s="266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8"/>
      <c r="Q95" s="267"/>
      <c r="R95" s="268"/>
      <c r="S95" s="267"/>
      <c r="T95" s="267"/>
      <c r="U95" s="267"/>
      <c r="V95" s="267"/>
      <c r="W95" s="268"/>
      <c r="X95" s="267"/>
      <c r="Y95" s="267"/>
      <c r="Z95" s="267"/>
      <c r="AA95" s="267"/>
      <c r="AB95" s="268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8"/>
      <c r="AN95" s="267"/>
      <c r="AO95" s="267"/>
      <c r="AP95" s="268"/>
      <c r="AQ95" s="269"/>
      <c r="AR95" s="268"/>
      <c r="AS95" s="270"/>
      <c r="AT95" s="271"/>
      <c r="AU95" s="270"/>
      <c r="AV95" s="270"/>
      <c r="AW95" s="271"/>
      <c r="AX95" s="271"/>
      <c r="AY95" s="272"/>
      <c r="AZ95" s="273"/>
      <c r="BA95" s="273"/>
      <c r="BB95" s="273"/>
      <c r="BC95" s="273"/>
      <c r="BD95" s="273"/>
      <c r="BE95" s="273"/>
      <c r="BF95" s="273"/>
      <c r="BG95" s="268"/>
      <c r="BH95" s="272"/>
      <c r="BI95" s="273"/>
      <c r="BJ95" s="273"/>
      <c r="BK95" s="273"/>
      <c r="BL95" s="273"/>
      <c r="BM95" s="273"/>
      <c r="BN95" s="273"/>
      <c r="BO95" s="273"/>
      <c r="BP95" s="268"/>
      <c r="BQ95" s="268"/>
      <c r="BR95" s="274"/>
      <c r="BS95" s="267"/>
      <c r="BT95" s="266"/>
      <c r="BU95" s="267"/>
      <c r="BV95" s="267"/>
      <c r="BW95" s="267"/>
      <c r="BX95" s="267"/>
      <c r="BY95" s="267"/>
      <c r="BZ95" s="267"/>
      <c r="CA95" s="267"/>
      <c r="CB95" s="267"/>
      <c r="CC95" s="267"/>
      <c r="CD95" s="267"/>
      <c r="CE95" s="267"/>
      <c r="CF95" s="267"/>
      <c r="CG95" s="267"/>
      <c r="CH95" s="282"/>
      <c r="CI95" s="282"/>
      <c r="CJ95" s="282"/>
      <c r="CK95" s="282"/>
      <c r="CL95" s="282"/>
      <c r="CM95" s="282"/>
      <c r="CN95" s="282"/>
      <c r="CO95" s="282"/>
      <c r="CP95" s="282"/>
    </row>
    <row r="96" spans="1:94" s="340" customFormat="1" x14ac:dyDescent="0.25">
      <c r="A96" s="265"/>
      <c r="B96" s="265"/>
      <c r="C96" s="266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8"/>
      <c r="Q96" s="267"/>
      <c r="R96" s="268"/>
      <c r="S96" s="267"/>
      <c r="T96" s="267"/>
      <c r="U96" s="267"/>
      <c r="V96" s="267"/>
      <c r="W96" s="268"/>
      <c r="X96" s="267"/>
      <c r="Y96" s="267"/>
      <c r="Z96" s="267"/>
      <c r="AA96" s="267"/>
      <c r="AB96" s="268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8"/>
      <c r="AN96" s="267"/>
      <c r="AO96" s="267"/>
      <c r="AP96" s="268"/>
      <c r="AQ96" s="269"/>
      <c r="AR96" s="268"/>
      <c r="AS96" s="270"/>
      <c r="AT96" s="271"/>
      <c r="AU96" s="270"/>
      <c r="AV96" s="270"/>
      <c r="AW96" s="271"/>
      <c r="AX96" s="271"/>
      <c r="AY96" s="272"/>
      <c r="AZ96" s="273"/>
      <c r="BA96" s="273"/>
      <c r="BB96" s="273"/>
      <c r="BC96" s="273"/>
      <c r="BD96" s="273"/>
      <c r="BE96" s="273"/>
      <c r="BF96" s="273"/>
      <c r="BG96" s="268"/>
      <c r="BH96" s="272"/>
      <c r="BI96" s="273"/>
      <c r="BJ96" s="273"/>
      <c r="BK96" s="273"/>
      <c r="BL96" s="273"/>
      <c r="BM96" s="273"/>
      <c r="BN96" s="273"/>
      <c r="BO96" s="273"/>
      <c r="BP96" s="268"/>
      <c r="BQ96" s="268"/>
      <c r="BR96" s="274"/>
      <c r="BS96" s="267"/>
      <c r="BT96" s="266"/>
      <c r="BU96" s="267"/>
      <c r="BV96" s="267"/>
      <c r="BW96" s="267"/>
      <c r="BX96" s="267"/>
      <c r="BY96" s="267"/>
      <c r="BZ96" s="267"/>
      <c r="CA96" s="267"/>
      <c r="CB96" s="267"/>
      <c r="CC96" s="267"/>
      <c r="CD96" s="267"/>
      <c r="CE96" s="267"/>
      <c r="CF96" s="267"/>
      <c r="CG96" s="267"/>
      <c r="CH96" s="282"/>
      <c r="CI96" s="282"/>
      <c r="CJ96" s="282"/>
      <c r="CK96" s="282"/>
      <c r="CL96" s="282"/>
      <c r="CM96" s="282"/>
      <c r="CN96" s="282"/>
      <c r="CO96" s="282"/>
      <c r="CP96" s="282"/>
    </row>
    <row r="97" spans="1:94" s="340" customFormat="1" x14ac:dyDescent="0.25">
      <c r="A97" s="265"/>
      <c r="B97" s="265"/>
      <c r="C97" s="266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8"/>
      <c r="Q97" s="267"/>
      <c r="R97" s="268"/>
      <c r="S97" s="267"/>
      <c r="T97" s="267"/>
      <c r="U97" s="267"/>
      <c r="V97" s="267"/>
      <c r="W97" s="268"/>
      <c r="X97" s="267"/>
      <c r="Y97" s="267"/>
      <c r="Z97" s="267"/>
      <c r="AA97" s="267"/>
      <c r="AB97" s="268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8"/>
      <c r="AN97" s="267"/>
      <c r="AO97" s="267"/>
      <c r="AP97" s="268"/>
      <c r="AQ97" s="269"/>
      <c r="AR97" s="268"/>
      <c r="AS97" s="270"/>
      <c r="AT97" s="271"/>
      <c r="AU97" s="270"/>
      <c r="AV97" s="270"/>
      <c r="AW97" s="271"/>
      <c r="AX97" s="271"/>
      <c r="AY97" s="272"/>
      <c r="AZ97" s="273"/>
      <c r="BA97" s="273"/>
      <c r="BB97" s="273"/>
      <c r="BC97" s="273"/>
      <c r="BD97" s="273"/>
      <c r="BE97" s="273"/>
      <c r="BF97" s="273"/>
      <c r="BG97" s="268"/>
      <c r="BH97" s="272"/>
      <c r="BI97" s="273"/>
      <c r="BJ97" s="273"/>
      <c r="BK97" s="273"/>
      <c r="BL97" s="273"/>
      <c r="BM97" s="273"/>
      <c r="BN97" s="273"/>
      <c r="BO97" s="273"/>
      <c r="BP97" s="268"/>
      <c r="BQ97" s="268"/>
      <c r="BR97" s="274"/>
      <c r="BS97" s="267"/>
      <c r="BT97" s="266"/>
      <c r="BU97" s="267"/>
      <c r="BV97" s="267"/>
      <c r="BW97" s="267"/>
      <c r="BX97" s="267"/>
      <c r="BY97" s="267"/>
      <c r="BZ97" s="267"/>
      <c r="CA97" s="267"/>
      <c r="CB97" s="267"/>
      <c r="CC97" s="267"/>
      <c r="CD97" s="267"/>
      <c r="CE97" s="267"/>
      <c r="CF97" s="267"/>
      <c r="CG97" s="267"/>
      <c r="CH97" s="282"/>
      <c r="CI97" s="282"/>
      <c r="CJ97" s="282"/>
      <c r="CK97" s="282"/>
      <c r="CL97" s="282"/>
      <c r="CM97" s="282"/>
      <c r="CN97" s="282"/>
      <c r="CO97" s="282"/>
      <c r="CP97" s="282"/>
    </row>
    <row r="98" spans="1:94" s="340" customFormat="1" x14ac:dyDescent="0.25">
      <c r="A98" s="265"/>
      <c r="B98" s="265"/>
      <c r="C98" s="266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8"/>
      <c r="Q98" s="267"/>
      <c r="R98" s="268"/>
      <c r="S98" s="267"/>
      <c r="T98" s="267"/>
      <c r="U98" s="267"/>
      <c r="V98" s="267"/>
      <c r="W98" s="268"/>
      <c r="X98" s="267"/>
      <c r="Y98" s="267"/>
      <c r="Z98" s="267"/>
      <c r="AA98" s="267"/>
      <c r="AB98" s="268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8"/>
      <c r="AN98" s="267"/>
      <c r="AO98" s="267"/>
      <c r="AP98" s="268"/>
      <c r="AQ98" s="269"/>
      <c r="AR98" s="268"/>
      <c r="AS98" s="270"/>
      <c r="AT98" s="271"/>
      <c r="AU98" s="270"/>
      <c r="AV98" s="270"/>
      <c r="AW98" s="271"/>
      <c r="AX98" s="271"/>
      <c r="AY98" s="272"/>
      <c r="AZ98" s="273"/>
      <c r="BA98" s="273"/>
      <c r="BB98" s="273"/>
      <c r="BC98" s="273"/>
      <c r="BD98" s="273"/>
      <c r="BE98" s="273"/>
      <c r="BF98" s="273"/>
      <c r="BG98" s="268"/>
      <c r="BH98" s="272"/>
      <c r="BI98" s="273"/>
      <c r="BJ98" s="273"/>
      <c r="BK98" s="273"/>
      <c r="BL98" s="273"/>
      <c r="BM98" s="273"/>
      <c r="BN98" s="273"/>
      <c r="BO98" s="273"/>
      <c r="BP98" s="268"/>
      <c r="BQ98" s="268"/>
      <c r="BR98" s="274"/>
      <c r="BS98" s="267"/>
      <c r="BT98" s="266"/>
      <c r="BU98" s="267"/>
      <c r="BV98" s="267"/>
      <c r="BW98" s="267"/>
      <c r="BX98" s="267"/>
      <c r="BY98" s="267"/>
      <c r="BZ98" s="267"/>
      <c r="CA98" s="267"/>
      <c r="CB98" s="267"/>
      <c r="CC98" s="267"/>
      <c r="CD98" s="267"/>
      <c r="CE98" s="267"/>
      <c r="CF98" s="267"/>
      <c r="CG98" s="267"/>
      <c r="CH98" s="282"/>
      <c r="CI98" s="282"/>
      <c r="CJ98" s="282"/>
      <c r="CK98" s="282"/>
      <c r="CL98" s="282"/>
      <c r="CM98" s="282"/>
      <c r="CN98" s="282"/>
      <c r="CO98" s="282"/>
      <c r="CP98" s="282"/>
    </row>
    <row r="99" spans="1:94" s="340" customFormat="1" x14ac:dyDescent="0.25">
      <c r="A99" s="265"/>
      <c r="B99" s="265"/>
      <c r="C99" s="266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8"/>
      <c r="Q99" s="267"/>
      <c r="R99" s="268"/>
      <c r="S99" s="267"/>
      <c r="T99" s="267"/>
      <c r="U99" s="267"/>
      <c r="V99" s="267"/>
      <c r="W99" s="268"/>
      <c r="X99" s="267"/>
      <c r="Y99" s="267"/>
      <c r="Z99" s="267"/>
      <c r="AA99" s="267"/>
      <c r="AB99" s="268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8"/>
      <c r="AN99" s="267"/>
      <c r="AO99" s="267"/>
      <c r="AP99" s="268"/>
      <c r="AQ99" s="269"/>
      <c r="AR99" s="268"/>
      <c r="AS99" s="270"/>
      <c r="AT99" s="271"/>
      <c r="AU99" s="270"/>
      <c r="AV99" s="270"/>
      <c r="AW99" s="271"/>
      <c r="AX99" s="271"/>
      <c r="AY99" s="272"/>
      <c r="AZ99" s="273"/>
      <c r="BA99" s="273"/>
      <c r="BB99" s="273"/>
      <c r="BC99" s="273"/>
      <c r="BD99" s="273"/>
      <c r="BE99" s="273"/>
      <c r="BF99" s="273"/>
      <c r="BG99" s="268"/>
      <c r="BH99" s="272"/>
      <c r="BI99" s="273"/>
      <c r="BJ99" s="273"/>
      <c r="BK99" s="273"/>
      <c r="BL99" s="273"/>
      <c r="BM99" s="273"/>
      <c r="BN99" s="273"/>
      <c r="BO99" s="273"/>
      <c r="BP99" s="268"/>
      <c r="BQ99" s="268"/>
      <c r="BR99" s="274"/>
      <c r="BS99" s="267"/>
      <c r="BT99" s="266"/>
      <c r="BU99" s="267"/>
      <c r="BV99" s="267"/>
      <c r="BW99" s="267"/>
      <c r="BX99" s="267"/>
      <c r="BY99" s="267"/>
      <c r="BZ99" s="267"/>
      <c r="CA99" s="267"/>
      <c r="CB99" s="267"/>
      <c r="CC99" s="267"/>
      <c r="CD99" s="267"/>
      <c r="CE99" s="267"/>
      <c r="CF99" s="267"/>
      <c r="CG99" s="267"/>
      <c r="CH99" s="282"/>
      <c r="CI99" s="282"/>
      <c r="CJ99" s="282"/>
      <c r="CK99" s="282"/>
      <c r="CL99" s="282"/>
      <c r="CM99" s="282"/>
      <c r="CN99" s="282"/>
      <c r="CO99" s="282"/>
      <c r="CP99" s="282"/>
    </row>
    <row r="100" spans="1:94" s="340" customFormat="1" x14ac:dyDescent="0.25">
      <c r="A100" s="265"/>
      <c r="B100" s="265"/>
      <c r="C100" s="266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8"/>
      <c r="Q100" s="267"/>
      <c r="R100" s="268"/>
      <c r="S100" s="267"/>
      <c r="T100" s="267"/>
      <c r="U100" s="267"/>
      <c r="V100" s="267"/>
      <c r="W100" s="268"/>
      <c r="X100" s="267"/>
      <c r="Y100" s="267"/>
      <c r="Z100" s="267"/>
      <c r="AA100" s="267"/>
      <c r="AB100" s="268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8"/>
      <c r="AN100" s="267"/>
      <c r="AO100" s="267"/>
      <c r="AP100" s="268"/>
      <c r="AQ100" s="269"/>
      <c r="AR100" s="268"/>
      <c r="AS100" s="270"/>
      <c r="AT100" s="271"/>
      <c r="AU100" s="270"/>
      <c r="AV100" s="270"/>
      <c r="AW100" s="271"/>
      <c r="AX100" s="271"/>
      <c r="AY100" s="272"/>
      <c r="AZ100" s="273"/>
      <c r="BA100" s="273"/>
      <c r="BB100" s="273"/>
      <c r="BC100" s="273"/>
      <c r="BD100" s="273"/>
      <c r="BE100" s="273"/>
      <c r="BF100" s="273"/>
      <c r="BG100" s="268"/>
      <c r="BH100" s="272"/>
      <c r="BI100" s="273"/>
      <c r="BJ100" s="273"/>
      <c r="BK100" s="273"/>
      <c r="BL100" s="273"/>
      <c r="BM100" s="273"/>
      <c r="BN100" s="273"/>
      <c r="BO100" s="273"/>
      <c r="BP100" s="268"/>
      <c r="BQ100" s="268"/>
      <c r="BR100" s="274"/>
      <c r="BS100" s="267"/>
      <c r="BT100" s="266"/>
      <c r="BU100" s="267"/>
      <c r="BV100" s="267"/>
      <c r="BW100" s="267"/>
      <c r="BX100" s="267"/>
      <c r="BY100" s="267"/>
      <c r="BZ100" s="267"/>
      <c r="CA100" s="267"/>
      <c r="CB100" s="267"/>
      <c r="CC100" s="267"/>
      <c r="CD100" s="267"/>
      <c r="CE100" s="267"/>
      <c r="CF100" s="267"/>
      <c r="CG100" s="267"/>
      <c r="CH100" s="282"/>
      <c r="CI100" s="282"/>
      <c r="CJ100" s="282"/>
      <c r="CK100" s="282"/>
      <c r="CL100" s="282"/>
      <c r="CM100" s="282"/>
      <c r="CN100" s="282"/>
      <c r="CO100" s="282"/>
      <c r="CP100" s="282"/>
    </row>
    <row r="101" spans="1:94" s="340" customFormat="1" x14ac:dyDescent="0.25">
      <c r="A101" s="265"/>
      <c r="B101" s="265"/>
      <c r="C101" s="266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  <c r="N101" s="267"/>
      <c r="O101" s="267"/>
      <c r="P101" s="268"/>
      <c r="Q101" s="267"/>
      <c r="R101" s="268"/>
      <c r="S101" s="267"/>
      <c r="T101" s="267"/>
      <c r="U101" s="267"/>
      <c r="V101" s="267"/>
      <c r="W101" s="268"/>
      <c r="X101" s="267"/>
      <c r="Y101" s="267"/>
      <c r="Z101" s="267"/>
      <c r="AA101" s="267"/>
      <c r="AB101" s="268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8"/>
      <c r="AN101" s="267"/>
      <c r="AO101" s="267"/>
      <c r="AP101" s="268"/>
      <c r="AQ101" s="269"/>
      <c r="AR101" s="268"/>
      <c r="AS101" s="270"/>
      <c r="AT101" s="271"/>
      <c r="AU101" s="270"/>
      <c r="AV101" s="270"/>
      <c r="AW101" s="271"/>
      <c r="AX101" s="271"/>
      <c r="AY101" s="272"/>
      <c r="AZ101" s="273"/>
      <c r="BA101" s="273"/>
      <c r="BB101" s="273"/>
      <c r="BC101" s="273"/>
      <c r="BD101" s="273"/>
      <c r="BE101" s="273"/>
      <c r="BF101" s="273"/>
      <c r="BG101" s="268"/>
      <c r="BH101" s="272"/>
      <c r="BI101" s="273"/>
      <c r="BJ101" s="273"/>
      <c r="BK101" s="273"/>
      <c r="BL101" s="273"/>
      <c r="BM101" s="273"/>
      <c r="BN101" s="273"/>
      <c r="BO101" s="273"/>
      <c r="BP101" s="268"/>
      <c r="BQ101" s="268"/>
      <c r="BR101" s="274"/>
      <c r="BS101" s="267"/>
      <c r="BT101" s="266"/>
      <c r="BU101" s="267"/>
      <c r="BV101" s="267"/>
      <c r="BW101" s="267"/>
      <c r="BX101" s="267"/>
      <c r="BY101" s="267"/>
      <c r="BZ101" s="267"/>
      <c r="CA101" s="267"/>
      <c r="CB101" s="267"/>
      <c r="CC101" s="267"/>
      <c r="CD101" s="267"/>
      <c r="CE101" s="267"/>
      <c r="CF101" s="267"/>
      <c r="CG101" s="267"/>
      <c r="CH101" s="282"/>
      <c r="CI101" s="282"/>
      <c r="CJ101" s="282"/>
      <c r="CK101" s="282"/>
      <c r="CL101" s="282"/>
      <c r="CM101" s="282"/>
      <c r="CN101" s="282"/>
      <c r="CO101" s="282"/>
      <c r="CP101" s="282"/>
    </row>
    <row r="102" spans="1:94" s="340" customFormat="1" x14ac:dyDescent="0.25">
      <c r="A102" s="265"/>
      <c r="B102" s="265"/>
      <c r="C102" s="266"/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267"/>
      <c r="P102" s="268"/>
      <c r="Q102" s="267"/>
      <c r="R102" s="268"/>
      <c r="S102" s="267"/>
      <c r="T102" s="267"/>
      <c r="U102" s="267"/>
      <c r="V102" s="267"/>
      <c r="W102" s="268"/>
      <c r="X102" s="267"/>
      <c r="Y102" s="267"/>
      <c r="Z102" s="267"/>
      <c r="AA102" s="267"/>
      <c r="AB102" s="268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8"/>
      <c r="AN102" s="267"/>
      <c r="AO102" s="267"/>
      <c r="AP102" s="268"/>
      <c r="AQ102" s="269"/>
      <c r="AR102" s="268"/>
      <c r="AS102" s="270"/>
      <c r="AT102" s="271"/>
      <c r="AU102" s="270"/>
      <c r="AV102" s="270"/>
      <c r="AW102" s="271"/>
      <c r="AX102" s="271"/>
      <c r="AY102" s="272"/>
      <c r="AZ102" s="273"/>
      <c r="BA102" s="273"/>
      <c r="BB102" s="273"/>
      <c r="BC102" s="273"/>
      <c r="BD102" s="273"/>
      <c r="BE102" s="273"/>
      <c r="BF102" s="273"/>
      <c r="BG102" s="268"/>
      <c r="BH102" s="272"/>
      <c r="BI102" s="273"/>
      <c r="BJ102" s="273"/>
      <c r="BK102" s="273"/>
      <c r="BL102" s="273"/>
      <c r="BM102" s="273"/>
      <c r="BN102" s="273"/>
      <c r="BO102" s="273"/>
      <c r="BP102" s="268"/>
      <c r="BQ102" s="268"/>
      <c r="BR102" s="274"/>
      <c r="BS102" s="267"/>
      <c r="BT102" s="266"/>
      <c r="BU102" s="267"/>
      <c r="BV102" s="267"/>
      <c r="BW102" s="267"/>
      <c r="BX102" s="267"/>
      <c r="BY102" s="267"/>
      <c r="BZ102" s="267"/>
      <c r="CA102" s="267"/>
      <c r="CB102" s="267"/>
      <c r="CC102" s="267"/>
      <c r="CD102" s="267"/>
      <c r="CE102" s="267"/>
      <c r="CF102" s="267"/>
      <c r="CG102" s="267"/>
      <c r="CH102" s="282"/>
      <c r="CI102" s="282"/>
      <c r="CJ102" s="282"/>
      <c r="CK102" s="282"/>
      <c r="CL102" s="282"/>
      <c r="CM102" s="282"/>
      <c r="CN102" s="282"/>
      <c r="CO102" s="282"/>
      <c r="CP102" s="282"/>
    </row>
    <row r="103" spans="1:94" s="340" customFormat="1" x14ac:dyDescent="0.25">
      <c r="A103" s="265"/>
      <c r="B103" s="265"/>
      <c r="C103" s="266"/>
      <c r="D103" s="267"/>
      <c r="E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8"/>
      <c r="Q103" s="267"/>
      <c r="R103" s="268"/>
      <c r="S103" s="267"/>
      <c r="T103" s="267"/>
      <c r="U103" s="267"/>
      <c r="V103" s="267"/>
      <c r="W103" s="268"/>
      <c r="X103" s="267"/>
      <c r="Y103" s="267"/>
      <c r="Z103" s="267"/>
      <c r="AA103" s="267"/>
      <c r="AB103" s="268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8"/>
      <c r="AN103" s="267"/>
      <c r="AO103" s="267"/>
      <c r="AP103" s="268"/>
      <c r="AQ103" s="269"/>
      <c r="AR103" s="268"/>
      <c r="AS103" s="270"/>
      <c r="AT103" s="271"/>
      <c r="AU103" s="270"/>
      <c r="AV103" s="270"/>
      <c r="AW103" s="271"/>
      <c r="AX103" s="271"/>
      <c r="AY103" s="272"/>
      <c r="AZ103" s="273"/>
      <c r="BA103" s="273"/>
      <c r="BB103" s="273"/>
      <c r="BC103" s="273"/>
      <c r="BD103" s="273"/>
      <c r="BE103" s="273"/>
      <c r="BF103" s="273"/>
      <c r="BG103" s="268"/>
      <c r="BH103" s="272"/>
      <c r="BI103" s="273"/>
      <c r="BJ103" s="273"/>
      <c r="BK103" s="273"/>
      <c r="BL103" s="273"/>
      <c r="BM103" s="273"/>
      <c r="BN103" s="273"/>
      <c r="BO103" s="273"/>
      <c r="BP103" s="268"/>
      <c r="BQ103" s="268"/>
      <c r="BR103" s="274"/>
      <c r="BS103" s="267"/>
      <c r="BT103" s="266"/>
      <c r="BU103" s="267"/>
      <c r="BV103" s="267"/>
      <c r="BW103" s="267"/>
      <c r="BX103" s="267"/>
      <c r="BY103" s="267"/>
      <c r="BZ103" s="267"/>
      <c r="CA103" s="267"/>
      <c r="CB103" s="267"/>
      <c r="CC103" s="267"/>
      <c r="CD103" s="267"/>
      <c r="CE103" s="267"/>
      <c r="CF103" s="267"/>
      <c r="CG103" s="267"/>
      <c r="CH103" s="282"/>
      <c r="CI103" s="282"/>
      <c r="CJ103" s="282"/>
      <c r="CK103" s="282"/>
      <c r="CL103" s="282"/>
      <c r="CM103" s="282"/>
      <c r="CN103" s="282"/>
      <c r="CO103" s="282"/>
      <c r="CP103" s="282"/>
    </row>
    <row r="104" spans="1:94" s="340" customFormat="1" x14ac:dyDescent="0.25">
      <c r="A104" s="265"/>
      <c r="B104" s="265"/>
      <c r="C104" s="266"/>
      <c r="D104" s="267"/>
      <c r="E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7"/>
      <c r="P104" s="268"/>
      <c r="Q104" s="267"/>
      <c r="R104" s="268"/>
      <c r="S104" s="267"/>
      <c r="T104" s="267"/>
      <c r="U104" s="267"/>
      <c r="V104" s="267"/>
      <c r="W104" s="268"/>
      <c r="X104" s="267"/>
      <c r="Y104" s="267"/>
      <c r="Z104" s="267"/>
      <c r="AA104" s="267"/>
      <c r="AB104" s="268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8"/>
      <c r="AN104" s="267"/>
      <c r="AO104" s="267"/>
      <c r="AP104" s="268"/>
      <c r="AQ104" s="269"/>
      <c r="AR104" s="268"/>
      <c r="AS104" s="270"/>
      <c r="AT104" s="271"/>
      <c r="AU104" s="270"/>
      <c r="AV104" s="270"/>
      <c r="AW104" s="271"/>
      <c r="AX104" s="271"/>
      <c r="AY104" s="272"/>
      <c r="AZ104" s="273"/>
      <c r="BA104" s="273"/>
      <c r="BB104" s="273"/>
      <c r="BC104" s="273"/>
      <c r="BD104" s="273"/>
      <c r="BE104" s="273"/>
      <c r="BF104" s="273"/>
      <c r="BG104" s="268"/>
      <c r="BH104" s="272"/>
      <c r="BI104" s="273"/>
      <c r="BJ104" s="273"/>
      <c r="BK104" s="273"/>
      <c r="BL104" s="273"/>
      <c r="BM104" s="273"/>
      <c r="BN104" s="273"/>
      <c r="BO104" s="273"/>
      <c r="BP104" s="268"/>
      <c r="BQ104" s="268"/>
      <c r="BR104" s="274"/>
      <c r="BS104" s="267"/>
      <c r="BT104" s="266"/>
      <c r="BU104" s="267"/>
      <c r="BV104" s="267"/>
      <c r="BW104" s="267"/>
      <c r="BX104" s="267"/>
      <c r="BY104" s="267"/>
      <c r="BZ104" s="267"/>
      <c r="CA104" s="267"/>
      <c r="CB104" s="267"/>
      <c r="CC104" s="267"/>
      <c r="CD104" s="267"/>
      <c r="CE104" s="267"/>
      <c r="CF104" s="267"/>
      <c r="CG104" s="267"/>
      <c r="CH104" s="282"/>
      <c r="CI104" s="282"/>
      <c r="CJ104" s="282"/>
      <c r="CK104" s="282"/>
      <c r="CL104" s="282"/>
      <c r="CM104" s="282"/>
      <c r="CN104" s="282"/>
      <c r="CO104" s="282"/>
      <c r="CP104" s="282"/>
    </row>
    <row r="105" spans="1:94" s="340" customFormat="1" x14ac:dyDescent="0.25">
      <c r="A105" s="265"/>
      <c r="B105" s="265"/>
      <c r="C105" s="266"/>
      <c r="D105" s="267"/>
      <c r="E105" s="267"/>
      <c r="F105" s="267"/>
      <c r="G105" s="267"/>
      <c r="H105" s="267"/>
      <c r="I105" s="267"/>
      <c r="J105" s="267"/>
      <c r="K105" s="267"/>
      <c r="L105" s="267"/>
      <c r="M105" s="267"/>
      <c r="N105" s="267"/>
      <c r="O105" s="267"/>
      <c r="P105" s="268"/>
      <c r="Q105" s="267"/>
      <c r="R105" s="268"/>
      <c r="S105" s="267"/>
      <c r="T105" s="267"/>
      <c r="U105" s="267"/>
      <c r="V105" s="267"/>
      <c r="W105" s="268"/>
      <c r="X105" s="267"/>
      <c r="Y105" s="267"/>
      <c r="Z105" s="267"/>
      <c r="AA105" s="267"/>
      <c r="AB105" s="268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8"/>
      <c r="AN105" s="267"/>
      <c r="AO105" s="267"/>
      <c r="AP105" s="268"/>
      <c r="AQ105" s="269"/>
      <c r="AR105" s="268"/>
      <c r="AS105" s="270"/>
      <c r="AT105" s="271"/>
      <c r="AU105" s="270"/>
      <c r="AV105" s="270"/>
      <c r="AW105" s="271"/>
      <c r="AX105" s="271"/>
      <c r="AY105" s="272"/>
      <c r="AZ105" s="273"/>
      <c r="BA105" s="273"/>
      <c r="BB105" s="273"/>
      <c r="BC105" s="273"/>
      <c r="BD105" s="273"/>
      <c r="BE105" s="273"/>
      <c r="BF105" s="273"/>
      <c r="BG105" s="268"/>
      <c r="BH105" s="272"/>
      <c r="BI105" s="273"/>
      <c r="BJ105" s="273"/>
      <c r="BK105" s="273"/>
      <c r="BL105" s="273"/>
      <c r="BM105" s="273"/>
      <c r="BN105" s="273"/>
      <c r="BO105" s="273"/>
      <c r="BP105" s="268"/>
      <c r="BQ105" s="268"/>
      <c r="BR105" s="274"/>
      <c r="BS105" s="267"/>
      <c r="BT105" s="266"/>
      <c r="BU105" s="267"/>
      <c r="BV105" s="267"/>
      <c r="BW105" s="267"/>
      <c r="BX105" s="267"/>
      <c r="BY105" s="267"/>
      <c r="BZ105" s="267"/>
      <c r="CA105" s="267"/>
      <c r="CB105" s="267"/>
      <c r="CC105" s="267"/>
      <c r="CD105" s="267"/>
      <c r="CE105" s="267"/>
      <c r="CF105" s="267"/>
      <c r="CG105" s="267"/>
      <c r="CH105" s="282"/>
      <c r="CI105" s="282"/>
      <c r="CJ105" s="282"/>
      <c r="CK105" s="282"/>
      <c r="CL105" s="282"/>
      <c r="CM105" s="282"/>
      <c r="CN105" s="282"/>
      <c r="CO105" s="282"/>
      <c r="CP105" s="282"/>
    </row>
    <row r="106" spans="1:94" s="340" customFormat="1" x14ac:dyDescent="0.25">
      <c r="A106" s="265"/>
      <c r="B106" s="265"/>
      <c r="C106" s="266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267"/>
      <c r="P106" s="268"/>
      <c r="Q106" s="267"/>
      <c r="R106" s="268"/>
      <c r="S106" s="267"/>
      <c r="T106" s="267"/>
      <c r="U106" s="267"/>
      <c r="V106" s="267"/>
      <c r="W106" s="268"/>
      <c r="X106" s="267"/>
      <c r="Y106" s="267"/>
      <c r="Z106" s="267"/>
      <c r="AA106" s="267"/>
      <c r="AB106" s="268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8"/>
      <c r="AN106" s="267"/>
      <c r="AO106" s="267"/>
      <c r="AP106" s="268"/>
      <c r="AQ106" s="269"/>
      <c r="AR106" s="268"/>
      <c r="AS106" s="270"/>
      <c r="AT106" s="271"/>
      <c r="AU106" s="270"/>
      <c r="AV106" s="270"/>
      <c r="AW106" s="271"/>
      <c r="AX106" s="271"/>
      <c r="AY106" s="272"/>
      <c r="AZ106" s="273"/>
      <c r="BA106" s="273"/>
      <c r="BB106" s="273"/>
      <c r="BC106" s="273"/>
      <c r="BD106" s="273"/>
      <c r="BE106" s="273"/>
      <c r="BF106" s="273"/>
      <c r="BG106" s="268"/>
      <c r="BH106" s="272"/>
      <c r="BI106" s="273"/>
      <c r="BJ106" s="273"/>
      <c r="BK106" s="273"/>
      <c r="BL106" s="273"/>
      <c r="BM106" s="273"/>
      <c r="BN106" s="273"/>
      <c r="BO106" s="273"/>
      <c r="BP106" s="268"/>
      <c r="BQ106" s="268"/>
      <c r="BR106" s="274"/>
      <c r="BS106" s="267"/>
      <c r="BT106" s="266"/>
      <c r="BU106" s="267"/>
      <c r="BV106" s="267"/>
      <c r="BW106" s="267"/>
      <c r="BX106" s="267"/>
      <c r="BY106" s="267"/>
      <c r="BZ106" s="267"/>
      <c r="CA106" s="267"/>
      <c r="CB106" s="267"/>
      <c r="CC106" s="267"/>
      <c r="CD106" s="267"/>
      <c r="CE106" s="267"/>
      <c r="CF106" s="267"/>
      <c r="CG106" s="267"/>
      <c r="CH106" s="282"/>
      <c r="CI106" s="282"/>
      <c r="CJ106" s="282"/>
      <c r="CK106" s="282"/>
      <c r="CL106" s="282"/>
      <c r="CM106" s="282"/>
      <c r="CN106" s="282"/>
      <c r="CO106" s="282"/>
      <c r="CP106" s="282"/>
    </row>
    <row r="107" spans="1:94" s="340" customFormat="1" x14ac:dyDescent="0.25">
      <c r="A107" s="265"/>
      <c r="B107" s="265"/>
      <c r="C107" s="266"/>
      <c r="D107" s="267"/>
      <c r="E107" s="267"/>
      <c r="F107" s="267"/>
      <c r="G107" s="267"/>
      <c r="H107" s="267"/>
      <c r="I107" s="267"/>
      <c r="J107" s="267"/>
      <c r="K107" s="267"/>
      <c r="L107" s="267"/>
      <c r="M107" s="267"/>
      <c r="N107" s="267"/>
      <c r="O107" s="267"/>
      <c r="P107" s="268"/>
      <c r="Q107" s="267"/>
      <c r="R107" s="268"/>
      <c r="S107" s="267"/>
      <c r="T107" s="267"/>
      <c r="U107" s="267"/>
      <c r="V107" s="267"/>
      <c r="W107" s="268"/>
      <c r="X107" s="267"/>
      <c r="Y107" s="267"/>
      <c r="Z107" s="267"/>
      <c r="AA107" s="267"/>
      <c r="AB107" s="268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8"/>
      <c r="AN107" s="267"/>
      <c r="AO107" s="267"/>
      <c r="AP107" s="268"/>
      <c r="AQ107" s="269"/>
      <c r="AR107" s="268"/>
      <c r="AS107" s="270"/>
      <c r="AT107" s="271"/>
      <c r="AU107" s="270"/>
      <c r="AV107" s="270"/>
      <c r="AW107" s="271"/>
      <c r="AX107" s="271"/>
      <c r="AY107" s="272"/>
      <c r="AZ107" s="273"/>
      <c r="BA107" s="273"/>
      <c r="BB107" s="273"/>
      <c r="BC107" s="273"/>
      <c r="BD107" s="273"/>
      <c r="BE107" s="273"/>
      <c r="BF107" s="273"/>
      <c r="BG107" s="268"/>
      <c r="BH107" s="272"/>
      <c r="BI107" s="273"/>
      <c r="BJ107" s="273"/>
      <c r="BK107" s="273"/>
      <c r="BL107" s="273"/>
      <c r="BM107" s="273"/>
      <c r="BN107" s="273"/>
      <c r="BO107" s="273"/>
      <c r="BP107" s="268"/>
      <c r="BQ107" s="268"/>
      <c r="BR107" s="274"/>
      <c r="BS107" s="267"/>
      <c r="BT107" s="266"/>
      <c r="BU107" s="267"/>
      <c r="BV107" s="267"/>
      <c r="BW107" s="267"/>
      <c r="BX107" s="267"/>
      <c r="BY107" s="267"/>
      <c r="BZ107" s="267"/>
      <c r="CA107" s="267"/>
      <c r="CB107" s="267"/>
      <c r="CC107" s="267"/>
      <c r="CD107" s="267"/>
      <c r="CE107" s="267"/>
      <c r="CF107" s="267"/>
      <c r="CG107" s="267"/>
      <c r="CH107" s="282"/>
      <c r="CI107" s="282"/>
      <c r="CJ107" s="282"/>
      <c r="CK107" s="282"/>
      <c r="CL107" s="282"/>
      <c r="CM107" s="282"/>
      <c r="CN107" s="282"/>
      <c r="CO107" s="282"/>
      <c r="CP107" s="282"/>
    </row>
    <row r="108" spans="1:94" s="340" customFormat="1" x14ac:dyDescent="0.25">
      <c r="A108" s="265"/>
      <c r="B108" s="265"/>
      <c r="C108" s="266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8"/>
      <c r="Q108" s="267"/>
      <c r="R108" s="268"/>
      <c r="S108" s="267"/>
      <c r="T108" s="267"/>
      <c r="U108" s="267"/>
      <c r="V108" s="267"/>
      <c r="W108" s="268"/>
      <c r="X108" s="267"/>
      <c r="Y108" s="267"/>
      <c r="Z108" s="267"/>
      <c r="AA108" s="267"/>
      <c r="AB108" s="268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8"/>
      <c r="AN108" s="267"/>
      <c r="AO108" s="267"/>
      <c r="AP108" s="268"/>
      <c r="AQ108" s="269"/>
      <c r="AR108" s="268"/>
      <c r="AS108" s="270"/>
      <c r="AT108" s="271"/>
      <c r="AU108" s="270"/>
      <c r="AV108" s="270"/>
      <c r="AW108" s="271"/>
      <c r="AX108" s="271"/>
      <c r="AY108" s="272"/>
      <c r="AZ108" s="273"/>
      <c r="BA108" s="273"/>
      <c r="BB108" s="273"/>
      <c r="BC108" s="273"/>
      <c r="BD108" s="273"/>
      <c r="BE108" s="273"/>
      <c r="BF108" s="273"/>
      <c r="BG108" s="268"/>
      <c r="BH108" s="272"/>
      <c r="BI108" s="273"/>
      <c r="BJ108" s="273"/>
      <c r="BK108" s="273"/>
      <c r="BL108" s="273"/>
      <c r="BM108" s="273"/>
      <c r="BN108" s="273"/>
      <c r="BO108" s="273"/>
      <c r="BP108" s="268"/>
      <c r="BQ108" s="268"/>
      <c r="BR108" s="274"/>
      <c r="BS108" s="267"/>
      <c r="BT108" s="266"/>
      <c r="BU108" s="267"/>
      <c r="BV108" s="267"/>
      <c r="BW108" s="267"/>
      <c r="BX108" s="267"/>
      <c r="BY108" s="267"/>
      <c r="BZ108" s="267"/>
      <c r="CA108" s="267"/>
      <c r="CB108" s="267"/>
      <c r="CC108" s="267"/>
      <c r="CD108" s="267"/>
      <c r="CE108" s="267"/>
      <c r="CF108" s="267"/>
      <c r="CG108" s="267"/>
      <c r="CH108" s="282"/>
      <c r="CI108" s="282"/>
      <c r="CJ108" s="282"/>
      <c r="CK108" s="282"/>
      <c r="CL108" s="282"/>
      <c r="CM108" s="282"/>
      <c r="CN108" s="282"/>
      <c r="CO108" s="282"/>
      <c r="CP108" s="282"/>
    </row>
    <row r="109" spans="1:94" s="340" customFormat="1" x14ac:dyDescent="0.25">
      <c r="A109" s="265"/>
      <c r="B109" s="265"/>
      <c r="C109" s="266"/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8"/>
      <c r="Q109" s="267"/>
      <c r="R109" s="268"/>
      <c r="S109" s="267"/>
      <c r="T109" s="267"/>
      <c r="U109" s="267"/>
      <c r="V109" s="267"/>
      <c r="W109" s="268"/>
      <c r="X109" s="267"/>
      <c r="Y109" s="267"/>
      <c r="Z109" s="267"/>
      <c r="AA109" s="267"/>
      <c r="AB109" s="268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8"/>
      <c r="AN109" s="267"/>
      <c r="AO109" s="267"/>
      <c r="AP109" s="268"/>
      <c r="AQ109" s="269"/>
      <c r="AR109" s="268"/>
      <c r="AS109" s="270"/>
      <c r="AT109" s="271"/>
      <c r="AU109" s="270"/>
      <c r="AV109" s="270"/>
      <c r="AW109" s="271"/>
      <c r="AX109" s="271"/>
      <c r="AY109" s="272"/>
      <c r="AZ109" s="273"/>
      <c r="BA109" s="273"/>
      <c r="BB109" s="273"/>
      <c r="BC109" s="273"/>
      <c r="BD109" s="273"/>
      <c r="BE109" s="273"/>
      <c r="BF109" s="273"/>
      <c r="BG109" s="268"/>
      <c r="BH109" s="272"/>
      <c r="BI109" s="273"/>
      <c r="BJ109" s="273"/>
      <c r="BK109" s="273"/>
      <c r="BL109" s="273"/>
      <c r="BM109" s="273"/>
      <c r="BN109" s="273"/>
      <c r="BO109" s="273"/>
      <c r="BP109" s="268"/>
      <c r="BQ109" s="268"/>
      <c r="BR109" s="274"/>
      <c r="BS109" s="267"/>
      <c r="BT109" s="266"/>
      <c r="BU109" s="267"/>
      <c r="BV109" s="267"/>
      <c r="BW109" s="267"/>
      <c r="BX109" s="267"/>
      <c r="BY109" s="267"/>
      <c r="BZ109" s="267"/>
      <c r="CA109" s="267"/>
      <c r="CB109" s="267"/>
      <c r="CC109" s="267"/>
      <c r="CD109" s="267"/>
      <c r="CE109" s="267"/>
      <c r="CF109" s="267"/>
      <c r="CG109" s="267"/>
      <c r="CH109" s="282"/>
      <c r="CI109" s="282"/>
      <c r="CJ109" s="282"/>
      <c r="CK109" s="282"/>
      <c r="CL109" s="282"/>
      <c r="CM109" s="282"/>
      <c r="CN109" s="282"/>
      <c r="CO109" s="282"/>
      <c r="CP109" s="282"/>
    </row>
    <row r="110" spans="1:94" s="340" customFormat="1" x14ac:dyDescent="0.25">
      <c r="A110" s="265"/>
      <c r="B110" s="265"/>
      <c r="C110" s="266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8"/>
      <c r="Q110" s="267"/>
      <c r="R110" s="268"/>
      <c r="S110" s="267"/>
      <c r="T110" s="267"/>
      <c r="U110" s="267"/>
      <c r="V110" s="267"/>
      <c r="W110" s="268"/>
      <c r="X110" s="267"/>
      <c r="Y110" s="267"/>
      <c r="Z110" s="267"/>
      <c r="AA110" s="267"/>
      <c r="AB110" s="268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8"/>
      <c r="AN110" s="267"/>
      <c r="AO110" s="267"/>
      <c r="AP110" s="268"/>
      <c r="AQ110" s="269"/>
      <c r="AR110" s="268"/>
      <c r="AS110" s="270"/>
      <c r="AT110" s="271"/>
      <c r="AU110" s="270"/>
      <c r="AV110" s="270"/>
      <c r="AW110" s="271"/>
      <c r="AX110" s="271"/>
      <c r="AY110" s="272"/>
      <c r="AZ110" s="273"/>
      <c r="BA110" s="273"/>
      <c r="BB110" s="273"/>
      <c r="BC110" s="273"/>
      <c r="BD110" s="273"/>
      <c r="BE110" s="273"/>
      <c r="BF110" s="273"/>
      <c r="BG110" s="268"/>
      <c r="BH110" s="272"/>
      <c r="BI110" s="273"/>
      <c r="BJ110" s="273"/>
      <c r="BK110" s="273"/>
      <c r="BL110" s="273"/>
      <c r="BM110" s="273"/>
      <c r="BN110" s="273"/>
      <c r="BO110" s="273"/>
      <c r="BP110" s="268"/>
      <c r="BQ110" s="268"/>
      <c r="BR110" s="274"/>
      <c r="BS110" s="267"/>
      <c r="BT110" s="266"/>
      <c r="BU110" s="267"/>
      <c r="BV110" s="267"/>
      <c r="BW110" s="267"/>
      <c r="BX110" s="267"/>
      <c r="BY110" s="267"/>
      <c r="BZ110" s="267"/>
      <c r="CA110" s="267"/>
      <c r="CB110" s="267"/>
      <c r="CC110" s="267"/>
      <c r="CD110" s="267"/>
      <c r="CE110" s="267"/>
      <c r="CF110" s="267"/>
      <c r="CG110" s="267"/>
      <c r="CH110" s="282"/>
      <c r="CI110" s="282"/>
      <c r="CJ110" s="282"/>
      <c r="CK110" s="282"/>
      <c r="CL110" s="282"/>
      <c r="CM110" s="282"/>
      <c r="CN110" s="282"/>
      <c r="CO110" s="282"/>
      <c r="CP110" s="282"/>
    </row>
    <row r="111" spans="1:94" s="340" customFormat="1" x14ac:dyDescent="0.25">
      <c r="A111" s="265"/>
      <c r="B111" s="265"/>
      <c r="C111" s="266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8"/>
      <c r="Q111" s="267"/>
      <c r="R111" s="268"/>
      <c r="S111" s="267"/>
      <c r="T111" s="267"/>
      <c r="U111" s="267"/>
      <c r="V111" s="267"/>
      <c r="W111" s="268"/>
      <c r="X111" s="267"/>
      <c r="Y111" s="267"/>
      <c r="Z111" s="267"/>
      <c r="AA111" s="267"/>
      <c r="AB111" s="268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8"/>
      <c r="AN111" s="267"/>
      <c r="AO111" s="267"/>
      <c r="AP111" s="268"/>
      <c r="AQ111" s="269"/>
      <c r="AR111" s="268"/>
      <c r="AS111" s="270"/>
      <c r="AT111" s="271"/>
      <c r="AU111" s="270"/>
      <c r="AV111" s="270"/>
      <c r="AW111" s="271"/>
      <c r="AX111" s="271"/>
      <c r="AY111" s="272"/>
      <c r="AZ111" s="273"/>
      <c r="BA111" s="273"/>
      <c r="BB111" s="273"/>
      <c r="BC111" s="273"/>
      <c r="BD111" s="273"/>
      <c r="BE111" s="273"/>
      <c r="BF111" s="273"/>
      <c r="BG111" s="268"/>
      <c r="BH111" s="272"/>
      <c r="BI111" s="273"/>
      <c r="BJ111" s="273"/>
      <c r="BK111" s="273"/>
      <c r="BL111" s="273"/>
      <c r="BM111" s="273"/>
      <c r="BN111" s="273"/>
      <c r="BO111" s="273"/>
      <c r="BP111" s="268"/>
      <c r="BQ111" s="268"/>
      <c r="BR111" s="274"/>
      <c r="BS111" s="267"/>
      <c r="BT111" s="266"/>
      <c r="BU111" s="267"/>
      <c r="BV111" s="267"/>
      <c r="BW111" s="267"/>
      <c r="BX111" s="267"/>
      <c r="BY111" s="267"/>
      <c r="BZ111" s="267"/>
      <c r="CA111" s="267"/>
      <c r="CB111" s="267"/>
      <c r="CC111" s="267"/>
      <c r="CD111" s="267"/>
      <c r="CE111" s="267"/>
      <c r="CF111" s="267"/>
      <c r="CG111" s="267"/>
      <c r="CH111" s="282"/>
      <c r="CI111" s="282"/>
      <c r="CJ111" s="282"/>
      <c r="CK111" s="282"/>
      <c r="CL111" s="282"/>
      <c r="CM111" s="282"/>
      <c r="CN111" s="282"/>
      <c r="CO111" s="282"/>
      <c r="CP111" s="282"/>
    </row>
    <row r="112" spans="1:94" s="340" customFormat="1" x14ac:dyDescent="0.25">
      <c r="A112" s="265"/>
      <c r="B112" s="265"/>
      <c r="C112" s="266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8"/>
      <c r="Q112" s="267"/>
      <c r="R112" s="268"/>
      <c r="S112" s="267"/>
      <c r="T112" s="267"/>
      <c r="U112" s="267"/>
      <c r="V112" s="267"/>
      <c r="W112" s="268"/>
      <c r="X112" s="267"/>
      <c r="Y112" s="267"/>
      <c r="Z112" s="267"/>
      <c r="AA112" s="267"/>
      <c r="AB112" s="268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8"/>
      <c r="AN112" s="267"/>
      <c r="AO112" s="267"/>
      <c r="AP112" s="268"/>
      <c r="AQ112" s="269"/>
      <c r="AR112" s="268"/>
      <c r="AS112" s="270"/>
      <c r="AT112" s="271"/>
      <c r="AU112" s="270"/>
      <c r="AV112" s="270"/>
      <c r="AW112" s="271"/>
      <c r="AX112" s="271"/>
      <c r="AY112" s="272"/>
      <c r="AZ112" s="273"/>
      <c r="BA112" s="273"/>
      <c r="BB112" s="273"/>
      <c r="BC112" s="273"/>
      <c r="BD112" s="273"/>
      <c r="BE112" s="273"/>
      <c r="BF112" s="273"/>
      <c r="BG112" s="268"/>
      <c r="BH112" s="272"/>
      <c r="BI112" s="273"/>
      <c r="BJ112" s="273"/>
      <c r="BK112" s="273"/>
      <c r="BL112" s="273"/>
      <c r="BM112" s="273"/>
      <c r="BN112" s="273"/>
      <c r="BO112" s="273"/>
      <c r="BP112" s="268"/>
      <c r="BQ112" s="268"/>
      <c r="BR112" s="274"/>
      <c r="BS112" s="267"/>
      <c r="BT112" s="266"/>
      <c r="BU112" s="267"/>
      <c r="BV112" s="267"/>
      <c r="BW112" s="267"/>
      <c r="BX112" s="267"/>
      <c r="BY112" s="267"/>
      <c r="BZ112" s="267"/>
      <c r="CA112" s="267"/>
      <c r="CB112" s="267"/>
      <c r="CC112" s="267"/>
      <c r="CD112" s="267"/>
      <c r="CE112" s="267"/>
      <c r="CF112" s="267"/>
      <c r="CG112" s="267"/>
      <c r="CH112" s="282"/>
      <c r="CI112" s="282"/>
      <c r="CJ112" s="282"/>
      <c r="CK112" s="282"/>
      <c r="CL112" s="282"/>
      <c r="CM112" s="282"/>
      <c r="CN112" s="282"/>
      <c r="CO112" s="282"/>
      <c r="CP112" s="282"/>
    </row>
    <row r="113" spans="1:94" s="340" customFormat="1" x14ac:dyDescent="0.25">
      <c r="A113" s="265"/>
      <c r="B113" s="265"/>
      <c r="C113" s="266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8"/>
      <c r="Q113" s="267"/>
      <c r="R113" s="268"/>
      <c r="S113" s="267"/>
      <c r="T113" s="267"/>
      <c r="U113" s="267"/>
      <c r="V113" s="267"/>
      <c r="W113" s="268"/>
      <c r="X113" s="267"/>
      <c r="Y113" s="267"/>
      <c r="Z113" s="267"/>
      <c r="AA113" s="267"/>
      <c r="AB113" s="268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8"/>
      <c r="AN113" s="267"/>
      <c r="AO113" s="267"/>
      <c r="AP113" s="268"/>
      <c r="AQ113" s="269"/>
      <c r="AR113" s="268"/>
      <c r="AS113" s="270"/>
      <c r="AT113" s="271"/>
      <c r="AU113" s="270"/>
      <c r="AV113" s="270"/>
      <c r="AW113" s="271"/>
      <c r="AX113" s="271"/>
      <c r="AY113" s="272"/>
      <c r="AZ113" s="273"/>
      <c r="BA113" s="273"/>
      <c r="BB113" s="273"/>
      <c r="BC113" s="273"/>
      <c r="BD113" s="273"/>
      <c r="BE113" s="273"/>
      <c r="BF113" s="273"/>
      <c r="BG113" s="268"/>
      <c r="BH113" s="272"/>
      <c r="BI113" s="273"/>
      <c r="BJ113" s="273"/>
      <c r="BK113" s="273"/>
      <c r="BL113" s="273"/>
      <c r="BM113" s="273"/>
      <c r="BN113" s="273"/>
      <c r="BO113" s="273"/>
      <c r="BP113" s="268"/>
      <c r="BQ113" s="268"/>
      <c r="BR113" s="274"/>
      <c r="BS113" s="267"/>
      <c r="BT113" s="266"/>
      <c r="BU113" s="267"/>
      <c r="BV113" s="267"/>
      <c r="BW113" s="267"/>
      <c r="BX113" s="267"/>
      <c r="BY113" s="267"/>
      <c r="BZ113" s="267"/>
      <c r="CA113" s="267"/>
      <c r="CB113" s="267"/>
      <c r="CC113" s="267"/>
      <c r="CD113" s="267"/>
      <c r="CE113" s="267"/>
      <c r="CF113" s="267"/>
      <c r="CG113" s="267"/>
      <c r="CH113" s="282"/>
      <c r="CI113" s="282"/>
      <c r="CJ113" s="282"/>
      <c r="CK113" s="282"/>
      <c r="CL113" s="282"/>
      <c r="CM113" s="282"/>
      <c r="CN113" s="282"/>
      <c r="CO113" s="282"/>
      <c r="CP113" s="282"/>
    </row>
    <row r="114" spans="1:94" s="340" customFormat="1" x14ac:dyDescent="0.25">
      <c r="A114" s="265"/>
      <c r="B114" s="265"/>
      <c r="C114" s="266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8"/>
      <c r="Q114" s="267"/>
      <c r="R114" s="268"/>
      <c r="S114" s="267"/>
      <c r="T114" s="267"/>
      <c r="U114" s="267"/>
      <c r="V114" s="267"/>
      <c r="W114" s="268"/>
      <c r="X114" s="267"/>
      <c r="Y114" s="267"/>
      <c r="Z114" s="267"/>
      <c r="AA114" s="267"/>
      <c r="AB114" s="268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8"/>
      <c r="AN114" s="267"/>
      <c r="AO114" s="267"/>
      <c r="AP114" s="268"/>
      <c r="AQ114" s="269"/>
      <c r="AR114" s="268"/>
      <c r="AS114" s="270"/>
      <c r="AT114" s="271"/>
      <c r="AU114" s="270"/>
      <c r="AV114" s="270"/>
      <c r="AW114" s="271"/>
      <c r="AX114" s="271"/>
      <c r="AY114" s="272"/>
      <c r="AZ114" s="273"/>
      <c r="BA114" s="273"/>
      <c r="BB114" s="273"/>
      <c r="BC114" s="273"/>
      <c r="BD114" s="273"/>
      <c r="BE114" s="273"/>
      <c r="BF114" s="273"/>
      <c r="BG114" s="268"/>
      <c r="BH114" s="272"/>
      <c r="BI114" s="273"/>
      <c r="BJ114" s="273"/>
      <c r="BK114" s="273"/>
      <c r="BL114" s="273"/>
      <c r="BM114" s="273"/>
      <c r="BN114" s="273"/>
      <c r="BO114" s="273"/>
      <c r="BP114" s="268"/>
      <c r="BQ114" s="268"/>
      <c r="BR114" s="274"/>
      <c r="BS114" s="267"/>
      <c r="BT114" s="266"/>
      <c r="BU114" s="267"/>
      <c r="BV114" s="267"/>
      <c r="BW114" s="267"/>
      <c r="BX114" s="267"/>
      <c r="BY114" s="267"/>
      <c r="BZ114" s="267"/>
      <c r="CA114" s="267"/>
      <c r="CB114" s="267"/>
      <c r="CC114" s="267"/>
      <c r="CD114" s="267"/>
      <c r="CE114" s="267"/>
      <c r="CF114" s="267"/>
      <c r="CG114" s="267"/>
      <c r="CH114" s="282"/>
      <c r="CI114" s="282"/>
      <c r="CJ114" s="282"/>
      <c r="CK114" s="282"/>
      <c r="CL114" s="282"/>
      <c r="CM114" s="282"/>
      <c r="CN114" s="282"/>
      <c r="CO114" s="282"/>
      <c r="CP114" s="282"/>
    </row>
    <row r="115" spans="1:94" s="340" customFormat="1" x14ac:dyDescent="0.25">
      <c r="A115" s="265"/>
      <c r="B115" s="265"/>
      <c r="C115" s="266"/>
      <c r="D115" s="267"/>
      <c r="E115" s="267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8"/>
      <c r="Q115" s="267"/>
      <c r="R115" s="268"/>
      <c r="S115" s="267"/>
      <c r="T115" s="267"/>
      <c r="U115" s="267"/>
      <c r="V115" s="267"/>
      <c r="W115" s="268"/>
      <c r="X115" s="267"/>
      <c r="Y115" s="267"/>
      <c r="Z115" s="267"/>
      <c r="AA115" s="267"/>
      <c r="AB115" s="268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8"/>
      <c r="AN115" s="267"/>
      <c r="AO115" s="267"/>
      <c r="AP115" s="268"/>
      <c r="AQ115" s="269"/>
      <c r="AR115" s="268"/>
      <c r="AS115" s="270"/>
      <c r="AT115" s="271"/>
      <c r="AU115" s="270"/>
      <c r="AV115" s="270"/>
      <c r="AW115" s="271"/>
      <c r="AX115" s="271"/>
      <c r="AY115" s="272"/>
      <c r="AZ115" s="273"/>
      <c r="BA115" s="273"/>
      <c r="BB115" s="273"/>
      <c r="BC115" s="273"/>
      <c r="BD115" s="273"/>
      <c r="BE115" s="273"/>
      <c r="BF115" s="273"/>
      <c r="BG115" s="268"/>
      <c r="BH115" s="272"/>
      <c r="BI115" s="273"/>
      <c r="BJ115" s="273"/>
      <c r="BK115" s="273"/>
      <c r="BL115" s="273"/>
      <c r="BM115" s="273"/>
      <c r="BN115" s="273"/>
      <c r="BO115" s="273"/>
      <c r="BP115" s="268"/>
      <c r="BQ115" s="268"/>
      <c r="BR115" s="274"/>
      <c r="BS115" s="267"/>
      <c r="BT115" s="266"/>
      <c r="BU115" s="267"/>
      <c r="BV115" s="267"/>
      <c r="BW115" s="267"/>
      <c r="BX115" s="267"/>
      <c r="BY115" s="267"/>
      <c r="BZ115" s="267"/>
      <c r="CA115" s="267"/>
      <c r="CB115" s="267"/>
      <c r="CC115" s="267"/>
      <c r="CD115" s="267"/>
      <c r="CE115" s="267"/>
      <c r="CF115" s="267"/>
      <c r="CG115" s="267"/>
      <c r="CH115" s="282"/>
      <c r="CI115" s="282"/>
      <c r="CJ115" s="282"/>
      <c r="CK115" s="282"/>
      <c r="CL115" s="282"/>
      <c r="CM115" s="282"/>
      <c r="CN115" s="282"/>
      <c r="CO115" s="282"/>
      <c r="CP115" s="282"/>
    </row>
    <row r="116" spans="1:94" s="340" customFormat="1" x14ac:dyDescent="0.25">
      <c r="A116" s="265"/>
      <c r="B116" s="265"/>
      <c r="C116" s="266"/>
      <c r="D116" s="267"/>
      <c r="E116" s="267"/>
      <c r="F116" s="267"/>
      <c r="G116" s="267"/>
      <c r="H116" s="267"/>
      <c r="I116" s="267"/>
      <c r="J116" s="267"/>
      <c r="K116" s="267"/>
      <c r="L116" s="267"/>
      <c r="M116" s="267"/>
      <c r="N116" s="267"/>
      <c r="O116" s="267"/>
      <c r="P116" s="268"/>
      <c r="Q116" s="267"/>
      <c r="R116" s="268"/>
      <c r="S116" s="267"/>
      <c r="T116" s="267"/>
      <c r="U116" s="267"/>
      <c r="V116" s="267"/>
      <c r="W116" s="268"/>
      <c r="X116" s="267"/>
      <c r="Y116" s="267"/>
      <c r="Z116" s="267"/>
      <c r="AA116" s="267"/>
      <c r="AB116" s="268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8"/>
      <c r="AN116" s="267"/>
      <c r="AO116" s="267"/>
      <c r="AP116" s="268"/>
      <c r="AQ116" s="269"/>
      <c r="AR116" s="268"/>
      <c r="AS116" s="270"/>
      <c r="AT116" s="271"/>
      <c r="AU116" s="270"/>
      <c r="AV116" s="270"/>
      <c r="AW116" s="271"/>
      <c r="AX116" s="271"/>
      <c r="AY116" s="272"/>
      <c r="AZ116" s="273"/>
      <c r="BA116" s="273"/>
      <c r="BB116" s="273"/>
      <c r="BC116" s="273"/>
      <c r="BD116" s="273"/>
      <c r="BE116" s="273"/>
      <c r="BF116" s="273"/>
      <c r="BG116" s="268"/>
      <c r="BH116" s="272"/>
      <c r="BI116" s="273"/>
      <c r="BJ116" s="273"/>
      <c r="BK116" s="273"/>
      <c r="BL116" s="273"/>
      <c r="BM116" s="273"/>
      <c r="BN116" s="273"/>
      <c r="BO116" s="273"/>
      <c r="BP116" s="268"/>
      <c r="BQ116" s="268"/>
      <c r="BR116" s="274"/>
      <c r="BS116" s="267"/>
      <c r="BT116" s="266"/>
      <c r="BU116" s="267"/>
      <c r="BV116" s="267"/>
      <c r="BW116" s="267"/>
      <c r="BX116" s="267"/>
      <c r="BY116" s="267"/>
      <c r="BZ116" s="267"/>
      <c r="CA116" s="267"/>
      <c r="CB116" s="267"/>
      <c r="CC116" s="267"/>
      <c r="CD116" s="267"/>
      <c r="CE116" s="267"/>
      <c r="CF116" s="267"/>
      <c r="CG116" s="267"/>
      <c r="CH116" s="282"/>
      <c r="CI116" s="282"/>
      <c r="CJ116" s="282"/>
      <c r="CK116" s="282"/>
      <c r="CL116" s="282"/>
      <c r="CM116" s="282"/>
      <c r="CN116" s="282"/>
      <c r="CO116" s="282"/>
      <c r="CP116" s="282"/>
    </row>
    <row r="117" spans="1:94" s="340" customFormat="1" x14ac:dyDescent="0.25">
      <c r="A117" s="265"/>
      <c r="B117" s="265"/>
      <c r="C117" s="266"/>
      <c r="D117" s="267"/>
      <c r="E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267"/>
      <c r="P117" s="268"/>
      <c r="Q117" s="267"/>
      <c r="R117" s="268"/>
      <c r="S117" s="267"/>
      <c r="T117" s="267"/>
      <c r="U117" s="267"/>
      <c r="V117" s="267"/>
      <c r="W117" s="268"/>
      <c r="X117" s="267"/>
      <c r="Y117" s="267"/>
      <c r="Z117" s="267"/>
      <c r="AA117" s="267"/>
      <c r="AB117" s="268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8"/>
      <c r="AN117" s="267"/>
      <c r="AO117" s="267"/>
      <c r="AP117" s="268"/>
      <c r="AQ117" s="269"/>
      <c r="AR117" s="268"/>
      <c r="AS117" s="270"/>
      <c r="AT117" s="271"/>
      <c r="AU117" s="270"/>
      <c r="AV117" s="270"/>
      <c r="AW117" s="271"/>
      <c r="AX117" s="271"/>
      <c r="AY117" s="272"/>
      <c r="AZ117" s="273"/>
      <c r="BA117" s="273"/>
      <c r="BB117" s="273"/>
      <c r="BC117" s="273"/>
      <c r="BD117" s="273"/>
      <c r="BE117" s="273"/>
      <c r="BF117" s="273"/>
      <c r="BG117" s="268"/>
      <c r="BH117" s="272"/>
      <c r="BI117" s="273"/>
      <c r="BJ117" s="273"/>
      <c r="BK117" s="273"/>
      <c r="BL117" s="273"/>
      <c r="BM117" s="273"/>
      <c r="BN117" s="273"/>
      <c r="BO117" s="273"/>
      <c r="BP117" s="268"/>
      <c r="BQ117" s="268"/>
      <c r="BR117" s="274"/>
      <c r="BS117" s="267"/>
      <c r="BT117" s="266"/>
      <c r="BU117" s="267"/>
      <c r="BV117" s="267"/>
      <c r="BW117" s="267"/>
      <c r="BX117" s="267"/>
      <c r="BY117" s="267"/>
      <c r="BZ117" s="267"/>
      <c r="CA117" s="267"/>
      <c r="CB117" s="267"/>
      <c r="CC117" s="267"/>
      <c r="CD117" s="267"/>
      <c r="CE117" s="267"/>
      <c r="CF117" s="267"/>
      <c r="CG117" s="267"/>
      <c r="CH117" s="282"/>
      <c r="CI117" s="282"/>
      <c r="CJ117" s="282"/>
      <c r="CK117" s="282"/>
      <c r="CL117" s="282"/>
      <c r="CM117" s="282"/>
      <c r="CN117" s="282"/>
      <c r="CO117" s="282"/>
      <c r="CP117" s="282"/>
    </row>
    <row r="118" spans="1:94" s="340" customFormat="1" x14ac:dyDescent="0.25">
      <c r="A118" s="265"/>
      <c r="B118" s="265"/>
      <c r="C118" s="266"/>
      <c r="D118" s="267"/>
      <c r="E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8"/>
      <c r="Q118" s="267"/>
      <c r="R118" s="268"/>
      <c r="S118" s="267"/>
      <c r="T118" s="267"/>
      <c r="U118" s="267"/>
      <c r="V118" s="267"/>
      <c r="W118" s="268"/>
      <c r="X118" s="267"/>
      <c r="Y118" s="267"/>
      <c r="Z118" s="267"/>
      <c r="AA118" s="267"/>
      <c r="AB118" s="268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8"/>
      <c r="AN118" s="267"/>
      <c r="AO118" s="267"/>
      <c r="AP118" s="268"/>
      <c r="AQ118" s="269"/>
      <c r="AR118" s="268"/>
      <c r="AS118" s="270"/>
      <c r="AT118" s="271"/>
      <c r="AU118" s="270"/>
      <c r="AV118" s="270"/>
      <c r="AW118" s="271"/>
      <c r="AX118" s="271"/>
      <c r="AY118" s="272"/>
      <c r="AZ118" s="273"/>
      <c r="BA118" s="273"/>
      <c r="BB118" s="273"/>
      <c r="BC118" s="273"/>
      <c r="BD118" s="273"/>
      <c r="BE118" s="273"/>
      <c r="BF118" s="273"/>
      <c r="BG118" s="268"/>
      <c r="BH118" s="272"/>
      <c r="BI118" s="273"/>
      <c r="BJ118" s="273"/>
      <c r="BK118" s="273"/>
      <c r="BL118" s="273"/>
      <c r="BM118" s="273"/>
      <c r="BN118" s="273"/>
      <c r="BO118" s="273"/>
      <c r="BP118" s="268"/>
      <c r="BQ118" s="268"/>
      <c r="BR118" s="274"/>
      <c r="BS118" s="267"/>
      <c r="BT118" s="266"/>
      <c r="BU118" s="267"/>
      <c r="BV118" s="267"/>
      <c r="BW118" s="267"/>
      <c r="BX118" s="267"/>
      <c r="BY118" s="267"/>
      <c r="BZ118" s="267"/>
      <c r="CA118" s="267"/>
      <c r="CB118" s="267"/>
      <c r="CC118" s="267"/>
      <c r="CD118" s="267"/>
      <c r="CE118" s="267"/>
      <c r="CF118" s="267"/>
      <c r="CG118" s="267"/>
      <c r="CH118" s="282"/>
      <c r="CI118" s="282"/>
      <c r="CJ118" s="282"/>
      <c r="CK118" s="282"/>
      <c r="CL118" s="282"/>
      <c r="CM118" s="282"/>
      <c r="CN118" s="282"/>
      <c r="CO118" s="282"/>
      <c r="CP118" s="282"/>
    </row>
    <row r="119" spans="1:94" s="340" customFormat="1" x14ac:dyDescent="0.25">
      <c r="A119" s="265"/>
      <c r="B119" s="265"/>
      <c r="C119" s="266"/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8"/>
      <c r="Q119" s="267"/>
      <c r="R119" s="268"/>
      <c r="S119" s="267"/>
      <c r="T119" s="267"/>
      <c r="U119" s="267"/>
      <c r="V119" s="267"/>
      <c r="W119" s="268"/>
      <c r="X119" s="267"/>
      <c r="Y119" s="267"/>
      <c r="Z119" s="267"/>
      <c r="AA119" s="267"/>
      <c r="AB119" s="268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8"/>
      <c r="AN119" s="267"/>
      <c r="AO119" s="267"/>
      <c r="AP119" s="268"/>
      <c r="AQ119" s="269"/>
      <c r="AR119" s="268"/>
      <c r="AS119" s="270"/>
      <c r="AT119" s="271"/>
      <c r="AU119" s="270"/>
      <c r="AV119" s="270"/>
      <c r="AW119" s="271"/>
      <c r="AX119" s="271"/>
      <c r="AY119" s="272"/>
      <c r="AZ119" s="273"/>
      <c r="BA119" s="273"/>
      <c r="BB119" s="273"/>
      <c r="BC119" s="273"/>
      <c r="BD119" s="273"/>
      <c r="BE119" s="273"/>
      <c r="BF119" s="273"/>
      <c r="BG119" s="268"/>
      <c r="BH119" s="272"/>
      <c r="BI119" s="273"/>
      <c r="BJ119" s="273"/>
      <c r="BK119" s="273"/>
      <c r="BL119" s="273"/>
      <c r="BM119" s="273"/>
      <c r="BN119" s="273"/>
      <c r="BO119" s="273"/>
      <c r="BP119" s="268"/>
      <c r="BQ119" s="268"/>
      <c r="BR119" s="274"/>
      <c r="BS119" s="267"/>
      <c r="BT119" s="266"/>
      <c r="BU119" s="267"/>
      <c r="BV119" s="267"/>
      <c r="BW119" s="267"/>
      <c r="BX119" s="267"/>
      <c r="BY119" s="267"/>
      <c r="BZ119" s="267"/>
      <c r="CA119" s="267"/>
      <c r="CB119" s="267"/>
      <c r="CC119" s="267"/>
      <c r="CD119" s="267"/>
      <c r="CE119" s="267"/>
      <c r="CF119" s="267"/>
      <c r="CG119" s="267"/>
      <c r="CH119" s="282"/>
      <c r="CI119" s="282"/>
      <c r="CJ119" s="282"/>
      <c r="CK119" s="282"/>
      <c r="CL119" s="282"/>
      <c r="CM119" s="282"/>
      <c r="CN119" s="282"/>
      <c r="CO119" s="282"/>
      <c r="CP119" s="282"/>
    </row>
    <row r="120" spans="1:94" s="340" customFormat="1" x14ac:dyDescent="0.25">
      <c r="A120" s="265"/>
      <c r="B120" s="265"/>
      <c r="C120" s="266"/>
      <c r="D120" s="267"/>
      <c r="E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8"/>
      <c r="Q120" s="267"/>
      <c r="R120" s="268"/>
      <c r="S120" s="267"/>
      <c r="T120" s="267"/>
      <c r="U120" s="267"/>
      <c r="V120" s="267"/>
      <c r="W120" s="268"/>
      <c r="X120" s="267"/>
      <c r="Y120" s="267"/>
      <c r="Z120" s="267"/>
      <c r="AA120" s="267"/>
      <c r="AB120" s="268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8"/>
      <c r="AN120" s="267"/>
      <c r="AO120" s="267"/>
      <c r="AP120" s="268"/>
      <c r="AQ120" s="269"/>
      <c r="AR120" s="268"/>
      <c r="AS120" s="270"/>
      <c r="AT120" s="271"/>
      <c r="AU120" s="270"/>
      <c r="AV120" s="270"/>
      <c r="AW120" s="271"/>
      <c r="AX120" s="271"/>
      <c r="AY120" s="272"/>
      <c r="AZ120" s="273"/>
      <c r="BA120" s="273"/>
      <c r="BB120" s="273"/>
      <c r="BC120" s="273"/>
      <c r="BD120" s="273"/>
      <c r="BE120" s="273"/>
      <c r="BF120" s="273"/>
      <c r="BG120" s="268"/>
      <c r="BH120" s="272"/>
      <c r="BI120" s="273"/>
      <c r="BJ120" s="273"/>
      <c r="BK120" s="273"/>
      <c r="BL120" s="273"/>
      <c r="BM120" s="273"/>
      <c r="BN120" s="273"/>
      <c r="BO120" s="273"/>
      <c r="BP120" s="268"/>
      <c r="BQ120" s="268"/>
      <c r="BR120" s="274"/>
      <c r="BS120" s="267"/>
      <c r="BT120" s="266"/>
      <c r="BU120" s="267"/>
      <c r="BV120" s="267"/>
      <c r="BW120" s="267"/>
      <c r="BX120" s="267"/>
      <c r="BY120" s="267"/>
      <c r="BZ120" s="267"/>
      <c r="CA120" s="267"/>
      <c r="CB120" s="267"/>
      <c r="CC120" s="267"/>
      <c r="CD120" s="267"/>
      <c r="CE120" s="267"/>
      <c r="CF120" s="267"/>
      <c r="CG120" s="267"/>
      <c r="CH120" s="282"/>
      <c r="CI120" s="282"/>
      <c r="CJ120" s="282"/>
      <c r="CK120" s="282"/>
      <c r="CL120" s="282"/>
      <c r="CM120" s="282"/>
      <c r="CN120" s="282"/>
      <c r="CO120" s="282"/>
      <c r="CP120" s="282"/>
    </row>
    <row r="121" spans="1:94" s="340" customFormat="1" x14ac:dyDescent="0.25">
      <c r="A121" s="265"/>
      <c r="B121" s="265"/>
      <c r="C121" s="266"/>
      <c r="D121" s="267"/>
      <c r="E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8"/>
      <c r="Q121" s="267"/>
      <c r="R121" s="268"/>
      <c r="S121" s="267"/>
      <c r="T121" s="267"/>
      <c r="U121" s="267"/>
      <c r="V121" s="267"/>
      <c r="W121" s="268"/>
      <c r="X121" s="267"/>
      <c r="Y121" s="267"/>
      <c r="Z121" s="267"/>
      <c r="AA121" s="267"/>
      <c r="AB121" s="268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8"/>
      <c r="AN121" s="267"/>
      <c r="AO121" s="267"/>
      <c r="AP121" s="268"/>
      <c r="AQ121" s="269"/>
      <c r="AR121" s="268"/>
      <c r="AS121" s="270"/>
      <c r="AT121" s="271"/>
      <c r="AU121" s="270"/>
      <c r="AV121" s="270"/>
      <c r="AW121" s="271"/>
      <c r="AX121" s="271"/>
      <c r="AY121" s="272"/>
      <c r="AZ121" s="273"/>
      <c r="BA121" s="273"/>
      <c r="BB121" s="273"/>
      <c r="BC121" s="273"/>
      <c r="BD121" s="273"/>
      <c r="BE121" s="273"/>
      <c r="BF121" s="273"/>
      <c r="BG121" s="268"/>
      <c r="BH121" s="272"/>
      <c r="BI121" s="273"/>
      <c r="BJ121" s="273"/>
      <c r="BK121" s="273"/>
      <c r="BL121" s="273"/>
      <c r="BM121" s="273"/>
      <c r="BN121" s="273"/>
      <c r="BO121" s="273"/>
      <c r="BP121" s="268"/>
      <c r="BQ121" s="268"/>
      <c r="BR121" s="274"/>
      <c r="BS121" s="267"/>
      <c r="BT121" s="266"/>
      <c r="BU121" s="267"/>
      <c r="BV121" s="267"/>
      <c r="BW121" s="267"/>
      <c r="BX121" s="267"/>
      <c r="BY121" s="267"/>
      <c r="BZ121" s="267"/>
      <c r="CA121" s="267"/>
      <c r="CB121" s="267"/>
      <c r="CC121" s="267"/>
      <c r="CD121" s="267"/>
      <c r="CE121" s="267"/>
      <c r="CF121" s="267"/>
      <c r="CG121" s="267"/>
      <c r="CH121" s="282"/>
      <c r="CI121" s="282"/>
      <c r="CJ121" s="282"/>
      <c r="CK121" s="282"/>
      <c r="CL121" s="282"/>
      <c r="CM121" s="282"/>
      <c r="CN121" s="282"/>
      <c r="CO121" s="282"/>
      <c r="CP121" s="282"/>
    </row>
    <row r="122" spans="1:94" s="340" customFormat="1" x14ac:dyDescent="0.25">
      <c r="A122" s="265"/>
      <c r="B122" s="265"/>
      <c r="C122" s="266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8"/>
      <c r="Q122" s="267"/>
      <c r="R122" s="268"/>
      <c r="S122" s="267"/>
      <c r="T122" s="267"/>
      <c r="U122" s="267"/>
      <c r="V122" s="267"/>
      <c r="W122" s="268"/>
      <c r="X122" s="267"/>
      <c r="Y122" s="267"/>
      <c r="Z122" s="267"/>
      <c r="AA122" s="267"/>
      <c r="AB122" s="268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8"/>
      <c r="AN122" s="267"/>
      <c r="AO122" s="267"/>
      <c r="AP122" s="268"/>
      <c r="AQ122" s="269"/>
      <c r="AR122" s="268"/>
      <c r="AS122" s="270"/>
      <c r="AT122" s="271"/>
      <c r="AU122" s="270"/>
      <c r="AV122" s="270"/>
      <c r="AW122" s="271"/>
      <c r="AX122" s="271"/>
      <c r="AY122" s="272"/>
      <c r="AZ122" s="273"/>
      <c r="BA122" s="273"/>
      <c r="BB122" s="273"/>
      <c r="BC122" s="273"/>
      <c r="BD122" s="273"/>
      <c r="BE122" s="273"/>
      <c r="BF122" s="273"/>
      <c r="BG122" s="268"/>
      <c r="BH122" s="272"/>
      <c r="BI122" s="273"/>
      <c r="BJ122" s="273"/>
      <c r="BK122" s="273"/>
      <c r="BL122" s="273"/>
      <c r="BM122" s="273"/>
      <c r="BN122" s="273"/>
      <c r="BO122" s="273"/>
      <c r="BP122" s="268"/>
      <c r="BQ122" s="268"/>
      <c r="BR122" s="274"/>
      <c r="BS122" s="267"/>
      <c r="BT122" s="266"/>
      <c r="BU122" s="267"/>
      <c r="BV122" s="267"/>
      <c r="BW122" s="267"/>
      <c r="BX122" s="267"/>
      <c r="BY122" s="267"/>
      <c r="BZ122" s="267"/>
      <c r="CA122" s="267"/>
      <c r="CB122" s="267"/>
      <c r="CC122" s="267"/>
      <c r="CD122" s="267"/>
      <c r="CE122" s="267"/>
      <c r="CF122" s="267"/>
      <c r="CG122" s="267"/>
      <c r="CH122" s="282"/>
      <c r="CI122" s="282"/>
      <c r="CJ122" s="282"/>
      <c r="CK122" s="282"/>
      <c r="CL122" s="282"/>
      <c r="CM122" s="282"/>
      <c r="CN122" s="282"/>
      <c r="CO122" s="282"/>
      <c r="CP122" s="282"/>
    </row>
    <row r="123" spans="1:94" s="340" customFormat="1" x14ac:dyDescent="0.25">
      <c r="A123" s="265"/>
      <c r="B123" s="265"/>
      <c r="C123" s="266"/>
      <c r="D123" s="267"/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8"/>
      <c r="Q123" s="267"/>
      <c r="R123" s="268"/>
      <c r="S123" s="267"/>
      <c r="T123" s="267"/>
      <c r="U123" s="267"/>
      <c r="V123" s="267"/>
      <c r="W123" s="268"/>
      <c r="X123" s="267"/>
      <c r="Y123" s="267"/>
      <c r="Z123" s="267"/>
      <c r="AA123" s="267"/>
      <c r="AB123" s="268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8"/>
      <c r="AN123" s="267"/>
      <c r="AO123" s="267"/>
      <c r="AP123" s="268"/>
      <c r="AQ123" s="269"/>
      <c r="AR123" s="268"/>
      <c r="AS123" s="270"/>
      <c r="AT123" s="271"/>
      <c r="AU123" s="270"/>
      <c r="AV123" s="270"/>
      <c r="AW123" s="271"/>
      <c r="AX123" s="271"/>
      <c r="AY123" s="272"/>
      <c r="AZ123" s="273"/>
      <c r="BA123" s="273"/>
      <c r="BB123" s="273"/>
      <c r="BC123" s="273"/>
      <c r="BD123" s="273"/>
      <c r="BE123" s="273"/>
      <c r="BF123" s="273"/>
      <c r="BG123" s="268"/>
      <c r="BH123" s="272"/>
      <c r="BI123" s="273"/>
      <c r="BJ123" s="273"/>
      <c r="BK123" s="273"/>
      <c r="BL123" s="273"/>
      <c r="BM123" s="273"/>
      <c r="BN123" s="273"/>
      <c r="BO123" s="273"/>
      <c r="BP123" s="268"/>
      <c r="BQ123" s="268"/>
      <c r="BR123" s="274"/>
      <c r="BS123" s="267"/>
      <c r="BT123" s="266"/>
      <c r="BU123" s="267"/>
      <c r="BV123" s="267"/>
      <c r="BW123" s="267"/>
      <c r="BX123" s="267"/>
      <c r="BY123" s="267"/>
      <c r="BZ123" s="267"/>
      <c r="CA123" s="267"/>
      <c r="CB123" s="267"/>
      <c r="CC123" s="267"/>
      <c r="CD123" s="267"/>
      <c r="CE123" s="267"/>
      <c r="CF123" s="267"/>
      <c r="CG123" s="267"/>
      <c r="CH123" s="282"/>
      <c r="CI123" s="282"/>
      <c r="CJ123" s="282"/>
      <c r="CK123" s="282"/>
      <c r="CL123" s="282"/>
      <c r="CM123" s="282"/>
      <c r="CN123" s="282"/>
      <c r="CO123" s="282"/>
      <c r="CP123" s="282"/>
    </row>
    <row r="124" spans="1:94" s="340" customFormat="1" x14ac:dyDescent="0.25">
      <c r="A124" s="265"/>
      <c r="B124" s="265"/>
      <c r="C124" s="266"/>
      <c r="D124" s="267"/>
      <c r="E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8"/>
      <c r="Q124" s="267"/>
      <c r="R124" s="268"/>
      <c r="S124" s="267"/>
      <c r="T124" s="267"/>
      <c r="U124" s="267"/>
      <c r="V124" s="267"/>
      <c r="W124" s="268"/>
      <c r="X124" s="267"/>
      <c r="Y124" s="267"/>
      <c r="Z124" s="267"/>
      <c r="AA124" s="267"/>
      <c r="AB124" s="268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8"/>
      <c r="AN124" s="267"/>
      <c r="AO124" s="267"/>
      <c r="AP124" s="268"/>
      <c r="AQ124" s="269"/>
      <c r="AR124" s="268"/>
      <c r="AS124" s="270"/>
      <c r="AT124" s="271"/>
      <c r="AU124" s="270"/>
      <c r="AV124" s="270"/>
      <c r="AW124" s="271"/>
      <c r="AX124" s="271"/>
      <c r="AY124" s="272"/>
      <c r="AZ124" s="273"/>
      <c r="BA124" s="273"/>
      <c r="BB124" s="273"/>
      <c r="BC124" s="273"/>
      <c r="BD124" s="273"/>
      <c r="BE124" s="273"/>
      <c r="BF124" s="273"/>
      <c r="BG124" s="268"/>
      <c r="BH124" s="272"/>
      <c r="BI124" s="273"/>
      <c r="BJ124" s="273"/>
      <c r="BK124" s="273"/>
      <c r="BL124" s="273"/>
      <c r="BM124" s="273"/>
      <c r="BN124" s="273"/>
      <c r="BO124" s="273"/>
      <c r="BP124" s="268"/>
      <c r="BQ124" s="268"/>
      <c r="BR124" s="274"/>
      <c r="BS124" s="267"/>
      <c r="BT124" s="266"/>
      <c r="BU124" s="267"/>
      <c r="BV124" s="267"/>
      <c r="BW124" s="267"/>
      <c r="BX124" s="267"/>
      <c r="BY124" s="267"/>
      <c r="BZ124" s="267"/>
      <c r="CA124" s="267"/>
      <c r="CB124" s="267"/>
      <c r="CC124" s="267"/>
      <c r="CD124" s="267"/>
      <c r="CE124" s="267"/>
      <c r="CF124" s="267"/>
      <c r="CG124" s="267"/>
      <c r="CH124" s="282"/>
      <c r="CI124" s="282"/>
      <c r="CJ124" s="282"/>
      <c r="CK124" s="282"/>
      <c r="CL124" s="282"/>
      <c r="CM124" s="282"/>
      <c r="CN124" s="282"/>
      <c r="CO124" s="282"/>
      <c r="CP124" s="282"/>
    </row>
    <row r="125" spans="1:94" s="340" customFormat="1" x14ac:dyDescent="0.25">
      <c r="A125" s="265"/>
      <c r="B125" s="265"/>
      <c r="C125" s="266"/>
      <c r="D125" s="267"/>
      <c r="E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8"/>
      <c r="Q125" s="267"/>
      <c r="R125" s="268"/>
      <c r="S125" s="267"/>
      <c r="T125" s="267"/>
      <c r="U125" s="267"/>
      <c r="V125" s="267"/>
      <c r="W125" s="268"/>
      <c r="X125" s="267"/>
      <c r="Y125" s="267"/>
      <c r="Z125" s="267"/>
      <c r="AA125" s="267"/>
      <c r="AB125" s="268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8"/>
      <c r="AN125" s="267"/>
      <c r="AO125" s="267"/>
      <c r="AP125" s="268"/>
      <c r="AQ125" s="269"/>
      <c r="AR125" s="268"/>
      <c r="AS125" s="270"/>
      <c r="AT125" s="271"/>
      <c r="AU125" s="270"/>
      <c r="AV125" s="270"/>
      <c r="AW125" s="271"/>
      <c r="AX125" s="271"/>
      <c r="AY125" s="272"/>
      <c r="AZ125" s="273"/>
      <c r="BA125" s="273"/>
      <c r="BB125" s="273"/>
      <c r="BC125" s="273"/>
      <c r="BD125" s="273"/>
      <c r="BE125" s="273"/>
      <c r="BF125" s="273"/>
      <c r="BG125" s="268"/>
      <c r="BH125" s="272"/>
      <c r="BI125" s="273"/>
      <c r="BJ125" s="273"/>
      <c r="BK125" s="273"/>
      <c r="BL125" s="273"/>
      <c r="BM125" s="273"/>
      <c r="BN125" s="273"/>
      <c r="BO125" s="273"/>
      <c r="BP125" s="268"/>
      <c r="BQ125" s="268"/>
      <c r="BR125" s="274"/>
      <c r="BS125" s="267"/>
      <c r="BT125" s="266"/>
      <c r="BU125" s="267"/>
      <c r="BV125" s="267"/>
      <c r="BW125" s="267"/>
      <c r="BX125" s="267"/>
      <c r="BY125" s="267"/>
      <c r="BZ125" s="267"/>
      <c r="CA125" s="267"/>
      <c r="CB125" s="267"/>
      <c r="CC125" s="267"/>
      <c r="CD125" s="267"/>
      <c r="CE125" s="267"/>
      <c r="CF125" s="267"/>
      <c r="CG125" s="267"/>
      <c r="CH125" s="282"/>
      <c r="CI125" s="282"/>
      <c r="CJ125" s="282"/>
      <c r="CK125" s="282"/>
      <c r="CL125" s="282"/>
      <c r="CM125" s="282"/>
      <c r="CN125" s="282"/>
      <c r="CO125" s="282"/>
      <c r="CP125" s="282"/>
    </row>
    <row r="126" spans="1:94" s="340" customFormat="1" x14ac:dyDescent="0.25">
      <c r="A126" s="265"/>
      <c r="B126" s="265"/>
      <c r="C126" s="266"/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8"/>
      <c r="Q126" s="267"/>
      <c r="R126" s="268"/>
      <c r="S126" s="267"/>
      <c r="T126" s="267"/>
      <c r="U126" s="267"/>
      <c r="V126" s="267"/>
      <c r="W126" s="268"/>
      <c r="X126" s="267"/>
      <c r="Y126" s="267"/>
      <c r="Z126" s="267"/>
      <c r="AA126" s="267"/>
      <c r="AB126" s="268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8"/>
      <c r="AN126" s="267"/>
      <c r="AO126" s="267"/>
      <c r="AP126" s="268"/>
      <c r="AQ126" s="269"/>
      <c r="AR126" s="268"/>
      <c r="AS126" s="270"/>
      <c r="AT126" s="271"/>
      <c r="AU126" s="270"/>
      <c r="AV126" s="270"/>
      <c r="AW126" s="271"/>
      <c r="AX126" s="271"/>
      <c r="AY126" s="272"/>
      <c r="AZ126" s="273"/>
      <c r="BA126" s="273"/>
      <c r="BB126" s="273"/>
      <c r="BC126" s="273"/>
      <c r="BD126" s="273"/>
      <c r="BE126" s="273"/>
      <c r="BF126" s="273"/>
      <c r="BG126" s="268"/>
      <c r="BH126" s="272"/>
      <c r="BI126" s="273"/>
      <c r="BJ126" s="273"/>
      <c r="BK126" s="273"/>
      <c r="BL126" s="273"/>
      <c r="BM126" s="273"/>
      <c r="BN126" s="273"/>
      <c r="BO126" s="273"/>
      <c r="BP126" s="268"/>
      <c r="BQ126" s="268"/>
      <c r="BR126" s="274"/>
      <c r="BS126" s="267"/>
      <c r="BT126" s="266"/>
      <c r="BU126" s="267"/>
      <c r="BV126" s="267"/>
      <c r="BW126" s="267"/>
      <c r="BX126" s="267"/>
      <c r="BY126" s="267"/>
      <c r="BZ126" s="267"/>
      <c r="CA126" s="267"/>
      <c r="CB126" s="267"/>
      <c r="CC126" s="267"/>
      <c r="CD126" s="267"/>
      <c r="CE126" s="267"/>
      <c r="CF126" s="267"/>
      <c r="CG126" s="267"/>
      <c r="CH126" s="282"/>
      <c r="CI126" s="282"/>
      <c r="CJ126" s="282"/>
      <c r="CK126" s="282"/>
      <c r="CL126" s="282"/>
      <c r="CM126" s="282"/>
      <c r="CN126" s="282"/>
      <c r="CO126" s="282"/>
      <c r="CP126" s="282"/>
    </row>
    <row r="127" spans="1:94" s="340" customFormat="1" x14ac:dyDescent="0.25">
      <c r="A127" s="265"/>
      <c r="B127" s="265"/>
      <c r="C127" s="266"/>
      <c r="D127" s="267"/>
      <c r="E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8"/>
      <c r="Q127" s="267"/>
      <c r="R127" s="268"/>
      <c r="S127" s="267"/>
      <c r="T127" s="267"/>
      <c r="U127" s="267"/>
      <c r="V127" s="267"/>
      <c r="W127" s="268"/>
      <c r="X127" s="267"/>
      <c r="Y127" s="267"/>
      <c r="Z127" s="267"/>
      <c r="AA127" s="267"/>
      <c r="AB127" s="268"/>
      <c r="AC127" s="267"/>
      <c r="AD127" s="267"/>
      <c r="AE127" s="267"/>
      <c r="AF127" s="267"/>
      <c r="AG127" s="267"/>
      <c r="AH127" s="267"/>
      <c r="AI127" s="267"/>
      <c r="AJ127" s="267"/>
      <c r="AK127" s="267"/>
      <c r="AL127" s="267"/>
      <c r="AM127" s="268"/>
      <c r="AN127" s="267"/>
      <c r="AO127" s="267"/>
      <c r="AP127" s="268"/>
      <c r="AQ127" s="269"/>
      <c r="AR127" s="268"/>
      <c r="AS127" s="270"/>
      <c r="AT127" s="271"/>
      <c r="AU127" s="270"/>
      <c r="AV127" s="270"/>
      <c r="AW127" s="271"/>
      <c r="AX127" s="271"/>
      <c r="AY127" s="272"/>
      <c r="AZ127" s="273"/>
      <c r="BA127" s="273"/>
      <c r="BB127" s="273"/>
      <c r="BC127" s="273"/>
      <c r="BD127" s="273"/>
      <c r="BE127" s="273"/>
      <c r="BF127" s="273"/>
      <c r="BG127" s="268"/>
      <c r="BH127" s="272"/>
      <c r="BI127" s="273"/>
      <c r="BJ127" s="273"/>
      <c r="BK127" s="273"/>
      <c r="BL127" s="273"/>
      <c r="BM127" s="273"/>
      <c r="BN127" s="273"/>
      <c r="BO127" s="273"/>
      <c r="BP127" s="268"/>
      <c r="BQ127" s="268"/>
      <c r="BR127" s="274"/>
      <c r="BS127" s="267"/>
      <c r="BT127" s="266"/>
      <c r="BU127" s="267"/>
      <c r="BV127" s="267"/>
      <c r="BW127" s="267"/>
      <c r="BX127" s="267"/>
      <c r="BY127" s="267"/>
      <c r="BZ127" s="267"/>
      <c r="CA127" s="267"/>
      <c r="CB127" s="267"/>
      <c r="CC127" s="267"/>
      <c r="CD127" s="267"/>
      <c r="CE127" s="267"/>
      <c r="CF127" s="267"/>
      <c r="CG127" s="267"/>
      <c r="CH127" s="282"/>
      <c r="CI127" s="282"/>
      <c r="CJ127" s="282"/>
      <c r="CK127" s="282"/>
      <c r="CL127" s="282"/>
      <c r="CM127" s="282"/>
      <c r="CN127" s="282"/>
      <c r="CO127" s="282"/>
      <c r="CP127" s="282"/>
    </row>
    <row r="128" spans="1:94" s="340" customFormat="1" x14ac:dyDescent="0.25">
      <c r="A128" s="265"/>
      <c r="B128" s="265"/>
      <c r="C128" s="266"/>
      <c r="D128" s="267"/>
      <c r="E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8"/>
      <c r="Q128" s="267"/>
      <c r="R128" s="268"/>
      <c r="S128" s="267"/>
      <c r="T128" s="267"/>
      <c r="U128" s="267"/>
      <c r="V128" s="267"/>
      <c r="W128" s="268"/>
      <c r="X128" s="267"/>
      <c r="Y128" s="267"/>
      <c r="Z128" s="267"/>
      <c r="AA128" s="267"/>
      <c r="AB128" s="268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8"/>
      <c r="AN128" s="267"/>
      <c r="AO128" s="267"/>
      <c r="AP128" s="268"/>
      <c r="AQ128" s="269"/>
      <c r="AR128" s="268"/>
      <c r="AS128" s="270"/>
      <c r="AT128" s="271"/>
      <c r="AU128" s="270"/>
      <c r="AV128" s="270"/>
      <c r="AW128" s="271"/>
      <c r="AX128" s="271"/>
      <c r="AY128" s="272"/>
      <c r="AZ128" s="273"/>
      <c r="BA128" s="273"/>
      <c r="BB128" s="273"/>
      <c r="BC128" s="273"/>
      <c r="BD128" s="273"/>
      <c r="BE128" s="273"/>
      <c r="BF128" s="273"/>
      <c r="BG128" s="268"/>
      <c r="BH128" s="272"/>
      <c r="BI128" s="273"/>
      <c r="BJ128" s="273"/>
      <c r="BK128" s="273"/>
      <c r="BL128" s="273"/>
      <c r="BM128" s="273"/>
      <c r="BN128" s="273"/>
      <c r="BO128" s="273"/>
      <c r="BP128" s="268"/>
      <c r="BQ128" s="268"/>
      <c r="BR128" s="274"/>
      <c r="BS128" s="267"/>
      <c r="BT128" s="266"/>
      <c r="BU128" s="267"/>
      <c r="BV128" s="267"/>
      <c r="BW128" s="267"/>
      <c r="BX128" s="267"/>
      <c r="BY128" s="267"/>
      <c r="BZ128" s="267"/>
      <c r="CA128" s="267"/>
      <c r="CB128" s="267"/>
      <c r="CC128" s="267"/>
      <c r="CD128" s="267"/>
      <c r="CE128" s="267"/>
      <c r="CF128" s="267"/>
      <c r="CG128" s="267"/>
      <c r="CH128" s="282"/>
      <c r="CI128" s="282"/>
      <c r="CJ128" s="282"/>
      <c r="CK128" s="282"/>
      <c r="CL128" s="282"/>
      <c r="CM128" s="282"/>
      <c r="CN128" s="282"/>
      <c r="CO128" s="282"/>
      <c r="CP128" s="282"/>
    </row>
    <row r="129" spans="1:94" s="340" customFormat="1" x14ac:dyDescent="0.25">
      <c r="A129" s="265"/>
      <c r="B129" s="265"/>
      <c r="C129" s="266"/>
      <c r="D129" s="267"/>
      <c r="E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8"/>
      <c r="Q129" s="267"/>
      <c r="R129" s="268"/>
      <c r="S129" s="267"/>
      <c r="T129" s="267"/>
      <c r="U129" s="267"/>
      <c r="V129" s="267"/>
      <c r="W129" s="268"/>
      <c r="X129" s="267"/>
      <c r="Y129" s="267"/>
      <c r="Z129" s="267"/>
      <c r="AA129" s="267"/>
      <c r="AB129" s="268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8"/>
      <c r="AN129" s="267"/>
      <c r="AO129" s="267"/>
      <c r="AP129" s="268"/>
      <c r="AQ129" s="269"/>
      <c r="AR129" s="268"/>
      <c r="AS129" s="270"/>
      <c r="AT129" s="271"/>
      <c r="AU129" s="270"/>
      <c r="AV129" s="270"/>
      <c r="AW129" s="271"/>
      <c r="AX129" s="271"/>
      <c r="AY129" s="272"/>
      <c r="AZ129" s="273"/>
      <c r="BA129" s="273"/>
      <c r="BB129" s="273"/>
      <c r="BC129" s="273"/>
      <c r="BD129" s="273"/>
      <c r="BE129" s="273"/>
      <c r="BF129" s="273"/>
      <c r="BG129" s="268"/>
      <c r="BH129" s="272"/>
      <c r="BI129" s="273"/>
      <c r="BJ129" s="273"/>
      <c r="BK129" s="273"/>
      <c r="BL129" s="273"/>
      <c r="BM129" s="273"/>
      <c r="BN129" s="273"/>
      <c r="BO129" s="273"/>
      <c r="BP129" s="268"/>
      <c r="BQ129" s="268"/>
      <c r="BR129" s="274"/>
      <c r="BS129" s="267"/>
      <c r="BT129" s="266"/>
      <c r="BU129" s="267"/>
      <c r="BV129" s="267"/>
      <c r="BW129" s="267"/>
      <c r="BX129" s="267"/>
      <c r="BY129" s="267"/>
      <c r="BZ129" s="267"/>
      <c r="CA129" s="267"/>
      <c r="CB129" s="267"/>
      <c r="CC129" s="267"/>
      <c r="CD129" s="267"/>
      <c r="CE129" s="267"/>
      <c r="CF129" s="267"/>
      <c r="CG129" s="267"/>
      <c r="CH129" s="282"/>
      <c r="CI129" s="282"/>
      <c r="CJ129" s="282"/>
      <c r="CK129" s="282"/>
      <c r="CL129" s="282"/>
      <c r="CM129" s="282"/>
      <c r="CN129" s="282"/>
      <c r="CO129" s="282"/>
      <c r="CP129" s="282"/>
    </row>
    <row r="130" spans="1:94" s="340" customFormat="1" x14ac:dyDescent="0.25">
      <c r="A130" s="265"/>
      <c r="B130" s="265"/>
      <c r="C130" s="266"/>
      <c r="D130" s="267"/>
      <c r="E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267"/>
      <c r="P130" s="268"/>
      <c r="Q130" s="267"/>
      <c r="R130" s="268"/>
      <c r="S130" s="267"/>
      <c r="T130" s="267"/>
      <c r="U130" s="267"/>
      <c r="V130" s="267"/>
      <c r="W130" s="268"/>
      <c r="X130" s="267"/>
      <c r="Y130" s="267"/>
      <c r="Z130" s="267"/>
      <c r="AA130" s="267"/>
      <c r="AB130" s="268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8"/>
      <c r="AN130" s="267"/>
      <c r="AO130" s="267"/>
      <c r="AP130" s="268"/>
      <c r="AQ130" s="269"/>
      <c r="AR130" s="268"/>
      <c r="AS130" s="270"/>
      <c r="AT130" s="271"/>
      <c r="AU130" s="270"/>
      <c r="AV130" s="270"/>
      <c r="AW130" s="271"/>
      <c r="AX130" s="271"/>
      <c r="AY130" s="272"/>
      <c r="AZ130" s="273"/>
      <c r="BA130" s="273"/>
      <c r="BB130" s="273"/>
      <c r="BC130" s="273"/>
      <c r="BD130" s="273"/>
      <c r="BE130" s="273"/>
      <c r="BF130" s="273"/>
      <c r="BG130" s="268"/>
      <c r="BH130" s="272"/>
      <c r="BI130" s="273"/>
      <c r="BJ130" s="273"/>
      <c r="BK130" s="273"/>
      <c r="BL130" s="273"/>
      <c r="BM130" s="273"/>
      <c r="BN130" s="273"/>
      <c r="BO130" s="273"/>
      <c r="BP130" s="268"/>
      <c r="BQ130" s="268"/>
      <c r="BR130" s="274"/>
      <c r="BS130" s="267"/>
      <c r="BT130" s="266"/>
      <c r="BU130" s="267"/>
      <c r="BV130" s="267"/>
      <c r="BW130" s="267"/>
      <c r="BX130" s="267"/>
      <c r="BY130" s="267"/>
      <c r="BZ130" s="267"/>
      <c r="CA130" s="267"/>
      <c r="CB130" s="267"/>
      <c r="CC130" s="267"/>
      <c r="CD130" s="267"/>
      <c r="CE130" s="267"/>
      <c r="CF130" s="267"/>
      <c r="CG130" s="267"/>
      <c r="CH130" s="282"/>
      <c r="CI130" s="282"/>
      <c r="CJ130" s="282"/>
      <c r="CK130" s="282"/>
      <c r="CL130" s="282"/>
      <c r="CM130" s="282"/>
      <c r="CN130" s="282"/>
      <c r="CO130" s="282"/>
      <c r="CP130" s="282"/>
    </row>
    <row r="131" spans="1:94" s="340" customFormat="1" x14ac:dyDescent="0.25">
      <c r="A131" s="265"/>
      <c r="B131" s="265"/>
      <c r="C131" s="266"/>
      <c r="D131" s="267"/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8"/>
      <c r="Q131" s="267"/>
      <c r="R131" s="268"/>
      <c r="S131" s="267"/>
      <c r="T131" s="267"/>
      <c r="U131" s="267"/>
      <c r="V131" s="267"/>
      <c r="W131" s="268"/>
      <c r="X131" s="267"/>
      <c r="Y131" s="267"/>
      <c r="Z131" s="267"/>
      <c r="AA131" s="267"/>
      <c r="AB131" s="268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8"/>
      <c r="AN131" s="267"/>
      <c r="AO131" s="267"/>
      <c r="AP131" s="268"/>
      <c r="AQ131" s="269"/>
      <c r="AR131" s="268"/>
      <c r="AS131" s="270"/>
      <c r="AT131" s="271"/>
      <c r="AU131" s="270"/>
      <c r="AV131" s="270"/>
      <c r="AW131" s="271"/>
      <c r="AX131" s="271"/>
      <c r="AY131" s="272"/>
      <c r="AZ131" s="273"/>
      <c r="BA131" s="273"/>
      <c r="BB131" s="273"/>
      <c r="BC131" s="273"/>
      <c r="BD131" s="273"/>
      <c r="BE131" s="273"/>
      <c r="BF131" s="273"/>
      <c r="BG131" s="268"/>
      <c r="BH131" s="272"/>
      <c r="BI131" s="273"/>
      <c r="BJ131" s="273"/>
      <c r="BK131" s="273"/>
      <c r="BL131" s="273"/>
      <c r="BM131" s="273"/>
      <c r="BN131" s="273"/>
      <c r="BO131" s="273"/>
      <c r="BP131" s="268"/>
      <c r="BQ131" s="268"/>
      <c r="BR131" s="274"/>
      <c r="BS131" s="267"/>
      <c r="BT131" s="266"/>
      <c r="BU131" s="267"/>
      <c r="BV131" s="267"/>
      <c r="BW131" s="267"/>
      <c r="BX131" s="267"/>
      <c r="BY131" s="267"/>
      <c r="BZ131" s="267"/>
      <c r="CA131" s="267"/>
      <c r="CB131" s="267"/>
      <c r="CC131" s="267"/>
      <c r="CD131" s="267"/>
      <c r="CE131" s="267"/>
      <c r="CF131" s="267"/>
      <c r="CG131" s="267"/>
      <c r="CH131" s="282"/>
      <c r="CI131" s="282"/>
      <c r="CJ131" s="282"/>
      <c r="CK131" s="282"/>
      <c r="CL131" s="282"/>
      <c r="CM131" s="282"/>
      <c r="CN131" s="282"/>
      <c r="CO131" s="282"/>
      <c r="CP131" s="282"/>
    </row>
    <row r="132" spans="1:94" s="340" customFormat="1" x14ac:dyDescent="0.25">
      <c r="A132" s="265"/>
      <c r="B132" s="265"/>
      <c r="C132" s="266"/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8"/>
      <c r="Q132" s="267"/>
      <c r="R132" s="268"/>
      <c r="S132" s="267"/>
      <c r="T132" s="267"/>
      <c r="U132" s="267"/>
      <c r="V132" s="267"/>
      <c r="W132" s="268"/>
      <c r="X132" s="267"/>
      <c r="Y132" s="267"/>
      <c r="Z132" s="267"/>
      <c r="AA132" s="267"/>
      <c r="AB132" s="268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8"/>
      <c r="AN132" s="267"/>
      <c r="AO132" s="267"/>
      <c r="AP132" s="268"/>
      <c r="AQ132" s="269"/>
      <c r="AR132" s="268"/>
      <c r="AS132" s="270"/>
      <c r="AT132" s="271"/>
      <c r="AU132" s="270"/>
      <c r="AV132" s="270"/>
      <c r="AW132" s="271"/>
      <c r="AX132" s="271"/>
      <c r="AY132" s="272"/>
      <c r="AZ132" s="273"/>
      <c r="BA132" s="273"/>
      <c r="BB132" s="273"/>
      <c r="BC132" s="273"/>
      <c r="BD132" s="273"/>
      <c r="BE132" s="273"/>
      <c r="BF132" s="273"/>
      <c r="BG132" s="268"/>
      <c r="BH132" s="272"/>
      <c r="BI132" s="273"/>
      <c r="BJ132" s="273"/>
      <c r="BK132" s="273"/>
      <c r="BL132" s="273"/>
      <c r="BM132" s="273"/>
      <c r="BN132" s="273"/>
      <c r="BO132" s="273"/>
      <c r="BP132" s="268"/>
      <c r="BQ132" s="268"/>
      <c r="BR132" s="274"/>
      <c r="BS132" s="267"/>
      <c r="BT132" s="266"/>
      <c r="BU132" s="267"/>
      <c r="BV132" s="267"/>
      <c r="BW132" s="267"/>
      <c r="BX132" s="267"/>
      <c r="BY132" s="267"/>
      <c r="BZ132" s="267"/>
      <c r="CA132" s="267"/>
      <c r="CB132" s="267"/>
      <c r="CC132" s="267"/>
      <c r="CD132" s="267"/>
      <c r="CE132" s="267"/>
      <c r="CF132" s="267"/>
      <c r="CG132" s="267"/>
      <c r="CH132" s="282"/>
      <c r="CI132" s="282"/>
      <c r="CJ132" s="282"/>
      <c r="CK132" s="282"/>
      <c r="CL132" s="282"/>
      <c r="CM132" s="282"/>
      <c r="CN132" s="282"/>
      <c r="CO132" s="282"/>
      <c r="CP132" s="282"/>
    </row>
    <row r="133" spans="1:94" s="340" customFormat="1" x14ac:dyDescent="0.25">
      <c r="A133" s="265"/>
      <c r="B133" s="265"/>
      <c r="C133" s="266"/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8"/>
      <c r="Q133" s="267"/>
      <c r="R133" s="268"/>
      <c r="S133" s="267"/>
      <c r="T133" s="267"/>
      <c r="U133" s="267"/>
      <c r="V133" s="267"/>
      <c r="W133" s="268"/>
      <c r="X133" s="267"/>
      <c r="Y133" s="267"/>
      <c r="Z133" s="267"/>
      <c r="AA133" s="267"/>
      <c r="AB133" s="268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8"/>
      <c r="AN133" s="267"/>
      <c r="AO133" s="267"/>
      <c r="AP133" s="268"/>
      <c r="AQ133" s="269"/>
      <c r="AR133" s="268"/>
      <c r="AS133" s="270"/>
      <c r="AT133" s="271"/>
      <c r="AU133" s="270"/>
      <c r="AV133" s="270"/>
      <c r="AW133" s="271"/>
      <c r="AX133" s="271"/>
      <c r="AY133" s="272"/>
      <c r="AZ133" s="273"/>
      <c r="BA133" s="273"/>
      <c r="BB133" s="273"/>
      <c r="BC133" s="273"/>
      <c r="BD133" s="273"/>
      <c r="BE133" s="273"/>
      <c r="BF133" s="273"/>
      <c r="BG133" s="268"/>
      <c r="BH133" s="272"/>
      <c r="BI133" s="273"/>
      <c r="BJ133" s="273"/>
      <c r="BK133" s="273"/>
      <c r="BL133" s="273"/>
      <c r="BM133" s="273"/>
      <c r="BN133" s="273"/>
      <c r="BO133" s="273"/>
      <c r="BP133" s="268"/>
      <c r="BQ133" s="268"/>
      <c r="BR133" s="274"/>
      <c r="BS133" s="267"/>
      <c r="BT133" s="266"/>
      <c r="BU133" s="267"/>
      <c r="BV133" s="267"/>
      <c r="BW133" s="267"/>
      <c r="BX133" s="267"/>
      <c r="BY133" s="267"/>
      <c r="BZ133" s="267"/>
      <c r="CA133" s="267"/>
      <c r="CB133" s="267"/>
      <c r="CC133" s="267"/>
      <c r="CD133" s="267"/>
      <c r="CE133" s="267"/>
      <c r="CF133" s="267"/>
      <c r="CG133" s="267"/>
      <c r="CH133" s="282"/>
      <c r="CI133" s="282"/>
      <c r="CJ133" s="282"/>
      <c r="CK133" s="282"/>
      <c r="CL133" s="282"/>
      <c r="CM133" s="282"/>
      <c r="CN133" s="282"/>
      <c r="CO133" s="282"/>
      <c r="CP133" s="282"/>
    </row>
    <row r="134" spans="1:94" s="340" customFormat="1" x14ac:dyDescent="0.25">
      <c r="A134" s="265"/>
      <c r="B134" s="265"/>
      <c r="C134" s="266"/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8"/>
      <c r="Q134" s="267"/>
      <c r="R134" s="268"/>
      <c r="S134" s="267"/>
      <c r="T134" s="267"/>
      <c r="U134" s="267"/>
      <c r="V134" s="267"/>
      <c r="W134" s="268"/>
      <c r="X134" s="267"/>
      <c r="Y134" s="267"/>
      <c r="Z134" s="267"/>
      <c r="AA134" s="267"/>
      <c r="AB134" s="268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8"/>
      <c r="AN134" s="267"/>
      <c r="AO134" s="267"/>
      <c r="AP134" s="268"/>
      <c r="AQ134" s="269"/>
      <c r="AR134" s="268"/>
      <c r="AS134" s="270"/>
      <c r="AT134" s="271"/>
      <c r="AU134" s="270"/>
      <c r="AV134" s="270"/>
      <c r="AW134" s="271"/>
      <c r="AX134" s="271"/>
      <c r="AY134" s="272"/>
      <c r="AZ134" s="273"/>
      <c r="BA134" s="273"/>
      <c r="BB134" s="273"/>
      <c r="BC134" s="273"/>
      <c r="BD134" s="273"/>
      <c r="BE134" s="273"/>
      <c r="BF134" s="273"/>
      <c r="BG134" s="268"/>
      <c r="BH134" s="272"/>
      <c r="BI134" s="273"/>
      <c r="BJ134" s="273"/>
      <c r="BK134" s="273"/>
      <c r="BL134" s="273"/>
      <c r="BM134" s="273"/>
      <c r="BN134" s="273"/>
      <c r="BO134" s="273"/>
      <c r="BP134" s="268"/>
      <c r="BQ134" s="268"/>
      <c r="BR134" s="274"/>
      <c r="BS134" s="267"/>
      <c r="BT134" s="266"/>
      <c r="BU134" s="267"/>
      <c r="BV134" s="267"/>
      <c r="BW134" s="267"/>
      <c r="BX134" s="267"/>
      <c r="BY134" s="267"/>
      <c r="BZ134" s="267"/>
      <c r="CA134" s="267"/>
      <c r="CB134" s="267"/>
      <c r="CC134" s="267"/>
      <c r="CD134" s="267"/>
      <c r="CE134" s="267"/>
      <c r="CF134" s="267"/>
      <c r="CG134" s="267"/>
      <c r="CH134" s="282"/>
      <c r="CI134" s="282"/>
      <c r="CJ134" s="282"/>
      <c r="CK134" s="282"/>
      <c r="CL134" s="282"/>
      <c r="CM134" s="282"/>
      <c r="CN134" s="282"/>
      <c r="CO134" s="282"/>
      <c r="CP134" s="282"/>
    </row>
    <row r="135" spans="1:94" s="340" customFormat="1" x14ac:dyDescent="0.25">
      <c r="A135" s="265"/>
      <c r="B135" s="265"/>
      <c r="C135" s="266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8"/>
      <c r="Q135" s="267"/>
      <c r="R135" s="268"/>
      <c r="S135" s="267"/>
      <c r="T135" s="267"/>
      <c r="U135" s="267"/>
      <c r="V135" s="267"/>
      <c r="W135" s="268"/>
      <c r="X135" s="267"/>
      <c r="Y135" s="267"/>
      <c r="Z135" s="267"/>
      <c r="AA135" s="267"/>
      <c r="AB135" s="268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8"/>
      <c r="AN135" s="267"/>
      <c r="AO135" s="267"/>
      <c r="AP135" s="268"/>
      <c r="AQ135" s="269"/>
      <c r="AR135" s="268"/>
      <c r="AS135" s="270"/>
      <c r="AT135" s="271"/>
      <c r="AU135" s="270"/>
      <c r="AV135" s="270"/>
      <c r="AW135" s="271"/>
      <c r="AX135" s="271"/>
      <c r="AY135" s="272"/>
      <c r="AZ135" s="273"/>
      <c r="BA135" s="273"/>
      <c r="BB135" s="273"/>
      <c r="BC135" s="273"/>
      <c r="BD135" s="273"/>
      <c r="BE135" s="273"/>
      <c r="BF135" s="273"/>
      <c r="BG135" s="268"/>
      <c r="BH135" s="272"/>
      <c r="BI135" s="273"/>
      <c r="BJ135" s="273"/>
      <c r="BK135" s="273"/>
      <c r="BL135" s="273"/>
      <c r="BM135" s="273"/>
      <c r="BN135" s="273"/>
      <c r="BO135" s="273"/>
      <c r="BP135" s="268"/>
      <c r="BQ135" s="268"/>
      <c r="BR135" s="274"/>
      <c r="BS135" s="267"/>
      <c r="BT135" s="266"/>
      <c r="BU135" s="267"/>
      <c r="BV135" s="267"/>
      <c r="BW135" s="267"/>
      <c r="BX135" s="267"/>
      <c r="BY135" s="267"/>
      <c r="BZ135" s="267"/>
      <c r="CA135" s="267"/>
      <c r="CB135" s="267"/>
      <c r="CC135" s="267"/>
      <c r="CD135" s="267"/>
      <c r="CE135" s="267"/>
      <c r="CF135" s="267"/>
      <c r="CG135" s="267"/>
      <c r="CH135" s="282"/>
      <c r="CI135" s="282"/>
      <c r="CJ135" s="282"/>
      <c r="CK135" s="282"/>
      <c r="CL135" s="282"/>
      <c r="CM135" s="282"/>
      <c r="CN135" s="282"/>
      <c r="CO135" s="282"/>
      <c r="CP135" s="282"/>
    </row>
    <row r="136" spans="1:94" s="340" customFormat="1" x14ac:dyDescent="0.25">
      <c r="A136" s="265"/>
      <c r="B136" s="265"/>
      <c r="C136" s="266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8"/>
      <c r="Q136" s="267"/>
      <c r="R136" s="268"/>
      <c r="S136" s="267"/>
      <c r="T136" s="267"/>
      <c r="U136" s="267"/>
      <c r="V136" s="267"/>
      <c r="W136" s="268"/>
      <c r="X136" s="267"/>
      <c r="Y136" s="267"/>
      <c r="Z136" s="267"/>
      <c r="AA136" s="267"/>
      <c r="AB136" s="268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8"/>
      <c r="AN136" s="267"/>
      <c r="AO136" s="267"/>
      <c r="AP136" s="268"/>
      <c r="AQ136" s="269"/>
      <c r="AR136" s="268"/>
      <c r="AS136" s="270"/>
      <c r="AT136" s="271"/>
      <c r="AU136" s="270"/>
      <c r="AV136" s="270"/>
      <c r="AW136" s="271"/>
      <c r="AX136" s="271"/>
      <c r="AY136" s="272"/>
      <c r="AZ136" s="273"/>
      <c r="BA136" s="273"/>
      <c r="BB136" s="273"/>
      <c r="BC136" s="273"/>
      <c r="BD136" s="273"/>
      <c r="BE136" s="273"/>
      <c r="BF136" s="273"/>
      <c r="BG136" s="268"/>
      <c r="BH136" s="272"/>
      <c r="BI136" s="273"/>
      <c r="BJ136" s="273"/>
      <c r="BK136" s="273"/>
      <c r="BL136" s="273"/>
      <c r="BM136" s="273"/>
      <c r="BN136" s="273"/>
      <c r="BO136" s="273"/>
      <c r="BP136" s="268"/>
      <c r="BQ136" s="268"/>
      <c r="BR136" s="274"/>
      <c r="BS136" s="267"/>
      <c r="BT136" s="266"/>
      <c r="BU136" s="267"/>
      <c r="BV136" s="267"/>
      <c r="BW136" s="267"/>
      <c r="BX136" s="267"/>
      <c r="BY136" s="267"/>
      <c r="BZ136" s="267"/>
      <c r="CA136" s="267"/>
      <c r="CB136" s="267"/>
      <c r="CC136" s="267"/>
      <c r="CD136" s="267"/>
      <c r="CE136" s="267"/>
      <c r="CF136" s="267"/>
      <c r="CG136" s="267"/>
      <c r="CH136" s="282"/>
      <c r="CI136" s="282"/>
      <c r="CJ136" s="282"/>
      <c r="CK136" s="282"/>
      <c r="CL136" s="282"/>
      <c r="CM136" s="282"/>
      <c r="CN136" s="282"/>
      <c r="CO136" s="282"/>
      <c r="CP136" s="282"/>
    </row>
    <row r="137" spans="1:94" s="340" customFormat="1" x14ac:dyDescent="0.25">
      <c r="A137" s="265"/>
      <c r="B137" s="265"/>
      <c r="C137" s="266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8"/>
      <c r="Q137" s="267"/>
      <c r="R137" s="268"/>
      <c r="S137" s="267"/>
      <c r="T137" s="267"/>
      <c r="U137" s="267"/>
      <c r="V137" s="267"/>
      <c r="W137" s="268"/>
      <c r="X137" s="267"/>
      <c r="Y137" s="267"/>
      <c r="Z137" s="267"/>
      <c r="AA137" s="267"/>
      <c r="AB137" s="268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8"/>
      <c r="AN137" s="267"/>
      <c r="AO137" s="267"/>
      <c r="AP137" s="268"/>
      <c r="AQ137" s="269"/>
      <c r="AR137" s="268"/>
      <c r="AS137" s="270"/>
      <c r="AT137" s="271"/>
      <c r="AU137" s="270"/>
      <c r="AV137" s="270"/>
      <c r="AW137" s="271"/>
      <c r="AX137" s="271"/>
      <c r="AY137" s="272"/>
      <c r="AZ137" s="273"/>
      <c r="BA137" s="273"/>
      <c r="BB137" s="273"/>
      <c r="BC137" s="273"/>
      <c r="BD137" s="273"/>
      <c r="BE137" s="273"/>
      <c r="BF137" s="273"/>
      <c r="BG137" s="268"/>
      <c r="BH137" s="272"/>
      <c r="BI137" s="273"/>
      <c r="BJ137" s="273"/>
      <c r="BK137" s="273"/>
      <c r="BL137" s="273"/>
      <c r="BM137" s="273"/>
      <c r="BN137" s="273"/>
      <c r="BO137" s="273"/>
      <c r="BP137" s="268"/>
      <c r="BQ137" s="268"/>
      <c r="BR137" s="274"/>
      <c r="BS137" s="267"/>
      <c r="BT137" s="266"/>
      <c r="BU137" s="267"/>
      <c r="BV137" s="267"/>
      <c r="BW137" s="267"/>
      <c r="BX137" s="267"/>
      <c r="BY137" s="267"/>
      <c r="BZ137" s="267"/>
      <c r="CA137" s="267"/>
      <c r="CB137" s="267"/>
      <c r="CC137" s="267"/>
      <c r="CD137" s="267"/>
      <c r="CE137" s="267"/>
      <c r="CF137" s="267"/>
      <c r="CG137" s="267"/>
      <c r="CH137" s="282"/>
      <c r="CI137" s="282"/>
      <c r="CJ137" s="282"/>
      <c r="CK137" s="282"/>
      <c r="CL137" s="282"/>
      <c r="CM137" s="282"/>
      <c r="CN137" s="282"/>
      <c r="CO137" s="282"/>
      <c r="CP137" s="282"/>
    </row>
    <row r="138" spans="1:94" s="340" customFormat="1" x14ac:dyDescent="0.25">
      <c r="A138" s="265"/>
      <c r="B138" s="265"/>
      <c r="C138" s="266"/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8"/>
      <c r="Q138" s="267"/>
      <c r="R138" s="268"/>
      <c r="S138" s="267"/>
      <c r="T138" s="267"/>
      <c r="U138" s="267"/>
      <c r="V138" s="267"/>
      <c r="W138" s="268"/>
      <c r="X138" s="267"/>
      <c r="Y138" s="267"/>
      <c r="Z138" s="267"/>
      <c r="AA138" s="267"/>
      <c r="AB138" s="268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8"/>
      <c r="AN138" s="267"/>
      <c r="AO138" s="267"/>
      <c r="AP138" s="268"/>
      <c r="AQ138" s="269"/>
      <c r="AR138" s="268"/>
      <c r="AS138" s="270"/>
      <c r="AT138" s="271"/>
      <c r="AU138" s="270"/>
      <c r="AV138" s="270"/>
      <c r="AW138" s="271"/>
      <c r="AX138" s="271"/>
      <c r="AY138" s="272"/>
      <c r="AZ138" s="273"/>
      <c r="BA138" s="273"/>
      <c r="BB138" s="273"/>
      <c r="BC138" s="273"/>
      <c r="BD138" s="273"/>
      <c r="BE138" s="273"/>
      <c r="BF138" s="273"/>
      <c r="BG138" s="268"/>
      <c r="BH138" s="272"/>
      <c r="BI138" s="273"/>
      <c r="BJ138" s="273"/>
      <c r="BK138" s="273"/>
      <c r="BL138" s="273"/>
      <c r="BM138" s="273"/>
      <c r="BN138" s="273"/>
      <c r="BO138" s="273"/>
      <c r="BP138" s="268"/>
      <c r="BQ138" s="268"/>
      <c r="BR138" s="274"/>
      <c r="BS138" s="267"/>
      <c r="BT138" s="266"/>
      <c r="BU138" s="267"/>
      <c r="BV138" s="267"/>
      <c r="BW138" s="267"/>
      <c r="BX138" s="267"/>
      <c r="BY138" s="267"/>
      <c r="BZ138" s="267"/>
      <c r="CA138" s="267"/>
      <c r="CB138" s="267"/>
      <c r="CC138" s="267"/>
      <c r="CD138" s="267"/>
      <c r="CE138" s="267"/>
      <c r="CF138" s="267"/>
      <c r="CG138" s="267"/>
      <c r="CH138" s="282"/>
      <c r="CI138" s="282"/>
      <c r="CJ138" s="282"/>
      <c r="CK138" s="282"/>
      <c r="CL138" s="282"/>
      <c r="CM138" s="282"/>
      <c r="CN138" s="282"/>
      <c r="CO138" s="282"/>
      <c r="CP138" s="282"/>
    </row>
    <row r="139" spans="1:94" s="340" customFormat="1" x14ac:dyDescent="0.25">
      <c r="A139" s="265"/>
      <c r="B139" s="265"/>
      <c r="C139" s="266"/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8"/>
      <c r="Q139" s="267"/>
      <c r="R139" s="268"/>
      <c r="S139" s="267"/>
      <c r="T139" s="267"/>
      <c r="U139" s="267"/>
      <c r="V139" s="267"/>
      <c r="W139" s="268"/>
      <c r="X139" s="267"/>
      <c r="Y139" s="267"/>
      <c r="Z139" s="267"/>
      <c r="AA139" s="267"/>
      <c r="AB139" s="268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8"/>
      <c r="AN139" s="267"/>
      <c r="AO139" s="267"/>
      <c r="AP139" s="268"/>
      <c r="AQ139" s="269"/>
      <c r="AR139" s="268"/>
      <c r="AS139" s="270"/>
      <c r="AT139" s="271"/>
      <c r="AU139" s="270"/>
      <c r="AV139" s="270"/>
      <c r="AW139" s="271"/>
      <c r="AX139" s="271"/>
      <c r="AY139" s="272"/>
      <c r="AZ139" s="273"/>
      <c r="BA139" s="273"/>
      <c r="BB139" s="273"/>
      <c r="BC139" s="273"/>
      <c r="BD139" s="273"/>
      <c r="BE139" s="273"/>
      <c r="BF139" s="273"/>
      <c r="BG139" s="268"/>
      <c r="BH139" s="272"/>
      <c r="BI139" s="273"/>
      <c r="BJ139" s="273"/>
      <c r="BK139" s="273"/>
      <c r="BL139" s="273"/>
      <c r="BM139" s="273"/>
      <c r="BN139" s="273"/>
      <c r="BO139" s="273"/>
      <c r="BP139" s="268"/>
      <c r="BQ139" s="268"/>
      <c r="BR139" s="274"/>
      <c r="BS139" s="267"/>
      <c r="BT139" s="266"/>
      <c r="BU139" s="267"/>
      <c r="BV139" s="267"/>
      <c r="BW139" s="267"/>
      <c r="BX139" s="267"/>
      <c r="BY139" s="267"/>
      <c r="BZ139" s="267"/>
      <c r="CA139" s="267"/>
      <c r="CB139" s="267"/>
      <c r="CC139" s="267"/>
      <c r="CD139" s="267"/>
      <c r="CE139" s="267"/>
      <c r="CF139" s="267"/>
      <c r="CG139" s="267"/>
      <c r="CH139" s="282"/>
      <c r="CI139" s="282"/>
      <c r="CJ139" s="282"/>
      <c r="CK139" s="282"/>
      <c r="CL139" s="282"/>
      <c r="CM139" s="282"/>
      <c r="CN139" s="282"/>
      <c r="CO139" s="282"/>
      <c r="CP139" s="282"/>
    </row>
    <row r="140" spans="1:94" s="340" customFormat="1" x14ac:dyDescent="0.25">
      <c r="A140" s="265"/>
      <c r="B140" s="265"/>
      <c r="C140" s="266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8"/>
      <c r="Q140" s="267"/>
      <c r="R140" s="268"/>
      <c r="S140" s="267"/>
      <c r="T140" s="267"/>
      <c r="U140" s="267"/>
      <c r="V140" s="267"/>
      <c r="W140" s="268"/>
      <c r="X140" s="267"/>
      <c r="Y140" s="267"/>
      <c r="Z140" s="267"/>
      <c r="AA140" s="267"/>
      <c r="AB140" s="268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8"/>
      <c r="AN140" s="267"/>
      <c r="AO140" s="267"/>
      <c r="AP140" s="268"/>
      <c r="AQ140" s="269"/>
      <c r="AR140" s="268"/>
      <c r="AS140" s="270"/>
      <c r="AT140" s="271"/>
      <c r="AU140" s="270"/>
      <c r="AV140" s="270"/>
      <c r="AW140" s="271"/>
      <c r="AX140" s="271"/>
      <c r="AY140" s="272"/>
      <c r="AZ140" s="273"/>
      <c r="BA140" s="273"/>
      <c r="BB140" s="273"/>
      <c r="BC140" s="273"/>
      <c r="BD140" s="273"/>
      <c r="BE140" s="273"/>
      <c r="BF140" s="273"/>
      <c r="BG140" s="268"/>
      <c r="BH140" s="272"/>
      <c r="BI140" s="273"/>
      <c r="BJ140" s="273"/>
      <c r="BK140" s="273"/>
      <c r="BL140" s="273"/>
      <c r="BM140" s="273"/>
      <c r="BN140" s="273"/>
      <c r="BO140" s="273"/>
      <c r="BP140" s="268"/>
      <c r="BQ140" s="268"/>
      <c r="BR140" s="274"/>
      <c r="BS140" s="267"/>
      <c r="BT140" s="266"/>
      <c r="BU140" s="267"/>
      <c r="BV140" s="267"/>
      <c r="BW140" s="267"/>
      <c r="BX140" s="267"/>
      <c r="BY140" s="267"/>
      <c r="BZ140" s="267"/>
      <c r="CA140" s="267"/>
      <c r="CB140" s="267"/>
      <c r="CC140" s="267"/>
      <c r="CD140" s="267"/>
      <c r="CE140" s="267"/>
      <c r="CF140" s="267"/>
      <c r="CG140" s="267"/>
      <c r="CH140" s="282"/>
      <c r="CI140" s="282"/>
      <c r="CJ140" s="282"/>
      <c r="CK140" s="282"/>
      <c r="CL140" s="282"/>
      <c r="CM140" s="282"/>
      <c r="CN140" s="282"/>
      <c r="CO140" s="282"/>
      <c r="CP140" s="282"/>
    </row>
    <row r="141" spans="1:94" s="340" customFormat="1" x14ac:dyDescent="0.25">
      <c r="A141" s="265"/>
      <c r="B141" s="265"/>
      <c r="C141" s="266"/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8"/>
      <c r="Q141" s="267"/>
      <c r="R141" s="268"/>
      <c r="S141" s="267"/>
      <c r="T141" s="267"/>
      <c r="U141" s="267"/>
      <c r="V141" s="267"/>
      <c r="W141" s="268"/>
      <c r="X141" s="267"/>
      <c r="Y141" s="267"/>
      <c r="Z141" s="267"/>
      <c r="AA141" s="267"/>
      <c r="AB141" s="268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8"/>
      <c r="AN141" s="267"/>
      <c r="AO141" s="267"/>
      <c r="AP141" s="268"/>
      <c r="AQ141" s="269"/>
      <c r="AR141" s="268"/>
      <c r="AS141" s="270"/>
      <c r="AT141" s="271"/>
      <c r="AU141" s="270"/>
      <c r="AV141" s="270"/>
      <c r="AW141" s="271"/>
      <c r="AX141" s="271"/>
      <c r="AY141" s="272"/>
      <c r="AZ141" s="273"/>
      <c r="BA141" s="273"/>
      <c r="BB141" s="273"/>
      <c r="BC141" s="273"/>
      <c r="BD141" s="273"/>
      <c r="BE141" s="273"/>
      <c r="BF141" s="273"/>
      <c r="BG141" s="268"/>
      <c r="BH141" s="272"/>
      <c r="BI141" s="273"/>
      <c r="BJ141" s="273"/>
      <c r="BK141" s="273"/>
      <c r="BL141" s="273"/>
      <c r="BM141" s="273"/>
      <c r="BN141" s="273"/>
      <c r="BO141" s="273"/>
      <c r="BP141" s="268"/>
      <c r="BQ141" s="268"/>
      <c r="BR141" s="274"/>
      <c r="BS141" s="267"/>
      <c r="BT141" s="266"/>
      <c r="BU141" s="267"/>
      <c r="BV141" s="267"/>
      <c r="BW141" s="267"/>
      <c r="BX141" s="267"/>
      <c r="BY141" s="267"/>
      <c r="BZ141" s="267"/>
      <c r="CA141" s="267"/>
      <c r="CB141" s="267"/>
      <c r="CC141" s="267"/>
      <c r="CD141" s="267"/>
      <c r="CE141" s="267"/>
      <c r="CF141" s="267"/>
      <c r="CG141" s="267"/>
      <c r="CH141" s="282"/>
      <c r="CI141" s="282"/>
      <c r="CJ141" s="282"/>
      <c r="CK141" s="282"/>
      <c r="CL141" s="282"/>
      <c r="CM141" s="282"/>
      <c r="CN141" s="282"/>
      <c r="CO141" s="282"/>
      <c r="CP141" s="282"/>
    </row>
    <row r="142" spans="1:94" s="340" customFormat="1" x14ac:dyDescent="0.25">
      <c r="A142" s="265"/>
      <c r="B142" s="265"/>
      <c r="C142" s="266"/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8"/>
      <c r="Q142" s="267"/>
      <c r="R142" s="268"/>
      <c r="S142" s="267"/>
      <c r="T142" s="267"/>
      <c r="U142" s="267"/>
      <c r="V142" s="267"/>
      <c r="W142" s="268"/>
      <c r="X142" s="267"/>
      <c r="Y142" s="267"/>
      <c r="Z142" s="267"/>
      <c r="AA142" s="267"/>
      <c r="AB142" s="268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8"/>
      <c r="AN142" s="267"/>
      <c r="AO142" s="267"/>
      <c r="AP142" s="268"/>
      <c r="AQ142" s="269"/>
      <c r="AR142" s="268"/>
      <c r="AS142" s="270"/>
      <c r="AT142" s="271"/>
      <c r="AU142" s="270"/>
      <c r="AV142" s="270"/>
      <c r="AW142" s="271"/>
      <c r="AX142" s="271"/>
      <c r="AY142" s="272"/>
      <c r="AZ142" s="273"/>
      <c r="BA142" s="273"/>
      <c r="BB142" s="273"/>
      <c r="BC142" s="273"/>
      <c r="BD142" s="273"/>
      <c r="BE142" s="273"/>
      <c r="BF142" s="273"/>
      <c r="BG142" s="268"/>
      <c r="BH142" s="272"/>
      <c r="BI142" s="273"/>
      <c r="BJ142" s="273"/>
      <c r="BK142" s="273"/>
      <c r="BL142" s="273"/>
      <c r="BM142" s="273"/>
      <c r="BN142" s="273"/>
      <c r="BO142" s="273"/>
      <c r="BP142" s="268"/>
      <c r="BQ142" s="268"/>
      <c r="BR142" s="274"/>
      <c r="BS142" s="267"/>
      <c r="BT142" s="266"/>
      <c r="BU142" s="267"/>
      <c r="BV142" s="267"/>
      <c r="BW142" s="267"/>
      <c r="BX142" s="267"/>
      <c r="BY142" s="267"/>
      <c r="BZ142" s="267"/>
      <c r="CA142" s="267"/>
      <c r="CB142" s="267"/>
      <c r="CC142" s="267"/>
      <c r="CD142" s="267"/>
      <c r="CE142" s="267"/>
      <c r="CF142" s="267"/>
      <c r="CG142" s="267"/>
      <c r="CH142" s="282"/>
      <c r="CI142" s="282"/>
      <c r="CJ142" s="282"/>
      <c r="CK142" s="282"/>
      <c r="CL142" s="282"/>
      <c r="CM142" s="282"/>
      <c r="CN142" s="282"/>
      <c r="CO142" s="282"/>
      <c r="CP142" s="282"/>
    </row>
    <row r="143" spans="1:94" s="340" customFormat="1" x14ac:dyDescent="0.25">
      <c r="A143" s="265"/>
      <c r="B143" s="265"/>
      <c r="C143" s="266"/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8"/>
      <c r="Q143" s="267"/>
      <c r="R143" s="268"/>
      <c r="S143" s="267"/>
      <c r="T143" s="267"/>
      <c r="U143" s="267"/>
      <c r="V143" s="267"/>
      <c r="W143" s="268"/>
      <c r="X143" s="267"/>
      <c r="Y143" s="267"/>
      <c r="Z143" s="267"/>
      <c r="AA143" s="267"/>
      <c r="AB143" s="268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8"/>
      <c r="AN143" s="267"/>
      <c r="AO143" s="267"/>
      <c r="AP143" s="268"/>
      <c r="AQ143" s="269"/>
      <c r="AR143" s="268"/>
      <c r="AS143" s="270"/>
      <c r="AT143" s="271"/>
      <c r="AU143" s="270"/>
      <c r="AV143" s="270"/>
      <c r="AW143" s="271"/>
      <c r="AX143" s="271"/>
      <c r="AY143" s="272"/>
      <c r="AZ143" s="273"/>
      <c r="BA143" s="273"/>
      <c r="BB143" s="273"/>
      <c r="BC143" s="273"/>
      <c r="BD143" s="273"/>
      <c r="BE143" s="273"/>
      <c r="BF143" s="273"/>
      <c r="BG143" s="268"/>
      <c r="BH143" s="272"/>
      <c r="BI143" s="273"/>
      <c r="BJ143" s="273"/>
      <c r="BK143" s="273"/>
      <c r="BL143" s="273"/>
      <c r="BM143" s="273"/>
      <c r="BN143" s="273"/>
      <c r="BO143" s="273"/>
      <c r="BP143" s="268"/>
      <c r="BQ143" s="268"/>
      <c r="BR143" s="274"/>
      <c r="BS143" s="267"/>
      <c r="BT143" s="266"/>
      <c r="BU143" s="267"/>
      <c r="BV143" s="267"/>
      <c r="BW143" s="267"/>
      <c r="BX143" s="267"/>
      <c r="BY143" s="267"/>
      <c r="BZ143" s="267"/>
      <c r="CA143" s="267"/>
      <c r="CB143" s="267"/>
      <c r="CC143" s="267"/>
      <c r="CD143" s="267"/>
      <c r="CE143" s="267"/>
      <c r="CF143" s="267"/>
      <c r="CG143" s="267"/>
      <c r="CH143" s="282"/>
      <c r="CI143" s="282"/>
      <c r="CJ143" s="282"/>
      <c r="CK143" s="282"/>
      <c r="CL143" s="282"/>
      <c r="CM143" s="282"/>
      <c r="CN143" s="282"/>
      <c r="CO143" s="282"/>
      <c r="CP143" s="282"/>
    </row>
    <row r="144" spans="1:94" s="340" customFormat="1" x14ac:dyDescent="0.25">
      <c r="A144" s="265"/>
      <c r="B144" s="265"/>
      <c r="C144" s="266"/>
      <c r="D144" s="267"/>
      <c r="E144" s="26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  <c r="P144" s="268"/>
      <c r="Q144" s="267"/>
      <c r="R144" s="268"/>
      <c r="S144" s="267"/>
      <c r="T144" s="267"/>
      <c r="U144" s="267"/>
      <c r="V144" s="267"/>
      <c r="W144" s="268"/>
      <c r="X144" s="267"/>
      <c r="Y144" s="267"/>
      <c r="Z144" s="267"/>
      <c r="AA144" s="267"/>
      <c r="AB144" s="268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8"/>
      <c r="AN144" s="267"/>
      <c r="AO144" s="267"/>
      <c r="AP144" s="268"/>
      <c r="AQ144" s="269"/>
      <c r="AR144" s="268"/>
      <c r="AS144" s="270"/>
      <c r="AT144" s="271"/>
      <c r="AU144" s="270"/>
      <c r="AV144" s="270"/>
      <c r="AW144" s="271"/>
      <c r="AX144" s="271"/>
      <c r="AY144" s="272"/>
      <c r="AZ144" s="273"/>
      <c r="BA144" s="273"/>
      <c r="BB144" s="273"/>
      <c r="BC144" s="273"/>
      <c r="BD144" s="273"/>
      <c r="BE144" s="273"/>
      <c r="BF144" s="273"/>
      <c r="BG144" s="268"/>
      <c r="BH144" s="272"/>
      <c r="BI144" s="273"/>
      <c r="BJ144" s="273"/>
      <c r="BK144" s="273"/>
      <c r="BL144" s="273"/>
      <c r="BM144" s="273"/>
      <c r="BN144" s="273"/>
      <c r="BO144" s="273"/>
      <c r="BP144" s="268"/>
      <c r="BQ144" s="268"/>
      <c r="BR144" s="274"/>
      <c r="BS144" s="267"/>
      <c r="BT144" s="266"/>
      <c r="BU144" s="267"/>
      <c r="BV144" s="267"/>
      <c r="BW144" s="267"/>
      <c r="BX144" s="267"/>
      <c r="BY144" s="267"/>
      <c r="BZ144" s="267"/>
      <c r="CA144" s="267"/>
      <c r="CB144" s="267"/>
      <c r="CC144" s="267"/>
      <c r="CD144" s="267"/>
      <c r="CE144" s="267"/>
      <c r="CF144" s="267"/>
      <c r="CG144" s="267"/>
      <c r="CH144" s="282"/>
      <c r="CI144" s="282"/>
      <c r="CJ144" s="282"/>
      <c r="CK144" s="282"/>
      <c r="CL144" s="282"/>
      <c r="CM144" s="282"/>
      <c r="CN144" s="282"/>
      <c r="CO144" s="282"/>
      <c r="CP144" s="282"/>
    </row>
    <row r="145" spans="1:94" s="340" customFormat="1" x14ac:dyDescent="0.25">
      <c r="A145" s="265"/>
      <c r="B145" s="265"/>
      <c r="C145" s="266"/>
      <c r="D145" s="267"/>
      <c r="E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8"/>
      <c r="Q145" s="267"/>
      <c r="R145" s="268"/>
      <c r="S145" s="267"/>
      <c r="T145" s="267"/>
      <c r="U145" s="267"/>
      <c r="V145" s="267"/>
      <c r="W145" s="268"/>
      <c r="X145" s="267"/>
      <c r="Y145" s="267"/>
      <c r="Z145" s="267"/>
      <c r="AA145" s="267"/>
      <c r="AB145" s="268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8"/>
      <c r="AN145" s="267"/>
      <c r="AO145" s="267"/>
      <c r="AP145" s="268"/>
      <c r="AQ145" s="269"/>
      <c r="AR145" s="268"/>
      <c r="AS145" s="270"/>
      <c r="AT145" s="271"/>
      <c r="AU145" s="270"/>
      <c r="AV145" s="270"/>
      <c r="AW145" s="271"/>
      <c r="AX145" s="271"/>
      <c r="AY145" s="272"/>
      <c r="AZ145" s="273"/>
      <c r="BA145" s="273"/>
      <c r="BB145" s="273"/>
      <c r="BC145" s="273"/>
      <c r="BD145" s="273"/>
      <c r="BE145" s="273"/>
      <c r="BF145" s="273"/>
      <c r="BG145" s="268"/>
      <c r="BH145" s="272"/>
      <c r="BI145" s="273"/>
      <c r="BJ145" s="273"/>
      <c r="BK145" s="273"/>
      <c r="BL145" s="273"/>
      <c r="BM145" s="273"/>
      <c r="BN145" s="273"/>
      <c r="BO145" s="273"/>
      <c r="BP145" s="268"/>
      <c r="BQ145" s="268"/>
      <c r="BR145" s="274"/>
      <c r="BS145" s="267"/>
      <c r="BT145" s="266"/>
      <c r="BU145" s="267"/>
      <c r="BV145" s="267"/>
      <c r="BW145" s="267"/>
      <c r="BX145" s="267"/>
      <c r="BY145" s="267"/>
      <c r="BZ145" s="267"/>
      <c r="CA145" s="267"/>
      <c r="CB145" s="267"/>
      <c r="CC145" s="267"/>
      <c r="CD145" s="267"/>
      <c r="CE145" s="267"/>
      <c r="CF145" s="267"/>
      <c r="CG145" s="267"/>
      <c r="CH145" s="282"/>
      <c r="CI145" s="282"/>
      <c r="CJ145" s="282"/>
      <c r="CK145" s="282"/>
      <c r="CL145" s="282"/>
      <c r="CM145" s="282"/>
      <c r="CN145" s="282"/>
      <c r="CO145" s="282"/>
      <c r="CP145" s="282"/>
    </row>
    <row r="146" spans="1:94" s="340" customFormat="1" x14ac:dyDescent="0.25">
      <c r="A146" s="265"/>
      <c r="B146" s="265"/>
      <c r="C146" s="266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8"/>
      <c r="Q146" s="267"/>
      <c r="R146" s="268"/>
      <c r="S146" s="267"/>
      <c r="T146" s="267"/>
      <c r="U146" s="267"/>
      <c r="V146" s="267"/>
      <c r="W146" s="268"/>
      <c r="X146" s="267"/>
      <c r="Y146" s="267"/>
      <c r="Z146" s="267"/>
      <c r="AA146" s="267"/>
      <c r="AB146" s="268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8"/>
      <c r="AN146" s="267"/>
      <c r="AO146" s="267"/>
      <c r="AP146" s="268"/>
      <c r="AQ146" s="269"/>
      <c r="AR146" s="268"/>
      <c r="AS146" s="270"/>
      <c r="AT146" s="271"/>
      <c r="AU146" s="270"/>
      <c r="AV146" s="270"/>
      <c r="AW146" s="271"/>
      <c r="AX146" s="271"/>
      <c r="AY146" s="272"/>
      <c r="AZ146" s="273"/>
      <c r="BA146" s="273"/>
      <c r="BB146" s="273"/>
      <c r="BC146" s="273"/>
      <c r="BD146" s="273"/>
      <c r="BE146" s="273"/>
      <c r="BF146" s="273"/>
      <c r="BG146" s="268"/>
      <c r="BH146" s="272"/>
      <c r="BI146" s="273"/>
      <c r="BJ146" s="273"/>
      <c r="BK146" s="273"/>
      <c r="BL146" s="273"/>
      <c r="BM146" s="273"/>
      <c r="BN146" s="273"/>
      <c r="BO146" s="273"/>
      <c r="BP146" s="268"/>
      <c r="BQ146" s="268"/>
      <c r="BR146" s="274"/>
      <c r="BS146" s="267"/>
      <c r="BT146" s="266"/>
      <c r="BU146" s="267"/>
      <c r="BV146" s="267"/>
      <c r="BW146" s="267"/>
      <c r="BX146" s="267"/>
      <c r="BY146" s="267"/>
      <c r="BZ146" s="267"/>
      <c r="CA146" s="267"/>
      <c r="CB146" s="267"/>
      <c r="CC146" s="267"/>
      <c r="CD146" s="267"/>
      <c r="CE146" s="267"/>
      <c r="CF146" s="267"/>
      <c r="CG146" s="267"/>
      <c r="CH146" s="282"/>
      <c r="CI146" s="282"/>
      <c r="CJ146" s="282"/>
      <c r="CK146" s="282"/>
      <c r="CL146" s="282"/>
      <c r="CM146" s="282"/>
      <c r="CN146" s="282"/>
      <c r="CO146" s="282"/>
      <c r="CP146" s="282"/>
    </row>
    <row r="147" spans="1:94" s="340" customFormat="1" x14ac:dyDescent="0.25">
      <c r="A147" s="265"/>
      <c r="B147" s="265"/>
      <c r="C147" s="266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8"/>
      <c r="Q147" s="267"/>
      <c r="R147" s="268"/>
      <c r="S147" s="267"/>
      <c r="T147" s="267"/>
      <c r="U147" s="267"/>
      <c r="V147" s="267"/>
      <c r="W147" s="268"/>
      <c r="X147" s="267"/>
      <c r="Y147" s="267"/>
      <c r="Z147" s="267"/>
      <c r="AA147" s="267"/>
      <c r="AB147" s="268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8"/>
      <c r="AN147" s="267"/>
      <c r="AO147" s="267"/>
      <c r="AP147" s="268"/>
      <c r="AQ147" s="269"/>
      <c r="AR147" s="268"/>
      <c r="AS147" s="270"/>
      <c r="AT147" s="271"/>
      <c r="AU147" s="270"/>
      <c r="AV147" s="270"/>
      <c r="AW147" s="271"/>
      <c r="AX147" s="271"/>
      <c r="AY147" s="272"/>
      <c r="AZ147" s="273"/>
      <c r="BA147" s="273"/>
      <c r="BB147" s="273"/>
      <c r="BC147" s="273"/>
      <c r="BD147" s="273"/>
      <c r="BE147" s="273"/>
      <c r="BF147" s="273"/>
      <c r="BG147" s="268"/>
      <c r="BH147" s="272"/>
      <c r="BI147" s="273"/>
      <c r="BJ147" s="273"/>
      <c r="BK147" s="273"/>
      <c r="BL147" s="273"/>
      <c r="BM147" s="273"/>
      <c r="BN147" s="273"/>
      <c r="BO147" s="273"/>
      <c r="BP147" s="268"/>
      <c r="BQ147" s="268"/>
      <c r="BR147" s="274"/>
      <c r="BS147" s="267"/>
      <c r="BT147" s="266"/>
      <c r="BU147" s="267"/>
      <c r="BV147" s="267"/>
      <c r="BW147" s="267"/>
      <c r="BX147" s="267"/>
      <c r="BY147" s="267"/>
      <c r="BZ147" s="267"/>
      <c r="CA147" s="267"/>
      <c r="CB147" s="267"/>
      <c r="CC147" s="267"/>
      <c r="CD147" s="267"/>
      <c r="CE147" s="267"/>
      <c r="CF147" s="267"/>
      <c r="CG147" s="267"/>
      <c r="CH147" s="282"/>
      <c r="CI147" s="282"/>
      <c r="CJ147" s="282"/>
      <c r="CK147" s="282"/>
      <c r="CL147" s="282"/>
      <c r="CM147" s="282"/>
      <c r="CN147" s="282"/>
      <c r="CO147" s="282"/>
      <c r="CP147" s="282"/>
    </row>
    <row r="148" spans="1:94" s="340" customFormat="1" x14ac:dyDescent="0.25">
      <c r="A148" s="265"/>
      <c r="B148" s="265"/>
      <c r="C148" s="266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8"/>
      <c r="Q148" s="267"/>
      <c r="R148" s="268"/>
      <c r="S148" s="267"/>
      <c r="T148" s="267"/>
      <c r="U148" s="267"/>
      <c r="V148" s="267"/>
      <c r="W148" s="268"/>
      <c r="X148" s="267"/>
      <c r="Y148" s="267"/>
      <c r="Z148" s="267"/>
      <c r="AA148" s="267"/>
      <c r="AB148" s="268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8"/>
      <c r="AN148" s="267"/>
      <c r="AO148" s="267"/>
      <c r="AP148" s="268"/>
      <c r="AQ148" s="269"/>
      <c r="AR148" s="268"/>
      <c r="AS148" s="270"/>
      <c r="AT148" s="271"/>
      <c r="AU148" s="270"/>
      <c r="AV148" s="270"/>
      <c r="AW148" s="271"/>
      <c r="AX148" s="271"/>
      <c r="AY148" s="272"/>
      <c r="AZ148" s="273"/>
      <c r="BA148" s="273"/>
      <c r="BB148" s="273"/>
      <c r="BC148" s="273"/>
      <c r="BD148" s="273"/>
      <c r="BE148" s="273"/>
      <c r="BF148" s="273"/>
      <c r="BG148" s="268"/>
      <c r="BH148" s="272"/>
      <c r="BI148" s="273"/>
      <c r="BJ148" s="273"/>
      <c r="BK148" s="273"/>
      <c r="BL148" s="273"/>
      <c r="BM148" s="273"/>
      <c r="BN148" s="273"/>
      <c r="BO148" s="273"/>
      <c r="BP148" s="268"/>
      <c r="BQ148" s="268"/>
      <c r="BR148" s="274"/>
      <c r="BS148" s="267"/>
      <c r="BT148" s="266"/>
      <c r="BU148" s="267"/>
      <c r="BV148" s="267"/>
      <c r="BW148" s="267"/>
      <c r="BX148" s="267"/>
      <c r="BY148" s="267"/>
      <c r="BZ148" s="267"/>
      <c r="CA148" s="267"/>
      <c r="CB148" s="267"/>
      <c r="CC148" s="267"/>
      <c r="CD148" s="267"/>
      <c r="CE148" s="267"/>
      <c r="CF148" s="267"/>
      <c r="CG148" s="267"/>
      <c r="CH148" s="282"/>
      <c r="CI148" s="282"/>
      <c r="CJ148" s="282"/>
      <c r="CK148" s="282"/>
      <c r="CL148" s="282"/>
      <c r="CM148" s="282"/>
      <c r="CN148" s="282"/>
      <c r="CO148" s="282"/>
      <c r="CP148" s="282"/>
    </row>
    <row r="149" spans="1:94" s="340" customFormat="1" x14ac:dyDescent="0.25">
      <c r="A149" s="265"/>
      <c r="B149" s="265"/>
      <c r="C149" s="266"/>
      <c r="D149" s="267"/>
      <c r="E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8"/>
      <c r="Q149" s="267"/>
      <c r="R149" s="268"/>
      <c r="S149" s="267"/>
      <c r="T149" s="267"/>
      <c r="U149" s="267"/>
      <c r="V149" s="267"/>
      <c r="W149" s="268"/>
      <c r="X149" s="267"/>
      <c r="Y149" s="267"/>
      <c r="Z149" s="267"/>
      <c r="AA149" s="267"/>
      <c r="AB149" s="268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8"/>
      <c r="AN149" s="267"/>
      <c r="AO149" s="267"/>
      <c r="AP149" s="268"/>
      <c r="AQ149" s="269"/>
      <c r="AR149" s="268"/>
      <c r="AS149" s="270"/>
      <c r="AT149" s="271"/>
      <c r="AU149" s="270"/>
      <c r="AV149" s="270"/>
      <c r="AW149" s="271"/>
      <c r="AX149" s="271"/>
      <c r="AY149" s="272"/>
      <c r="AZ149" s="273"/>
      <c r="BA149" s="273"/>
      <c r="BB149" s="273"/>
      <c r="BC149" s="273"/>
      <c r="BD149" s="273"/>
      <c r="BE149" s="273"/>
      <c r="BF149" s="273"/>
      <c r="BG149" s="268"/>
      <c r="BH149" s="272"/>
      <c r="BI149" s="273"/>
      <c r="BJ149" s="273"/>
      <c r="BK149" s="273"/>
      <c r="BL149" s="273"/>
      <c r="BM149" s="273"/>
      <c r="BN149" s="273"/>
      <c r="BO149" s="273"/>
      <c r="BP149" s="268"/>
      <c r="BQ149" s="268"/>
      <c r="BR149" s="274"/>
      <c r="BS149" s="267"/>
      <c r="BT149" s="266"/>
      <c r="BU149" s="267"/>
      <c r="BV149" s="267"/>
      <c r="BW149" s="267"/>
      <c r="BX149" s="267"/>
      <c r="BY149" s="267"/>
      <c r="BZ149" s="267"/>
      <c r="CA149" s="267"/>
      <c r="CB149" s="267"/>
      <c r="CC149" s="267"/>
      <c r="CD149" s="267"/>
      <c r="CE149" s="267"/>
      <c r="CF149" s="267"/>
      <c r="CG149" s="267"/>
      <c r="CH149" s="282"/>
      <c r="CI149" s="282"/>
      <c r="CJ149" s="282"/>
      <c r="CK149" s="282"/>
      <c r="CL149" s="282"/>
      <c r="CM149" s="282"/>
      <c r="CN149" s="282"/>
      <c r="CO149" s="282"/>
      <c r="CP149" s="282"/>
    </row>
    <row r="150" spans="1:94" s="340" customFormat="1" x14ac:dyDescent="0.25">
      <c r="A150" s="265"/>
      <c r="B150" s="265"/>
      <c r="C150" s="266"/>
      <c r="D150" s="267"/>
      <c r="E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8"/>
      <c r="Q150" s="267"/>
      <c r="R150" s="268"/>
      <c r="S150" s="267"/>
      <c r="T150" s="267"/>
      <c r="U150" s="267"/>
      <c r="V150" s="267"/>
      <c r="W150" s="268"/>
      <c r="X150" s="267"/>
      <c r="Y150" s="267"/>
      <c r="Z150" s="267"/>
      <c r="AA150" s="267"/>
      <c r="AB150" s="268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8"/>
      <c r="AN150" s="267"/>
      <c r="AO150" s="267"/>
      <c r="AP150" s="268"/>
      <c r="AQ150" s="269"/>
      <c r="AR150" s="268"/>
      <c r="AS150" s="270"/>
      <c r="AT150" s="271"/>
      <c r="AU150" s="270"/>
      <c r="AV150" s="270"/>
      <c r="AW150" s="271"/>
      <c r="AX150" s="271"/>
      <c r="AY150" s="272"/>
      <c r="AZ150" s="273"/>
      <c r="BA150" s="273"/>
      <c r="BB150" s="273"/>
      <c r="BC150" s="273"/>
      <c r="BD150" s="273"/>
      <c r="BE150" s="273"/>
      <c r="BF150" s="273"/>
      <c r="BG150" s="268"/>
      <c r="BH150" s="272"/>
      <c r="BI150" s="273"/>
      <c r="BJ150" s="273"/>
      <c r="BK150" s="273"/>
      <c r="BL150" s="273"/>
      <c r="BM150" s="273"/>
      <c r="BN150" s="273"/>
      <c r="BO150" s="273"/>
      <c r="BP150" s="268"/>
      <c r="BQ150" s="268"/>
      <c r="BR150" s="274"/>
      <c r="BS150" s="267"/>
      <c r="BT150" s="266"/>
      <c r="BU150" s="267"/>
      <c r="BV150" s="267"/>
      <c r="BW150" s="267"/>
      <c r="BX150" s="267"/>
      <c r="BY150" s="267"/>
      <c r="BZ150" s="267"/>
      <c r="CA150" s="267"/>
      <c r="CB150" s="267"/>
      <c r="CC150" s="267"/>
      <c r="CD150" s="267"/>
      <c r="CE150" s="267"/>
      <c r="CF150" s="267"/>
      <c r="CG150" s="267"/>
      <c r="CH150" s="282"/>
      <c r="CI150" s="282"/>
      <c r="CJ150" s="282"/>
      <c r="CK150" s="282"/>
      <c r="CL150" s="282"/>
      <c r="CM150" s="282"/>
      <c r="CN150" s="282"/>
      <c r="CO150" s="282"/>
      <c r="CP150" s="282"/>
    </row>
    <row r="151" spans="1:94" s="340" customFormat="1" x14ac:dyDescent="0.25">
      <c r="A151" s="265"/>
      <c r="B151" s="265"/>
      <c r="C151" s="266"/>
      <c r="D151" s="267"/>
      <c r="E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8"/>
      <c r="Q151" s="267"/>
      <c r="R151" s="268"/>
      <c r="S151" s="267"/>
      <c r="T151" s="267"/>
      <c r="U151" s="267"/>
      <c r="V151" s="267"/>
      <c r="W151" s="268"/>
      <c r="X151" s="267"/>
      <c r="Y151" s="267"/>
      <c r="Z151" s="267"/>
      <c r="AA151" s="267"/>
      <c r="AB151" s="268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8"/>
      <c r="AN151" s="267"/>
      <c r="AO151" s="267"/>
      <c r="AP151" s="268"/>
      <c r="AQ151" s="269"/>
      <c r="AR151" s="268"/>
      <c r="AS151" s="270"/>
      <c r="AT151" s="271"/>
      <c r="AU151" s="270"/>
      <c r="AV151" s="270"/>
      <c r="AW151" s="271"/>
      <c r="AX151" s="271"/>
      <c r="AY151" s="272"/>
      <c r="AZ151" s="273"/>
      <c r="BA151" s="273"/>
      <c r="BB151" s="273"/>
      <c r="BC151" s="273"/>
      <c r="BD151" s="273"/>
      <c r="BE151" s="273"/>
      <c r="BF151" s="273"/>
      <c r="BG151" s="268"/>
      <c r="BH151" s="272"/>
      <c r="BI151" s="273"/>
      <c r="BJ151" s="273"/>
      <c r="BK151" s="273"/>
      <c r="BL151" s="273"/>
      <c r="BM151" s="273"/>
      <c r="BN151" s="273"/>
      <c r="BO151" s="273"/>
      <c r="BP151" s="268"/>
      <c r="BQ151" s="268"/>
      <c r="BR151" s="274"/>
      <c r="BS151" s="267"/>
      <c r="BT151" s="266"/>
      <c r="BU151" s="267"/>
      <c r="BV151" s="267"/>
      <c r="BW151" s="267"/>
      <c r="BX151" s="267"/>
      <c r="BY151" s="267"/>
      <c r="BZ151" s="267"/>
      <c r="CA151" s="267"/>
      <c r="CB151" s="267"/>
      <c r="CC151" s="267"/>
      <c r="CD151" s="267"/>
      <c r="CE151" s="267"/>
      <c r="CF151" s="267"/>
      <c r="CG151" s="267"/>
      <c r="CH151" s="282"/>
      <c r="CI151" s="282"/>
      <c r="CJ151" s="282"/>
      <c r="CK151" s="282"/>
      <c r="CL151" s="282"/>
      <c r="CM151" s="282"/>
      <c r="CN151" s="282"/>
      <c r="CO151" s="282"/>
      <c r="CP151" s="282"/>
    </row>
    <row r="152" spans="1:94" s="340" customFormat="1" x14ac:dyDescent="0.25">
      <c r="A152" s="265"/>
      <c r="B152" s="265"/>
      <c r="C152" s="266"/>
      <c r="D152" s="267"/>
      <c r="E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8"/>
      <c r="Q152" s="267"/>
      <c r="R152" s="268"/>
      <c r="S152" s="267"/>
      <c r="T152" s="267"/>
      <c r="U152" s="267"/>
      <c r="V152" s="267"/>
      <c r="W152" s="268"/>
      <c r="X152" s="267"/>
      <c r="Y152" s="267"/>
      <c r="Z152" s="267"/>
      <c r="AA152" s="267"/>
      <c r="AB152" s="268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8"/>
      <c r="AN152" s="267"/>
      <c r="AO152" s="267"/>
      <c r="AP152" s="268"/>
      <c r="AQ152" s="269"/>
      <c r="AR152" s="268"/>
      <c r="AS152" s="270"/>
      <c r="AT152" s="271"/>
      <c r="AU152" s="270"/>
      <c r="AV152" s="270"/>
      <c r="AW152" s="271"/>
      <c r="AX152" s="271"/>
      <c r="AY152" s="272"/>
      <c r="AZ152" s="273"/>
      <c r="BA152" s="273"/>
      <c r="BB152" s="273"/>
      <c r="BC152" s="273"/>
      <c r="BD152" s="273"/>
      <c r="BE152" s="273"/>
      <c r="BF152" s="273"/>
      <c r="BG152" s="268"/>
      <c r="BH152" s="272"/>
      <c r="BI152" s="273"/>
      <c r="BJ152" s="273"/>
      <c r="BK152" s="273"/>
      <c r="BL152" s="273"/>
      <c r="BM152" s="273"/>
      <c r="BN152" s="273"/>
      <c r="BO152" s="273"/>
      <c r="BP152" s="268"/>
      <c r="BQ152" s="268"/>
      <c r="BR152" s="274"/>
      <c r="BS152" s="267"/>
      <c r="BT152" s="266"/>
      <c r="BU152" s="267"/>
      <c r="BV152" s="267"/>
      <c r="BW152" s="267"/>
      <c r="BX152" s="267"/>
      <c r="BY152" s="267"/>
      <c r="BZ152" s="267"/>
      <c r="CA152" s="267"/>
      <c r="CB152" s="267"/>
      <c r="CC152" s="267"/>
      <c r="CD152" s="267"/>
      <c r="CE152" s="267"/>
      <c r="CF152" s="267"/>
      <c r="CG152" s="267"/>
      <c r="CH152" s="282"/>
      <c r="CI152" s="282"/>
      <c r="CJ152" s="282"/>
      <c r="CK152" s="282"/>
      <c r="CL152" s="282"/>
      <c r="CM152" s="282"/>
      <c r="CN152" s="282"/>
      <c r="CO152" s="282"/>
      <c r="CP152" s="282"/>
    </row>
    <row r="153" spans="1:94" s="340" customFormat="1" x14ac:dyDescent="0.25">
      <c r="A153" s="265"/>
      <c r="B153" s="265"/>
      <c r="C153" s="266"/>
      <c r="D153" s="267"/>
      <c r="E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8"/>
      <c r="Q153" s="267"/>
      <c r="R153" s="268"/>
      <c r="S153" s="267"/>
      <c r="T153" s="267"/>
      <c r="U153" s="267"/>
      <c r="V153" s="267"/>
      <c r="W153" s="268"/>
      <c r="X153" s="267"/>
      <c r="Y153" s="267"/>
      <c r="Z153" s="267"/>
      <c r="AA153" s="267"/>
      <c r="AB153" s="268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8"/>
      <c r="AN153" s="267"/>
      <c r="AO153" s="267"/>
      <c r="AP153" s="268"/>
      <c r="AQ153" s="269"/>
      <c r="AR153" s="268"/>
      <c r="AS153" s="270"/>
      <c r="AT153" s="271"/>
      <c r="AU153" s="270"/>
      <c r="AV153" s="270"/>
      <c r="AW153" s="271"/>
      <c r="AX153" s="271"/>
      <c r="AY153" s="272"/>
      <c r="AZ153" s="273"/>
      <c r="BA153" s="273"/>
      <c r="BB153" s="273"/>
      <c r="BC153" s="273"/>
      <c r="BD153" s="273"/>
      <c r="BE153" s="273"/>
      <c r="BF153" s="273"/>
      <c r="BG153" s="268"/>
      <c r="BH153" s="272"/>
      <c r="BI153" s="273"/>
      <c r="BJ153" s="273"/>
      <c r="BK153" s="273"/>
      <c r="BL153" s="273"/>
      <c r="BM153" s="273"/>
      <c r="BN153" s="273"/>
      <c r="BO153" s="273"/>
      <c r="BP153" s="268"/>
      <c r="BQ153" s="268"/>
      <c r="BR153" s="274"/>
      <c r="BS153" s="267"/>
      <c r="BT153" s="266"/>
      <c r="BU153" s="267"/>
      <c r="BV153" s="267"/>
      <c r="BW153" s="267"/>
      <c r="BX153" s="267"/>
      <c r="BY153" s="267"/>
      <c r="BZ153" s="267"/>
      <c r="CA153" s="267"/>
      <c r="CB153" s="267"/>
      <c r="CC153" s="267"/>
      <c r="CD153" s="267"/>
      <c r="CE153" s="267"/>
      <c r="CF153" s="267"/>
      <c r="CG153" s="267"/>
      <c r="CH153" s="282"/>
      <c r="CI153" s="282"/>
      <c r="CJ153" s="282"/>
      <c r="CK153" s="282"/>
      <c r="CL153" s="282"/>
      <c r="CM153" s="282"/>
      <c r="CN153" s="282"/>
      <c r="CO153" s="282"/>
      <c r="CP153" s="282"/>
    </row>
    <row r="154" spans="1:94" s="340" customFormat="1" x14ac:dyDescent="0.25">
      <c r="A154" s="265"/>
      <c r="B154" s="265"/>
      <c r="C154" s="266"/>
      <c r="D154" s="267"/>
      <c r="E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8"/>
      <c r="Q154" s="267"/>
      <c r="R154" s="268"/>
      <c r="S154" s="267"/>
      <c r="T154" s="267"/>
      <c r="U154" s="267"/>
      <c r="V154" s="267"/>
      <c r="W154" s="268"/>
      <c r="X154" s="267"/>
      <c r="Y154" s="267"/>
      <c r="Z154" s="267"/>
      <c r="AA154" s="267"/>
      <c r="AB154" s="268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8"/>
      <c r="AN154" s="267"/>
      <c r="AO154" s="267"/>
      <c r="AP154" s="268"/>
      <c r="AQ154" s="269"/>
      <c r="AR154" s="268"/>
      <c r="AS154" s="270"/>
      <c r="AT154" s="271"/>
      <c r="AU154" s="270"/>
      <c r="AV154" s="270"/>
      <c r="AW154" s="271"/>
      <c r="AX154" s="271"/>
      <c r="AY154" s="272"/>
      <c r="AZ154" s="273"/>
      <c r="BA154" s="273"/>
      <c r="BB154" s="273"/>
      <c r="BC154" s="273"/>
      <c r="BD154" s="273"/>
      <c r="BE154" s="273"/>
      <c r="BF154" s="273"/>
      <c r="BG154" s="268"/>
      <c r="BH154" s="272"/>
      <c r="BI154" s="273"/>
      <c r="BJ154" s="273"/>
      <c r="BK154" s="273"/>
      <c r="BL154" s="273"/>
      <c r="BM154" s="273"/>
      <c r="BN154" s="273"/>
      <c r="BO154" s="273"/>
      <c r="BP154" s="268"/>
      <c r="BQ154" s="268"/>
      <c r="BR154" s="274"/>
      <c r="BS154" s="267"/>
      <c r="BT154" s="266"/>
      <c r="BU154" s="267"/>
      <c r="BV154" s="267"/>
      <c r="BW154" s="267"/>
      <c r="BX154" s="267"/>
      <c r="BY154" s="267"/>
      <c r="BZ154" s="267"/>
      <c r="CA154" s="267"/>
      <c r="CB154" s="267"/>
      <c r="CC154" s="267"/>
      <c r="CD154" s="267"/>
      <c r="CE154" s="267"/>
      <c r="CF154" s="267"/>
      <c r="CG154" s="267"/>
      <c r="CH154" s="282"/>
      <c r="CI154" s="282"/>
      <c r="CJ154" s="282"/>
      <c r="CK154" s="282"/>
      <c r="CL154" s="282"/>
      <c r="CM154" s="282"/>
      <c r="CN154" s="282"/>
      <c r="CO154" s="282"/>
      <c r="CP154" s="282"/>
    </row>
    <row r="155" spans="1:94" s="340" customFormat="1" x14ac:dyDescent="0.25">
      <c r="A155" s="265"/>
      <c r="B155" s="265"/>
      <c r="C155" s="266"/>
      <c r="D155" s="267"/>
      <c r="E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8"/>
      <c r="Q155" s="267"/>
      <c r="R155" s="268"/>
      <c r="S155" s="267"/>
      <c r="T155" s="267"/>
      <c r="U155" s="267"/>
      <c r="V155" s="267"/>
      <c r="W155" s="268"/>
      <c r="X155" s="267"/>
      <c r="Y155" s="267"/>
      <c r="Z155" s="267"/>
      <c r="AA155" s="267"/>
      <c r="AB155" s="268"/>
      <c r="AC155" s="267"/>
      <c r="AD155" s="267"/>
      <c r="AE155" s="267"/>
      <c r="AF155" s="267"/>
      <c r="AG155" s="267"/>
      <c r="AH155" s="267"/>
      <c r="AI155" s="267"/>
      <c r="AJ155" s="267"/>
      <c r="AK155" s="267"/>
      <c r="AL155" s="267"/>
      <c r="AM155" s="268"/>
      <c r="AN155" s="267"/>
      <c r="AO155" s="267"/>
      <c r="AP155" s="268"/>
      <c r="AQ155" s="269"/>
      <c r="AR155" s="268"/>
      <c r="AS155" s="270"/>
      <c r="AT155" s="271"/>
      <c r="AU155" s="270"/>
      <c r="AV155" s="270"/>
      <c r="AW155" s="271"/>
      <c r="AX155" s="271"/>
      <c r="AY155" s="272"/>
      <c r="AZ155" s="273"/>
      <c r="BA155" s="273"/>
      <c r="BB155" s="273"/>
      <c r="BC155" s="273"/>
      <c r="BD155" s="273"/>
      <c r="BE155" s="273"/>
      <c r="BF155" s="273"/>
      <c r="BG155" s="268"/>
      <c r="BH155" s="272"/>
      <c r="BI155" s="273"/>
      <c r="BJ155" s="273"/>
      <c r="BK155" s="273"/>
      <c r="BL155" s="273"/>
      <c r="BM155" s="273"/>
      <c r="BN155" s="273"/>
      <c r="BO155" s="273"/>
      <c r="BP155" s="268"/>
      <c r="BQ155" s="268"/>
      <c r="BR155" s="274"/>
      <c r="BS155" s="267"/>
      <c r="BT155" s="266"/>
      <c r="BU155" s="267"/>
      <c r="BV155" s="267"/>
      <c r="BW155" s="267"/>
      <c r="BX155" s="267"/>
      <c r="BY155" s="267"/>
      <c r="BZ155" s="267"/>
      <c r="CA155" s="267"/>
      <c r="CB155" s="267"/>
      <c r="CC155" s="267"/>
      <c r="CD155" s="267"/>
      <c r="CE155" s="267"/>
      <c r="CF155" s="267"/>
      <c r="CG155" s="267"/>
      <c r="CH155" s="282"/>
      <c r="CI155" s="282"/>
      <c r="CJ155" s="282"/>
      <c r="CK155" s="282"/>
      <c r="CL155" s="282"/>
      <c r="CM155" s="282"/>
      <c r="CN155" s="282"/>
      <c r="CO155" s="282"/>
      <c r="CP155" s="282"/>
    </row>
    <row r="156" spans="1:94" s="340" customFormat="1" x14ac:dyDescent="0.25">
      <c r="A156" s="265"/>
      <c r="B156" s="265"/>
      <c r="C156" s="266"/>
      <c r="D156" s="267"/>
      <c r="E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268"/>
      <c r="Q156" s="267"/>
      <c r="R156" s="268"/>
      <c r="S156" s="267"/>
      <c r="T156" s="267"/>
      <c r="U156" s="267"/>
      <c r="V156" s="267"/>
      <c r="W156" s="268"/>
      <c r="X156" s="267"/>
      <c r="Y156" s="267"/>
      <c r="Z156" s="267"/>
      <c r="AA156" s="267"/>
      <c r="AB156" s="268"/>
      <c r="AC156" s="267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8"/>
      <c r="AN156" s="267"/>
      <c r="AO156" s="267"/>
      <c r="AP156" s="268"/>
      <c r="AQ156" s="269"/>
      <c r="AR156" s="268"/>
      <c r="AS156" s="270"/>
      <c r="AT156" s="271"/>
      <c r="AU156" s="270"/>
      <c r="AV156" s="270"/>
      <c r="AW156" s="271"/>
      <c r="AX156" s="271"/>
      <c r="AY156" s="272"/>
      <c r="AZ156" s="273"/>
      <c r="BA156" s="273"/>
      <c r="BB156" s="273"/>
      <c r="BC156" s="273"/>
      <c r="BD156" s="273"/>
      <c r="BE156" s="273"/>
      <c r="BF156" s="273"/>
      <c r="BG156" s="268"/>
      <c r="BH156" s="272"/>
      <c r="BI156" s="273"/>
      <c r="BJ156" s="273"/>
      <c r="BK156" s="273"/>
      <c r="BL156" s="273"/>
      <c r="BM156" s="273"/>
      <c r="BN156" s="273"/>
      <c r="BO156" s="273"/>
      <c r="BP156" s="268"/>
      <c r="BQ156" s="268"/>
      <c r="BR156" s="274"/>
      <c r="BS156" s="267"/>
      <c r="BT156" s="266"/>
      <c r="BU156" s="267"/>
      <c r="BV156" s="267"/>
      <c r="BW156" s="267"/>
      <c r="BX156" s="267"/>
      <c r="BY156" s="267"/>
      <c r="BZ156" s="267"/>
      <c r="CA156" s="267"/>
      <c r="CB156" s="267"/>
      <c r="CC156" s="267"/>
      <c r="CD156" s="267"/>
      <c r="CE156" s="267"/>
      <c r="CF156" s="267"/>
      <c r="CG156" s="267"/>
      <c r="CH156" s="282"/>
      <c r="CI156" s="282"/>
      <c r="CJ156" s="282"/>
      <c r="CK156" s="282"/>
      <c r="CL156" s="282"/>
      <c r="CM156" s="282"/>
      <c r="CN156" s="282"/>
      <c r="CO156" s="282"/>
      <c r="CP156" s="282"/>
    </row>
    <row r="157" spans="1:94" s="340" customFormat="1" x14ac:dyDescent="0.25">
      <c r="A157" s="265"/>
      <c r="B157" s="265"/>
      <c r="C157" s="266"/>
      <c r="D157" s="267"/>
      <c r="E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8"/>
      <c r="Q157" s="267"/>
      <c r="R157" s="268"/>
      <c r="S157" s="267"/>
      <c r="T157" s="267"/>
      <c r="U157" s="267"/>
      <c r="V157" s="267"/>
      <c r="W157" s="268"/>
      <c r="X157" s="267"/>
      <c r="Y157" s="267"/>
      <c r="Z157" s="267"/>
      <c r="AA157" s="267"/>
      <c r="AB157" s="268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8"/>
      <c r="AN157" s="267"/>
      <c r="AO157" s="267"/>
      <c r="AP157" s="268"/>
      <c r="AQ157" s="269"/>
      <c r="AR157" s="268"/>
      <c r="AS157" s="270"/>
      <c r="AT157" s="271"/>
      <c r="AU157" s="270"/>
      <c r="AV157" s="270"/>
      <c r="AW157" s="271"/>
      <c r="AX157" s="271"/>
      <c r="AY157" s="272"/>
      <c r="AZ157" s="273"/>
      <c r="BA157" s="273"/>
      <c r="BB157" s="273"/>
      <c r="BC157" s="273"/>
      <c r="BD157" s="273"/>
      <c r="BE157" s="273"/>
      <c r="BF157" s="273"/>
      <c r="BG157" s="268"/>
      <c r="BH157" s="272"/>
      <c r="BI157" s="273"/>
      <c r="BJ157" s="273"/>
      <c r="BK157" s="273"/>
      <c r="BL157" s="273"/>
      <c r="BM157" s="273"/>
      <c r="BN157" s="273"/>
      <c r="BO157" s="273"/>
      <c r="BP157" s="268"/>
      <c r="BQ157" s="268"/>
      <c r="BR157" s="274"/>
      <c r="BS157" s="267"/>
      <c r="BT157" s="266"/>
      <c r="BU157" s="267"/>
      <c r="BV157" s="267"/>
      <c r="BW157" s="267"/>
      <c r="BX157" s="267"/>
      <c r="BY157" s="267"/>
      <c r="BZ157" s="267"/>
      <c r="CA157" s="267"/>
      <c r="CB157" s="267"/>
      <c r="CC157" s="267"/>
      <c r="CD157" s="267"/>
      <c r="CE157" s="267"/>
      <c r="CF157" s="267"/>
      <c r="CG157" s="267"/>
      <c r="CH157" s="282"/>
      <c r="CI157" s="282"/>
      <c r="CJ157" s="282"/>
      <c r="CK157" s="282"/>
      <c r="CL157" s="282"/>
      <c r="CM157" s="282"/>
      <c r="CN157" s="282"/>
      <c r="CO157" s="282"/>
      <c r="CP157" s="282"/>
    </row>
    <row r="158" spans="1:94" s="340" customFormat="1" x14ac:dyDescent="0.25">
      <c r="A158" s="265"/>
      <c r="B158" s="265"/>
      <c r="C158" s="266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8"/>
      <c r="Q158" s="267"/>
      <c r="R158" s="268"/>
      <c r="S158" s="267"/>
      <c r="T158" s="267"/>
      <c r="U158" s="267"/>
      <c r="V158" s="267"/>
      <c r="W158" s="268"/>
      <c r="X158" s="267"/>
      <c r="Y158" s="267"/>
      <c r="Z158" s="267"/>
      <c r="AA158" s="267"/>
      <c r="AB158" s="268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8"/>
      <c r="AN158" s="267"/>
      <c r="AO158" s="267"/>
      <c r="AP158" s="268"/>
      <c r="AQ158" s="269"/>
      <c r="AR158" s="268"/>
      <c r="AS158" s="270"/>
      <c r="AT158" s="271"/>
      <c r="AU158" s="270"/>
      <c r="AV158" s="270"/>
      <c r="AW158" s="271"/>
      <c r="AX158" s="271"/>
      <c r="AY158" s="272"/>
      <c r="AZ158" s="273"/>
      <c r="BA158" s="273"/>
      <c r="BB158" s="273"/>
      <c r="BC158" s="273"/>
      <c r="BD158" s="273"/>
      <c r="BE158" s="273"/>
      <c r="BF158" s="273"/>
      <c r="BG158" s="268"/>
      <c r="BH158" s="272"/>
      <c r="BI158" s="273"/>
      <c r="BJ158" s="273"/>
      <c r="BK158" s="273"/>
      <c r="BL158" s="273"/>
      <c r="BM158" s="273"/>
      <c r="BN158" s="273"/>
      <c r="BO158" s="273"/>
      <c r="BP158" s="268"/>
      <c r="BQ158" s="268"/>
      <c r="BR158" s="274"/>
      <c r="BS158" s="267"/>
      <c r="BT158" s="266"/>
      <c r="BU158" s="267"/>
      <c r="BV158" s="267"/>
      <c r="BW158" s="267"/>
      <c r="BX158" s="267"/>
      <c r="BY158" s="267"/>
      <c r="BZ158" s="267"/>
      <c r="CA158" s="267"/>
      <c r="CB158" s="267"/>
      <c r="CC158" s="267"/>
      <c r="CD158" s="267"/>
      <c r="CE158" s="267"/>
      <c r="CF158" s="267"/>
      <c r="CG158" s="267"/>
      <c r="CH158" s="282"/>
      <c r="CI158" s="282"/>
      <c r="CJ158" s="282"/>
      <c r="CK158" s="282"/>
      <c r="CL158" s="282"/>
      <c r="CM158" s="282"/>
      <c r="CN158" s="282"/>
      <c r="CO158" s="282"/>
      <c r="CP158" s="282"/>
    </row>
    <row r="159" spans="1:94" s="340" customFormat="1" x14ac:dyDescent="0.25">
      <c r="A159" s="265"/>
      <c r="B159" s="265"/>
      <c r="C159" s="266"/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8"/>
      <c r="Q159" s="267"/>
      <c r="R159" s="268"/>
      <c r="S159" s="267"/>
      <c r="T159" s="267"/>
      <c r="U159" s="267"/>
      <c r="V159" s="267"/>
      <c r="W159" s="268"/>
      <c r="X159" s="267"/>
      <c r="Y159" s="267"/>
      <c r="Z159" s="267"/>
      <c r="AA159" s="267"/>
      <c r="AB159" s="268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8"/>
      <c r="AN159" s="267"/>
      <c r="AO159" s="267"/>
      <c r="AP159" s="268"/>
      <c r="AQ159" s="269"/>
      <c r="AR159" s="268"/>
      <c r="AS159" s="270"/>
      <c r="AT159" s="271"/>
      <c r="AU159" s="270"/>
      <c r="AV159" s="270"/>
      <c r="AW159" s="271"/>
      <c r="AX159" s="271"/>
      <c r="AY159" s="272"/>
      <c r="AZ159" s="273"/>
      <c r="BA159" s="273"/>
      <c r="BB159" s="273"/>
      <c r="BC159" s="273"/>
      <c r="BD159" s="273"/>
      <c r="BE159" s="273"/>
      <c r="BF159" s="273"/>
      <c r="BG159" s="268"/>
      <c r="BH159" s="272"/>
      <c r="BI159" s="273"/>
      <c r="BJ159" s="273"/>
      <c r="BK159" s="273"/>
      <c r="BL159" s="273"/>
      <c r="BM159" s="273"/>
      <c r="BN159" s="273"/>
      <c r="BO159" s="273"/>
      <c r="BP159" s="268"/>
      <c r="BQ159" s="268"/>
      <c r="BR159" s="274"/>
      <c r="BS159" s="267"/>
      <c r="BT159" s="266"/>
      <c r="BU159" s="267"/>
      <c r="BV159" s="267"/>
      <c r="BW159" s="267"/>
      <c r="BX159" s="267"/>
      <c r="BY159" s="267"/>
      <c r="BZ159" s="267"/>
      <c r="CA159" s="267"/>
      <c r="CB159" s="267"/>
      <c r="CC159" s="267"/>
      <c r="CD159" s="267"/>
      <c r="CE159" s="267"/>
      <c r="CF159" s="267"/>
      <c r="CG159" s="267"/>
      <c r="CH159" s="282"/>
      <c r="CI159" s="282"/>
      <c r="CJ159" s="282"/>
      <c r="CK159" s="282"/>
      <c r="CL159" s="282"/>
      <c r="CM159" s="282"/>
      <c r="CN159" s="282"/>
      <c r="CO159" s="282"/>
      <c r="CP159" s="282"/>
    </row>
    <row r="160" spans="1:94" s="340" customFormat="1" x14ac:dyDescent="0.25">
      <c r="A160" s="265"/>
      <c r="B160" s="265"/>
      <c r="C160" s="266"/>
      <c r="D160" s="267"/>
      <c r="E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8"/>
      <c r="Q160" s="267"/>
      <c r="R160" s="268"/>
      <c r="S160" s="267"/>
      <c r="T160" s="267"/>
      <c r="U160" s="267"/>
      <c r="V160" s="267"/>
      <c r="W160" s="268"/>
      <c r="X160" s="267"/>
      <c r="Y160" s="267"/>
      <c r="Z160" s="267"/>
      <c r="AA160" s="267"/>
      <c r="AB160" s="268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8"/>
      <c r="AN160" s="267"/>
      <c r="AO160" s="267"/>
      <c r="AP160" s="268"/>
      <c r="AQ160" s="269"/>
      <c r="AR160" s="268"/>
      <c r="AS160" s="270"/>
      <c r="AT160" s="271"/>
      <c r="AU160" s="270"/>
      <c r="AV160" s="270"/>
      <c r="AW160" s="271"/>
      <c r="AX160" s="271"/>
      <c r="AY160" s="272"/>
      <c r="AZ160" s="273"/>
      <c r="BA160" s="273"/>
      <c r="BB160" s="273"/>
      <c r="BC160" s="273"/>
      <c r="BD160" s="273"/>
      <c r="BE160" s="273"/>
      <c r="BF160" s="273"/>
      <c r="BG160" s="268"/>
      <c r="BH160" s="272"/>
      <c r="BI160" s="273"/>
      <c r="BJ160" s="273"/>
      <c r="BK160" s="273"/>
      <c r="BL160" s="273"/>
      <c r="BM160" s="273"/>
      <c r="BN160" s="273"/>
      <c r="BO160" s="273"/>
      <c r="BP160" s="268"/>
      <c r="BQ160" s="268"/>
      <c r="BR160" s="274"/>
      <c r="BS160" s="267"/>
      <c r="BT160" s="266"/>
      <c r="BU160" s="267"/>
      <c r="BV160" s="267"/>
      <c r="BW160" s="267"/>
      <c r="BX160" s="267"/>
      <c r="BY160" s="267"/>
      <c r="BZ160" s="267"/>
      <c r="CA160" s="267"/>
      <c r="CB160" s="267"/>
      <c r="CC160" s="267"/>
      <c r="CD160" s="267"/>
      <c r="CE160" s="267"/>
      <c r="CF160" s="267"/>
      <c r="CG160" s="267"/>
      <c r="CH160" s="282"/>
      <c r="CI160" s="282"/>
      <c r="CJ160" s="282"/>
      <c r="CK160" s="282"/>
      <c r="CL160" s="282"/>
      <c r="CM160" s="282"/>
      <c r="CN160" s="282"/>
      <c r="CO160" s="282"/>
      <c r="CP160" s="282"/>
    </row>
    <row r="161" spans="1:94" s="340" customFormat="1" x14ac:dyDescent="0.25">
      <c r="A161" s="265"/>
      <c r="B161" s="265"/>
      <c r="C161" s="266"/>
      <c r="D161" s="26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8"/>
      <c r="Q161" s="267"/>
      <c r="R161" s="268"/>
      <c r="S161" s="267"/>
      <c r="T161" s="267"/>
      <c r="U161" s="267"/>
      <c r="V161" s="267"/>
      <c r="W161" s="268"/>
      <c r="X161" s="267"/>
      <c r="Y161" s="267"/>
      <c r="Z161" s="267"/>
      <c r="AA161" s="267"/>
      <c r="AB161" s="268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8"/>
      <c r="AN161" s="267"/>
      <c r="AO161" s="267"/>
      <c r="AP161" s="268"/>
      <c r="AQ161" s="269"/>
      <c r="AR161" s="268"/>
      <c r="AS161" s="270"/>
      <c r="AT161" s="271"/>
      <c r="AU161" s="270"/>
      <c r="AV161" s="270"/>
      <c r="AW161" s="271"/>
      <c r="AX161" s="271"/>
      <c r="AY161" s="272"/>
      <c r="AZ161" s="273"/>
      <c r="BA161" s="273"/>
      <c r="BB161" s="273"/>
      <c r="BC161" s="273"/>
      <c r="BD161" s="273"/>
      <c r="BE161" s="273"/>
      <c r="BF161" s="273"/>
      <c r="BG161" s="268"/>
      <c r="BH161" s="272"/>
      <c r="BI161" s="273"/>
      <c r="BJ161" s="273"/>
      <c r="BK161" s="273"/>
      <c r="BL161" s="273"/>
      <c r="BM161" s="273"/>
      <c r="BN161" s="273"/>
      <c r="BO161" s="273"/>
      <c r="BP161" s="268"/>
      <c r="BQ161" s="268"/>
      <c r="BR161" s="274"/>
      <c r="BS161" s="267"/>
      <c r="BT161" s="266"/>
      <c r="BU161" s="267"/>
      <c r="BV161" s="267"/>
      <c r="BW161" s="267"/>
      <c r="BX161" s="267"/>
      <c r="BY161" s="267"/>
      <c r="BZ161" s="267"/>
      <c r="CA161" s="267"/>
      <c r="CB161" s="267"/>
      <c r="CC161" s="267"/>
      <c r="CD161" s="267"/>
      <c r="CE161" s="267"/>
      <c r="CF161" s="267"/>
      <c r="CG161" s="267"/>
      <c r="CH161" s="282"/>
      <c r="CI161" s="282"/>
      <c r="CJ161" s="282"/>
      <c r="CK161" s="282"/>
      <c r="CL161" s="282"/>
      <c r="CM161" s="282"/>
      <c r="CN161" s="282"/>
      <c r="CO161" s="282"/>
      <c r="CP161" s="282"/>
    </row>
    <row r="162" spans="1:94" s="340" customFormat="1" x14ac:dyDescent="0.25">
      <c r="A162" s="265"/>
      <c r="B162" s="265"/>
      <c r="C162" s="266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8"/>
      <c r="Q162" s="267"/>
      <c r="R162" s="268"/>
      <c r="S162" s="267"/>
      <c r="T162" s="267"/>
      <c r="U162" s="267"/>
      <c r="V162" s="267"/>
      <c r="W162" s="268"/>
      <c r="X162" s="267"/>
      <c r="Y162" s="267"/>
      <c r="Z162" s="267"/>
      <c r="AA162" s="267"/>
      <c r="AB162" s="268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8"/>
      <c r="AN162" s="267"/>
      <c r="AO162" s="267"/>
      <c r="AP162" s="268"/>
      <c r="AQ162" s="269"/>
      <c r="AR162" s="268"/>
      <c r="AS162" s="270"/>
      <c r="AT162" s="271"/>
      <c r="AU162" s="270"/>
      <c r="AV162" s="270"/>
      <c r="AW162" s="271"/>
      <c r="AX162" s="271"/>
      <c r="AY162" s="272"/>
      <c r="AZ162" s="273"/>
      <c r="BA162" s="273"/>
      <c r="BB162" s="273"/>
      <c r="BC162" s="273"/>
      <c r="BD162" s="273"/>
      <c r="BE162" s="273"/>
      <c r="BF162" s="273"/>
      <c r="BG162" s="268"/>
      <c r="BH162" s="272"/>
      <c r="BI162" s="273"/>
      <c r="BJ162" s="273"/>
      <c r="BK162" s="273"/>
      <c r="BL162" s="273"/>
      <c r="BM162" s="273"/>
      <c r="BN162" s="273"/>
      <c r="BO162" s="273"/>
      <c r="BP162" s="268"/>
      <c r="BQ162" s="268"/>
      <c r="BR162" s="274"/>
      <c r="BS162" s="267"/>
      <c r="BT162" s="266"/>
      <c r="BU162" s="267"/>
      <c r="BV162" s="267"/>
      <c r="BW162" s="267"/>
      <c r="BX162" s="267"/>
      <c r="BY162" s="267"/>
      <c r="BZ162" s="267"/>
      <c r="CA162" s="267"/>
      <c r="CB162" s="267"/>
      <c r="CC162" s="267"/>
      <c r="CD162" s="267"/>
      <c r="CE162" s="267"/>
      <c r="CF162" s="267"/>
      <c r="CG162" s="267"/>
      <c r="CH162" s="282"/>
      <c r="CI162" s="282"/>
      <c r="CJ162" s="282"/>
      <c r="CK162" s="282"/>
      <c r="CL162" s="282"/>
      <c r="CM162" s="282"/>
      <c r="CN162" s="282"/>
      <c r="CO162" s="282"/>
      <c r="CP162" s="282"/>
    </row>
    <row r="163" spans="1:94" s="340" customFormat="1" x14ac:dyDescent="0.25">
      <c r="A163" s="265"/>
      <c r="B163" s="265"/>
      <c r="C163" s="266"/>
      <c r="D163" s="267"/>
      <c r="E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8"/>
      <c r="Q163" s="267"/>
      <c r="R163" s="268"/>
      <c r="S163" s="267"/>
      <c r="T163" s="267"/>
      <c r="U163" s="267"/>
      <c r="V163" s="267"/>
      <c r="W163" s="268"/>
      <c r="X163" s="267"/>
      <c r="Y163" s="267"/>
      <c r="Z163" s="267"/>
      <c r="AA163" s="267"/>
      <c r="AB163" s="268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8"/>
      <c r="AN163" s="267"/>
      <c r="AO163" s="267"/>
      <c r="AP163" s="268"/>
      <c r="AQ163" s="269"/>
      <c r="AR163" s="268"/>
      <c r="AS163" s="270"/>
      <c r="AT163" s="271"/>
      <c r="AU163" s="270"/>
      <c r="AV163" s="270"/>
      <c r="AW163" s="271"/>
      <c r="AX163" s="271"/>
      <c r="AY163" s="272"/>
      <c r="AZ163" s="273"/>
      <c r="BA163" s="273"/>
      <c r="BB163" s="273"/>
      <c r="BC163" s="273"/>
      <c r="BD163" s="273"/>
      <c r="BE163" s="273"/>
      <c r="BF163" s="273"/>
      <c r="BG163" s="268"/>
      <c r="BH163" s="272"/>
      <c r="BI163" s="273"/>
      <c r="BJ163" s="273"/>
      <c r="BK163" s="273"/>
      <c r="BL163" s="273"/>
      <c r="BM163" s="273"/>
      <c r="BN163" s="273"/>
      <c r="BO163" s="273"/>
      <c r="BP163" s="268"/>
      <c r="BQ163" s="268"/>
      <c r="BR163" s="274"/>
      <c r="BS163" s="267"/>
      <c r="BT163" s="266"/>
      <c r="BU163" s="267"/>
      <c r="BV163" s="267"/>
      <c r="BW163" s="267"/>
      <c r="BX163" s="267"/>
      <c r="BY163" s="267"/>
      <c r="BZ163" s="267"/>
      <c r="CA163" s="267"/>
      <c r="CB163" s="267"/>
      <c r="CC163" s="267"/>
      <c r="CD163" s="267"/>
      <c r="CE163" s="267"/>
      <c r="CF163" s="267"/>
      <c r="CG163" s="267"/>
      <c r="CH163" s="282"/>
      <c r="CI163" s="282"/>
      <c r="CJ163" s="282"/>
      <c r="CK163" s="282"/>
      <c r="CL163" s="282"/>
      <c r="CM163" s="282"/>
      <c r="CN163" s="282"/>
      <c r="CO163" s="282"/>
      <c r="CP163" s="282"/>
    </row>
    <row r="164" spans="1:94" s="340" customFormat="1" x14ac:dyDescent="0.25">
      <c r="A164" s="265"/>
      <c r="B164" s="265"/>
      <c r="C164" s="266"/>
      <c r="D164" s="267"/>
      <c r="E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8"/>
      <c r="Q164" s="267"/>
      <c r="R164" s="268"/>
      <c r="S164" s="267"/>
      <c r="T164" s="267"/>
      <c r="U164" s="267"/>
      <c r="V164" s="267"/>
      <c r="W164" s="268"/>
      <c r="X164" s="267"/>
      <c r="Y164" s="267"/>
      <c r="Z164" s="267"/>
      <c r="AA164" s="267"/>
      <c r="AB164" s="268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8"/>
      <c r="AN164" s="267"/>
      <c r="AO164" s="267"/>
      <c r="AP164" s="268"/>
      <c r="AQ164" s="269"/>
      <c r="AR164" s="268"/>
      <c r="AS164" s="270"/>
      <c r="AT164" s="271"/>
      <c r="AU164" s="270"/>
      <c r="AV164" s="270"/>
      <c r="AW164" s="271"/>
      <c r="AX164" s="271"/>
      <c r="AY164" s="272"/>
      <c r="AZ164" s="273"/>
      <c r="BA164" s="273"/>
      <c r="BB164" s="273"/>
      <c r="BC164" s="273"/>
      <c r="BD164" s="273"/>
      <c r="BE164" s="273"/>
      <c r="BF164" s="273"/>
      <c r="BG164" s="268"/>
      <c r="BH164" s="272"/>
      <c r="BI164" s="273"/>
      <c r="BJ164" s="273"/>
      <c r="BK164" s="273"/>
      <c r="BL164" s="273"/>
      <c r="BM164" s="273"/>
      <c r="BN164" s="273"/>
      <c r="BO164" s="273"/>
      <c r="BP164" s="268"/>
      <c r="BQ164" s="268"/>
      <c r="BR164" s="274"/>
      <c r="BS164" s="267"/>
      <c r="BT164" s="266"/>
      <c r="BU164" s="267"/>
      <c r="BV164" s="267"/>
      <c r="BW164" s="267"/>
      <c r="BX164" s="267"/>
      <c r="BY164" s="267"/>
      <c r="BZ164" s="267"/>
      <c r="CA164" s="267"/>
      <c r="CB164" s="267"/>
      <c r="CC164" s="267"/>
      <c r="CD164" s="267"/>
      <c r="CE164" s="267"/>
      <c r="CF164" s="267"/>
      <c r="CG164" s="267"/>
      <c r="CH164" s="282"/>
      <c r="CI164" s="282"/>
      <c r="CJ164" s="282"/>
      <c r="CK164" s="282"/>
      <c r="CL164" s="282"/>
      <c r="CM164" s="282"/>
      <c r="CN164" s="282"/>
      <c r="CO164" s="282"/>
      <c r="CP164" s="282"/>
    </row>
    <row r="165" spans="1:94" s="340" customFormat="1" x14ac:dyDescent="0.25">
      <c r="A165" s="265"/>
      <c r="B165" s="265"/>
      <c r="C165" s="266"/>
      <c r="D165" s="267"/>
      <c r="E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8"/>
      <c r="Q165" s="267"/>
      <c r="R165" s="268"/>
      <c r="S165" s="267"/>
      <c r="T165" s="267"/>
      <c r="U165" s="267"/>
      <c r="V165" s="267"/>
      <c r="W165" s="268"/>
      <c r="X165" s="267"/>
      <c r="Y165" s="267"/>
      <c r="Z165" s="267"/>
      <c r="AA165" s="267"/>
      <c r="AB165" s="268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8"/>
      <c r="AN165" s="267"/>
      <c r="AO165" s="267"/>
      <c r="AP165" s="268"/>
      <c r="AQ165" s="269"/>
      <c r="AR165" s="268"/>
      <c r="AS165" s="270"/>
      <c r="AT165" s="271"/>
      <c r="AU165" s="270"/>
      <c r="AV165" s="270"/>
      <c r="AW165" s="271"/>
      <c r="AX165" s="271"/>
      <c r="AY165" s="272"/>
      <c r="AZ165" s="273"/>
      <c r="BA165" s="273"/>
      <c r="BB165" s="273"/>
      <c r="BC165" s="273"/>
      <c r="BD165" s="273"/>
      <c r="BE165" s="273"/>
      <c r="BF165" s="273"/>
      <c r="BG165" s="268"/>
      <c r="BH165" s="272"/>
      <c r="BI165" s="273"/>
      <c r="BJ165" s="273"/>
      <c r="BK165" s="273"/>
      <c r="BL165" s="273"/>
      <c r="BM165" s="273"/>
      <c r="BN165" s="273"/>
      <c r="BO165" s="273"/>
      <c r="BP165" s="268"/>
      <c r="BQ165" s="268"/>
      <c r="BR165" s="274"/>
      <c r="BS165" s="267"/>
      <c r="BT165" s="266"/>
      <c r="BU165" s="267"/>
      <c r="BV165" s="267"/>
      <c r="BW165" s="267"/>
      <c r="BX165" s="267"/>
      <c r="BY165" s="267"/>
      <c r="BZ165" s="267"/>
      <c r="CA165" s="267"/>
      <c r="CB165" s="267"/>
      <c r="CC165" s="267"/>
      <c r="CD165" s="267"/>
      <c r="CE165" s="267"/>
      <c r="CF165" s="267"/>
      <c r="CG165" s="267"/>
      <c r="CH165" s="282"/>
      <c r="CI165" s="282"/>
      <c r="CJ165" s="282"/>
      <c r="CK165" s="282"/>
      <c r="CL165" s="282"/>
      <c r="CM165" s="282"/>
      <c r="CN165" s="282"/>
      <c r="CO165" s="282"/>
      <c r="CP165" s="282"/>
    </row>
    <row r="166" spans="1:94" s="340" customFormat="1" x14ac:dyDescent="0.25">
      <c r="A166" s="265"/>
      <c r="B166" s="265"/>
      <c r="C166" s="266"/>
      <c r="D166" s="267"/>
      <c r="E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8"/>
      <c r="Q166" s="267"/>
      <c r="R166" s="268"/>
      <c r="S166" s="267"/>
      <c r="T166" s="267"/>
      <c r="U166" s="267"/>
      <c r="V166" s="267"/>
      <c r="W166" s="268"/>
      <c r="X166" s="267"/>
      <c r="Y166" s="267"/>
      <c r="Z166" s="267"/>
      <c r="AA166" s="267"/>
      <c r="AB166" s="268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8"/>
      <c r="AN166" s="267"/>
      <c r="AO166" s="267"/>
      <c r="AP166" s="268"/>
      <c r="AQ166" s="269"/>
      <c r="AR166" s="268"/>
      <c r="AS166" s="270"/>
      <c r="AT166" s="271"/>
      <c r="AU166" s="270"/>
      <c r="AV166" s="270"/>
      <c r="AW166" s="271"/>
      <c r="AX166" s="271"/>
      <c r="AY166" s="272"/>
      <c r="AZ166" s="273"/>
      <c r="BA166" s="273"/>
      <c r="BB166" s="273"/>
      <c r="BC166" s="273"/>
      <c r="BD166" s="273"/>
      <c r="BE166" s="273"/>
      <c r="BF166" s="273"/>
      <c r="BG166" s="268"/>
      <c r="BH166" s="272"/>
      <c r="BI166" s="273"/>
      <c r="BJ166" s="273"/>
      <c r="BK166" s="273"/>
      <c r="BL166" s="273"/>
      <c r="BM166" s="273"/>
      <c r="BN166" s="273"/>
      <c r="BO166" s="273"/>
      <c r="BP166" s="268"/>
      <c r="BQ166" s="268"/>
      <c r="BR166" s="274"/>
      <c r="BS166" s="267"/>
      <c r="BT166" s="266"/>
      <c r="BU166" s="267"/>
      <c r="BV166" s="267"/>
      <c r="BW166" s="267"/>
      <c r="BX166" s="267"/>
      <c r="BY166" s="267"/>
      <c r="BZ166" s="267"/>
      <c r="CA166" s="267"/>
      <c r="CB166" s="267"/>
      <c r="CC166" s="267"/>
      <c r="CD166" s="267"/>
      <c r="CE166" s="267"/>
      <c r="CF166" s="267"/>
      <c r="CG166" s="267"/>
      <c r="CH166" s="282"/>
      <c r="CI166" s="282"/>
      <c r="CJ166" s="282"/>
      <c r="CK166" s="282"/>
      <c r="CL166" s="282"/>
      <c r="CM166" s="282"/>
      <c r="CN166" s="282"/>
      <c r="CO166" s="282"/>
      <c r="CP166" s="282"/>
    </row>
    <row r="167" spans="1:94" s="340" customFormat="1" x14ac:dyDescent="0.25">
      <c r="A167" s="265"/>
      <c r="B167" s="265"/>
      <c r="C167" s="266"/>
      <c r="D167" s="267"/>
      <c r="E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8"/>
      <c r="Q167" s="267"/>
      <c r="R167" s="268"/>
      <c r="S167" s="267"/>
      <c r="T167" s="267"/>
      <c r="U167" s="267"/>
      <c r="V167" s="267"/>
      <c r="W167" s="268"/>
      <c r="X167" s="267"/>
      <c r="Y167" s="267"/>
      <c r="Z167" s="267"/>
      <c r="AA167" s="267"/>
      <c r="AB167" s="268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8"/>
      <c r="AN167" s="267"/>
      <c r="AO167" s="267"/>
      <c r="AP167" s="268"/>
      <c r="AQ167" s="269"/>
      <c r="AR167" s="268"/>
      <c r="AS167" s="270"/>
      <c r="AT167" s="271"/>
      <c r="AU167" s="270"/>
      <c r="AV167" s="270"/>
      <c r="AW167" s="271"/>
      <c r="AX167" s="271"/>
      <c r="AY167" s="272"/>
      <c r="AZ167" s="273"/>
      <c r="BA167" s="273"/>
      <c r="BB167" s="273"/>
      <c r="BC167" s="273"/>
      <c r="BD167" s="273"/>
      <c r="BE167" s="273"/>
      <c r="BF167" s="273"/>
      <c r="BG167" s="268"/>
      <c r="BH167" s="272"/>
      <c r="BI167" s="273"/>
      <c r="BJ167" s="273"/>
      <c r="BK167" s="273"/>
      <c r="BL167" s="273"/>
      <c r="BM167" s="273"/>
      <c r="BN167" s="273"/>
      <c r="BO167" s="273"/>
      <c r="BP167" s="268"/>
      <c r="BQ167" s="268"/>
      <c r="BR167" s="274"/>
      <c r="BS167" s="267"/>
      <c r="BT167" s="266"/>
      <c r="BU167" s="267"/>
      <c r="BV167" s="267"/>
      <c r="BW167" s="267"/>
      <c r="BX167" s="267"/>
      <c r="BY167" s="267"/>
      <c r="BZ167" s="267"/>
      <c r="CA167" s="267"/>
      <c r="CB167" s="267"/>
      <c r="CC167" s="267"/>
      <c r="CD167" s="267"/>
      <c r="CE167" s="267"/>
      <c r="CF167" s="267"/>
      <c r="CG167" s="267"/>
      <c r="CH167" s="282"/>
      <c r="CI167" s="282"/>
      <c r="CJ167" s="282"/>
      <c r="CK167" s="282"/>
      <c r="CL167" s="282"/>
      <c r="CM167" s="282"/>
      <c r="CN167" s="282"/>
      <c r="CO167" s="282"/>
      <c r="CP167" s="282"/>
    </row>
    <row r="168" spans="1:94" s="340" customFormat="1" x14ac:dyDescent="0.25">
      <c r="A168" s="265"/>
      <c r="B168" s="265"/>
      <c r="C168" s="266"/>
      <c r="D168" s="267"/>
      <c r="E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8"/>
      <c r="Q168" s="267"/>
      <c r="R168" s="268"/>
      <c r="S168" s="267"/>
      <c r="T168" s="267"/>
      <c r="U168" s="267"/>
      <c r="V168" s="267"/>
      <c r="W168" s="268"/>
      <c r="X168" s="267"/>
      <c r="Y168" s="267"/>
      <c r="Z168" s="267"/>
      <c r="AA168" s="267"/>
      <c r="AB168" s="268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8"/>
      <c r="AN168" s="267"/>
      <c r="AO168" s="267"/>
      <c r="AP168" s="268"/>
      <c r="AQ168" s="269"/>
      <c r="AR168" s="268"/>
      <c r="AS168" s="270"/>
      <c r="AT168" s="271"/>
      <c r="AU168" s="270"/>
      <c r="AV168" s="270"/>
      <c r="AW168" s="271"/>
      <c r="AX168" s="271"/>
      <c r="AY168" s="272"/>
      <c r="AZ168" s="273"/>
      <c r="BA168" s="273"/>
      <c r="BB168" s="273"/>
      <c r="BC168" s="273"/>
      <c r="BD168" s="273"/>
      <c r="BE168" s="273"/>
      <c r="BF168" s="273"/>
      <c r="BG168" s="268"/>
      <c r="BH168" s="272"/>
      <c r="BI168" s="273"/>
      <c r="BJ168" s="273"/>
      <c r="BK168" s="273"/>
      <c r="BL168" s="273"/>
      <c r="BM168" s="273"/>
      <c r="BN168" s="273"/>
      <c r="BO168" s="273"/>
      <c r="BP168" s="268"/>
      <c r="BQ168" s="268"/>
      <c r="BR168" s="274"/>
      <c r="BS168" s="267"/>
      <c r="BT168" s="266"/>
      <c r="BU168" s="267"/>
      <c r="BV168" s="267"/>
      <c r="BW168" s="267"/>
      <c r="BX168" s="267"/>
      <c r="BY168" s="267"/>
      <c r="BZ168" s="267"/>
      <c r="CA168" s="267"/>
      <c r="CB168" s="267"/>
      <c r="CC168" s="267"/>
      <c r="CD168" s="267"/>
      <c r="CE168" s="267"/>
      <c r="CF168" s="267"/>
      <c r="CG168" s="267"/>
      <c r="CH168" s="282"/>
      <c r="CI168" s="282"/>
      <c r="CJ168" s="282"/>
      <c r="CK168" s="282"/>
      <c r="CL168" s="282"/>
      <c r="CM168" s="282"/>
      <c r="CN168" s="282"/>
      <c r="CO168" s="282"/>
      <c r="CP168" s="282"/>
    </row>
    <row r="169" spans="1:94" s="340" customFormat="1" x14ac:dyDescent="0.25">
      <c r="A169" s="265"/>
      <c r="B169" s="265"/>
      <c r="C169" s="266"/>
      <c r="D169" s="267"/>
      <c r="E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8"/>
      <c r="Q169" s="267"/>
      <c r="R169" s="268"/>
      <c r="S169" s="267"/>
      <c r="T169" s="267"/>
      <c r="U169" s="267"/>
      <c r="V169" s="267"/>
      <c r="W169" s="268"/>
      <c r="X169" s="267"/>
      <c r="Y169" s="267"/>
      <c r="Z169" s="267"/>
      <c r="AA169" s="267"/>
      <c r="AB169" s="268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8"/>
      <c r="AN169" s="267"/>
      <c r="AO169" s="267"/>
      <c r="AP169" s="268"/>
      <c r="AQ169" s="269"/>
      <c r="AR169" s="268"/>
      <c r="AS169" s="270"/>
      <c r="AT169" s="271"/>
      <c r="AU169" s="270"/>
      <c r="AV169" s="270"/>
      <c r="AW169" s="271"/>
      <c r="AX169" s="271"/>
      <c r="AY169" s="272"/>
      <c r="AZ169" s="273"/>
      <c r="BA169" s="273"/>
      <c r="BB169" s="273"/>
      <c r="BC169" s="273"/>
      <c r="BD169" s="273"/>
      <c r="BE169" s="273"/>
      <c r="BF169" s="273"/>
      <c r="BG169" s="268"/>
      <c r="BH169" s="272"/>
      <c r="BI169" s="273"/>
      <c r="BJ169" s="273"/>
      <c r="BK169" s="273"/>
      <c r="BL169" s="273"/>
      <c r="BM169" s="273"/>
      <c r="BN169" s="273"/>
      <c r="BO169" s="273"/>
      <c r="BP169" s="268"/>
      <c r="BQ169" s="268"/>
      <c r="BR169" s="274"/>
      <c r="BS169" s="267"/>
      <c r="BT169" s="266"/>
      <c r="BU169" s="267"/>
      <c r="BV169" s="267"/>
      <c r="BW169" s="267"/>
      <c r="BX169" s="267"/>
      <c r="BY169" s="267"/>
      <c r="BZ169" s="267"/>
      <c r="CA169" s="267"/>
      <c r="CB169" s="267"/>
      <c r="CC169" s="267"/>
      <c r="CD169" s="267"/>
      <c r="CE169" s="267"/>
      <c r="CF169" s="267"/>
      <c r="CG169" s="267"/>
      <c r="CH169" s="282"/>
      <c r="CI169" s="282"/>
      <c r="CJ169" s="282"/>
      <c r="CK169" s="282"/>
      <c r="CL169" s="282"/>
      <c r="CM169" s="282"/>
      <c r="CN169" s="282"/>
      <c r="CO169" s="282"/>
      <c r="CP169" s="282"/>
    </row>
    <row r="170" spans="1:94" s="340" customFormat="1" x14ac:dyDescent="0.25">
      <c r="A170" s="265"/>
      <c r="B170" s="265"/>
      <c r="C170" s="266"/>
      <c r="D170" s="267"/>
      <c r="E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8"/>
      <c r="Q170" s="267"/>
      <c r="R170" s="268"/>
      <c r="S170" s="267"/>
      <c r="T170" s="267"/>
      <c r="U170" s="267"/>
      <c r="V170" s="267"/>
      <c r="W170" s="268"/>
      <c r="X170" s="267"/>
      <c r="Y170" s="267"/>
      <c r="Z170" s="267"/>
      <c r="AA170" s="267"/>
      <c r="AB170" s="268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8"/>
      <c r="AN170" s="267"/>
      <c r="AO170" s="267"/>
      <c r="AP170" s="268"/>
      <c r="AQ170" s="269"/>
      <c r="AR170" s="268"/>
      <c r="AS170" s="270"/>
      <c r="AT170" s="271"/>
      <c r="AU170" s="270"/>
      <c r="AV170" s="270"/>
      <c r="AW170" s="271"/>
      <c r="AX170" s="271"/>
      <c r="AY170" s="272"/>
      <c r="AZ170" s="273"/>
      <c r="BA170" s="273"/>
      <c r="BB170" s="273"/>
      <c r="BC170" s="273"/>
      <c r="BD170" s="273"/>
      <c r="BE170" s="273"/>
      <c r="BF170" s="273"/>
      <c r="BG170" s="268"/>
      <c r="BH170" s="272"/>
      <c r="BI170" s="273"/>
      <c r="BJ170" s="273"/>
      <c r="BK170" s="273"/>
      <c r="BL170" s="273"/>
      <c r="BM170" s="273"/>
      <c r="BN170" s="273"/>
      <c r="BO170" s="273"/>
      <c r="BP170" s="268"/>
      <c r="BQ170" s="268"/>
      <c r="BR170" s="274"/>
      <c r="BS170" s="267"/>
      <c r="BT170" s="266"/>
      <c r="BU170" s="267"/>
      <c r="BV170" s="267"/>
      <c r="BW170" s="267"/>
      <c r="BX170" s="267"/>
      <c r="BY170" s="267"/>
      <c r="BZ170" s="267"/>
      <c r="CA170" s="267"/>
      <c r="CB170" s="267"/>
      <c r="CC170" s="267"/>
      <c r="CD170" s="267"/>
      <c r="CE170" s="267"/>
      <c r="CF170" s="267"/>
      <c r="CG170" s="267"/>
      <c r="CH170" s="282"/>
      <c r="CI170" s="282"/>
      <c r="CJ170" s="282"/>
      <c r="CK170" s="282"/>
      <c r="CL170" s="282"/>
      <c r="CM170" s="282"/>
      <c r="CN170" s="282"/>
      <c r="CO170" s="282"/>
      <c r="CP170" s="282"/>
    </row>
    <row r="171" spans="1:94" s="340" customFormat="1" x14ac:dyDescent="0.25">
      <c r="A171" s="265"/>
      <c r="B171" s="265"/>
      <c r="C171" s="266"/>
      <c r="D171" s="267"/>
      <c r="E171" s="26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8"/>
      <c r="Q171" s="267"/>
      <c r="R171" s="268"/>
      <c r="S171" s="267"/>
      <c r="T171" s="267"/>
      <c r="U171" s="267"/>
      <c r="V171" s="267"/>
      <c r="W171" s="268"/>
      <c r="X171" s="267"/>
      <c r="Y171" s="267"/>
      <c r="Z171" s="267"/>
      <c r="AA171" s="267"/>
      <c r="AB171" s="268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8"/>
      <c r="AN171" s="267"/>
      <c r="AO171" s="267"/>
      <c r="AP171" s="268"/>
      <c r="AQ171" s="269"/>
      <c r="AR171" s="268"/>
      <c r="AS171" s="270"/>
      <c r="AT171" s="271"/>
      <c r="AU171" s="270"/>
      <c r="AV171" s="270"/>
      <c r="AW171" s="271"/>
      <c r="AX171" s="271"/>
      <c r="AY171" s="272"/>
      <c r="AZ171" s="273"/>
      <c r="BA171" s="273"/>
      <c r="BB171" s="273"/>
      <c r="BC171" s="273"/>
      <c r="BD171" s="273"/>
      <c r="BE171" s="273"/>
      <c r="BF171" s="273"/>
      <c r="BG171" s="268"/>
      <c r="BH171" s="272"/>
      <c r="BI171" s="273"/>
      <c r="BJ171" s="273"/>
      <c r="BK171" s="273"/>
      <c r="BL171" s="273"/>
      <c r="BM171" s="273"/>
      <c r="BN171" s="273"/>
      <c r="BO171" s="273"/>
      <c r="BP171" s="268"/>
      <c r="BQ171" s="268"/>
      <c r="BR171" s="274"/>
      <c r="BS171" s="267"/>
      <c r="BT171" s="266"/>
      <c r="BU171" s="267"/>
      <c r="BV171" s="267"/>
      <c r="BW171" s="267"/>
      <c r="BX171" s="267"/>
      <c r="BY171" s="267"/>
      <c r="BZ171" s="267"/>
      <c r="CA171" s="267"/>
      <c r="CB171" s="267"/>
      <c r="CC171" s="267"/>
      <c r="CD171" s="267"/>
      <c r="CE171" s="267"/>
      <c r="CF171" s="267"/>
      <c r="CG171" s="267"/>
      <c r="CH171" s="282"/>
      <c r="CI171" s="282"/>
      <c r="CJ171" s="282"/>
      <c r="CK171" s="282"/>
      <c r="CL171" s="282"/>
      <c r="CM171" s="282"/>
      <c r="CN171" s="282"/>
      <c r="CO171" s="282"/>
      <c r="CP171" s="282"/>
    </row>
    <row r="172" spans="1:94" s="340" customFormat="1" x14ac:dyDescent="0.25">
      <c r="A172" s="265"/>
      <c r="B172" s="265"/>
      <c r="C172" s="266"/>
      <c r="D172" s="267"/>
      <c r="E172" s="267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8"/>
      <c r="Q172" s="267"/>
      <c r="R172" s="268"/>
      <c r="S172" s="267"/>
      <c r="T172" s="267"/>
      <c r="U172" s="267"/>
      <c r="V172" s="267"/>
      <c r="W172" s="268"/>
      <c r="X172" s="267"/>
      <c r="Y172" s="267"/>
      <c r="Z172" s="267"/>
      <c r="AA172" s="267"/>
      <c r="AB172" s="268"/>
      <c r="AC172" s="267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8"/>
      <c r="AN172" s="267"/>
      <c r="AO172" s="267"/>
      <c r="AP172" s="268"/>
      <c r="AQ172" s="269"/>
      <c r="AR172" s="268"/>
      <c r="AS172" s="270"/>
      <c r="AT172" s="271"/>
      <c r="AU172" s="270"/>
      <c r="AV172" s="270"/>
      <c r="AW172" s="271"/>
      <c r="AX172" s="271"/>
      <c r="AY172" s="272"/>
      <c r="AZ172" s="273"/>
      <c r="BA172" s="273"/>
      <c r="BB172" s="273"/>
      <c r="BC172" s="273"/>
      <c r="BD172" s="273"/>
      <c r="BE172" s="273"/>
      <c r="BF172" s="273"/>
      <c r="BG172" s="268"/>
      <c r="BH172" s="272"/>
      <c r="BI172" s="273"/>
      <c r="BJ172" s="273"/>
      <c r="BK172" s="273"/>
      <c r="BL172" s="273"/>
      <c r="BM172" s="273"/>
      <c r="BN172" s="273"/>
      <c r="BO172" s="273"/>
      <c r="BP172" s="268"/>
      <c r="BQ172" s="268"/>
      <c r="BR172" s="274"/>
      <c r="BS172" s="267"/>
      <c r="BT172" s="266"/>
      <c r="BU172" s="267"/>
      <c r="BV172" s="267"/>
      <c r="BW172" s="267"/>
      <c r="BX172" s="267"/>
      <c r="BY172" s="267"/>
      <c r="BZ172" s="267"/>
      <c r="CA172" s="267"/>
      <c r="CB172" s="267"/>
      <c r="CC172" s="267"/>
      <c r="CD172" s="267"/>
      <c r="CE172" s="267"/>
      <c r="CF172" s="267"/>
      <c r="CG172" s="267"/>
      <c r="CH172" s="282"/>
      <c r="CI172" s="282"/>
      <c r="CJ172" s="282"/>
      <c r="CK172" s="282"/>
      <c r="CL172" s="282"/>
      <c r="CM172" s="282"/>
      <c r="CN172" s="282"/>
      <c r="CO172" s="282"/>
      <c r="CP172" s="282"/>
    </row>
    <row r="173" spans="1:94" s="340" customFormat="1" x14ac:dyDescent="0.25">
      <c r="A173" s="265"/>
      <c r="B173" s="265"/>
      <c r="C173" s="266"/>
      <c r="D173" s="267"/>
      <c r="E173" s="267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8"/>
      <c r="Q173" s="267"/>
      <c r="R173" s="268"/>
      <c r="S173" s="267"/>
      <c r="T173" s="267"/>
      <c r="U173" s="267"/>
      <c r="V173" s="267"/>
      <c r="W173" s="268"/>
      <c r="X173" s="267"/>
      <c r="Y173" s="267"/>
      <c r="Z173" s="267"/>
      <c r="AA173" s="267"/>
      <c r="AB173" s="268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8"/>
      <c r="AN173" s="267"/>
      <c r="AO173" s="267"/>
      <c r="AP173" s="268"/>
      <c r="AQ173" s="269"/>
      <c r="AR173" s="268"/>
      <c r="AS173" s="270"/>
      <c r="AT173" s="271"/>
      <c r="AU173" s="270"/>
      <c r="AV173" s="270"/>
      <c r="AW173" s="271"/>
      <c r="AX173" s="271"/>
      <c r="AY173" s="272"/>
      <c r="AZ173" s="273"/>
      <c r="BA173" s="273"/>
      <c r="BB173" s="273"/>
      <c r="BC173" s="273"/>
      <c r="BD173" s="273"/>
      <c r="BE173" s="273"/>
      <c r="BF173" s="273"/>
      <c r="BG173" s="268"/>
      <c r="BH173" s="272"/>
      <c r="BI173" s="273"/>
      <c r="BJ173" s="273"/>
      <c r="BK173" s="273"/>
      <c r="BL173" s="273"/>
      <c r="BM173" s="273"/>
      <c r="BN173" s="273"/>
      <c r="BO173" s="273"/>
      <c r="BP173" s="268"/>
      <c r="BQ173" s="268"/>
      <c r="BR173" s="274"/>
      <c r="BS173" s="267"/>
      <c r="BT173" s="266"/>
      <c r="BU173" s="267"/>
      <c r="BV173" s="267"/>
      <c r="BW173" s="267"/>
      <c r="BX173" s="267"/>
      <c r="BY173" s="267"/>
      <c r="BZ173" s="267"/>
      <c r="CA173" s="267"/>
      <c r="CB173" s="267"/>
      <c r="CC173" s="267"/>
      <c r="CD173" s="267"/>
      <c r="CE173" s="267"/>
      <c r="CF173" s="267"/>
      <c r="CG173" s="267"/>
      <c r="CH173" s="282"/>
      <c r="CI173" s="282"/>
      <c r="CJ173" s="282"/>
      <c r="CK173" s="282"/>
      <c r="CL173" s="282"/>
      <c r="CM173" s="282"/>
      <c r="CN173" s="282"/>
      <c r="CO173" s="282"/>
      <c r="CP173" s="282"/>
    </row>
    <row r="174" spans="1:94" s="340" customFormat="1" x14ac:dyDescent="0.25">
      <c r="A174" s="265"/>
      <c r="B174" s="265"/>
      <c r="C174" s="266"/>
      <c r="D174" s="267"/>
      <c r="E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8"/>
      <c r="Q174" s="267"/>
      <c r="R174" s="268"/>
      <c r="S174" s="267"/>
      <c r="T174" s="267"/>
      <c r="U174" s="267"/>
      <c r="V174" s="267"/>
      <c r="W174" s="268"/>
      <c r="X174" s="267"/>
      <c r="Y174" s="267"/>
      <c r="Z174" s="267"/>
      <c r="AA174" s="267"/>
      <c r="AB174" s="268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8"/>
      <c r="AN174" s="267"/>
      <c r="AO174" s="267"/>
      <c r="AP174" s="268"/>
      <c r="AQ174" s="269"/>
      <c r="AR174" s="268"/>
      <c r="AS174" s="270"/>
      <c r="AT174" s="271"/>
      <c r="AU174" s="270"/>
      <c r="AV174" s="270"/>
      <c r="AW174" s="271"/>
      <c r="AX174" s="271"/>
      <c r="AY174" s="272"/>
      <c r="AZ174" s="273"/>
      <c r="BA174" s="273"/>
      <c r="BB174" s="273"/>
      <c r="BC174" s="273"/>
      <c r="BD174" s="273"/>
      <c r="BE174" s="273"/>
      <c r="BF174" s="273"/>
      <c r="BG174" s="268"/>
      <c r="BH174" s="272"/>
      <c r="BI174" s="273"/>
      <c r="BJ174" s="273"/>
      <c r="BK174" s="273"/>
      <c r="BL174" s="273"/>
      <c r="BM174" s="273"/>
      <c r="BN174" s="273"/>
      <c r="BO174" s="273"/>
      <c r="BP174" s="268"/>
      <c r="BQ174" s="268"/>
      <c r="BR174" s="274"/>
      <c r="BS174" s="267"/>
      <c r="BT174" s="266"/>
      <c r="BU174" s="267"/>
      <c r="BV174" s="267"/>
      <c r="BW174" s="267"/>
      <c r="BX174" s="267"/>
      <c r="BY174" s="267"/>
      <c r="BZ174" s="267"/>
      <c r="CA174" s="267"/>
      <c r="CB174" s="267"/>
      <c r="CC174" s="267"/>
      <c r="CD174" s="267"/>
      <c r="CE174" s="267"/>
      <c r="CF174" s="267"/>
      <c r="CG174" s="267"/>
      <c r="CH174" s="282"/>
      <c r="CI174" s="282"/>
      <c r="CJ174" s="282"/>
      <c r="CK174" s="282"/>
      <c r="CL174" s="282"/>
      <c r="CM174" s="282"/>
      <c r="CN174" s="282"/>
      <c r="CO174" s="282"/>
      <c r="CP174" s="282"/>
    </row>
    <row r="175" spans="1:94" s="340" customFormat="1" x14ac:dyDescent="0.25">
      <c r="A175" s="265"/>
      <c r="B175" s="265"/>
      <c r="C175" s="266"/>
      <c r="D175" s="267"/>
      <c r="E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8"/>
      <c r="Q175" s="267"/>
      <c r="R175" s="268"/>
      <c r="S175" s="267"/>
      <c r="T175" s="267"/>
      <c r="U175" s="267"/>
      <c r="V175" s="267"/>
      <c r="W175" s="268"/>
      <c r="X175" s="267"/>
      <c r="Y175" s="267"/>
      <c r="Z175" s="267"/>
      <c r="AA175" s="267"/>
      <c r="AB175" s="268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8"/>
      <c r="AN175" s="267"/>
      <c r="AO175" s="267"/>
      <c r="AP175" s="268"/>
      <c r="AQ175" s="269"/>
      <c r="AR175" s="268"/>
      <c r="AS175" s="270"/>
      <c r="AT175" s="271"/>
      <c r="AU175" s="270"/>
      <c r="AV175" s="270"/>
      <c r="AW175" s="271"/>
      <c r="AX175" s="271"/>
      <c r="AY175" s="272"/>
      <c r="AZ175" s="273"/>
      <c r="BA175" s="273"/>
      <c r="BB175" s="273"/>
      <c r="BC175" s="273"/>
      <c r="BD175" s="273"/>
      <c r="BE175" s="273"/>
      <c r="BF175" s="273"/>
      <c r="BG175" s="268"/>
      <c r="BH175" s="272"/>
      <c r="BI175" s="273"/>
      <c r="BJ175" s="273"/>
      <c r="BK175" s="273"/>
      <c r="BL175" s="273"/>
      <c r="BM175" s="273"/>
      <c r="BN175" s="273"/>
      <c r="BO175" s="273"/>
      <c r="BP175" s="268"/>
      <c r="BQ175" s="268"/>
      <c r="BR175" s="274"/>
      <c r="BS175" s="267"/>
      <c r="BT175" s="266"/>
      <c r="BU175" s="267"/>
      <c r="BV175" s="267"/>
      <c r="BW175" s="267"/>
      <c r="BX175" s="267"/>
      <c r="BY175" s="267"/>
      <c r="BZ175" s="267"/>
      <c r="CA175" s="267"/>
      <c r="CB175" s="267"/>
      <c r="CC175" s="267"/>
      <c r="CD175" s="267"/>
      <c r="CE175" s="267"/>
      <c r="CF175" s="267"/>
      <c r="CG175" s="267"/>
      <c r="CH175" s="282"/>
      <c r="CI175" s="282"/>
      <c r="CJ175" s="282"/>
      <c r="CK175" s="282"/>
      <c r="CL175" s="282"/>
      <c r="CM175" s="282"/>
      <c r="CN175" s="282"/>
      <c r="CO175" s="282"/>
      <c r="CP175" s="282"/>
    </row>
    <row r="176" spans="1:94" s="340" customFormat="1" x14ac:dyDescent="0.25">
      <c r="A176" s="265"/>
      <c r="B176" s="265"/>
      <c r="C176" s="266"/>
      <c r="D176" s="267"/>
      <c r="E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8"/>
      <c r="Q176" s="267"/>
      <c r="R176" s="268"/>
      <c r="S176" s="267"/>
      <c r="T176" s="267"/>
      <c r="U176" s="267"/>
      <c r="V176" s="267"/>
      <c r="W176" s="268"/>
      <c r="X176" s="267"/>
      <c r="Y176" s="267"/>
      <c r="Z176" s="267"/>
      <c r="AA176" s="267"/>
      <c r="AB176" s="268"/>
      <c r="AC176" s="267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8"/>
      <c r="AN176" s="267"/>
      <c r="AO176" s="267"/>
      <c r="AP176" s="268"/>
      <c r="AQ176" s="269"/>
      <c r="AR176" s="268"/>
      <c r="AS176" s="270"/>
      <c r="AT176" s="271"/>
      <c r="AU176" s="270"/>
      <c r="AV176" s="270"/>
      <c r="AW176" s="271"/>
      <c r="AX176" s="271"/>
      <c r="AY176" s="272"/>
      <c r="AZ176" s="273"/>
      <c r="BA176" s="273"/>
      <c r="BB176" s="273"/>
      <c r="BC176" s="273"/>
      <c r="BD176" s="273"/>
      <c r="BE176" s="273"/>
      <c r="BF176" s="273"/>
      <c r="BG176" s="268"/>
      <c r="BH176" s="272"/>
      <c r="BI176" s="273"/>
      <c r="BJ176" s="273"/>
      <c r="BK176" s="273"/>
      <c r="BL176" s="273"/>
      <c r="BM176" s="273"/>
      <c r="BN176" s="273"/>
      <c r="BO176" s="273"/>
      <c r="BP176" s="268"/>
      <c r="BQ176" s="268"/>
      <c r="BR176" s="274"/>
      <c r="BS176" s="267"/>
      <c r="BT176" s="266"/>
      <c r="BU176" s="267"/>
      <c r="BV176" s="267"/>
      <c r="BW176" s="267"/>
      <c r="BX176" s="267"/>
      <c r="BY176" s="267"/>
      <c r="BZ176" s="267"/>
      <c r="CA176" s="267"/>
      <c r="CB176" s="267"/>
      <c r="CC176" s="267"/>
      <c r="CD176" s="267"/>
      <c r="CE176" s="267"/>
      <c r="CF176" s="267"/>
      <c r="CG176" s="267"/>
      <c r="CH176" s="282"/>
      <c r="CI176" s="282"/>
      <c r="CJ176" s="282"/>
      <c r="CK176" s="282"/>
      <c r="CL176" s="282"/>
      <c r="CM176" s="282"/>
      <c r="CN176" s="282"/>
      <c r="CO176" s="282"/>
      <c r="CP176" s="282"/>
    </row>
    <row r="177" spans="1:94" s="340" customFormat="1" x14ac:dyDescent="0.25">
      <c r="A177" s="265"/>
      <c r="B177" s="265"/>
      <c r="C177" s="266"/>
      <c r="D177" s="267"/>
      <c r="E177" s="267"/>
      <c r="F177" s="267"/>
      <c r="G177" s="267"/>
      <c r="H177" s="267"/>
      <c r="I177" s="267"/>
      <c r="J177" s="267"/>
      <c r="K177" s="267"/>
      <c r="L177" s="267"/>
      <c r="M177" s="267"/>
      <c r="N177" s="267"/>
      <c r="O177" s="267"/>
      <c r="P177" s="268"/>
      <c r="Q177" s="267"/>
      <c r="R177" s="268"/>
      <c r="S177" s="267"/>
      <c r="T177" s="267"/>
      <c r="U177" s="267"/>
      <c r="V177" s="267"/>
      <c r="W177" s="268"/>
      <c r="X177" s="267"/>
      <c r="Y177" s="267"/>
      <c r="Z177" s="267"/>
      <c r="AA177" s="267"/>
      <c r="AB177" s="268"/>
      <c r="AC177" s="267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8"/>
      <c r="AN177" s="267"/>
      <c r="AO177" s="267"/>
      <c r="AP177" s="268"/>
      <c r="AQ177" s="269"/>
      <c r="AR177" s="268"/>
      <c r="AS177" s="270"/>
      <c r="AT177" s="271"/>
      <c r="AU177" s="270"/>
      <c r="AV177" s="270"/>
      <c r="AW177" s="271"/>
      <c r="AX177" s="271"/>
      <c r="AY177" s="272"/>
      <c r="AZ177" s="273"/>
      <c r="BA177" s="273"/>
      <c r="BB177" s="273"/>
      <c r="BC177" s="273"/>
      <c r="BD177" s="273"/>
      <c r="BE177" s="273"/>
      <c r="BF177" s="273"/>
      <c r="BG177" s="268"/>
      <c r="BH177" s="272"/>
      <c r="BI177" s="273"/>
      <c r="BJ177" s="273"/>
      <c r="BK177" s="273"/>
      <c r="BL177" s="273"/>
      <c r="BM177" s="273"/>
      <c r="BN177" s="273"/>
      <c r="BO177" s="273"/>
      <c r="BP177" s="268"/>
      <c r="BQ177" s="268"/>
      <c r="BR177" s="274"/>
      <c r="BS177" s="267"/>
      <c r="BT177" s="266"/>
      <c r="BU177" s="267"/>
      <c r="BV177" s="267"/>
      <c r="BW177" s="267"/>
      <c r="BX177" s="267"/>
      <c r="BY177" s="267"/>
      <c r="BZ177" s="267"/>
      <c r="CA177" s="267"/>
      <c r="CB177" s="267"/>
      <c r="CC177" s="267"/>
      <c r="CD177" s="267"/>
      <c r="CE177" s="267"/>
      <c r="CF177" s="267"/>
      <c r="CG177" s="267"/>
      <c r="CH177" s="282"/>
      <c r="CI177" s="282"/>
      <c r="CJ177" s="282"/>
      <c r="CK177" s="282"/>
      <c r="CL177" s="282"/>
      <c r="CM177" s="282"/>
      <c r="CN177" s="282"/>
      <c r="CO177" s="282"/>
      <c r="CP177" s="282"/>
    </row>
    <row r="178" spans="1:94" s="340" customFormat="1" x14ac:dyDescent="0.25">
      <c r="A178" s="265"/>
      <c r="B178" s="265"/>
      <c r="C178" s="266"/>
      <c r="D178" s="267"/>
      <c r="E178" s="267"/>
      <c r="F178" s="267"/>
      <c r="G178" s="267"/>
      <c r="H178" s="267"/>
      <c r="I178" s="267"/>
      <c r="J178" s="267"/>
      <c r="K178" s="267"/>
      <c r="L178" s="267"/>
      <c r="M178" s="267"/>
      <c r="N178" s="267"/>
      <c r="O178" s="267"/>
      <c r="P178" s="268"/>
      <c r="Q178" s="267"/>
      <c r="R178" s="268"/>
      <c r="S178" s="267"/>
      <c r="T178" s="267"/>
      <c r="U178" s="267"/>
      <c r="V178" s="267"/>
      <c r="W178" s="268"/>
      <c r="X178" s="267"/>
      <c r="Y178" s="267"/>
      <c r="Z178" s="267"/>
      <c r="AA178" s="267"/>
      <c r="AB178" s="268"/>
      <c r="AC178" s="267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8"/>
      <c r="AN178" s="267"/>
      <c r="AO178" s="267"/>
      <c r="AP178" s="268"/>
      <c r="AQ178" s="269"/>
      <c r="AR178" s="268"/>
      <c r="AS178" s="270"/>
      <c r="AT178" s="271"/>
      <c r="AU178" s="270"/>
      <c r="AV178" s="270"/>
      <c r="AW178" s="271"/>
      <c r="AX178" s="271"/>
      <c r="AY178" s="272"/>
      <c r="AZ178" s="273"/>
      <c r="BA178" s="273"/>
      <c r="BB178" s="273"/>
      <c r="BC178" s="273"/>
      <c r="BD178" s="273"/>
      <c r="BE178" s="273"/>
      <c r="BF178" s="273"/>
      <c r="BG178" s="268"/>
      <c r="BH178" s="272"/>
      <c r="BI178" s="273"/>
      <c r="BJ178" s="273"/>
      <c r="BK178" s="273"/>
      <c r="BL178" s="273"/>
      <c r="BM178" s="273"/>
      <c r="BN178" s="273"/>
      <c r="BO178" s="273"/>
      <c r="BP178" s="268"/>
      <c r="BQ178" s="268"/>
      <c r="BR178" s="274"/>
      <c r="BS178" s="267"/>
      <c r="BT178" s="266"/>
      <c r="BU178" s="267"/>
      <c r="BV178" s="267"/>
      <c r="BW178" s="267"/>
      <c r="BX178" s="267"/>
      <c r="BY178" s="267"/>
      <c r="BZ178" s="267"/>
      <c r="CA178" s="267"/>
      <c r="CB178" s="267"/>
      <c r="CC178" s="267"/>
      <c r="CD178" s="267"/>
      <c r="CE178" s="267"/>
      <c r="CF178" s="267"/>
      <c r="CG178" s="267"/>
      <c r="CH178" s="282"/>
      <c r="CI178" s="282"/>
      <c r="CJ178" s="282"/>
      <c r="CK178" s="282"/>
      <c r="CL178" s="282"/>
      <c r="CM178" s="282"/>
      <c r="CN178" s="282"/>
      <c r="CO178" s="282"/>
      <c r="CP178" s="282"/>
    </row>
    <row r="179" spans="1:94" s="340" customFormat="1" x14ac:dyDescent="0.25">
      <c r="A179" s="265"/>
      <c r="B179" s="265"/>
      <c r="C179" s="266"/>
      <c r="D179" s="267"/>
      <c r="E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268"/>
      <c r="Q179" s="267"/>
      <c r="R179" s="268"/>
      <c r="S179" s="267"/>
      <c r="T179" s="267"/>
      <c r="U179" s="267"/>
      <c r="V179" s="267"/>
      <c r="W179" s="268"/>
      <c r="X179" s="267"/>
      <c r="Y179" s="267"/>
      <c r="Z179" s="267"/>
      <c r="AA179" s="267"/>
      <c r="AB179" s="268"/>
      <c r="AC179" s="267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8"/>
      <c r="AN179" s="267"/>
      <c r="AO179" s="267"/>
      <c r="AP179" s="268"/>
      <c r="AQ179" s="269"/>
      <c r="AR179" s="268"/>
      <c r="AS179" s="270"/>
      <c r="AT179" s="271"/>
      <c r="AU179" s="270"/>
      <c r="AV179" s="270"/>
      <c r="AW179" s="271"/>
      <c r="AX179" s="271"/>
      <c r="AY179" s="272"/>
      <c r="AZ179" s="273"/>
      <c r="BA179" s="273"/>
      <c r="BB179" s="273"/>
      <c r="BC179" s="273"/>
      <c r="BD179" s="273"/>
      <c r="BE179" s="273"/>
      <c r="BF179" s="273"/>
      <c r="BG179" s="268"/>
      <c r="BH179" s="272"/>
      <c r="BI179" s="273"/>
      <c r="BJ179" s="273"/>
      <c r="BK179" s="273"/>
      <c r="BL179" s="273"/>
      <c r="BM179" s="273"/>
      <c r="BN179" s="273"/>
      <c r="BO179" s="273"/>
      <c r="BP179" s="268"/>
      <c r="BQ179" s="268"/>
      <c r="BR179" s="274"/>
      <c r="BS179" s="267"/>
      <c r="BT179" s="266"/>
      <c r="BU179" s="267"/>
      <c r="BV179" s="267"/>
      <c r="BW179" s="267"/>
      <c r="BX179" s="267"/>
      <c r="BY179" s="267"/>
      <c r="BZ179" s="267"/>
      <c r="CA179" s="267"/>
      <c r="CB179" s="267"/>
      <c r="CC179" s="267"/>
      <c r="CD179" s="267"/>
      <c r="CE179" s="267"/>
      <c r="CF179" s="267"/>
      <c r="CG179" s="267"/>
      <c r="CH179" s="282"/>
      <c r="CI179" s="282"/>
      <c r="CJ179" s="282"/>
      <c r="CK179" s="282"/>
      <c r="CL179" s="282"/>
      <c r="CM179" s="282"/>
      <c r="CN179" s="282"/>
      <c r="CO179" s="282"/>
      <c r="CP179" s="282"/>
    </row>
    <row r="180" spans="1:94" s="340" customFormat="1" x14ac:dyDescent="0.25">
      <c r="A180" s="265"/>
      <c r="B180" s="265"/>
      <c r="C180" s="266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268"/>
      <c r="Q180" s="267"/>
      <c r="R180" s="268"/>
      <c r="S180" s="267"/>
      <c r="T180" s="267"/>
      <c r="U180" s="267"/>
      <c r="V180" s="267"/>
      <c r="W180" s="268"/>
      <c r="X180" s="267"/>
      <c r="Y180" s="267"/>
      <c r="Z180" s="267"/>
      <c r="AA180" s="267"/>
      <c r="AB180" s="268"/>
      <c r="AC180" s="267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8"/>
      <c r="AN180" s="267"/>
      <c r="AO180" s="267"/>
      <c r="AP180" s="268"/>
      <c r="AQ180" s="269"/>
      <c r="AR180" s="268"/>
      <c r="AS180" s="270"/>
      <c r="AT180" s="271"/>
      <c r="AU180" s="270"/>
      <c r="AV180" s="270"/>
      <c r="AW180" s="271"/>
      <c r="AX180" s="271"/>
      <c r="AY180" s="272"/>
      <c r="AZ180" s="273"/>
      <c r="BA180" s="273"/>
      <c r="BB180" s="273"/>
      <c r="BC180" s="273"/>
      <c r="BD180" s="273"/>
      <c r="BE180" s="273"/>
      <c r="BF180" s="273"/>
      <c r="BG180" s="268"/>
      <c r="BH180" s="272"/>
      <c r="BI180" s="273"/>
      <c r="BJ180" s="273"/>
      <c r="BK180" s="273"/>
      <c r="BL180" s="273"/>
      <c r="BM180" s="273"/>
      <c r="BN180" s="273"/>
      <c r="BO180" s="273"/>
      <c r="BP180" s="268"/>
      <c r="BQ180" s="268"/>
      <c r="BR180" s="274"/>
      <c r="BS180" s="267"/>
      <c r="BT180" s="266"/>
      <c r="BU180" s="267"/>
      <c r="BV180" s="267"/>
      <c r="BW180" s="267"/>
      <c r="BX180" s="267"/>
      <c r="BY180" s="267"/>
      <c r="BZ180" s="267"/>
      <c r="CA180" s="267"/>
      <c r="CB180" s="267"/>
      <c r="CC180" s="267"/>
      <c r="CD180" s="267"/>
      <c r="CE180" s="267"/>
      <c r="CF180" s="267"/>
      <c r="CG180" s="267"/>
      <c r="CH180" s="282"/>
      <c r="CI180" s="282"/>
      <c r="CJ180" s="282"/>
      <c r="CK180" s="282"/>
      <c r="CL180" s="282"/>
      <c r="CM180" s="282"/>
      <c r="CN180" s="282"/>
      <c r="CO180" s="282"/>
      <c r="CP180" s="282"/>
    </row>
    <row r="181" spans="1:94" s="340" customFormat="1" x14ac:dyDescent="0.25">
      <c r="A181" s="265"/>
      <c r="B181" s="265"/>
      <c r="C181" s="266"/>
      <c r="D181" s="267"/>
      <c r="E181" s="267"/>
      <c r="F181" s="267"/>
      <c r="G181" s="267"/>
      <c r="H181" s="267"/>
      <c r="I181" s="267"/>
      <c r="J181" s="267"/>
      <c r="K181" s="267"/>
      <c r="L181" s="267"/>
      <c r="M181" s="267"/>
      <c r="N181" s="267"/>
      <c r="O181" s="267"/>
      <c r="P181" s="268"/>
      <c r="Q181" s="267"/>
      <c r="R181" s="268"/>
      <c r="S181" s="267"/>
      <c r="T181" s="267"/>
      <c r="U181" s="267"/>
      <c r="V181" s="267"/>
      <c r="W181" s="268"/>
      <c r="X181" s="267"/>
      <c r="Y181" s="267"/>
      <c r="Z181" s="267"/>
      <c r="AA181" s="267"/>
      <c r="AB181" s="268"/>
      <c r="AC181" s="267"/>
      <c r="AD181" s="267"/>
      <c r="AE181" s="267"/>
      <c r="AF181" s="267"/>
      <c r="AG181" s="267"/>
      <c r="AH181" s="267"/>
      <c r="AI181" s="267"/>
      <c r="AJ181" s="267"/>
      <c r="AK181" s="267"/>
      <c r="AL181" s="267"/>
      <c r="AM181" s="268"/>
      <c r="AN181" s="267"/>
      <c r="AO181" s="267"/>
      <c r="AP181" s="268"/>
      <c r="AQ181" s="269"/>
      <c r="AR181" s="268"/>
      <c r="AS181" s="270"/>
      <c r="AT181" s="271"/>
      <c r="AU181" s="270"/>
      <c r="AV181" s="270"/>
      <c r="AW181" s="271"/>
      <c r="AX181" s="271"/>
      <c r="AY181" s="272"/>
      <c r="AZ181" s="273"/>
      <c r="BA181" s="273"/>
      <c r="BB181" s="273"/>
      <c r="BC181" s="273"/>
      <c r="BD181" s="273"/>
      <c r="BE181" s="273"/>
      <c r="BF181" s="273"/>
      <c r="BG181" s="268"/>
      <c r="BH181" s="272"/>
      <c r="BI181" s="273"/>
      <c r="BJ181" s="273"/>
      <c r="BK181" s="273"/>
      <c r="BL181" s="273"/>
      <c r="BM181" s="273"/>
      <c r="BN181" s="273"/>
      <c r="BO181" s="273"/>
      <c r="BP181" s="268"/>
      <c r="BQ181" s="268"/>
      <c r="BR181" s="274"/>
      <c r="BS181" s="267"/>
      <c r="BT181" s="266"/>
      <c r="BU181" s="267"/>
      <c r="BV181" s="267"/>
      <c r="BW181" s="267"/>
      <c r="BX181" s="267"/>
      <c r="BY181" s="267"/>
      <c r="BZ181" s="267"/>
      <c r="CA181" s="267"/>
      <c r="CB181" s="267"/>
      <c r="CC181" s="267"/>
      <c r="CD181" s="267"/>
      <c r="CE181" s="267"/>
      <c r="CF181" s="267"/>
      <c r="CG181" s="267"/>
      <c r="CH181" s="282"/>
      <c r="CI181" s="282"/>
      <c r="CJ181" s="282"/>
      <c r="CK181" s="282"/>
      <c r="CL181" s="282"/>
      <c r="CM181" s="282"/>
      <c r="CN181" s="282"/>
      <c r="CO181" s="282"/>
      <c r="CP181" s="282"/>
    </row>
    <row r="182" spans="1:94" s="340" customFormat="1" x14ac:dyDescent="0.25">
      <c r="A182" s="265"/>
      <c r="B182" s="265"/>
      <c r="C182" s="266"/>
      <c r="D182" s="267"/>
      <c r="E182" s="267"/>
      <c r="F182" s="267"/>
      <c r="G182" s="267"/>
      <c r="H182" s="267"/>
      <c r="I182" s="267"/>
      <c r="J182" s="267"/>
      <c r="K182" s="267"/>
      <c r="L182" s="267"/>
      <c r="M182" s="267"/>
      <c r="N182" s="267"/>
      <c r="O182" s="267"/>
      <c r="P182" s="268"/>
      <c r="Q182" s="267"/>
      <c r="R182" s="268"/>
      <c r="S182" s="267"/>
      <c r="T182" s="267"/>
      <c r="U182" s="267"/>
      <c r="V182" s="267"/>
      <c r="W182" s="268"/>
      <c r="X182" s="267"/>
      <c r="Y182" s="267"/>
      <c r="Z182" s="267"/>
      <c r="AA182" s="267"/>
      <c r="AB182" s="268"/>
      <c r="AC182" s="267"/>
      <c r="AD182" s="267"/>
      <c r="AE182" s="267"/>
      <c r="AF182" s="267"/>
      <c r="AG182" s="267"/>
      <c r="AH182" s="267"/>
      <c r="AI182" s="267"/>
      <c r="AJ182" s="267"/>
      <c r="AK182" s="267"/>
      <c r="AL182" s="267"/>
      <c r="AM182" s="268"/>
      <c r="AN182" s="267"/>
      <c r="AO182" s="267"/>
      <c r="AP182" s="268"/>
      <c r="AQ182" s="269"/>
      <c r="AR182" s="268"/>
      <c r="AS182" s="270"/>
      <c r="AT182" s="271"/>
      <c r="AU182" s="270"/>
      <c r="AV182" s="270"/>
      <c r="AW182" s="271"/>
      <c r="AX182" s="271"/>
      <c r="AY182" s="272"/>
      <c r="AZ182" s="273"/>
      <c r="BA182" s="273"/>
      <c r="BB182" s="273"/>
      <c r="BC182" s="273"/>
      <c r="BD182" s="273"/>
      <c r="BE182" s="273"/>
      <c r="BF182" s="273"/>
      <c r="BG182" s="268"/>
      <c r="BH182" s="272"/>
      <c r="BI182" s="273"/>
      <c r="BJ182" s="273"/>
      <c r="BK182" s="273"/>
      <c r="BL182" s="273"/>
      <c r="BM182" s="273"/>
      <c r="BN182" s="273"/>
      <c r="BO182" s="273"/>
      <c r="BP182" s="268"/>
      <c r="BQ182" s="268"/>
      <c r="BR182" s="274"/>
      <c r="BS182" s="267"/>
      <c r="BT182" s="266"/>
      <c r="BU182" s="267"/>
      <c r="BV182" s="267"/>
      <c r="BW182" s="267"/>
      <c r="BX182" s="267"/>
      <c r="BY182" s="267"/>
      <c r="BZ182" s="267"/>
      <c r="CA182" s="267"/>
      <c r="CB182" s="267"/>
      <c r="CC182" s="267"/>
      <c r="CD182" s="267"/>
      <c r="CE182" s="267"/>
      <c r="CF182" s="267"/>
      <c r="CG182" s="267"/>
      <c r="CH182" s="282"/>
      <c r="CI182" s="282"/>
      <c r="CJ182" s="282"/>
      <c r="CK182" s="282"/>
      <c r="CL182" s="282"/>
      <c r="CM182" s="282"/>
      <c r="CN182" s="282"/>
      <c r="CO182" s="282"/>
      <c r="CP182" s="282"/>
    </row>
    <row r="183" spans="1:94" s="340" customFormat="1" x14ac:dyDescent="0.25">
      <c r="A183" s="265"/>
      <c r="B183" s="265"/>
      <c r="C183" s="266"/>
      <c r="D183" s="267"/>
      <c r="E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8"/>
      <c r="Q183" s="267"/>
      <c r="R183" s="268"/>
      <c r="S183" s="267"/>
      <c r="T183" s="267"/>
      <c r="U183" s="267"/>
      <c r="V183" s="267"/>
      <c r="W183" s="268"/>
      <c r="X183" s="267"/>
      <c r="Y183" s="267"/>
      <c r="Z183" s="267"/>
      <c r="AA183" s="267"/>
      <c r="AB183" s="268"/>
      <c r="AC183" s="267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8"/>
      <c r="AN183" s="267"/>
      <c r="AO183" s="267"/>
      <c r="AP183" s="268"/>
      <c r="AQ183" s="269"/>
      <c r="AR183" s="268"/>
      <c r="AS183" s="270"/>
      <c r="AT183" s="271"/>
      <c r="AU183" s="270"/>
      <c r="AV183" s="270"/>
      <c r="AW183" s="271"/>
      <c r="AX183" s="271"/>
      <c r="AY183" s="272"/>
      <c r="AZ183" s="273"/>
      <c r="BA183" s="273"/>
      <c r="BB183" s="273"/>
      <c r="BC183" s="273"/>
      <c r="BD183" s="273"/>
      <c r="BE183" s="273"/>
      <c r="BF183" s="273"/>
      <c r="BG183" s="268"/>
      <c r="BH183" s="272"/>
      <c r="BI183" s="273"/>
      <c r="BJ183" s="273"/>
      <c r="BK183" s="273"/>
      <c r="BL183" s="273"/>
      <c r="BM183" s="273"/>
      <c r="BN183" s="273"/>
      <c r="BO183" s="273"/>
      <c r="BP183" s="268"/>
      <c r="BQ183" s="268"/>
      <c r="BR183" s="274"/>
      <c r="BS183" s="267"/>
      <c r="BT183" s="266"/>
      <c r="BU183" s="267"/>
      <c r="BV183" s="267"/>
      <c r="BW183" s="267"/>
      <c r="BX183" s="267"/>
      <c r="BY183" s="267"/>
      <c r="BZ183" s="267"/>
      <c r="CA183" s="267"/>
      <c r="CB183" s="267"/>
      <c r="CC183" s="267"/>
      <c r="CD183" s="267"/>
      <c r="CE183" s="267"/>
      <c r="CF183" s="267"/>
      <c r="CG183" s="267"/>
      <c r="CH183" s="282"/>
      <c r="CI183" s="282"/>
      <c r="CJ183" s="282"/>
      <c r="CK183" s="282"/>
      <c r="CL183" s="282"/>
      <c r="CM183" s="282"/>
      <c r="CN183" s="282"/>
      <c r="CO183" s="282"/>
      <c r="CP183" s="282"/>
    </row>
    <row r="184" spans="1:94" s="340" customFormat="1" x14ac:dyDescent="0.25">
      <c r="A184" s="265"/>
      <c r="B184" s="265"/>
      <c r="C184" s="266"/>
      <c r="D184" s="267"/>
      <c r="E184" s="267"/>
      <c r="F184" s="267"/>
      <c r="G184" s="267"/>
      <c r="H184" s="267"/>
      <c r="I184" s="267"/>
      <c r="J184" s="267"/>
      <c r="K184" s="267"/>
      <c r="L184" s="267"/>
      <c r="M184" s="267"/>
      <c r="N184" s="267"/>
      <c r="O184" s="267"/>
      <c r="P184" s="268"/>
      <c r="Q184" s="267"/>
      <c r="R184" s="268"/>
      <c r="S184" s="267"/>
      <c r="T184" s="267"/>
      <c r="U184" s="267"/>
      <c r="V184" s="267"/>
      <c r="W184" s="268"/>
      <c r="X184" s="267"/>
      <c r="Y184" s="267"/>
      <c r="Z184" s="267"/>
      <c r="AA184" s="267"/>
      <c r="AB184" s="268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8"/>
      <c r="AN184" s="267"/>
      <c r="AO184" s="267"/>
      <c r="AP184" s="268"/>
      <c r="AQ184" s="269"/>
      <c r="AR184" s="268"/>
      <c r="AS184" s="270"/>
      <c r="AT184" s="271"/>
      <c r="AU184" s="270"/>
      <c r="AV184" s="270"/>
      <c r="AW184" s="271"/>
      <c r="AX184" s="271"/>
      <c r="AY184" s="272"/>
      <c r="AZ184" s="273"/>
      <c r="BA184" s="273"/>
      <c r="BB184" s="273"/>
      <c r="BC184" s="273"/>
      <c r="BD184" s="273"/>
      <c r="BE184" s="273"/>
      <c r="BF184" s="273"/>
      <c r="BG184" s="268"/>
      <c r="BH184" s="272"/>
      <c r="BI184" s="273"/>
      <c r="BJ184" s="273"/>
      <c r="BK184" s="273"/>
      <c r="BL184" s="273"/>
      <c r="BM184" s="273"/>
      <c r="BN184" s="273"/>
      <c r="BO184" s="273"/>
      <c r="BP184" s="268"/>
      <c r="BQ184" s="268"/>
      <c r="BR184" s="274"/>
      <c r="BS184" s="267"/>
      <c r="BT184" s="266"/>
      <c r="BU184" s="267"/>
      <c r="BV184" s="267"/>
      <c r="BW184" s="267"/>
      <c r="BX184" s="267"/>
      <c r="BY184" s="267"/>
      <c r="BZ184" s="267"/>
      <c r="CA184" s="267"/>
      <c r="CB184" s="267"/>
      <c r="CC184" s="267"/>
      <c r="CD184" s="267"/>
      <c r="CE184" s="267"/>
      <c r="CF184" s="267"/>
      <c r="CG184" s="267"/>
      <c r="CH184" s="282"/>
      <c r="CI184" s="282"/>
      <c r="CJ184" s="282"/>
      <c r="CK184" s="282"/>
      <c r="CL184" s="282"/>
      <c r="CM184" s="282"/>
      <c r="CN184" s="282"/>
      <c r="CO184" s="282"/>
      <c r="CP184" s="282"/>
    </row>
    <row r="185" spans="1:94" s="340" customFormat="1" x14ac:dyDescent="0.25">
      <c r="A185" s="265"/>
      <c r="B185" s="265"/>
      <c r="C185" s="266"/>
      <c r="D185" s="267"/>
      <c r="E185" s="267"/>
      <c r="F185" s="267"/>
      <c r="G185" s="267"/>
      <c r="H185" s="267"/>
      <c r="I185" s="267"/>
      <c r="J185" s="267"/>
      <c r="K185" s="267"/>
      <c r="L185" s="267"/>
      <c r="M185" s="267"/>
      <c r="N185" s="267"/>
      <c r="O185" s="267"/>
      <c r="P185" s="268"/>
      <c r="Q185" s="267"/>
      <c r="R185" s="268"/>
      <c r="S185" s="267"/>
      <c r="T185" s="267"/>
      <c r="U185" s="267"/>
      <c r="V185" s="267"/>
      <c r="W185" s="268"/>
      <c r="X185" s="267"/>
      <c r="Y185" s="267"/>
      <c r="Z185" s="267"/>
      <c r="AA185" s="267"/>
      <c r="AB185" s="268"/>
      <c r="AC185" s="267"/>
      <c r="AD185" s="267"/>
      <c r="AE185" s="267"/>
      <c r="AF185" s="267"/>
      <c r="AG185" s="267"/>
      <c r="AH185" s="267"/>
      <c r="AI185" s="267"/>
      <c r="AJ185" s="267"/>
      <c r="AK185" s="267"/>
      <c r="AL185" s="267"/>
      <c r="AM185" s="268"/>
      <c r="AN185" s="267"/>
      <c r="AO185" s="267"/>
      <c r="AP185" s="268"/>
      <c r="AQ185" s="269"/>
      <c r="AR185" s="268"/>
      <c r="AS185" s="270"/>
      <c r="AT185" s="271"/>
      <c r="AU185" s="270"/>
      <c r="AV185" s="270"/>
      <c r="AW185" s="271"/>
      <c r="AX185" s="271"/>
      <c r="AY185" s="272"/>
      <c r="AZ185" s="273"/>
      <c r="BA185" s="273"/>
      <c r="BB185" s="273"/>
      <c r="BC185" s="273"/>
      <c r="BD185" s="273"/>
      <c r="BE185" s="273"/>
      <c r="BF185" s="273"/>
      <c r="BG185" s="268"/>
      <c r="BH185" s="272"/>
      <c r="BI185" s="273"/>
      <c r="BJ185" s="273"/>
      <c r="BK185" s="273"/>
      <c r="BL185" s="273"/>
      <c r="BM185" s="273"/>
      <c r="BN185" s="273"/>
      <c r="BO185" s="273"/>
      <c r="BP185" s="268"/>
      <c r="BQ185" s="268"/>
      <c r="BR185" s="274"/>
      <c r="BS185" s="267"/>
      <c r="BT185" s="266"/>
      <c r="BU185" s="267"/>
      <c r="BV185" s="267"/>
      <c r="BW185" s="267"/>
      <c r="BX185" s="267"/>
      <c r="BY185" s="267"/>
      <c r="BZ185" s="267"/>
      <c r="CA185" s="267"/>
      <c r="CB185" s="267"/>
      <c r="CC185" s="267"/>
      <c r="CD185" s="267"/>
      <c r="CE185" s="267"/>
      <c r="CF185" s="267"/>
      <c r="CG185" s="267"/>
      <c r="CH185" s="282"/>
      <c r="CI185" s="282"/>
      <c r="CJ185" s="282"/>
      <c r="CK185" s="282"/>
      <c r="CL185" s="282"/>
      <c r="CM185" s="282"/>
      <c r="CN185" s="282"/>
      <c r="CO185" s="282"/>
      <c r="CP185" s="282"/>
    </row>
    <row r="186" spans="1:94" s="340" customFormat="1" x14ac:dyDescent="0.25">
      <c r="A186" s="265"/>
      <c r="B186" s="265"/>
      <c r="C186" s="266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8"/>
      <c r="Q186" s="267"/>
      <c r="R186" s="268"/>
      <c r="S186" s="267"/>
      <c r="T186" s="267"/>
      <c r="U186" s="267"/>
      <c r="V186" s="267"/>
      <c r="W186" s="268"/>
      <c r="X186" s="267"/>
      <c r="Y186" s="267"/>
      <c r="Z186" s="267"/>
      <c r="AA186" s="267"/>
      <c r="AB186" s="268"/>
      <c r="AC186" s="267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8"/>
      <c r="AN186" s="267"/>
      <c r="AO186" s="267"/>
      <c r="AP186" s="268"/>
      <c r="AQ186" s="269"/>
      <c r="AR186" s="268"/>
      <c r="AS186" s="270"/>
      <c r="AT186" s="271"/>
      <c r="AU186" s="270"/>
      <c r="AV186" s="270"/>
      <c r="AW186" s="271"/>
      <c r="AX186" s="271"/>
      <c r="AY186" s="272"/>
      <c r="AZ186" s="273"/>
      <c r="BA186" s="273"/>
      <c r="BB186" s="273"/>
      <c r="BC186" s="273"/>
      <c r="BD186" s="273"/>
      <c r="BE186" s="273"/>
      <c r="BF186" s="273"/>
      <c r="BG186" s="268"/>
      <c r="BH186" s="272"/>
      <c r="BI186" s="273"/>
      <c r="BJ186" s="273"/>
      <c r="BK186" s="273"/>
      <c r="BL186" s="273"/>
      <c r="BM186" s="273"/>
      <c r="BN186" s="273"/>
      <c r="BO186" s="273"/>
      <c r="BP186" s="268"/>
      <c r="BQ186" s="268"/>
      <c r="BR186" s="274"/>
      <c r="BS186" s="267"/>
      <c r="BT186" s="266"/>
      <c r="BU186" s="267"/>
      <c r="BV186" s="267"/>
      <c r="BW186" s="267"/>
      <c r="BX186" s="267"/>
      <c r="BY186" s="267"/>
      <c r="BZ186" s="267"/>
      <c r="CA186" s="267"/>
      <c r="CB186" s="267"/>
      <c r="CC186" s="267"/>
      <c r="CD186" s="267"/>
      <c r="CE186" s="267"/>
      <c r="CF186" s="267"/>
      <c r="CG186" s="267"/>
      <c r="CH186" s="282"/>
      <c r="CI186" s="282"/>
      <c r="CJ186" s="282"/>
      <c r="CK186" s="282"/>
      <c r="CL186" s="282"/>
      <c r="CM186" s="282"/>
      <c r="CN186" s="282"/>
      <c r="CO186" s="282"/>
      <c r="CP186" s="282"/>
    </row>
    <row r="187" spans="1:94" s="340" customFormat="1" x14ac:dyDescent="0.25">
      <c r="A187" s="265"/>
      <c r="B187" s="265"/>
      <c r="C187" s="266"/>
      <c r="D187" s="267"/>
      <c r="E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  <c r="P187" s="268"/>
      <c r="Q187" s="267"/>
      <c r="R187" s="268"/>
      <c r="S187" s="267"/>
      <c r="T187" s="267"/>
      <c r="U187" s="267"/>
      <c r="V187" s="267"/>
      <c r="W187" s="268"/>
      <c r="X187" s="267"/>
      <c r="Y187" s="267"/>
      <c r="Z187" s="267"/>
      <c r="AA187" s="267"/>
      <c r="AB187" s="268"/>
      <c r="AC187" s="267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8"/>
      <c r="AN187" s="267"/>
      <c r="AO187" s="267"/>
      <c r="AP187" s="268"/>
      <c r="AQ187" s="269"/>
      <c r="AR187" s="268"/>
      <c r="AS187" s="270"/>
      <c r="AT187" s="271"/>
      <c r="AU187" s="270"/>
      <c r="AV187" s="270"/>
      <c r="AW187" s="271"/>
      <c r="AX187" s="271"/>
      <c r="AY187" s="272"/>
      <c r="AZ187" s="273"/>
      <c r="BA187" s="273"/>
      <c r="BB187" s="273"/>
      <c r="BC187" s="273"/>
      <c r="BD187" s="273"/>
      <c r="BE187" s="273"/>
      <c r="BF187" s="273"/>
      <c r="BG187" s="268"/>
      <c r="BH187" s="272"/>
      <c r="BI187" s="273"/>
      <c r="BJ187" s="273"/>
      <c r="BK187" s="273"/>
      <c r="BL187" s="273"/>
      <c r="BM187" s="273"/>
      <c r="BN187" s="273"/>
      <c r="BO187" s="273"/>
      <c r="BP187" s="268"/>
      <c r="BQ187" s="268"/>
      <c r="BR187" s="274"/>
      <c r="BS187" s="267"/>
      <c r="BT187" s="266"/>
      <c r="BU187" s="267"/>
      <c r="BV187" s="267"/>
      <c r="BW187" s="267"/>
      <c r="BX187" s="267"/>
      <c r="BY187" s="267"/>
      <c r="BZ187" s="267"/>
      <c r="CA187" s="267"/>
      <c r="CB187" s="267"/>
      <c r="CC187" s="267"/>
      <c r="CD187" s="267"/>
      <c r="CE187" s="267"/>
      <c r="CF187" s="267"/>
      <c r="CG187" s="267"/>
      <c r="CH187" s="282"/>
      <c r="CI187" s="282"/>
      <c r="CJ187" s="282"/>
      <c r="CK187" s="282"/>
      <c r="CL187" s="282"/>
      <c r="CM187" s="282"/>
      <c r="CN187" s="282"/>
      <c r="CO187" s="282"/>
      <c r="CP187" s="282"/>
    </row>
    <row r="188" spans="1:94" s="340" customFormat="1" x14ac:dyDescent="0.25">
      <c r="A188" s="265"/>
      <c r="B188" s="265"/>
      <c r="C188" s="266"/>
      <c r="D188" s="267"/>
      <c r="E188" s="267"/>
      <c r="F188" s="267"/>
      <c r="G188" s="267"/>
      <c r="H188" s="267"/>
      <c r="I188" s="267"/>
      <c r="J188" s="267"/>
      <c r="K188" s="267"/>
      <c r="L188" s="267"/>
      <c r="M188" s="267"/>
      <c r="N188" s="267"/>
      <c r="O188" s="267"/>
      <c r="P188" s="268"/>
      <c r="Q188" s="267"/>
      <c r="R188" s="268"/>
      <c r="S188" s="267"/>
      <c r="T188" s="267"/>
      <c r="U188" s="267"/>
      <c r="V188" s="267"/>
      <c r="W188" s="268"/>
      <c r="X188" s="267"/>
      <c r="Y188" s="267"/>
      <c r="Z188" s="267"/>
      <c r="AA188" s="267"/>
      <c r="AB188" s="268"/>
      <c r="AC188" s="267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8"/>
      <c r="AN188" s="267"/>
      <c r="AO188" s="267"/>
      <c r="AP188" s="268"/>
      <c r="AQ188" s="269"/>
      <c r="AR188" s="268"/>
      <c r="AS188" s="270"/>
      <c r="AT188" s="271"/>
      <c r="AU188" s="270"/>
      <c r="AV188" s="270"/>
      <c r="AW188" s="271"/>
      <c r="AX188" s="271"/>
      <c r="AY188" s="272"/>
      <c r="AZ188" s="273"/>
      <c r="BA188" s="273"/>
      <c r="BB188" s="273"/>
      <c r="BC188" s="273"/>
      <c r="BD188" s="273"/>
      <c r="BE188" s="273"/>
      <c r="BF188" s="273"/>
      <c r="BG188" s="268"/>
      <c r="BH188" s="272"/>
      <c r="BI188" s="273"/>
      <c r="BJ188" s="273"/>
      <c r="BK188" s="273"/>
      <c r="BL188" s="273"/>
      <c r="BM188" s="273"/>
      <c r="BN188" s="273"/>
      <c r="BO188" s="273"/>
      <c r="BP188" s="268"/>
      <c r="BQ188" s="268"/>
      <c r="BR188" s="274"/>
      <c r="BS188" s="267"/>
      <c r="BT188" s="266"/>
      <c r="BU188" s="267"/>
      <c r="BV188" s="267"/>
      <c r="BW188" s="267"/>
      <c r="BX188" s="267"/>
      <c r="BY188" s="267"/>
      <c r="BZ188" s="267"/>
      <c r="CA188" s="267"/>
      <c r="CB188" s="267"/>
      <c r="CC188" s="267"/>
      <c r="CD188" s="267"/>
      <c r="CE188" s="267"/>
      <c r="CF188" s="267"/>
      <c r="CG188" s="267"/>
      <c r="CH188" s="282"/>
      <c r="CI188" s="282"/>
      <c r="CJ188" s="282"/>
      <c r="CK188" s="282"/>
      <c r="CL188" s="282"/>
      <c r="CM188" s="282"/>
      <c r="CN188" s="282"/>
      <c r="CO188" s="282"/>
      <c r="CP188" s="282"/>
    </row>
    <row r="189" spans="1:94" s="340" customFormat="1" x14ac:dyDescent="0.25">
      <c r="A189" s="265"/>
      <c r="B189" s="265"/>
      <c r="C189" s="266"/>
      <c r="D189" s="267"/>
      <c r="E189" s="267"/>
      <c r="F189" s="267"/>
      <c r="G189" s="267"/>
      <c r="H189" s="267"/>
      <c r="I189" s="267"/>
      <c r="J189" s="267"/>
      <c r="K189" s="267"/>
      <c r="L189" s="267"/>
      <c r="M189" s="267"/>
      <c r="N189" s="267"/>
      <c r="O189" s="267"/>
      <c r="P189" s="268"/>
      <c r="Q189" s="267"/>
      <c r="R189" s="268"/>
      <c r="S189" s="267"/>
      <c r="T189" s="267"/>
      <c r="U189" s="267"/>
      <c r="V189" s="267"/>
      <c r="W189" s="268"/>
      <c r="X189" s="267"/>
      <c r="Y189" s="267"/>
      <c r="Z189" s="267"/>
      <c r="AA189" s="267"/>
      <c r="AB189" s="268"/>
      <c r="AC189" s="267"/>
      <c r="AD189" s="267"/>
      <c r="AE189" s="267"/>
      <c r="AF189" s="267"/>
      <c r="AG189" s="267"/>
      <c r="AH189" s="267"/>
      <c r="AI189" s="267"/>
      <c r="AJ189" s="267"/>
      <c r="AK189" s="267"/>
      <c r="AL189" s="267"/>
      <c r="AM189" s="268"/>
      <c r="AN189" s="267"/>
      <c r="AO189" s="267"/>
      <c r="AP189" s="268"/>
      <c r="AQ189" s="269"/>
      <c r="AR189" s="268"/>
      <c r="AS189" s="270"/>
      <c r="AT189" s="271"/>
      <c r="AU189" s="270"/>
      <c r="AV189" s="270"/>
      <c r="AW189" s="271"/>
      <c r="AX189" s="271"/>
      <c r="AY189" s="272"/>
      <c r="AZ189" s="273"/>
      <c r="BA189" s="273"/>
      <c r="BB189" s="273"/>
      <c r="BC189" s="273"/>
      <c r="BD189" s="273"/>
      <c r="BE189" s="273"/>
      <c r="BF189" s="273"/>
      <c r="BG189" s="268"/>
      <c r="BH189" s="272"/>
      <c r="BI189" s="273"/>
      <c r="BJ189" s="273"/>
      <c r="BK189" s="273"/>
      <c r="BL189" s="273"/>
      <c r="BM189" s="273"/>
      <c r="BN189" s="273"/>
      <c r="BO189" s="273"/>
      <c r="BP189" s="268"/>
      <c r="BQ189" s="268"/>
      <c r="BR189" s="274"/>
      <c r="BS189" s="267"/>
      <c r="BT189" s="266"/>
      <c r="BU189" s="267"/>
      <c r="BV189" s="267"/>
      <c r="BW189" s="267"/>
      <c r="BX189" s="267"/>
      <c r="BY189" s="267"/>
      <c r="BZ189" s="267"/>
      <c r="CA189" s="267"/>
      <c r="CB189" s="267"/>
      <c r="CC189" s="267"/>
      <c r="CD189" s="267"/>
      <c r="CE189" s="267"/>
      <c r="CF189" s="267"/>
      <c r="CG189" s="267"/>
      <c r="CH189" s="282"/>
      <c r="CI189" s="282"/>
      <c r="CJ189" s="282"/>
      <c r="CK189" s="282"/>
      <c r="CL189" s="282"/>
      <c r="CM189" s="282"/>
      <c r="CN189" s="282"/>
      <c r="CO189" s="282"/>
      <c r="CP189" s="282"/>
    </row>
    <row r="190" spans="1:94" s="340" customFormat="1" x14ac:dyDescent="0.25">
      <c r="A190" s="265"/>
      <c r="B190" s="265"/>
      <c r="C190" s="266"/>
      <c r="D190" s="267"/>
      <c r="E190" s="267"/>
      <c r="F190" s="267"/>
      <c r="G190" s="267"/>
      <c r="H190" s="267"/>
      <c r="I190" s="267"/>
      <c r="J190" s="267"/>
      <c r="K190" s="267"/>
      <c r="L190" s="267"/>
      <c r="M190" s="267"/>
      <c r="N190" s="267"/>
      <c r="O190" s="267"/>
      <c r="P190" s="268"/>
      <c r="Q190" s="267"/>
      <c r="R190" s="268"/>
      <c r="S190" s="267"/>
      <c r="T190" s="267"/>
      <c r="U190" s="267"/>
      <c r="V190" s="267"/>
      <c r="W190" s="268"/>
      <c r="X190" s="267"/>
      <c r="Y190" s="267"/>
      <c r="Z190" s="267"/>
      <c r="AA190" s="267"/>
      <c r="AB190" s="268"/>
      <c r="AC190" s="267"/>
      <c r="AD190" s="267"/>
      <c r="AE190" s="267"/>
      <c r="AF190" s="267"/>
      <c r="AG190" s="267"/>
      <c r="AH190" s="267"/>
      <c r="AI190" s="267"/>
      <c r="AJ190" s="267"/>
      <c r="AK190" s="267"/>
      <c r="AL190" s="267"/>
      <c r="AM190" s="268"/>
      <c r="AN190" s="267"/>
      <c r="AO190" s="267"/>
      <c r="AP190" s="268"/>
      <c r="AQ190" s="269"/>
      <c r="AR190" s="268"/>
      <c r="AS190" s="270"/>
      <c r="AT190" s="271"/>
      <c r="AU190" s="270"/>
      <c r="AV190" s="270"/>
      <c r="AW190" s="271"/>
      <c r="AX190" s="271"/>
      <c r="AY190" s="272"/>
      <c r="AZ190" s="273"/>
      <c r="BA190" s="273"/>
      <c r="BB190" s="273"/>
      <c r="BC190" s="273"/>
      <c r="BD190" s="273"/>
      <c r="BE190" s="273"/>
      <c r="BF190" s="273"/>
      <c r="BG190" s="268"/>
      <c r="BH190" s="272"/>
      <c r="BI190" s="273"/>
      <c r="BJ190" s="273"/>
      <c r="BK190" s="273"/>
      <c r="BL190" s="273"/>
      <c r="BM190" s="273"/>
      <c r="BN190" s="273"/>
      <c r="BO190" s="273"/>
      <c r="BP190" s="268"/>
      <c r="BQ190" s="268"/>
      <c r="BR190" s="274"/>
      <c r="BS190" s="267"/>
      <c r="BT190" s="266"/>
      <c r="BU190" s="267"/>
      <c r="BV190" s="267"/>
      <c r="BW190" s="267"/>
      <c r="BX190" s="267"/>
      <c r="BY190" s="267"/>
      <c r="BZ190" s="267"/>
      <c r="CA190" s="267"/>
      <c r="CB190" s="267"/>
      <c r="CC190" s="267"/>
      <c r="CD190" s="267"/>
      <c r="CE190" s="267"/>
      <c r="CF190" s="267"/>
      <c r="CG190" s="267"/>
      <c r="CH190" s="282"/>
      <c r="CI190" s="282"/>
      <c r="CJ190" s="282"/>
      <c r="CK190" s="282"/>
      <c r="CL190" s="282"/>
      <c r="CM190" s="282"/>
      <c r="CN190" s="282"/>
      <c r="CO190" s="282"/>
      <c r="CP190" s="282"/>
    </row>
    <row r="191" spans="1:94" s="340" customFormat="1" x14ac:dyDescent="0.25">
      <c r="A191" s="265"/>
      <c r="B191" s="265"/>
      <c r="C191" s="266"/>
      <c r="D191" s="267"/>
      <c r="E191" s="267"/>
      <c r="F191" s="267"/>
      <c r="G191" s="267"/>
      <c r="H191" s="267"/>
      <c r="I191" s="267"/>
      <c r="J191" s="267"/>
      <c r="K191" s="267"/>
      <c r="L191" s="267"/>
      <c r="M191" s="267"/>
      <c r="N191" s="267"/>
      <c r="O191" s="267"/>
      <c r="P191" s="268"/>
      <c r="Q191" s="267"/>
      <c r="R191" s="268"/>
      <c r="S191" s="267"/>
      <c r="T191" s="267"/>
      <c r="U191" s="267"/>
      <c r="V191" s="267"/>
      <c r="W191" s="268"/>
      <c r="X191" s="267"/>
      <c r="Y191" s="267"/>
      <c r="Z191" s="267"/>
      <c r="AA191" s="267"/>
      <c r="AB191" s="268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8"/>
      <c r="AN191" s="267"/>
      <c r="AO191" s="267"/>
      <c r="AP191" s="268"/>
      <c r="AQ191" s="269"/>
      <c r="AR191" s="268"/>
      <c r="AS191" s="270"/>
      <c r="AT191" s="271"/>
      <c r="AU191" s="270"/>
      <c r="AV191" s="270"/>
      <c r="AW191" s="271"/>
      <c r="AX191" s="271"/>
      <c r="AY191" s="272"/>
      <c r="AZ191" s="273"/>
      <c r="BA191" s="273"/>
      <c r="BB191" s="273"/>
      <c r="BC191" s="273"/>
      <c r="BD191" s="273"/>
      <c r="BE191" s="273"/>
      <c r="BF191" s="273"/>
      <c r="BG191" s="268"/>
      <c r="BH191" s="272"/>
      <c r="BI191" s="273"/>
      <c r="BJ191" s="273"/>
      <c r="BK191" s="273"/>
      <c r="BL191" s="273"/>
      <c r="BM191" s="273"/>
      <c r="BN191" s="273"/>
      <c r="BO191" s="273"/>
      <c r="BP191" s="268"/>
      <c r="BQ191" s="268"/>
      <c r="BR191" s="274"/>
      <c r="BS191" s="267"/>
      <c r="BT191" s="266"/>
      <c r="BU191" s="267"/>
      <c r="BV191" s="267"/>
      <c r="BW191" s="267"/>
      <c r="BX191" s="267"/>
      <c r="BY191" s="267"/>
      <c r="BZ191" s="267"/>
      <c r="CA191" s="267"/>
      <c r="CB191" s="267"/>
      <c r="CC191" s="267"/>
      <c r="CD191" s="267"/>
      <c r="CE191" s="267"/>
      <c r="CF191" s="267"/>
      <c r="CG191" s="267"/>
      <c r="CH191" s="282"/>
      <c r="CI191" s="282"/>
      <c r="CJ191" s="282"/>
      <c r="CK191" s="282"/>
      <c r="CL191" s="282"/>
      <c r="CM191" s="282"/>
      <c r="CN191" s="282"/>
      <c r="CO191" s="282"/>
      <c r="CP191" s="282"/>
    </row>
    <row r="192" spans="1:94" s="340" customFormat="1" x14ac:dyDescent="0.25">
      <c r="A192" s="265"/>
      <c r="B192" s="265"/>
      <c r="C192" s="266"/>
      <c r="D192" s="267"/>
      <c r="E192" s="267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8"/>
      <c r="Q192" s="267"/>
      <c r="R192" s="268"/>
      <c r="S192" s="267"/>
      <c r="T192" s="267"/>
      <c r="U192" s="267"/>
      <c r="V192" s="267"/>
      <c r="W192" s="268"/>
      <c r="X192" s="267"/>
      <c r="Y192" s="267"/>
      <c r="Z192" s="267"/>
      <c r="AA192" s="267"/>
      <c r="AB192" s="268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8"/>
      <c r="AN192" s="267"/>
      <c r="AO192" s="267"/>
      <c r="AP192" s="268"/>
      <c r="AQ192" s="269"/>
      <c r="AR192" s="268"/>
      <c r="AS192" s="270"/>
      <c r="AT192" s="271"/>
      <c r="AU192" s="270"/>
      <c r="AV192" s="270"/>
      <c r="AW192" s="271"/>
      <c r="AX192" s="271"/>
      <c r="AY192" s="272"/>
      <c r="AZ192" s="273"/>
      <c r="BA192" s="273"/>
      <c r="BB192" s="273"/>
      <c r="BC192" s="273"/>
      <c r="BD192" s="273"/>
      <c r="BE192" s="273"/>
      <c r="BF192" s="273"/>
      <c r="BG192" s="268"/>
      <c r="BH192" s="272"/>
      <c r="BI192" s="273"/>
      <c r="BJ192" s="273"/>
      <c r="BK192" s="273"/>
      <c r="BL192" s="273"/>
      <c r="BM192" s="273"/>
      <c r="BN192" s="273"/>
      <c r="BO192" s="273"/>
      <c r="BP192" s="268"/>
      <c r="BQ192" s="268"/>
      <c r="BR192" s="274"/>
      <c r="BS192" s="267"/>
      <c r="BT192" s="266"/>
      <c r="BU192" s="267"/>
      <c r="BV192" s="267"/>
      <c r="BW192" s="267"/>
      <c r="BX192" s="267"/>
      <c r="BY192" s="267"/>
      <c r="BZ192" s="267"/>
      <c r="CA192" s="267"/>
      <c r="CB192" s="267"/>
      <c r="CC192" s="267"/>
      <c r="CD192" s="267"/>
      <c r="CE192" s="267"/>
      <c r="CF192" s="267"/>
      <c r="CG192" s="267"/>
      <c r="CH192" s="282"/>
      <c r="CI192" s="282"/>
      <c r="CJ192" s="282"/>
      <c r="CK192" s="282"/>
      <c r="CL192" s="282"/>
      <c r="CM192" s="282"/>
      <c r="CN192" s="282"/>
      <c r="CO192" s="282"/>
      <c r="CP192" s="282"/>
    </row>
    <row r="193" spans="1:94" s="340" customFormat="1" x14ac:dyDescent="0.25">
      <c r="A193" s="265"/>
      <c r="B193" s="265"/>
      <c r="C193" s="266"/>
      <c r="D193" s="267"/>
      <c r="E193" s="267"/>
      <c r="F193" s="267"/>
      <c r="G193" s="267"/>
      <c r="H193" s="267"/>
      <c r="I193" s="267"/>
      <c r="J193" s="267"/>
      <c r="K193" s="267"/>
      <c r="L193" s="267"/>
      <c r="M193" s="267"/>
      <c r="N193" s="267"/>
      <c r="O193" s="267"/>
      <c r="P193" s="268"/>
      <c r="Q193" s="267"/>
      <c r="R193" s="268"/>
      <c r="S193" s="267"/>
      <c r="T193" s="267"/>
      <c r="U193" s="267"/>
      <c r="V193" s="267"/>
      <c r="W193" s="268"/>
      <c r="X193" s="267"/>
      <c r="Y193" s="267"/>
      <c r="Z193" s="267"/>
      <c r="AA193" s="267"/>
      <c r="AB193" s="268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8"/>
      <c r="AN193" s="267"/>
      <c r="AO193" s="267"/>
      <c r="AP193" s="268"/>
      <c r="AQ193" s="269"/>
      <c r="AR193" s="268"/>
      <c r="AS193" s="270"/>
      <c r="AT193" s="271"/>
      <c r="AU193" s="270"/>
      <c r="AV193" s="270"/>
      <c r="AW193" s="271"/>
      <c r="AX193" s="271"/>
      <c r="AY193" s="272"/>
      <c r="AZ193" s="273"/>
      <c r="BA193" s="273"/>
      <c r="BB193" s="273"/>
      <c r="BC193" s="273"/>
      <c r="BD193" s="273"/>
      <c r="BE193" s="273"/>
      <c r="BF193" s="273"/>
      <c r="BG193" s="268"/>
      <c r="BH193" s="272"/>
      <c r="BI193" s="273"/>
      <c r="BJ193" s="273"/>
      <c r="BK193" s="273"/>
      <c r="BL193" s="273"/>
      <c r="BM193" s="273"/>
      <c r="BN193" s="273"/>
      <c r="BO193" s="273"/>
      <c r="BP193" s="268"/>
      <c r="BQ193" s="268"/>
      <c r="BR193" s="274"/>
      <c r="BS193" s="267"/>
      <c r="BT193" s="266"/>
      <c r="BU193" s="267"/>
      <c r="BV193" s="267"/>
      <c r="BW193" s="267"/>
      <c r="BX193" s="267"/>
      <c r="BY193" s="267"/>
      <c r="BZ193" s="267"/>
      <c r="CA193" s="267"/>
      <c r="CB193" s="267"/>
      <c r="CC193" s="267"/>
      <c r="CD193" s="267"/>
      <c r="CE193" s="267"/>
      <c r="CF193" s="267"/>
      <c r="CG193" s="267"/>
      <c r="CH193" s="282"/>
      <c r="CI193" s="282"/>
      <c r="CJ193" s="282"/>
      <c r="CK193" s="282"/>
      <c r="CL193" s="282"/>
      <c r="CM193" s="282"/>
      <c r="CN193" s="282"/>
      <c r="CO193" s="282"/>
      <c r="CP193" s="282"/>
    </row>
    <row r="194" spans="1:94" s="340" customFormat="1" x14ac:dyDescent="0.25">
      <c r="A194" s="265"/>
      <c r="B194" s="265"/>
      <c r="C194" s="266"/>
      <c r="D194" s="267"/>
      <c r="E194" s="267"/>
      <c r="F194" s="267"/>
      <c r="G194" s="267"/>
      <c r="H194" s="267"/>
      <c r="I194" s="267"/>
      <c r="J194" s="267"/>
      <c r="K194" s="267"/>
      <c r="L194" s="267"/>
      <c r="M194" s="267"/>
      <c r="N194" s="267"/>
      <c r="O194" s="267"/>
      <c r="P194" s="268"/>
      <c r="Q194" s="267"/>
      <c r="R194" s="268"/>
      <c r="S194" s="267"/>
      <c r="T194" s="267"/>
      <c r="U194" s="267"/>
      <c r="V194" s="267"/>
      <c r="W194" s="268"/>
      <c r="X194" s="267"/>
      <c r="Y194" s="267"/>
      <c r="Z194" s="267"/>
      <c r="AA194" s="267"/>
      <c r="AB194" s="268"/>
      <c r="AC194" s="267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8"/>
      <c r="AN194" s="267"/>
      <c r="AO194" s="267"/>
      <c r="AP194" s="268"/>
      <c r="AQ194" s="269"/>
      <c r="AR194" s="268"/>
      <c r="AS194" s="270"/>
      <c r="AT194" s="271"/>
      <c r="AU194" s="270"/>
      <c r="AV194" s="270"/>
      <c r="AW194" s="271"/>
      <c r="AX194" s="271"/>
      <c r="AY194" s="272"/>
      <c r="AZ194" s="273"/>
      <c r="BA194" s="273"/>
      <c r="BB194" s="273"/>
      <c r="BC194" s="273"/>
      <c r="BD194" s="273"/>
      <c r="BE194" s="273"/>
      <c r="BF194" s="273"/>
      <c r="BG194" s="268"/>
      <c r="BH194" s="272"/>
      <c r="BI194" s="273"/>
      <c r="BJ194" s="273"/>
      <c r="BK194" s="273"/>
      <c r="BL194" s="273"/>
      <c r="BM194" s="273"/>
      <c r="BN194" s="273"/>
      <c r="BO194" s="273"/>
      <c r="BP194" s="268"/>
      <c r="BQ194" s="268"/>
      <c r="BR194" s="274"/>
      <c r="BS194" s="267"/>
      <c r="BT194" s="266"/>
      <c r="BU194" s="267"/>
      <c r="BV194" s="267"/>
      <c r="BW194" s="267"/>
      <c r="BX194" s="267"/>
      <c r="BY194" s="267"/>
      <c r="BZ194" s="267"/>
      <c r="CA194" s="267"/>
      <c r="CB194" s="267"/>
      <c r="CC194" s="267"/>
      <c r="CD194" s="267"/>
      <c r="CE194" s="267"/>
      <c r="CF194" s="267"/>
      <c r="CG194" s="267"/>
      <c r="CH194" s="282"/>
      <c r="CI194" s="282"/>
      <c r="CJ194" s="282"/>
      <c r="CK194" s="282"/>
      <c r="CL194" s="282"/>
      <c r="CM194" s="282"/>
      <c r="CN194" s="282"/>
      <c r="CO194" s="282"/>
      <c r="CP194" s="282"/>
    </row>
    <row r="195" spans="1:94" s="340" customFormat="1" x14ac:dyDescent="0.25">
      <c r="A195" s="265"/>
      <c r="B195" s="265"/>
      <c r="C195" s="266"/>
      <c r="D195" s="267"/>
      <c r="E195" s="267"/>
      <c r="F195" s="267"/>
      <c r="G195" s="267"/>
      <c r="H195" s="267"/>
      <c r="I195" s="267"/>
      <c r="J195" s="267"/>
      <c r="K195" s="267"/>
      <c r="L195" s="267"/>
      <c r="M195" s="267"/>
      <c r="N195" s="267"/>
      <c r="O195" s="267"/>
      <c r="P195" s="268"/>
      <c r="Q195" s="267"/>
      <c r="R195" s="268"/>
      <c r="S195" s="267"/>
      <c r="T195" s="267"/>
      <c r="U195" s="267"/>
      <c r="V195" s="267"/>
      <c r="W195" s="268"/>
      <c r="X195" s="267"/>
      <c r="Y195" s="267"/>
      <c r="Z195" s="267"/>
      <c r="AA195" s="267"/>
      <c r="AB195" s="268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8"/>
      <c r="AN195" s="267"/>
      <c r="AO195" s="267"/>
      <c r="AP195" s="268"/>
      <c r="AQ195" s="269"/>
      <c r="AR195" s="268"/>
      <c r="AS195" s="270"/>
      <c r="AT195" s="271"/>
      <c r="AU195" s="270"/>
      <c r="AV195" s="270"/>
      <c r="AW195" s="271"/>
      <c r="AX195" s="271"/>
      <c r="AY195" s="272"/>
      <c r="AZ195" s="273"/>
      <c r="BA195" s="273"/>
      <c r="BB195" s="273"/>
      <c r="BC195" s="273"/>
      <c r="BD195" s="273"/>
      <c r="BE195" s="273"/>
      <c r="BF195" s="273"/>
      <c r="BG195" s="268"/>
      <c r="BH195" s="272"/>
      <c r="BI195" s="273"/>
      <c r="BJ195" s="273"/>
      <c r="BK195" s="273"/>
      <c r="BL195" s="273"/>
      <c r="BM195" s="273"/>
      <c r="BN195" s="273"/>
      <c r="BO195" s="273"/>
      <c r="BP195" s="268"/>
      <c r="BQ195" s="268"/>
      <c r="BR195" s="274"/>
      <c r="BS195" s="267"/>
      <c r="BT195" s="266"/>
      <c r="BU195" s="267"/>
      <c r="BV195" s="267"/>
      <c r="BW195" s="267"/>
      <c r="BX195" s="267"/>
      <c r="BY195" s="267"/>
      <c r="BZ195" s="267"/>
      <c r="CA195" s="267"/>
      <c r="CB195" s="267"/>
      <c r="CC195" s="267"/>
      <c r="CD195" s="267"/>
      <c r="CE195" s="267"/>
      <c r="CF195" s="267"/>
      <c r="CG195" s="267"/>
      <c r="CH195" s="282"/>
      <c r="CI195" s="282"/>
      <c r="CJ195" s="282"/>
      <c r="CK195" s="282"/>
      <c r="CL195" s="282"/>
      <c r="CM195" s="282"/>
      <c r="CN195" s="282"/>
      <c r="CO195" s="282"/>
      <c r="CP195" s="282"/>
    </row>
    <row r="196" spans="1:94" s="340" customFormat="1" x14ac:dyDescent="0.25">
      <c r="A196" s="265"/>
      <c r="B196" s="265"/>
      <c r="C196" s="266"/>
      <c r="D196" s="267"/>
      <c r="E196" s="267"/>
      <c r="F196" s="267"/>
      <c r="G196" s="267"/>
      <c r="H196" s="267"/>
      <c r="I196" s="267"/>
      <c r="J196" s="267"/>
      <c r="K196" s="267"/>
      <c r="L196" s="267"/>
      <c r="M196" s="267"/>
      <c r="N196" s="267"/>
      <c r="O196" s="267"/>
      <c r="P196" s="268"/>
      <c r="Q196" s="267"/>
      <c r="R196" s="268"/>
      <c r="S196" s="267"/>
      <c r="T196" s="267"/>
      <c r="U196" s="267"/>
      <c r="V196" s="267"/>
      <c r="W196" s="268"/>
      <c r="X196" s="267"/>
      <c r="Y196" s="267"/>
      <c r="Z196" s="267"/>
      <c r="AA196" s="267"/>
      <c r="AB196" s="268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8"/>
      <c r="AN196" s="267"/>
      <c r="AO196" s="267"/>
      <c r="AP196" s="268"/>
      <c r="AQ196" s="269"/>
      <c r="AR196" s="268"/>
      <c r="AS196" s="270"/>
      <c r="AT196" s="271"/>
      <c r="AU196" s="270"/>
      <c r="AV196" s="270"/>
      <c r="AW196" s="271"/>
      <c r="AX196" s="271"/>
      <c r="AY196" s="272"/>
      <c r="AZ196" s="273"/>
      <c r="BA196" s="273"/>
      <c r="BB196" s="273"/>
      <c r="BC196" s="273"/>
      <c r="BD196" s="273"/>
      <c r="BE196" s="273"/>
      <c r="BF196" s="273"/>
      <c r="BG196" s="268"/>
      <c r="BH196" s="272"/>
      <c r="BI196" s="273"/>
      <c r="BJ196" s="273"/>
      <c r="BK196" s="273"/>
      <c r="BL196" s="273"/>
      <c r="BM196" s="273"/>
      <c r="BN196" s="273"/>
      <c r="BO196" s="273"/>
      <c r="BP196" s="268"/>
      <c r="BQ196" s="268"/>
      <c r="BR196" s="274"/>
      <c r="BS196" s="267"/>
      <c r="BT196" s="266"/>
      <c r="BU196" s="267"/>
      <c r="BV196" s="267"/>
      <c r="BW196" s="267"/>
      <c r="BX196" s="267"/>
      <c r="BY196" s="267"/>
      <c r="BZ196" s="267"/>
      <c r="CA196" s="267"/>
      <c r="CB196" s="267"/>
      <c r="CC196" s="267"/>
      <c r="CD196" s="267"/>
      <c r="CE196" s="267"/>
      <c r="CF196" s="267"/>
      <c r="CG196" s="267"/>
      <c r="CH196" s="282"/>
      <c r="CI196" s="282"/>
      <c r="CJ196" s="282"/>
      <c r="CK196" s="282"/>
      <c r="CL196" s="282"/>
      <c r="CM196" s="282"/>
      <c r="CN196" s="282"/>
      <c r="CO196" s="282"/>
      <c r="CP196" s="282"/>
    </row>
    <row r="197" spans="1:94" s="340" customFormat="1" x14ac:dyDescent="0.25">
      <c r="A197" s="265"/>
      <c r="B197" s="265"/>
      <c r="C197" s="266"/>
      <c r="D197" s="267"/>
      <c r="E197" s="267"/>
      <c r="F197" s="267"/>
      <c r="G197" s="267"/>
      <c r="H197" s="267"/>
      <c r="I197" s="267"/>
      <c r="J197" s="267"/>
      <c r="K197" s="267"/>
      <c r="L197" s="267"/>
      <c r="M197" s="267"/>
      <c r="N197" s="267"/>
      <c r="O197" s="267"/>
      <c r="P197" s="268"/>
      <c r="Q197" s="267"/>
      <c r="R197" s="268"/>
      <c r="S197" s="267"/>
      <c r="T197" s="267"/>
      <c r="U197" s="267"/>
      <c r="V197" s="267"/>
      <c r="W197" s="268"/>
      <c r="X197" s="267"/>
      <c r="Y197" s="267"/>
      <c r="Z197" s="267"/>
      <c r="AA197" s="267"/>
      <c r="AB197" s="268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8"/>
      <c r="AN197" s="267"/>
      <c r="AO197" s="267"/>
      <c r="AP197" s="268"/>
      <c r="AQ197" s="269"/>
      <c r="AR197" s="268"/>
      <c r="AS197" s="270"/>
      <c r="AT197" s="271"/>
      <c r="AU197" s="270"/>
      <c r="AV197" s="270"/>
      <c r="AW197" s="271"/>
      <c r="AX197" s="271"/>
      <c r="AY197" s="272"/>
      <c r="AZ197" s="273"/>
      <c r="BA197" s="273"/>
      <c r="BB197" s="273"/>
      <c r="BC197" s="273"/>
      <c r="BD197" s="273"/>
      <c r="BE197" s="273"/>
      <c r="BF197" s="273"/>
      <c r="BG197" s="268"/>
      <c r="BH197" s="272"/>
      <c r="BI197" s="273"/>
      <c r="BJ197" s="273"/>
      <c r="BK197" s="273"/>
      <c r="BL197" s="273"/>
      <c r="BM197" s="273"/>
      <c r="BN197" s="273"/>
      <c r="BO197" s="273"/>
      <c r="BP197" s="268"/>
      <c r="BQ197" s="268"/>
      <c r="BR197" s="274"/>
      <c r="BS197" s="267"/>
      <c r="BT197" s="266"/>
      <c r="BU197" s="267"/>
      <c r="BV197" s="267"/>
      <c r="BW197" s="267"/>
      <c r="BX197" s="267"/>
      <c r="BY197" s="267"/>
      <c r="BZ197" s="267"/>
      <c r="CA197" s="267"/>
      <c r="CB197" s="267"/>
      <c r="CC197" s="267"/>
      <c r="CD197" s="267"/>
      <c r="CE197" s="267"/>
      <c r="CF197" s="267"/>
      <c r="CG197" s="267"/>
      <c r="CH197" s="282"/>
      <c r="CI197" s="282"/>
      <c r="CJ197" s="282"/>
      <c r="CK197" s="282"/>
      <c r="CL197" s="282"/>
      <c r="CM197" s="282"/>
      <c r="CN197" s="282"/>
      <c r="CO197" s="282"/>
      <c r="CP197" s="282"/>
    </row>
    <row r="198" spans="1:94" s="340" customFormat="1" x14ac:dyDescent="0.25">
      <c r="A198" s="265"/>
      <c r="B198" s="265"/>
      <c r="C198" s="266"/>
      <c r="D198" s="267"/>
      <c r="E198" s="267"/>
      <c r="F198" s="267"/>
      <c r="G198" s="267"/>
      <c r="H198" s="267"/>
      <c r="I198" s="267"/>
      <c r="J198" s="267"/>
      <c r="K198" s="267"/>
      <c r="L198" s="267"/>
      <c r="M198" s="267"/>
      <c r="N198" s="267"/>
      <c r="O198" s="267"/>
      <c r="P198" s="268"/>
      <c r="Q198" s="267"/>
      <c r="R198" s="268"/>
      <c r="S198" s="267"/>
      <c r="T198" s="267"/>
      <c r="U198" s="267"/>
      <c r="V198" s="267"/>
      <c r="W198" s="268"/>
      <c r="X198" s="267"/>
      <c r="Y198" s="267"/>
      <c r="Z198" s="267"/>
      <c r="AA198" s="267"/>
      <c r="AB198" s="268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8"/>
      <c r="AN198" s="267"/>
      <c r="AO198" s="267"/>
      <c r="AP198" s="268"/>
      <c r="AQ198" s="269"/>
      <c r="AR198" s="268"/>
      <c r="AS198" s="270"/>
      <c r="AT198" s="271"/>
      <c r="AU198" s="270"/>
      <c r="AV198" s="270"/>
      <c r="AW198" s="271"/>
      <c r="AX198" s="271"/>
      <c r="AY198" s="272"/>
      <c r="AZ198" s="273"/>
      <c r="BA198" s="273"/>
      <c r="BB198" s="273"/>
      <c r="BC198" s="273"/>
      <c r="BD198" s="273"/>
      <c r="BE198" s="273"/>
      <c r="BF198" s="273"/>
      <c r="BG198" s="268"/>
      <c r="BH198" s="272"/>
      <c r="BI198" s="273"/>
      <c r="BJ198" s="273"/>
      <c r="BK198" s="273"/>
      <c r="BL198" s="273"/>
      <c r="BM198" s="273"/>
      <c r="BN198" s="273"/>
      <c r="BO198" s="273"/>
      <c r="BP198" s="268"/>
      <c r="BQ198" s="268"/>
      <c r="BR198" s="274"/>
      <c r="BS198" s="267"/>
      <c r="BT198" s="266"/>
      <c r="BU198" s="267"/>
      <c r="BV198" s="267"/>
      <c r="BW198" s="267"/>
      <c r="BX198" s="267"/>
      <c r="BY198" s="267"/>
      <c r="BZ198" s="267"/>
      <c r="CA198" s="267"/>
      <c r="CB198" s="267"/>
      <c r="CC198" s="267"/>
      <c r="CD198" s="267"/>
      <c r="CE198" s="267"/>
      <c r="CF198" s="267"/>
      <c r="CG198" s="267"/>
      <c r="CH198" s="282"/>
      <c r="CI198" s="282"/>
      <c r="CJ198" s="282"/>
      <c r="CK198" s="282"/>
      <c r="CL198" s="282"/>
      <c r="CM198" s="282"/>
      <c r="CN198" s="282"/>
      <c r="CO198" s="282"/>
      <c r="CP198" s="282"/>
    </row>
    <row r="199" spans="1:94" s="340" customFormat="1" x14ac:dyDescent="0.25">
      <c r="A199" s="265"/>
      <c r="B199" s="265"/>
      <c r="C199" s="266"/>
      <c r="D199" s="267"/>
      <c r="E199" s="267"/>
      <c r="F199" s="267"/>
      <c r="G199" s="267"/>
      <c r="H199" s="267"/>
      <c r="I199" s="267"/>
      <c r="J199" s="267"/>
      <c r="K199" s="267"/>
      <c r="L199" s="267"/>
      <c r="M199" s="267"/>
      <c r="N199" s="267"/>
      <c r="O199" s="267"/>
      <c r="P199" s="268"/>
      <c r="Q199" s="267"/>
      <c r="R199" s="268"/>
      <c r="S199" s="267"/>
      <c r="T199" s="267"/>
      <c r="U199" s="267"/>
      <c r="V199" s="267"/>
      <c r="W199" s="268"/>
      <c r="X199" s="267"/>
      <c r="Y199" s="267"/>
      <c r="Z199" s="267"/>
      <c r="AA199" s="267"/>
      <c r="AB199" s="268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8"/>
      <c r="AN199" s="267"/>
      <c r="AO199" s="267"/>
      <c r="AP199" s="268"/>
      <c r="AQ199" s="269"/>
      <c r="AR199" s="268"/>
      <c r="AS199" s="270"/>
      <c r="AT199" s="271"/>
      <c r="AU199" s="270"/>
      <c r="AV199" s="270"/>
      <c r="AW199" s="271"/>
      <c r="AX199" s="271"/>
      <c r="AY199" s="272"/>
      <c r="AZ199" s="273"/>
      <c r="BA199" s="273"/>
      <c r="BB199" s="273"/>
      <c r="BC199" s="273"/>
      <c r="BD199" s="273"/>
      <c r="BE199" s="273"/>
      <c r="BF199" s="273"/>
      <c r="BG199" s="268"/>
      <c r="BH199" s="272"/>
      <c r="BI199" s="273"/>
      <c r="BJ199" s="273"/>
      <c r="BK199" s="273"/>
      <c r="BL199" s="273"/>
      <c r="BM199" s="273"/>
      <c r="BN199" s="273"/>
      <c r="BO199" s="273"/>
      <c r="BP199" s="268"/>
      <c r="BQ199" s="268"/>
      <c r="BR199" s="274"/>
      <c r="BS199" s="267"/>
      <c r="BT199" s="266"/>
      <c r="BU199" s="267"/>
      <c r="BV199" s="267"/>
      <c r="BW199" s="267"/>
      <c r="BX199" s="267"/>
      <c r="BY199" s="267"/>
      <c r="BZ199" s="267"/>
      <c r="CA199" s="267"/>
      <c r="CB199" s="267"/>
      <c r="CC199" s="267"/>
      <c r="CD199" s="267"/>
      <c r="CE199" s="267"/>
      <c r="CF199" s="267"/>
      <c r="CG199" s="267"/>
      <c r="CH199" s="282"/>
      <c r="CI199" s="282"/>
      <c r="CJ199" s="282"/>
      <c r="CK199" s="282"/>
      <c r="CL199" s="282"/>
      <c r="CM199" s="282"/>
      <c r="CN199" s="282"/>
      <c r="CO199" s="282"/>
      <c r="CP199" s="282"/>
    </row>
    <row r="200" spans="1:94" s="340" customFormat="1" x14ac:dyDescent="0.25">
      <c r="A200" s="265"/>
      <c r="B200" s="265"/>
      <c r="C200" s="266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O200" s="267"/>
      <c r="P200" s="268"/>
      <c r="Q200" s="267"/>
      <c r="R200" s="268"/>
      <c r="S200" s="267"/>
      <c r="T200" s="267"/>
      <c r="U200" s="267"/>
      <c r="V200" s="267"/>
      <c r="W200" s="268"/>
      <c r="X200" s="267"/>
      <c r="Y200" s="267"/>
      <c r="Z200" s="267"/>
      <c r="AA200" s="267"/>
      <c r="AB200" s="268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8"/>
      <c r="AN200" s="267"/>
      <c r="AO200" s="267"/>
      <c r="AP200" s="268"/>
      <c r="AQ200" s="269"/>
      <c r="AR200" s="268"/>
      <c r="AS200" s="270"/>
      <c r="AT200" s="271"/>
      <c r="AU200" s="270"/>
      <c r="AV200" s="270"/>
      <c r="AW200" s="271"/>
      <c r="AX200" s="271"/>
      <c r="AY200" s="272"/>
      <c r="AZ200" s="273"/>
      <c r="BA200" s="273"/>
      <c r="BB200" s="273"/>
      <c r="BC200" s="273"/>
      <c r="BD200" s="273"/>
      <c r="BE200" s="273"/>
      <c r="BF200" s="273"/>
      <c r="BG200" s="268"/>
      <c r="BH200" s="272"/>
      <c r="BI200" s="273"/>
      <c r="BJ200" s="273"/>
      <c r="BK200" s="273"/>
      <c r="BL200" s="273"/>
      <c r="BM200" s="273"/>
      <c r="BN200" s="273"/>
      <c r="BO200" s="273"/>
      <c r="BP200" s="268"/>
      <c r="BQ200" s="268"/>
      <c r="BR200" s="274"/>
      <c r="BS200" s="267"/>
      <c r="BT200" s="266"/>
      <c r="BU200" s="267"/>
      <c r="BV200" s="267"/>
      <c r="BW200" s="267"/>
      <c r="BX200" s="267"/>
      <c r="BY200" s="267"/>
      <c r="BZ200" s="267"/>
      <c r="CA200" s="267"/>
      <c r="CB200" s="267"/>
      <c r="CC200" s="267"/>
      <c r="CD200" s="267"/>
      <c r="CE200" s="267"/>
      <c r="CF200" s="267"/>
      <c r="CG200" s="267"/>
      <c r="CH200" s="282"/>
      <c r="CI200" s="282"/>
      <c r="CJ200" s="282"/>
      <c r="CK200" s="282"/>
      <c r="CL200" s="282"/>
      <c r="CM200" s="282"/>
      <c r="CN200" s="282"/>
      <c r="CO200" s="282"/>
      <c r="CP200" s="282"/>
    </row>
    <row r="201" spans="1:94" s="340" customFormat="1" x14ac:dyDescent="0.25">
      <c r="A201" s="265"/>
      <c r="B201" s="265"/>
      <c r="C201" s="266"/>
      <c r="D201" s="267"/>
      <c r="E201" s="267"/>
      <c r="F201" s="267"/>
      <c r="G201" s="267"/>
      <c r="H201" s="267"/>
      <c r="I201" s="267"/>
      <c r="J201" s="267"/>
      <c r="K201" s="267"/>
      <c r="L201" s="267"/>
      <c r="M201" s="267"/>
      <c r="N201" s="267"/>
      <c r="O201" s="267"/>
      <c r="P201" s="268"/>
      <c r="Q201" s="267"/>
      <c r="R201" s="268"/>
      <c r="S201" s="267"/>
      <c r="T201" s="267"/>
      <c r="U201" s="267"/>
      <c r="V201" s="267"/>
      <c r="W201" s="268"/>
      <c r="X201" s="267"/>
      <c r="Y201" s="267"/>
      <c r="Z201" s="267"/>
      <c r="AA201" s="267"/>
      <c r="AB201" s="268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8"/>
      <c r="AN201" s="267"/>
      <c r="AO201" s="267"/>
      <c r="AP201" s="268"/>
      <c r="AQ201" s="269"/>
      <c r="AR201" s="268"/>
      <c r="AS201" s="270"/>
      <c r="AT201" s="271"/>
      <c r="AU201" s="270"/>
      <c r="AV201" s="270"/>
      <c r="AW201" s="271"/>
      <c r="AX201" s="271"/>
      <c r="AY201" s="272"/>
      <c r="AZ201" s="273"/>
      <c r="BA201" s="273"/>
      <c r="BB201" s="273"/>
      <c r="BC201" s="273"/>
      <c r="BD201" s="273"/>
      <c r="BE201" s="273"/>
      <c r="BF201" s="273"/>
      <c r="BG201" s="268"/>
      <c r="BH201" s="272"/>
      <c r="BI201" s="273"/>
      <c r="BJ201" s="273"/>
      <c r="BK201" s="273"/>
      <c r="BL201" s="273"/>
      <c r="BM201" s="273"/>
      <c r="BN201" s="273"/>
      <c r="BO201" s="273"/>
      <c r="BP201" s="268"/>
      <c r="BQ201" s="268"/>
      <c r="BR201" s="274"/>
      <c r="BS201" s="267"/>
      <c r="BT201" s="266"/>
      <c r="BU201" s="267"/>
      <c r="BV201" s="267"/>
      <c r="BW201" s="267"/>
      <c r="BX201" s="267"/>
      <c r="BY201" s="267"/>
      <c r="BZ201" s="267"/>
      <c r="CA201" s="267"/>
      <c r="CB201" s="267"/>
      <c r="CC201" s="267"/>
      <c r="CD201" s="267"/>
      <c r="CE201" s="267"/>
      <c r="CF201" s="267"/>
      <c r="CG201" s="267"/>
      <c r="CH201" s="282"/>
      <c r="CI201" s="282"/>
      <c r="CJ201" s="282"/>
      <c r="CK201" s="282"/>
      <c r="CL201" s="282"/>
      <c r="CM201" s="282"/>
      <c r="CN201" s="282"/>
      <c r="CO201" s="282"/>
      <c r="CP201" s="282"/>
    </row>
    <row r="202" spans="1:94" s="340" customFormat="1" x14ac:dyDescent="0.25">
      <c r="A202" s="265"/>
      <c r="B202" s="265"/>
      <c r="C202" s="266"/>
      <c r="D202" s="267"/>
      <c r="E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267"/>
      <c r="P202" s="268"/>
      <c r="Q202" s="267"/>
      <c r="R202" s="268"/>
      <c r="S202" s="267"/>
      <c r="T202" s="267"/>
      <c r="U202" s="267"/>
      <c r="V202" s="267"/>
      <c r="W202" s="268"/>
      <c r="X202" s="267"/>
      <c r="Y202" s="267"/>
      <c r="Z202" s="267"/>
      <c r="AA202" s="267"/>
      <c r="AB202" s="268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8"/>
      <c r="AN202" s="267"/>
      <c r="AO202" s="267"/>
      <c r="AP202" s="268"/>
      <c r="AQ202" s="269"/>
      <c r="AR202" s="268"/>
      <c r="AS202" s="270"/>
      <c r="AT202" s="271"/>
      <c r="AU202" s="270"/>
      <c r="AV202" s="270"/>
      <c r="AW202" s="271"/>
      <c r="AX202" s="271"/>
      <c r="AY202" s="272"/>
      <c r="AZ202" s="273"/>
      <c r="BA202" s="273"/>
      <c r="BB202" s="273"/>
      <c r="BC202" s="273"/>
      <c r="BD202" s="273"/>
      <c r="BE202" s="273"/>
      <c r="BF202" s="273"/>
      <c r="BG202" s="268"/>
      <c r="BH202" s="272"/>
      <c r="BI202" s="273"/>
      <c r="BJ202" s="273"/>
      <c r="BK202" s="273"/>
      <c r="BL202" s="273"/>
      <c r="BM202" s="273"/>
      <c r="BN202" s="273"/>
      <c r="BO202" s="273"/>
      <c r="BP202" s="268"/>
      <c r="BQ202" s="268"/>
      <c r="BR202" s="274"/>
      <c r="BS202" s="267"/>
      <c r="BT202" s="266"/>
      <c r="BU202" s="267"/>
      <c r="BV202" s="267"/>
      <c r="BW202" s="267"/>
      <c r="BX202" s="267"/>
      <c r="BY202" s="267"/>
      <c r="BZ202" s="267"/>
      <c r="CA202" s="267"/>
      <c r="CB202" s="267"/>
      <c r="CC202" s="267"/>
      <c r="CD202" s="267"/>
      <c r="CE202" s="267"/>
      <c r="CF202" s="267"/>
      <c r="CG202" s="267"/>
      <c r="CH202" s="282"/>
      <c r="CI202" s="282"/>
      <c r="CJ202" s="282"/>
      <c r="CK202" s="282"/>
      <c r="CL202" s="282"/>
      <c r="CM202" s="282"/>
      <c r="CN202" s="282"/>
      <c r="CO202" s="282"/>
      <c r="CP202" s="282"/>
    </row>
  </sheetData>
  <autoFilter ref="B10:CP202">
    <sortState ref="B11:CP87">
      <sortCondition descending="1" ref="AS11:AS87"/>
      <sortCondition descending="1" ref="AU11:AU87"/>
      <sortCondition ref="B11:B87"/>
    </sortState>
  </autoFilter>
  <sortState ref="A11:CP86">
    <sortCondition descending="1" ref="AS11:AS86"/>
    <sortCondition descending="1" ref="AU11:AU86"/>
    <sortCondition ref="B11:B86" customList="ML,AAA,AA,A,S A"/>
    <sortCondition ref="C11:C86" customList="C,C-b,1B,1B-b,2B,2B-b,3B,3B-b,SS,SS-b,IF-b,CI,MI,LF,LF-b,CF,CF-b,RF,RF-b,OF,OF-b,DH"/>
    <sortCondition descending="1" ref="BV11:BV86"/>
    <sortCondition descending="1" ref="X11:X86"/>
    <sortCondition descending="1" ref="Z11:Z86"/>
    <sortCondition ref="H11:H86"/>
  </sortState>
  <phoneticPr fontId="2" type="noConversion"/>
  <conditionalFormatting sqref="O11:P187">
    <cfRule type="expression" dxfId="149" priority="18">
      <formula>IF(O11&lt;&gt;"1 star",1,0)</formula>
    </cfRule>
  </conditionalFormatting>
  <conditionalFormatting sqref="O188:P202">
    <cfRule type="expression" dxfId="148" priority="5">
      <formula>IF(O188&lt;&gt;"1 star",1,0)</formula>
    </cfRule>
  </conditionalFormatting>
  <conditionalFormatting sqref="B188:XFD202">
    <cfRule type="expression" dxfId="147" priority="6">
      <formula>IF(MOD(ROW(),2)=1,1,0)</formula>
    </cfRule>
  </conditionalFormatting>
  <conditionalFormatting sqref="B188:CF202">
    <cfRule type="expression" dxfId="146" priority="7">
      <formula>IF(AND($CD188&lt;12,$CE188&lt;10,$CF188&lt;10),1,0)</formula>
    </cfRule>
    <cfRule type="expression" dxfId="145" priority="8">
      <formula>IF(AND($CD188&lt;15,$CE188&lt;12,$CF188&lt;12),1,0)</formula>
    </cfRule>
    <cfRule type="expression" dxfId="144" priority="9">
      <formula>IF(AND($CD188&lt;18,$CE188&lt;14,$CF188&lt;14),1,0)</formula>
    </cfRule>
  </conditionalFormatting>
  <conditionalFormatting sqref="A188:A202">
    <cfRule type="expression" dxfId="143" priority="1">
      <formula>IF(MOD(ROW(),2)=1,1,0)</formula>
    </cfRule>
  </conditionalFormatting>
  <conditionalFormatting sqref="A188:A202">
    <cfRule type="expression" dxfId="142" priority="2">
      <formula>IF(AND($CD188&lt;12,$CE188&lt;10,$CF188&lt;10),1,0)</formula>
    </cfRule>
    <cfRule type="expression" dxfId="141" priority="3">
      <formula>IF(AND($CD188&lt;15,$CE188&lt;12,$CF188&lt;12),1,0)</formula>
    </cfRule>
    <cfRule type="expression" dxfId="140" priority="4">
      <formula>IF(AND($CD188&lt;18,$CE188&lt;14,$CF188&lt;14),1,0)</formula>
    </cfRule>
  </conditionalFormatting>
  <conditionalFormatting sqref="A11:CP187">
    <cfRule type="expression" dxfId="139" priority="10">
      <formula>IF(MOD(ROW(),2)=1,1,0)</formula>
    </cfRule>
    <cfRule type="expression" dxfId="138" priority="11">
      <formula>IF(AND($CD11&lt;12,$CE11&lt;10,$CF11&lt;10),1,0)</formula>
    </cfRule>
    <cfRule type="expression" dxfId="137" priority="12">
      <formula>IF(AND($CD11&lt;15,$CE11&lt;12,$CF11&lt;12),1,0)</formula>
    </cfRule>
    <cfRule type="expression" dxfId="136" priority="13">
      <formula>IF(AND($CD11&lt;18,$CE11&lt;14,$CF11&lt;14),1,0)</formula>
    </cfRule>
  </conditionalFormatting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6">
    <tabColor theme="9"/>
  </sheetPr>
  <dimension ref="A1:BS202"/>
  <sheetViews>
    <sheetView zoomScale="85" zoomScaleNormal="85" workbookViewId="0">
      <pane xSplit="22" ySplit="10" topLeftCell="W11" activePane="bottomRight" state="frozenSplit"/>
      <selection pane="topRight" activeCell="H1" sqref="H1"/>
      <selection pane="bottomLeft" activeCell="A11" sqref="A11"/>
      <selection pane="bottomRight" activeCell="C11" sqref="C11"/>
    </sheetView>
  </sheetViews>
  <sheetFormatPr defaultColWidth="11.42578125" defaultRowHeight="15" x14ac:dyDescent="0.25"/>
  <cols>
    <col min="1" max="1" width="8.28515625" style="339" customWidth="1"/>
    <col min="2" max="2" width="8.42578125" bestFit="1" customWidth="1"/>
    <col min="3" max="3" width="7.5703125" bestFit="1" customWidth="1"/>
    <col min="4" max="4" width="6.5703125" bestFit="1" customWidth="1"/>
    <col min="5" max="5" width="5.85546875" bestFit="1" customWidth="1"/>
    <col min="6" max="6" width="14.140625" customWidth="1"/>
    <col min="7" max="7" width="16.28515625" style="339" customWidth="1"/>
    <col min="8" max="8" width="6.5703125" bestFit="1" customWidth="1"/>
    <col min="9" max="9" width="6.140625" bestFit="1" customWidth="1"/>
    <col min="10" max="10" width="7" bestFit="1" customWidth="1"/>
    <col min="11" max="11" width="5" bestFit="1" customWidth="1"/>
    <col min="12" max="12" width="4.85546875" style="3" bestFit="1" customWidth="1"/>
    <col min="13" max="13" width="7.5703125" bestFit="1" customWidth="1"/>
    <col min="14" max="14" width="7.140625" bestFit="1" customWidth="1"/>
    <col min="15" max="15" width="9.7109375" bestFit="1" customWidth="1"/>
    <col min="16" max="16" width="9.7109375" style="3" bestFit="1" customWidth="1"/>
    <col min="17" max="17" width="7.140625" bestFit="1" customWidth="1"/>
    <col min="18" max="18" width="8" bestFit="1" customWidth="1"/>
    <col min="19" max="19" width="7.5703125" style="3" bestFit="1" customWidth="1"/>
    <col min="20" max="20" width="8.7109375" bestFit="1" customWidth="1"/>
    <col min="21" max="21" width="9.5703125" bestFit="1" customWidth="1"/>
    <col min="22" max="22" width="9" style="3" bestFit="1" customWidth="1"/>
    <col min="23" max="45" width="6.7109375" customWidth="1"/>
    <col min="46" max="46" width="6.7109375" style="3" customWidth="1"/>
    <col min="47" max="47" width="10.42578125" bestFit="1" customWidth="1"/>
    <col min="48" max="48" width="7.5703125" bestFit="1" customWidth="1"/>
    <col min="49" max="49" width="7" style="3" bestFit="1" customWidth="1"/>
    <col min="50" max="50" width="12.5703125" bestFit="1" customWidth="1"/>
    <col min="51" max="51" width="9.5703125" style="3" bestFit="1" customWidth="1"/>
    <col min="52" max="52" width="11.7109375" bestFit="1" customWidth="1"/>
    <col min="53" max="53" width="10" style="5" bestFit="1" customWidth="1"/>
    <col min="54" max="54" width="11.42578125" style="5" bestFit="1" customWidth="1"/>
    <col min="55" max="55" width="10" style="5" bestFit="1" customWidth="1"/>
    <col min="56" max="56" width="6.85546875" bestFit="1" customWidth="1"/>
    <col min="57" max="57" width="9.42578125" style="5" bestFit="1" customWidth="1"/>
    <col min="58" max="58" width="9.7109375" style="5" bestFit="1" customWidth="1"/>
    <col min="59" max="59" width="6.140625" style="5" bestFit="1" customWidth="1"/>
    <col min="60" max="60" width="7" bestFit="1" customWidth="1"/>
    <col min="61" max="61" width="12.85546875" style="20" bestFit="1" customWidth="1"/>
    <col min="62" max="62" width="7.7109375" bestFit="1" customWidth="1"/>
    <col min="63" max="63" width="9.5703125" bestFit="1" customWidth="1"/>
    <col min="64" max="64" width="10.5703125" bestFit="1" customWidth="1"/>
    <col min="65" max="65" width="8.7109375" bestFit="1" customWidth="1"/>
    <col min="66" max="66" width="9.5703125" bestFit="1" customWidth="1"/>
    <col min="67" max="67" width="8.85546875" bestFit="1" customWidth="1"/>
    <col min="68" max="68" width="4.28515625" bestFit="1" customWidth="1"/>
  </cols>
  <sheetData>
    <row r="1" spans="1:71" s="88" customFormat="1" x14ac:dyDescent="0.25">
      <c r="A1" s="368"/>
      <c r="B1" s="5"/>
      <c r="C1" s="5" t="s">
        <v>136</v>
      </c>
      <c r="D1" s="5" t="s">
        <v>91</v>
      </c>
      <c r="E1" s="5"/>
      <c r="F1" s="5" t="s">
        <v>208</v>
      </c>
      <c r="G1" s="5" t="s">
        <v>207</v>
      </c>
      <c r="H1" s="5" t="s">
        <v>209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5"/>
      <c r="BJ1" s="5"/>
      <c r="BK1" s="5"/>
      <c r="BL1" s="5"/>
      <c r="BM1" s="5"/>
      <c r="BN1" s="5"/>
      <c r="BO1" s="5"/>
      <c r="BP1" s="5"/>
      <c r="BQ1" s="5"/>
      <c r="BR1" s="5"/>
      <c r="BS1" s="5"/>
    </row>
    <row r="2" spans="1:71" s="5" customFormat="1" x14ac:dyDescent="0.25">
      <c r="A2" s="361"/>
      <c r="B2" s="5" t="s">
        <v>197</v>
      </c>
      <c r="C2" s="228">
        <f>COUNTIF($B$11:$B$206,B2)</f>
        <v>4</v>
      </c>
      <c r="D2" s="88">
        <f>VLOOKUP($B2,KALBat!$B$2:$C$8,2,FALSE)</f>
        <v>9</v>
      </c>
      <c r="E2" s="5">
        <v>26</v>
      </c>
      <c r="F2" s="105">
        <f>C2/$E2</f>
        <v>0.15384615384615385</v>
      </c>
      <c r="G2" s="106">
        <f>D2/$E2</f>
        <v>0.34615384615384615</v>
      </c>
      <c r="H2" s="105">
        <f>(C2+D2)/$E2</f>
        <v>0.5</v>
      </c>
      <c r="BI2" s="65"/>
    </row>
    <row r="3" spans="1:71" s="5" customFormat="1" x14ac:dyDescent="0.25">
      <c r="A3" s="361"/>
      <c r="B3" s="5" t="s">
        <v>198</v>
      </c>
      <c r="C3" s="228">
        <f>COUNTIF($B$11:$B$206,B3)</f>
        <v>0</v>
      </c>
      <c r="D3" s="88">
        <f>VLOOKUP($B3,KALBat!$B$2:$C$8,2,FALSE)</f>
        <v>0</v>
      </c>
      <c r="E3" s="5">
        <v>27</v>
      </c>
      <c r="F3" s="105">
        <f t="shared" ref="F3:F6" si="0">C3/$E3</f>
        <v>0</v>
      </c>
      <c r="G3" s="106">
        <f>D3/$E3</f>
        <v>0</v>
      </c>
      <c r="H3" s="105">
        <f>(C3+D3)/$E3</f>
        <v>0</v>
      </c>
      <c r="BI3" s="65"/>
    </row>
    <row r="4" spans="1:71" s="5" customFormat="1" x14ac:dyDescent="0.25">
      <c r="A4" s="361"/>
      <c r="B4" s="5" t="s">
        <v>199</v>
      </c>
      <c r="C4" s="228">
        <f>COUNTIF($B$11:$B$206,B4)</f>
        <v>0</v>
      </c>
      <c r="D4" s="88">
        <f>VLOOKUP($B4,KALBat!$B$2:$C$8,2,FALSE)</f>
        <v>1</v>
      </c>
      <c r="E4" s="5">
        <v>27</v>
      </c>
      <c r="F4" s="105">
        <f t="shared" si="0"/>
        <v>0</v>
      </c>
      <c r="G4" s="106">
        <f>D4/$E4</f>
        <v>3.7037037037037035E-2</v>
      </c>
      <c r="H4" s="105">
        <f>(C4+D4)/$E4</f>
        <v>3.7037037037037035E-2</v>
      </c>
      <c r="BI4" s="65"/>
    </row>
    <row r="5" spans="1:71" s="5" customFormat="1" x14ac:dyDescent="0.25">
      <c r="A5" s="361"/>
      <c r="B5" s="5" t="s">
        <v>200</v>
      </c>
      <c r="C5" s="228">
        <f>COUNTIF($B$11:$B$206,B5)</f>
        <v>0</v>
      </c>
      <c r="D5" s="88">
        <f>VLOOKUP($B5,KALBat!$B$2:$C$8,2,FALSE)</f>
        <v>0</v>
      </c>
      <c r="E5" s="5">
        <v>27</v>
      </c>
      <c r="F5" s="105">
        <f t="shared" si="0"/>
        <v>0</v>
      </c>
      <c r="G5" s="106">
        <f>D5/$E5</f>
        <v>0</v>
      </c>
      <c r="H5" s="105">
        <f>(C5+D5)/$E5</f>
        <v>0</v>
      </c>
      <c r="BI5" s="65"/>
    </row>
    <row r="6" spans="1:71" s="5" customFormat="1" x14ac:dyDescent="0.25">
      <c r="A6" s="361"/>
      <c r="B6" s="228" t="s">
        <v>295</v>
      </c>
      <c r="C6" s="5">
        <f>COUNTIF($B$11:$B$206,B6)</f>
        <v>0</v>
      </c>
      <c r="D6" s="88">
        <f>VLOOKUP($B6,KALBat!$B$2:$C$8,2,FALSE)</f>
        <v>0</v>
      </c>
      <c r="E6" s="5">
        <v>35</v>
      </c>
      <c r="F6" s="105">
        <f t="shared" si="0"/>
        <v>0</v>
      </c>
      <c r="G6" s="106">
        <f>D6/$E6</f>
        <v>0</v>
      </c>
      <c r="H6" s="105">
        <f>(C6+D6)/$E6</f>
        <v>0</v>
      </c>
      <c r="BI6" s="65"/>
    </row>
    <row r="7" spans="1:71" s="88" customFormat="1" x14ac:dyDescent="0.25">
      <c r="A7" s="368"/>
      <c r="B7" s="5" t="s">
        <v>205</v>
      </c>
      <c r="C7" s="5">
        <f>COUNTBLANK($B$11:$B$206)-COUNTBLANK($K$11:$K$206)</f>
        <v>68</v>
      </c>
      <c r="D7" s="88">
        <f>VLOOKUP($B7,KALBat!$B$2:$C$8,2,FALSE)</f>
        <v>66</v>
      </c>
      <c r="E7" s="106"/>
      <c r="F7" s="105"/>
      <c r="G7" s="106"/>
      <c r="H7" s="10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>
        <f>COUNT(W11,Y11,AA11,AC11,AE11,AG11,AI11,AK11,AM11,AO11,AQ11,AS11)</f>
        <v>4</v>
      </c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6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s="88" customFormat="1" x14ac:dyDescent="0.25">
      <c r="A8" s="368"/>
      <c r="B8" s="5" t="s">
        <v>206</v>
      </c>
      <c r="C8" s="5">
        <f>SUM(C2:C7)</f>
        <v>72</v>
      </c>
      <c r="D8" s="5">
        <f>SUM(D2:D7)</f>
        <v>76</v>
      </c>
      <c r="E8" s="5">
        <f>SUM(E2:E7)</f>
        <v>142</v>
      </c>
      <c r="F8" s="105">
        <f t="shared" ref="F8" si="1">C8/$E8</f>
        <v>0.50704225352112675</v>
      </c>
      <c r="G8" s="106">
        <f>D8/$E8</f>
        <v>0.53521126760563376</v>
      </c>
      <c r="H8" s="105">
        <f>(C8+D8)/$E8</f>
        <v>1.0422535211267605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65"/>
      <c r="BJ8" s="5"/>
      <c r="BK8" s="5"/>
      <c r="BL8" s="5"/>
      <c r="BM8" s="5"/>
      <c r="BN8" s="5"/>
      <c r="BO8" s="5"/>
      <c r="BP8" s="5"/>
      <c r="BQ8" s="5"/>
      <c r="BR8" s="5"/>
      <c r="BS8" s="5"/>
    </row>
    <row r="9" spans="1:71" s="5" customFormat="1" x14ac:dyDescent="0.25">
      <c r="A9" s="361"/>
      <c r="G9" s="361"/>
      <c r="H9" s="205"/>
      <c r="BI9" s="65"/>
    </row>
    <row r="10" spans="1:71" s="1" customFormat="1" x14ac:dyDescent="0.25">
      <c r="A10" s="1" t="s">
        <v>14</v>
      </c>
      <c r="B10" s="1" t="s">
        <v>196</v>
      </c>
      <c r="C10" s="1" t="s">
        <v>201</v>
      </c>
      <c r="D10" s="1" t="s">
        <v>104</v>
      </c>
      <c r="E10" s="1" t="s">
        <v>45</v>
      </c>
      <c r="F10" s="1" t="s">
        <v>464</v>
      </c>
      <c r="G10" s="1" t="s">
        <v>465</v>
      </c>
      <c r="H10" s="1" t="s">
        <v>342</v>
      </c>
      <c r="I10" s="1" t="s">
        <v>196</v>
      </c>
      <c r="J10" s="1" t="s">
        <v>81</v>
      </c>
      <c r="K10" s="1" t="s">
        <v>91</v>
      </c>
      <c r="L10" s="2" t="s">
        <v>92</v>
      </c>
      <c r="M10" s="1" t="s">
        <v>15</v>
      </c>
      <c r="N10" s="1" t="s">
        <v>16</v>
      </c>
      <c r="O10" s="1" t="s">
        <v>17</v>
      </c>
      <c r="P10" s="2" t="s">
        <v>18</v>
      </c>
      <c r="Q10" s="1" t="s">
        <v>46</v>
      </c>
      <c r="R10" s="1" t="s">
        <v>47</v>
      </c>
      <c r="S10" s="2" t="s">
        <v>19</v>
      </c>
      <c r="T10" s="1" t="s">
        <v>48</v>
      </c>
      <c r="U10" s="1" t="s">
        <v>49</v>
      </c>
      <c r="V10" s="2" t="s">
        <v>24</v>
      </c>
      <c r="W10" s="1" t="s">
        <v>50</v>
      </c>
      <c r="X10" s="1" t="s">
        <v>51</v>
      </c>
      <c r="Y10" s="1" t="s">
        <v>52</v>
      </c>
      <c r="Z10" s="1" t="s">
        <v>53</v>
      </c>
      <c r="AA10" s="1" t="s">
        <v>54</v>
      </c>
      <c r="AB10" s="1" t="s">
        <v>55</v>
      </c>
      <c r="AC10" s="1" t="s">
        <v>56</v>
      </c>
      <c r="AD10" s="1" t="s">
        <v>57</v>
      </c>
      <c r="AE10" s="1" t="s">
        <v>58</v>
      </c>
      <c r="AF10" s="1" t="s">
        <v>59</v>
      </c>
      <c r="AG10" s="1" t="s">
        <v>98</v>
      </c>
      <c r="AH10" s="1" t="s">
        <v>60</v>
      </c>
      <c r="AI10" s="1" t="s">
        <v>61</v>
      </c>
      <c r="AJ10" s="1" t="s">
        <v>62</v>
      </c>
      <c r="AK10" s="1" t="s">
        <v>63</v>
      </c>
      <c r="AL10" s="1" t="s">
        <v>64</v>
      </c>
      <c r="AM10" s="1" t="s">
        <v>65</v>
      </c>
      <c r="AN10" s="1" t="s">
        <v>66</v>
      </c>
      <c r="AO10" s="1" t="s">
        <v>67</v>
      </c>
      <c r="AP10" s="1" t="s">
        <v>68</v>
      </c>
      <c r="AQ10" s="1" t="s">
        <v>69</v>
      </c>
      <c r="AR10" s="1" t="s">
        <v>70</v>
      </c>
      <c r="AS10" s="1" t="s">
        <v>71</v>
      </c>
      <c r="AT10" s="2" t="s">
        <v>72</v>
      </c>
      <c r="AU10" s="1" t="s">
        <v>73</v>
      </c>
      <c r="AV10" s="1" t="s">
        <v>74</v>
      </c>
      <c r="AW10" s="2" t="s">
        <v>75</v>
      </c>
      <c r="AX10" s="1" t="s">
        <v>32</v>
      </c>
      <c r="AY10" s="2" t="s">
        <v>33</v>
      </c>
      <c r="AZ10" s="1" t="s">
        <v>102</v>
      </c>
      <c r="BA10" s="4" t="s">
        <v>77</v>
      </c>
      <c r="BB10" s="4" t="s">
        <v>103</v>
      </c>
      <c r="BC10" s="4" t="s">
        <v>77</v>
      </c>
      <c r="BD10" s="4" t="s">
        <v>76</v>
      </c>
      <c r="BE10" s="4" t="s">
        <v>79</v>
      </c>
      <c r="BF10" s="4" t="s">
        <v>179</v>
      </c>
      <c r="BG10" s="4" t="s">
        <v>192</v>
      </c>
      <c r="BH10" s="1" t="s">
        <v>105</v>
      </c>
      <c r="BI10" s="110" t="s">
        <v>222</v>
      </c>
      <c r="BJ10" s="1" t="s">
        <v>221</v>
      </c>
      <c r="BK10" s="1" t="s">
        <v>329</v>
      </c>
      <c r="BL10" s="1" t="s">
        <v>330</v>
      </c>
      <c r="BM10" s="1" t="s">
        <v>340</v>
      </c>
      <c r="BN10" s="1" t="s">
        <v>341</v>
      </c>
      <c r="BO10" s="1" t="s">
        <v>334</v>
      </c>
      <c r="BP10" s="1" t="s">
        <v>339</v>
      </c>
    </row>
    <row r="11" spans="1:71" s="267" customFormat="1" x14ac:dyDescent="0.25">
      <c r="A11" s="273" t="str">
        <f>F11&amp;" "&amp;G11</f>
        <v>Sang-hyuk Pak</v>
      </c>
      <c r="B11" s="273" t="str">
        <f>IF(ISERROR(VLOOKUP(A11,KAL!$C$53:$C$74,1,FALSE)),IF(ISERROR(VLOOKUP(A11,'GRR-AAA'!$C$51:$C$72,1,FALSE)),IF(ISERROR(VLOOKUP(A11,'HAM-AA'!$C$51:$C$72,1,FALSE)),IF(ISERROR(VLOOKUP(A11,'NAM-A'!$C$51:$C$72,1,FALSE)),IF(ISERROR(VLOOKUP(A11,'KET-S A'!$C$51:$C$72,1,FALSE)),"","S A"),"A"),"AA"),"AAA"),"ML")</f>
        <v>ML</v>
      </c>
      <c r="D11" s="267" t="str">
        <f>IF(OR(OR(O11="Very High",O11="High"),AND(OR(O11="Very High",O11="High",O11="Normal"),OR(P11="Very High",P11="High"))),"K","T")</f>
        <v>T</v>
      </c>
      <c r="E11" s="266" t="s">
        <v>98</v>
      </c>
      <c r="F11" s="266" t="s">
        <v>487</v>
      </c>
      <c r="G11" s="266" t="s">
        <v>488</v>
      </c>
      <c r="H11" s="266" t="s">
        <v>468</v>
      </c>
      <c r="I11" s="266" t="s">
        <v>469</v>
      </c>
      <c r="J11" s="266">
        <v>24</v>
      </c>
      <c r="K11" s="266" t="s">
        <v>94</v>
      </c>
      <c r="L11" s="332" t="s">
        <v>94</v>
      </c>
      <c r="M11" s="266" t="s">
        <v>34</v>
      </c>
      <c r="N11" s="266" t="s">
        <v>34</v>
      </c>
      <c r="O11" s="266" t="s">
        <v>214</v>
      </c>
      <c r="P11" s="332" t="s">
        <v>214</v>
      </c>
      <c r="Q11" s="266">
        <v>6</v>
      </c>
      <c r="R11" s="266">
        <v>7</v>
      </c>
      <c r="S11" s="332">
        <v>7</v>
      </c>
      <c r="T11" s="266">
        <v>6</v>
      </c>
      <c r="U11" s="266">
        <v>7</v>
      </c>
      <c r="V11" s="332">
        <v>8</v>
      </c>
      <c r="W11" s="266">
        <v>6</v>
      </c>
      <c r="X11" s="266">
        <v>6</v>
      </c>
      <c r="Y11" s="266" t="s">
        <v>35</v>
      </c>
      <c r="Z11" s="266" t="s">
        <v>35</v>
      </c>
      <c r="AA11" s="266">
        <v>6</v>
      </c>
      <c r="AB11" s="266">
        <v>6</v>
      </c>
      <c r="AC11" s="266" t="s">
        <v>35</v>
      </c>
      <c r="AD11" s="266" t="s">
        <v>35</v>
      </c>
      <c r="AE11" s="266" t="s">
        <v>35</v>
      </c>
      <c r="AF11" s="266" t="s">
        <v>35</v>
      </c>
      <c r="AG11" s="266">
        <v>6</v>
      </c>
      <c r="AH11" s="266">
        <v>7</v>
      </c>
      <c r="AI11" s="266" t="s">
        <v>35</v>
      </c>
      <c r="AJ11" s="266" t="s">
        <v>35</v>
      </c>
      <c r="AK11" s="266" t="s">
        <v>35</v>
      </c>
      <c r="AL11" s="266" t="s">
        <v>35</v>
      </c>
      <c r="AM11" s="266" t="s">
        <v>35</v>
      </c>
      <c r="AN11" s="266" t="s">
        <v>35</v>
      </c>
      <c r="AO11" s="266" t="s">
        <v>35</v>
      </c>
      <c r="AP11" s="266" t="s">
        <v>35</v>
      </c>
      <c r="AQ11" s="266">
        <v>9</v>
      </c>
      <c r="AR11" s="266">
        <v>9</v>
      </c>
      <c r="AS11" s="266" t="s">
        <v>35</v>
      </c>
      <c r="AT11" s="332" t="s">
        <v>35</v>
      </c>
      <c r="AU11" s="266" t="s">
        <v>4</v>
      </c>
      <c r="AV11" s="266">
        <v>4</v>
      </c>
      <c r="AW11" s="333" t="s">
        <v>454</v>
      </c>
      <c r="AX11" s="334">
        <v>510000</v>
      </c>
      <c r="AY11" s="332" t="s">
        <v>38</v>
      </c>
      <c r="AZ11" s="335">
        <f>AVERAGE(Q11:S11)+0.25*MAX(0,(COUNT(W11,Y11,AA11,AC11,AE11,AG11,AI11,AK11,AM11,AO11,AQ11,AS11)-3))+IF(AW11&gt;0.55,0.25,0)+IF(MAX(W11,Y11,AA11,AC11,AE11,AG11,AI11,AK11,AM11,AO11,AQ11,AS11)&gt;5,0.25,0)</f>
        <v>7.416666666666667</v>
      </c>
      <c r="BA11" s="336" t="str">
        <f>IF(AZ11&gt;9,"SuperStar",IF(AZ11&gt;8,"Star",IF(AZ11&gt;6.5,"GoodReg",IF(AZ11&gt;5,"Reg",IF(AZ11&gt;4,"Bench","Minors")))))</f>
        <v>GoodReg</v>
      </c>
      <c r="BB11" s="336">
        <f>AVERAGE(T11:V11)+0.25*MAX(0,(COUNT(X11,Z11,AB11,AD11,AF11,AH11,AJ11,AL11,AN11,AP11,AR11,AT11)-3))+IF(AW11&gt;0.55,0.25,0)+IF(MAX(X11,Z11,AB11,AD11,AF11,AH11,AJ11,AL11,AN11,AP11,AR11,AT11)&gt;5,0.25,0)</f>
        <v>7.75</v>
      </c>
      <c r="BC11" s="336" t="str">
        <f>IF(BB11&gt;9,"SuperStar",IF(BB11&gt;8,"Star",IF(BB11&gt;6.5,"GoodReg",IF(BB11&gt;5,"Reg",IF(BB11&gt;4,"Bench","Minors")))))</f>
        <v>GoodReg</v>
      </c>
      <c r="BD11" s="336">
        <f>MIN(AZ11+(MAX(0,25-U11))^1.5,BB11)</f>
        <v>7.75</v>
      </c>
      <c r="BE11" s="336" t="str">
        <f>IF(BD11&gt;9,"SuperStar",IF(BD11&gt;8,"Star",IF(BD11&gt;6.5,"GoodReg",IF(BD11&gt;5,"Reg",IF(BD11&gt;4,"Bench","Minors")))))</f>
        <v>GoodReg</v>
      </c>
      <c r="BF11" s="337">
        <f>COUNT(W11:AT11)/2</f>
        <v>4</v>
      </c>
      <c r="BG11" s="338">
        <f>COUNTIF(W11:AT11,"&gt;5")/2</f>
        <v>4</v>
      </c>
      <c r="BH11" s="266" t="str">
        <f>IF(AY11=1,"Yes","")</f>
        <v/>
      </c>
      <c r="BI11" s="266" t="str">
        <f>IF(B11="ML","There",IF(AVERAGE($T11:$V11)&gt;=6,"Likely",IF(AVERAGE($T11:$V11)&gt;=4,"Possible","Unlikely")))</f>
        <v>There</v>
      </c>
      <c r="BJ11" s="267" t="str">
        <f>IF(AVERAGE(Q11:S11)&gt;=5.5,"ML",IF(AVERAGE(Q11:S11)&gt;=4.5,"AAA",IF(AVERAGE(Q11:S11)&gt;=4,"AA",IF(AVERAGE(Q11:S11)&gt;=3.5,"A","SS-A"))))</f>
        <v>ML</v>
      </c>
      <c r="BK11" s="267">
        <f>SUM(Q11:S11)</f>
        <v>20</v>
      </c>
      <c r="BL11" s="267">
        <f>SUM(T11:V11)</f>
        <v>21</v>
      </c>
      <c r="BM11" s="267">
        <f>Q11-T11</f>
        <v>0</v>
      </c>
      <c r="BN11" s="267">
        <f>R11-U11</f>
        <v>0</v>
      </c>
      <c r="BO11" s="267">
        <f>S11-V11</f>
        <v>-1</v>
      </c>
      <c r="BP11" s="267">
        <f>SUM(BM11:BO11)</f>
        <v>-1</v>
      </c>
    </row>
    <row r="12" spans="1:71" s="267" customFormat="1" x14ac:dyDescent="0.25">
      <c r="A12" s="273" t="str">
        <f>F12&amp;" "&amp;G12</f>
        <v>Peter MacLeish</v>
      </c>
      <c r="B12" s="273" t="str">
        <f>IF(ISERROR(VLOOKUP(A12,KAL!$C$53:$C$74,1,FALSE)),IF(ISERROR(VLOOKUP(A12,'GRR-AAA'!$C$51:$C$72,1,FALSE)),IF(ISERROR(VLOOKUP(A12,'HAM-AA'!$C$51:$C$72,1,FALSE)),IF(ISERROR(VLOOKUP(A12,'NAM-A'!$C$51:$C$72,1,FALSE)),IF(ISERROR(VLOOKUP(A12,'KET-S A'!$C$51:$C$72,1,FALSE)),"","S A"),"A"),"AA"),"AAA"),"ML")</f>
        <v/>
      </c>
      <c r="D12" s="267" t="str">
        <f>IF(OR(OR(O12="Very High",O12="High"),AND(OR(O12="Very High",O12="High",O12="Normal"),OR(P12="Very High",P12="High"))),"K","T")</f>
        <v>T</v>
      </c>
      <c r="E12" s="266" t="s">
        <v>98</v>
      </c>
      <c r="F12" s="266" t="s">
        <v>517</v>
      </c>
      <c r="G12" s="266" t="s">
        <v>518</v>
      </c>
      <c r="H12" s="266" t="s">
        <v>528</v>
      </c>
      <c r="I12" s="266" t="s">
        <v>198</v>
      </c>
      <c r="J12" s="266">
        <v>23</v>
      </c>
      <c r="K12" s="266" t="s">
        <v>94</v>
      </c>
      <c r="L12" s="332" t="s">
        <v>94</v>
      </c>
      <c r="M12" s="266" t="s">
        <v>40</v>
      </c>
      <c r="N12" s="266" t="s">
        <v>36</v>
      </c>
      <c r="O12" s="266" t="s">
        <v>214</v>
      </c>
      <c r="P12" s="332" t="s">
        <v>214</v>
      </c>
      <c r="Q12" s="266">
        <v>6</v>
      </c>
      <c r="R12" s="266">
        <v>5</v>
      </c>
      <c r="S12" s="332">
        <v>6</v>
      </c>
      <c r="T12" s="266">
        <v>6</v>
      </c>
      <c r="U12" s="266">
        <v>5</v>
      </c>
      <c r="V12" s="332">
        <v>6</v>
      </c>
      <c r="W12" s="266">
        <v>7</v>
      </c>
      <c r="X12" s="266">
        <v>7</v>
      </c>
      <c r="Y12" s="266">
        <v>2</v>
      </c>
      <c r="Z12" s="266">
        <v>2</v>
      </c>
      <c r="AA12" s="266">
        <v>7</v>
      </c>
      <c r="AB12" s="266">
        <v>7</v>
      </c>
      <c r="AC12" s="266">
        <v>7</v>
      </c>
      <c r="AD12" s="266">
        <v>7</v>
      </c>
      <c r="AE12" s="266" t="s">
        <v>35</v>
      </c>
      <c r="AF12" s="266" t="s">
        <v>35</v>
      </c>
      <c r="AG12" s="266" t="s">
        <v>35</v>
      </c>
      <c r="AH12" s="266" t="s">
        <v>35</v>
      </c>
      <c r="AI12" s="266" t="s">
        <v>35</v>
      </c>
      <c r="AJ12" s="266" t="s">
        <v>35</v>
      </c>
      <c r="AK12" s="266" t="s">
        <v>35</v>
      </c>
      <c r="AL12" s="266" t="s">
        <v>35</v>
      </c>
      <c r="AM12" s="266" t="s">
        <v>35</v>
      </c>
      <c r="AN12" s="266" t="s">
        <v>35</v>
      </c>
      <c r="AO12" s="266" t="s">
        <v>35</v>
      </c>
      <c r="AP12" s="266" t="s">
        <v>35</v>
      </c>
      <c r="AQ12" s="266" t="s">
        <v>35</v>
      </c>
      <c r="AR12" s="266" t="s">
        <v>35</v>
      </c>
      <c r="AS12" s="266" t="s">
        <v>35</v>
      </c>
      <c r="AT12" s="332" t="s">
        <v>35</v>
      </c>
      <c r="AU12" s="266" t="s">
        <v>9</v>
      </c>
      <c r="AV12" s="266">
        <v>4</v>
      </c>
      <c r="AW12" s="333" t="s">
        <v>453</v>
      </c>
      <c r="AX12" s="334">
        <v>510000</v>
      </c>
      <c r="AY12" s="332" t="s">
        <v>38</v>
      </c>
      <c r="AZ12" s="335">
        <f>AVERAGE(Q12:S12)+0.25*MAX(0,(COUNT(W12,Y12,AA12,AC12,AE12,AG12,AI12,AK12,AM12,AO12,AQ12,AS12)-3))+IF(AW12&gt;0.55,0.25,0)+IF(MAX(W12,Y12,AA12,AC12,AE12,AG12,AI12,AK12,AM12,AO12,AQ12,AS12)&gt;5,0.25,0)</f>
        <v>6.416666666666667</v>
      </c>
      <c r="BA12" s="336" t="str">
        <f>IF(AZ12&gt;9,"SuperStar",IF(AZ12&gt;8,"Star",IF(AZ12&gt;6.5,"GoodReg",IF(AZ12&gt;5,"Reg",IF(AZ12&gt;4,"Bench","Minors")))))</f>
        <v>Reg</v>
      </c>
      <c r="BB12" s="336">
        <f>AVERAGE(T12:V12)+0.25*MAX(0,(COUNT(X12,Z12,AB12,AD12,AF12,AH12,AJ12,AL12,AN12,AP12,AR12,AT12)-3))+IF(AW12&gt;0.55,0.25,0)+IF(MAX(X12,Z12,AB12,AD12,AF12,AH12,AJ12,AL12,AN12,AP12,AR12,AT12)&gt;5,0.25,0)</f>
        <v>6.416666666666667</v>
      </c>
      <c r="BC12" s="336" t="str">
        <f>IF(BB12&gt;9,"SuperStar",IF(BB12&gt;8,"Star",IF(BB12&gt;6.5,"GoodReg",IF(BB12&gt;5,"Reg",IF(BB12&gt;4,"Bench","Minors")))))</f>
        <v>Reg</v>
      </c>
      <c r="BD12" s="336">
        <f>MIN(AZ12+(MAX(0,25-U12))^1.5,BB12)</f>
        <v>6.416666666666667</v>
      </c>
      <c r="BE12" s="336" t="str">
        <f>IF(BD12&gt;9,"SuperStar",IF(BD12&gt;8,"Star",IF(BD12&gt;6.5,"GoodReg",IF(BD12&gt;5,"Reg",IF(BD12&gt;4,"Bench","Minors")))))</f>
        <v>Reg</v>
      </c>
      <c r="BF12" s="337">
        <f>COUNT(W12:AT12)/2</f>
        <v>4</v>
      </c>
      <c r="BG12" s="338">
        <f>COUNTIF(W12:AT12,"&gt;5")/2</f>
        <v>3</v>
      </c>
      <c r="BH12" s="266" t="str">
        <f>IF(AY12=1,"Yes","")</f>
        <v/>
      </c>
      <c r="BI12" s="266" t="str">
        <f>IF(B12="ML","There",IF(AVERAGE($T12:$V12)&gt;=6,"Likely",IF(AVERAGE($T12:$V12)&gt;=4,"Possible","Unlikely")))</f>
        <v>Possible</v>
      </c>
      <c r="BJ12" s="267" t="str">
        <f>IF(AVERAGE(Q12:S12)&gt;=5.5,"ML",IF(AVERAGE(Q12:S12)&gt;=4.5,"AAA",IF(AVERAGE(Q12:S12)&gt;=4,"AA",IF(AVERAGE(Q12:S12)&gt;=3.5,"A","SS-A"))))</f>
        <v>ML</v>
      </c>
      <c r="BK12" s="267">
        <f>SUM(Q12:S12)</f>
        <v>17</v>
      </c>
      <c r="BL12" s="267">
        <f>SUM(T12:V12)</f>
        <v>17</v>
      </c>
      <c r="BM12" s="267">
        <f>Q12-T12</f>
        <v>0</v>
      </c>
      <c r="BN12" s="267">
        <f>R12-U12</f>
        <v>0</v>
      </c>
      <c r="BO12" s="267">
        <f>S12-V12</f>
        <v>0</v>
      </c>
      <c r="BP12" s="267">
        <f>SUM(BM12:BO12)</f>
        <v>0</v>
      </c>
    </row>
    <row r="13" spans="1:71" s="267" customFormat="1" x14ac:dyDescent="0.25">
      <c r="A13" s="273" t="str">
        <f>F13&amp;" "&amp;G13</f>
        <v>José Orozco</v>
      </c>
      <c r="B13" s="273" t="str">
        <f>IF(ISERROR(VLOOKUP(A13,KAL!$C$53:$C$74,1,FALSE)),IF(ISERROR(VLOOKUP(A13,'GRR-AAA'!$C$51:$C$72,1,FALSE)),IF(ISERROR(VLOOKUP(A13,'HAM-AA'!$C$51:$C$72,1,FALSE)),IF(ISERROR(VLOOKUP(A13,'NAM-A'!$C$51:$C$72,1,FALSE)),IF(ISERROR(VLOOKUP(A13,'KET-S A'!$C$51:$C$72,1,FALSE)),"","S A"),"A"),"AA"),"AAA"),"ML")</f>
        <v/>
      </c>
      <c r="D13" s="267" t="str">
        <f>IF(OR(OR(O13="Very High",O13="High"),AND(OR(O13="Very High",O13="High",O13="Normal"),OR(P13="Very High",P13="High"))),"K","T")</f>
        <v>T</v>
      </c>
      <c r="E13" s="266" t="s">
        <v>98</v>
      </c>
      <c r="F13" s="266" t="s">
        <v>509</v>
      </c>
      <c r="G13" s="266" t="s">
        <v>664</v>
      </c>
      <c r="H13" s="266" t="s">
        <v>528</v>
      </c>
      <c r="I13" s="266" t="s">
        <v>198</v>
      </c>
      <c r="J13" s="266">
        <v>22</v>
      </c>
      <c r="K13" s="266" t="s">
        <v>94</v>
      </c>
      <c r="L13" s="332" t="s">
        <v>94</v>
      </c>
      <c r="M13" s="266" t="s">
        <v>36</v>
      </c>
      <c r="N13" s="266" t="s">
        <v>41</v>
      </c>
      <c r="O13" s="266" t="s">
        <v>214</v>
      </c>
      <c r="P13" s="332" t="s">
        <v>214</v>
      </c>
      <c r="Q13" s="266">
        <v>6</v>
      </c>
      <c r="R13" s="266">
        <v>7</v>
      </c>
      <c r="S13" s="332">
        <v>3</v>
      </c>
      <c r="T13" s="266">
        <v>6</v>
      </c>
      <c r="U13" s="266">
        <v>7</v>
      </c>
      <c r="V13" s="332">
        <v>6</v>
      </c>
      <c r="W13" s="266">
        <v>7</v>
      </c>
      <c r="X13" s="266">
        <v>7</v>
      </c>
      <c r="Y13" s="266" t="s">
        <v>35</v>
      </c>
      <c r="Z13" s="266" t="s">
        <v>35</v>
      </c>
      <c r="AA13" s="266">
        <v>8</v>
      </c>
      <c r="AB13" s="266">
        <v>8</v>
      </c>
      <c r="AC13" s="266">
        <v>5</v>
      </c>
      <c r="AD13" s="266">
        <v>5</v>
      </c>
      <c r="AE13" s="266" t="s">
        <v>35</v>
      </c>
      <c r="AF13" s="266" t="s">
        <v>35</v>
      </c>
      <c r="AG13" s="266" t="s">
        <v>35</v>
      </c>
      <c r="AH13" s="266" t="s">
        <v>35</v>
      </c>
      <c r="AI13" s="266" t="s">
        <v>35</v>
      </c>
      <c r="AJ13" s="266" t="s">
        <v>35</v>
      </c>
      <c r="AK13" s="266" t="s">
        <v>35</v>
      </c>
      <c r="AL13" s="266" t="s">
        <v>35</v>
      </c>
      <c r="AM13" s="266">
        <v>2</v>
      </c>
      <c r="AN13" s="266">
        <v>5</v>
      </c>
      <c r="AO13" s="266" t="s">
        <v>35</v>
      </c>
      <c r="AP13" s="266" t="s">
        <v>35</v>
      </c>
      <c r="AQ13" s="266" t="s">
        <v>35</v>
      </c>
      <c r="AR13" s="266" t="s">
        <v>35</v>
      </c>
      <c r="AS13" s="266" t="s">
        <v>35</v>
      </c>
      <c r="AT13" s="332" t="s">
        <v>35</v>
      </c>
      <c r="AU13" s="266" t="s">
        <v>8</v>
      </c>
      <c r="AV13" s="266">
        <v>9</v>
      </c>
      <c r="AW13" s="333" t="s">
        <v>454</v>
      </c>
      <c r="AX13" s="334" t="s">
        <v>35</v>
      </c>
      <c r="AY13" s="332">
        <v>0</v>
      </c>
      <c r="AZ13" s="335">
        <f>AVERAGE(Q13:S13)+0.25*MAX(0,(COUNT(W13,Y13,AA13,AC13,AE13,AG13,AI13,AK13,AM13,AO13,AQ13,AS13)-3))+IF(AW13&gt;0.55,0.25,0)+IF(MAX(W13,Y13,AA13,AC13,AE13,AG13,AI13,AK13,AM13,AO13,AQ13,AS13)&gt;5,0.25,0)</f>
        <v>6.083333333333333</v>
      </c>
      <c r="BA13" s="336" t="str">
        <f>IF(AZ13&gt;9,"SuperStar",IF(AZ13&gt;8,"Star",IF(AZ13&gt;6.5,"GoodReg",IF(AZ13&gt;5,"Reg",IF(AZ13&gt;4,"Bench","Minors")))))</f>
        <v>Reg</v>
      </c>
      <c r="BB13" s="336">
        <f>AVERAGE(T13:V13)+0.25*MAX(0,(COUNT(X13,Z13,AB13,AD13,AF13,AH13,AJ13,AL13,AN13,AP13,AR13,AT13)-3))+IF(AW13&gt;0.55,0.25,0)+IF(MAX(X13,Z13,AB13,AD13,AF13,AH13,AJ13,AL13,AN13,AP13,AR13,AT13)&gt;5,0.25,0)</f>
        <v>7.083333333333333</v>
      </c>
      <c r="BC13" s="336" t="str">
        <f>IF(BB13&gt;9,"SuperStar",IF(BB13&gt;8,"Star",IF(BB13&gt;6.5,"GoodReg",IF(BB13&gt;5,"Reg",IF(BB13&gt;4,"Bench","Minors")))))</f>
        <v>GoodReg</v>
      </c>
      <c r="BD13" s="336">
        <f>MIN(AZ13+(MAX(0,25-U13))^1.5,BB13)</f>
        <v>7.083333333333333</v>
      </c>
      <c r="BE13" s="336" t="str">
        <f>IF(BD13&gt;9,"SuperStar",IF(BD13&gt;8,"Star",IF(BD13&gt;6.5,"GoodReg",IF(BD13&gt;5,"Reg",IF(BD13&gt;4,"Bench","Minors")))))</f>
        <v>GoodReg</v>
      </c>
      <c r="BF13" s="337">
        <f>COUNT(W13:AT13)/2</f>
        <v>4</v>
      </c>
      <c r="BG13" s="338">
        <f>COUNTIF(W13:AT13,"&gt;5")/2</f>
        <v>2</v>
      </c>
      <c r="BH13" s="266" t="str">
        <f>IF(AY13=1,"Yes","")</f>
        <v/>
      </c>
      <c r="BI13" s="266" t="str">
        <f>IF(B13="ML","There",IF(AVERAGE($T13:$V13)&gt;=6,"Likely",IF(AVERAGE($T13:$V13)&gt;=4,"Possible","Unlikely")))</f>
        <v>Likely</v>
      </c>
      <c r="BJ13" s="267" t="str">
        <f>IF(AVERAGE(Q13:S13)&gt;=5.5,"ML",IF(AVERAGE(Q13:S13)&gt;=4.5,"AAA",IF(AVERAGE(Q13:S13)&gt;=4,"AA",IF(AVERAGE(Q13:S13)&gt;=3.5,"A","SS-A"))))</f>
        <v>AAA</v>
      </c>
      <c r="BK13" s="267">
        <f>SUM(Q13:S13)</f>
        <v>16</v>
      </c>
      <c r="BL13" s="267">
        <f>SUM(T13:V13)</f>
        <v>19</v>
      </c>
      <c r="BM13" s="267">
        <f>Q13-T13</f>
        <v>0</v>
      </c>
      <c r="BN13" s="267">
        <f>R13-U13</f>
        <v>0</v>
      </c>
      <c r="BO13" s="267">
        <f>S13-V13</f>
        <v>-3</v>
      </c>
      <c r="BP13" s="267">
        <f>SUM(BM13:BO13)</f>
        <v>-3</v>
      </c>
    </row>
    <row r="14" spans="1:71" s="267" customFormat="1" x14ac:dyDescent="0.25">
      <c r="A14" s="273" t="str">
        <f>F14&amp;" "&amp;G14</f>
        <v>Frederick Cotton</v>
      </c>
      <c r="B14" s="273" t="str">
        <f>IF(ISERROR(VLOOKUP(A14,KAL!$C$53:$C$74,1,FALSE)),IF(ISERROR(VLOOKUP(A14,'GRR-AAA'!$C$51:$C$72,1,FALSE)),IF(ISERROR(VLOOKUP(A14,'HAM-AA'!$C$51:$C$72,1,FALSE)),IF(ISERROR(VLOOKUP(A14,'NAM-A'!$C$51:$C$72,1,FALSE)),IF(ISERROR(VLOOKUP(A14,'KET-S A'!$C$51:$C$72,1,FALSE)),"","S A"),"A"),"AA"),"AAA"),"ML")</f>
        <v>ML</v>
      </c>
      <c r="D14" s="267" t="str">
        <f>IF(OR(OR(O14="Very High",O14="High"),AND(OR(O14="Very High",O14="High",O14="Normal"),OR(P14="Very High",P14="High"))),"K","T")</f>
        <v>T</v>
      </c>
      <c r="E14" s="266" t="s">
        <v>98</v>
      </c>
      <c r="F14" s="266" t="s">
        <v>493</v>
      </c>
      <c r="G14" s="266" t="s">
        <v>494</v>
      </c>
      <c r="H14" s="266" t="s">
        <v>468</v>
      </c>
      <c r="I14" s="266" t="s">
        <v>469</v>
      </c>
      <c r="J14" s="266">
        <v>26</v>
      </c>
      <c r="K14" s="266" t="s">
        <v>93</v>
      </c>
      <c r="L14" s="332" t="s">
        <v>93</v>
      </c>
      <c r="M14" s="266" t="s">
        <v>36</v>
      </c>
      <c r="N14" s="266" t="s">
        <v>34</v>
      </c>
      <c r="O14" s="266" t="s">
        <v>214</v>
      </c>
      <c r="P14" s="332" t="s">
        <v>215</v>
      </c>
      <c r="Q14" s="266">
        <v>7</v>
      </c>
      <c r="R14" s="266">
        <v>4</v>
      </c>
      <c r="S14" s="332">
        <v>5</v>
      </c>
      <c r="T14" s="266">
        <v>7</v>
      </c>
      <c r="U14" s="266">
        <v>4</v>
      </c>
      <c r="V14" s="332">
        <v>6</v>
      </c>
      <c r="W14" s="266">
        <v>8</v>
      </c>
      <c r="X14" s="266">
        <v>8</v>
      </c>
      <c r="Y14" s="266">
        <v>1</v>
      </c>
      <c r="Z14" s="266">
        <v>1</v>
      </c>
      <c r="AA14" s="266">
        <v>7</v>
      </c>
      <c r="AB14" s="266">
        <v>7</v>
      </c>
      <c r="AC14" s="266" t="s">
        <v>35</v>
      </c>
      <c r="AD14" s="266" t="s">
        <v>35</v>
      </c>
      <c r="AE14" s="266" t="s">
        <v>35</v>
      </c>
      <c r="AF14" s="266" t="s">
        <v>35</v>
      </c>
      <c r="AG14" s="266">
        <v>7</v>
      </c>
      <c r="AH14" s="266">
        <v>7</v>
      </c>
      <c r="AI14" s="266" t="s">
        <v>35</v>
      </c>
      <c r="AJ14" s="266" t="s">
        <v>35</v>
      </c>
      <c r="AK14" s="266" t="s">
        <v>35</v>
      </c>
      <c r="AL14" s="266" t="s">
        <v>35</v>
      </c>
      <c r="AM14" s="266" t="s">
        <v>35</v>
      </c>
      <c r="AN14" s="266" t="s">
        <v>35</v>
      </c>
      <c r="AO14" s="266" t="s">
        <v>35</v>
      </c>
      <c r="AP14" s="266" t="s">
        <v>35</v>
      </c>
      <c r="AQ14" s="266" t="s">
        <v>35</v>
      </c>
      <c r="AR14" s="266" t="s">
        <v>35</v>
      </c>
      <c r="AS14" s="266" t="s">
        <v>35</v>
      </c>
      <c r="AT14" s="332" t="s">
        <v>35</v>
      </c>
      <c r="AU14" s="266" t="s">
        <v>7</v>
      </c>
      <c r="AV14" s="266">
        <v>8</v>
      </c>
      <c r="AW14" s="333" t="s">
        <v>453</v>
      </c>
      <c r="AX14" s="334">
        <v>800000</v>
      </c>
      <c r="AY14" s="332" t="s">
        <v>38</v>
      </c>
      <c r="AZ14" s="335">
        <f>AVERAGE(Q14:S14)+0.25*MAX(0,(COUNT(W14,Y14,AA14,AC14,AE14,AG14,AI14,AK14,AM14,AO14,AQ14,AS14)-3))+IF(AW14&gt;0.55,0.25,0)+IF(MAX(W14,Y14,AA14,AC14,AE14,AG14,AI14,AK14,AM14,AO14,AQ14,AS14)&gt;5,0.25,0)</f>
        <v>6.083333333333333</v>
      </c>
      <c r="BA14" s="336" t="str">
        <f>IF(AZ14&gt;9,"SuperStar",IF(AZ14&gt;8,"Star",IF(AZ14&gt;6.5,"GoodReg",IF(AZ14&gt;5,"Reg",IF(AZ14&gt;4,"Bench","Minors")))))</f>
        <v>Reg</v>
      </c>
      <c r="BB14" s="336">
        <f>AVERAGE(T14:V14)+0.25*MAX(0,(COUNT(X14,Z14,AB14,AD14,AF14,AH14,AJ14,AL14,AN14,AP14,AR14,AT14)-3))+IF(AW14&gt;0.55,0.25,0)+IF(MAX(X14,Z14,AB14,AD14,AF14,AH14,AJ14,AL14,AN14,AP14,AR14,AT14)&gt;5,0.25,0)</f>
        <v>6.416666666666667</v>
      </c>
      <c r="BC14" s="336" t="str">
        <f>IF(BB14&gt;9,"SuperStar",IF(BB14&gt;8,"Star",IF(BB14&gt;6.5,"GoodReg",IF(BB14&gt;5,"Reg",IF(BB14&gt;4,"Bench","Minors")))))</f>
        <v>Reg</v>
      </c>
      <c r="BD14" s="336">
        <f>MIN(AZ14+(MAX(0,25-U14))^1.5,BB14)</f>
        <v>6.416666666666667</v>
      </c>
      <c r="BE14" s="336" t="str">
        <f>IF(BD14&gt;9,"SuperStar",IF(BD14&gt;8,"Star",IF(BD14&gt;6.5,"GoodReg",IF(BD14&gt;5,"Reg",IF(BD14&gt;4,"Bench","Minors")))))</f>
        <v>Reg</v>
      </c>
      <c r="BF14" s="337">
        <f>COUNT(W14:AT14)/2</f>
        <v>4</v>
      </c>
      <c r="BG14" s="338">
        <f>COUNTIF(W14:AT14,"&gt;5")/2</f>
        <v>3</v>
      </c>
      <c r="BH14" s="266" t="str">
        <f>IF(AY14=1,"Yes","")</f>
        <v/>
      </c>
      <c r="BI14" s="266" t="str">
        <f>IF(B14="ML","There",IF(AVERAGE($T14:$V14)&gt;=6,"Likely",IF(AVERAGE($T14:$V14)&gt;=4,"Possible","Unlikely")))</f>
        <v>There</v>
      </c>
      <c r="BJ14" s="267" t="str">
        <f>IF(AVERAGE(Q14:S14)&gt;=5.5,"ML",IF(AVERAGE(Q14:S14)&gt;=4.5,"AAA",IF(AVERAGE(Q14:S14)&gt;=4,"AA",IF(AVERAGE(Q14:S14)&gt;=3.5,"A","SS-A"))))</f>
        <v>AAA</v>
      </c>
      <c r="BK14" s="267">
        <f>SUM(Q14:S14)</f>
        <v>16</v>
      </c>
      <c r="BL14" s="267">
        <f>SUM(T14:V14)</f>
        <v>17</v>
      </c>
      <c r="BM14" s="267">
        <f>Q14-T14</f>
        <v>0</v>
      </c>
      <c r="BN14" s="267">
        <f>R14-U14</f>
        <v>0</v>
      </c>
      <c r="BO14" s="267">
        <f>S14-V14</f>
        <v>-1</v>
      </c>
      <c r="BP14" s="267">
        <f>SUM(BM14:BO14)</f>
        <v>-1</v>
      </c>
    </row>
    <row r="15" spans="1:71" s="267" customFormat="1" x14ac:dyDescent="0.25">
      <c r="A15" s="273" t="str">
        <f>F15&amp;" "&amp;G15</f>
        <v>Alfonso Villalobos</v>
      </c>
      <c r="B15" s="273" t="str">
        <f>IF(ISERROR(VLOOKUP(A15,KAL!$C$53:$C$74,1,FALSE)),IF(ISERROR(VLOOKUP(A15,'GRR-AAA'!$C$51:$C$72,1,FALSE)),IF(ISERROR(VLOOKUP(A15,'HAM-AA'!$C$51:$C$72,1,FALSE)),IF(ISERROR(VLOOKUP(A15,'NAM-A'!$C$51:$C$72,1,FALSE)),IF(ISERROR(VLOOKUP(A15,'KET-S A'!$C$51:$C$72,1,FALSE)),"","S A"),"A"),"AA"),"AAA"),"ML")</f>
        <v>ML</v>
      </c>
      <c r="D15" s="267" t="str">
        <f>IF(OR(OR(O15="Very High",O15="High"),AND(OR(O15="Very High",O15="High",O15="Normal"),OR(P15="Very High",P15="High"))),"K","T")</f>
        <v>T</v>
      </c>
      <c r="E15" s="266" t="s">
        <v>98</v>
      </c>
      <c r="F15" s="266" t="s">
        <v>897</v>
      </c>
      <c r="G15" s="266" t="s">
        <v>898</v>
      </c>
      <c r="H15" s="266" t="s">
        <v>528</v>
      </c>
      <c r="I15" s="266" t="s">
        <v>198</v>
      </c>
      <c r="J15" s="266">
        <v>29</v>
      </c>
      <c r="K15" s="266" t="s">
        <v>93</v>
      </c>
      <c r="L15" s="332" t="s">
        <v>94</v>
      </c>
      <c r="M15" s="266" t="s">
        <v>36</v>
      </c>
      <c r="N15" s="266" t="s">
        <v>36</v>
      </c>
      <c r="O15" s="266" t="s">
        <v>214</v>
      </c>
      <c r="P15" s="332" t="s">
        <v>214</v>
      </c>
      <c r="Q15" s="266">
        <v>7</v>
      </c>
      <c r="R15" s="266">
        <v>4</v>
      </c>
      <c r="S15" s="332">
        <v>5</v>
      </c>
      <c r="T15" s="266">
        <v>7</v>
      </c>
      <c r="U15" s="266">
        <v>4</v>
      </c>
      <c r="V15" s="332">
        <v>6</v>
      </c>
      <c r="W15" s="266">
        <v>8</v>
      </c>
      <c r="X15" s="266">
        <v>8</v>
      </c>
      <c r="Y15" s="266">
        <v>5</v>
      </c>
      <c r="Z15" s="266">
        <v>5</v>
      </c>
      <c r="AA15" s="266">
        <v>7</v>
      </c>
      <c r="AB15" s="266">
        <v>7</v>
      </c>
      <c r="AC15" s="266">
        <v>4</v>
      </c>
      <c r="AD15" s="266">
        <v>4</v>
      </c>
      <c r="AE15" s="266" t="s">
        <v>35</v>
      </c>
      <c r="AF15" s="266" t="s">
        <v>35</v>
      </c>
      <c r="AG15" s="266" t="s">
        <v>35</v>
      </c>
      <c r="AH15" s="266" t="s">
        <v>35</v>
      </c>
      <c r="AI15" s="266" t="s">
        <v>35</v>
      </c>
      <c r="AJ15" s="266" t="s">
        <v>35</v>
      </c>
      <c r="AK15" s="266" t="s">
        <v>35</v>
      </c>
      <c r="AL15" s="266" t="s">
        <v>35</v>
      </c>
      <c r="AM15" s="266" t="s">
        <v>35</v>
      </c>
      <c r="AN15" s="266" t="s">
        <v>35</v>
      </c>
      <c r="AO15" s="266" t="s">
        <v>35</v>
      </c>
      <c r="AP15" s="266" t="s">
        <v>35</v>
      </c>
      <c r="AQ15" s="266" t="s">
        <v>35</v>
      </c>
      <c r="AR15" s="266" t="s">
        <v>35</v>
      </c>
      <c r="AS15" s="266" t="s">
        <v>35</v>
      </c>
      <c r="AT15" s="332" t="s">
        <v>35</v>
      </c>
      <c r="AU15" s="266" t="s">
        <v>363</v>
      </c>
      <c r="AV15" s="266">
        <v>9</v>
      </c>
      <c r="AW15" s="333" t="s">
        <v>453</v>
      </c>
      <c r="AX15" s="334">
        <v>510000</v>
      </c>
      <c r="AY15" s="332" t="s">
        <v>38</v>
      </c>
      <c r="AZ15" s="335">
        <f>AVERAGE(Q15:S15)+0.25*MAX(0,(COUNT(W15,Y15,AA15,AC15,AE15,AG15,AI15,AK15,AM15,AO15,AQ15,AS15)-3))+IF(AW15&gt;0.55,0.25,0)+IF(MAX(W15,Y15,AA15,AC15,AE15,AG15,AI15,AK15,AM15,AO15,AQ15,AS15)&gt;5,0.25,0)</f>
        <v>6.083333333333333</v>
      </c>
      <c r="BA15" s="336" t="str">
        <f>IF(AZ15&gt;9,"SuperStar",IF(AZ15&gt;8,"Star",IF(AZ15&gt;6.5,"GoodReg",IF(AZ15&gt;5,"Reg",IF(AZ15&gt;4,"Bench","Minors")))))</f>
        <v>Reg</v>
      </c>
      <c r="BB15" s="336">
        <f>AVERAGE(T15:V15)+0.25*MAX(0,(COUNT(X15,Z15,AB15,AD15,AF15,AH15,AJ15,AL15,AN15,AP15,AR15,AT15)-3))+IF(AW15&gt;0.55,0.25,0)+IF(MAX(X15,Z15,AB15,AD15,AF15,AH15,AJ15,AL15,AN15,AP15,AR15,AT15)&gt;5,0.25,0)</f>
        <v>6.416666666666667</v>
      </c>
      <c r="BC15" s="336" t="str">
        <f>IF(BB15&gt;9,"SuperStar",IF(BB15&gt;8,"Star",IF(BB15&gt;6.5,"GoodReg",IF(BB15&gt;5,"Reg",IF(BB15&gt;4,"Bench","Minors")))))</f>
        <v>Reg</v>
      </c>
      <c r="BD15" s="336">
        <f>MIN(AZ15+(MAX(0,25-U15))^1.5,BB15)</f>
        <v>6.416666666666667</v>
      </c>
      <c r="BE15" s="336" t="str">
        <f>IF(BD15&gt;9,"SuperStar",IF(BD15&gt;8,"Star",IF(BD15&gt;6.5,"GoodReg",IF(BD15&gt;5,"Reg",IF(BD15&gt;4,"Bench","Minors")))))</f>
        <v>Reg</v>
      </c>
      <c r="BF15" s="337">
        <f>COUNT(W15:AT15)/2</f>
        <v>4</v>
      </c>
      <c r="BG15" s="338">
        <f>COUNTIF(W15:AT15,"&gt;5")/2</f>
        <v>2</v>
      </c>
      <c r="BH15" s="266" t="str">
        <f>IF(AY15=1,"Yes","")</f>
        <v/>
      </c>
      <c r="BI15" s="266" t="str">
        <f>IF(B15="ML","There",IF(AVERAGE($T15:$V15)&gt;=6,"Likely",IF(AVERAGE($T15:$V15)&gt;=4,"Possible","Unlikely")))</f>
        <v>There</v>
      </c>
      <c r="BJ15" s="267" t="str">
        <f>IF(AVERAGE(Q15:S15)&gt;=5.5,"ML",IF(AVERAGE(Q15:S15)&gt;=4.5,"AAA",IF(AVERAGE(Q15:S15)&gt;=4,"AA",IF(AVERAGE(Q15:S15)&gt;=3.5,"A","SS-A"))))</f>
        <v>AAA</v>
      </c>
      <c r="BK15" s="267">
        <f>SUM(Q15:S15)</f>
        <v>16</v>
      </c>
      <c r="BL15" s="267">
        <f>SUM(T15:V15)</f>
        <v>17</v>
      </c>
      <c r="BM15" s="267">
        <f>Q15-T15</f>
        <v>0</v>
      </c>
      <c r="BN15" s="267">
        <f>R15-U15</f>
        <v>0</v>
      </c>
      <c r="BO15" s="267">
        <f>S15-V15</f>
        <v>-1</v>
      </c>
      <c r="BP15" s="267">
        <f>SUM(BM15:BO15)</f>
        <v>-1</v>
      </c>
    </row>
    <row r="16" spans="1:71" s="267" customFormat="1" x14ac:dyDescent="0.25">
      <c r="A16" s="273" t="str">
        <f>F16&amp;" "&amp;G16</f>
        <v>Wayne Keller</v>
      </c>
      <c r="B16" s="273" t="str">
        <f>IF(ISERROR(VLOOKUP(A16,KAL!$C$53:$C$74,1,FALSE)),IF(ISERROR(VLOOKUP(A16,'GRR-AAA'!$C$51:$C$72,1,FALSE)),IF(ISERROR(VLOOKUP(A16,'HAM-AA'!$C$51:$C$72,1,FALSE)),IF(ISERROR(VLOOKUP(A16,'NAM-A'!$C$51:$C$72,1,FALSE)),IF(ISERROR(VLOOKUP(A16,'KET-S A'!$C$51:$C$72,1,FALSE)),"","S A"),"A"),"AA"),"AAA"),"ML")</f>
        <v>ML</v>
      </c>
      <c r="D16" s="267" t="str">
        <f>IF(OR(OR(O16="Very High",O16="High"),AND(OR(O16="Very High",O16="High",O16="Normal"),OR(P16="Very High",P16="High"))),"K","T")</f>
        <v>T</v>
      </c>
      <c r="E16" s="266" t="s">
        <v>98</v>
      </c>
      <c r="F16" s="266" t="s">
        <v>511</v>
      </c>
      <c r="G16" s="266" t="s">
        <v>842</v>
      </c>
      <c r="H16" s="266" t="s">
        <v>528</v>
      </c>
      <c r="I16" s="266" t="s">
        <v>198</v>
      </c>
      <c r="J16" s="266">
        <v>29</v>
      </c>
      <c r="K16" s="266" t="s">
        <v>94</v>
      </c>
      <c r="L16" s="332" t="s">
        <v>94</v>
      </c>
      <c r="M16" s="266" t="s">
        <v>40</v>
      </c>
      <c r="N16" s="266" t="s">
        <v>40</v>
      </c>
      <c r="O16" s="266" t="s">
        <v>215</v>
      </c>
      <c r="P16" s="332" t="s">
        <v>213</v>
      </c>
      <c r="Q16" s="266">
        <v>5</v>
      </c>
      <c r="R16" s="266">
        <v>3</v>
      </c>
      <c r="S16" s="332">
        <v>7</v>
      </c>
      <c r="T16" s="266">
        <v>5</v>
      </c>
      <c r="U16" s="266">
        <v>3</v>
      </c>
      <c r="V16" s="332">
        <v>7</v>
      </c>
      <c r="W16" s="266">
        <v>6</v>
      </c>
      <c r="X16" s="266">
        <v>6</v>
      </c>
      <c r="Y16" s="266">
        <v>3</v>
      </c>
      <c r="Z16" s="266">
        <v>3</v>
      </c>
      <c r="AA16" s="266">
        <v>7</v>
      </c>
      <c r="AB16" s="266">
        <v>7</v>
      </c>
      <c r="AC16" s="266" t="s">
        <v>35</v>
      </c>
      <c r="AD16" s="266" t="s">
        <v>35</v>
      </c>
      <c r="AE16" s="266" t="s">
        <v>35</v>
      </c>
      <c r="AF16" s="266" t="s">
        <v>35</v>
      </c>
      <c r="AG16" s="266" t="s">
        <v>35</v>
      </c>
      <c r="AH16" s="266" t="s">
        <v>35</v>
      </c>
      <c r="AI16" s="266">
        <v>6</v>
      </c>
      <c r="AJ16" s="266">
        <v>6</v>
      </c>
      <c r="AK16" s="266" t="s">
        <v>35</v>
      </c>
      <c r="AL16" s="266" t="s">
        <v>35</v>
      </c>
      <c r="AM16" s="266" t="s">
        <v>35</v>
      </c>
      <c r="AN16" s="266" t="s">
        <v>35</v>
      </c>
      <c r="AO16" s="266" t="s">
        <v>35</v>
      </c>
      <c r="AP16" s="266" t="s">
        <v>35</v>
      </c>
      <c r="AQ16" s="266" t="s">
        <v>35</v>
      </c>
      <c r="AR16" s="266" t="s">
        <v>35</v>
      </c>
      <c r="AS16" s="266" t="s">
        <v>35</v>
      </c>
      <c r="AT16" s="332" t="s">
        <v>35</v>
      </c>
      <c r="AU16" s="266" t="s">
        <v>4</v>
      </c>
      <c r="AV16" s="266">
        <v>8</v>
      </c>
      <c r="AW16" s="333" t="s">
        <v>455</v>
      </c>
      <c r="AX16" s="334">
        <v>900000</v>
      </c>
      <c r="AY16" s="332" t="s">
        <v>38</v>
      </c>
      <c r="AZ16" s="335">
        <f>AVERAGE(Q16:S16)+0.25*MAX(0,(COUNT(W16,Y16,AA16,AC16,AE16,AG16,AI16,AK16,AM16,AO16,AQ16,AS16)-3))+IF(AW16&gt;0.55,0.25,0)+IF(MAX(W16,Y16,AA16,AC16,AE16,AG16,AI16,AK16,AM16,AO16,AQ16,AS16)&gt;5,0.25,0)</f>
        <v>5.75</v>
      </c>
      <c r="BA16" s="336" t="str">
        <f>IF(AZ16&gt;9,"SuperStar",IF(AZ16&gt;8,"Star",IF(AZ16&gt;6.5,"GoodReg",IF(AZ16&gt;5,"Reg",IF(AZ16&gt;4,"Bench","Minors")))))</f>
        <v>Reg</v>
      </c>
      <c r="BB16" s="336">
        <f>AVERAGE(T16:V16)+0.25*MAX(0,(COUNT(X16,Z16,AB16,AD16,AF16,AH16,AJ16,AL16,AN16,AP16,AR16,AT16)-3))+IF(AW16&gt;0.55,0.25,0)+IF(MAX(X16,Z16,AB16,AD16,AF16,AH16,AJ16,AL16,AN16,AP16,AR16,AT16)&gt;5,0.25,0)</f>
        <v>5.75</v>
      </c>
      <c r="BC16" s="336" t="str">
        <f>IF(BB16&gt;9,"SuperStar",IF(BB16&gt;8,"Star",IF(BB16&gt;6.5,"GoodReg",IF(BB16&gt;5,"Reg",IF(BB16&gt;4,"Bench","Minors")))))</f>
        <v>Reg</v>
      </c>
      <c r="BD16" s="336">
        <f>MIN(AZ16+(MAX(0,25-U16))^1.5,BB16)</f>
        <v>5.75</v>
      </c>
      <c r="BE16" s="336" t="str">
        <f>IF(BD16&gt;9,"SuperStar",IF(BD16&gt;8,"Star",IF(BD16&gt;6.5,"GoodReg",IF(BD16&gt;5,"Reg",IF(BD16&gt;4,"Bench","Minors")))))</f>
        <v>Reg</v>
      </c>
      <c r="BF16" s="337">
        <f>COUNT(W16:AT16)/2</f>
        <v>4</v>
      </c>
      <c r="BG16" s="338">
        <f>COUNTIF(W16:AT16,"&gt;5")/2</f>
        <v>3</v>
      </c>
      <c r="BH16" s="266" t="str">
        <f>IF(AY16=1,"Yes","")</f>
        <v/>
      </c>
      <c r="BI16" s="266" t="str">
        <f>IF(B16="ML","There",IF(AVERAGE($T16:$V16)&gt;=6,"Likely",IF(AVERAGE($T16:$V16)&gt;=4,"Possible","Unlikely")))</f>
        <v>There</v>
      </c>
      <c r="BJ16" s="267" t="str">
        <f>IF(AVERAGE(Q16:S16)&gt;=5.5,"ML",IF(AVERAGE(Q16:S16)&gt;=4.5,"AAA",IF(AVERAGE(Q16:S16)&gt;=4,"AA",IF(AVERAGE(Q16:S16)&gt;=3.5,"A","SS-A"))))</f>
        <v>AAA</v>
      </c>
      <c r="BK16" s="267">
        <f>SUM(Q16:S16)</f>
        <v>15</v>
      </c>
      <c r="BL16" s="267">
        <f>SUM(T16:V16)</f>
        <v>15</v>
      </c>
      <c r="BM16" s="267">
        <f>Q16-T16</f>
        <v>0</v>
      </c>
      <c r="BN16" s="267">
        <f>R16-U16</f>
        <v>0</v>
      </c>
      <c r="BO16" s="267">
        <f>S16-V16</f>
        <v>0</v>
      </c>
      <c r="BP16" s="267">
        <f>SUM(BM16:BO16)</f>
        <v>0</v>
      </c>
    </row>
    <row r="17" spans="1:68" s="267" customFormat="1" x14ac:dyDescent="0.25">
      <c r="A17" s="273" t="str">
        <f>F17&amp;" "&amp;G17</f>
        <v>Jin-hyun Park</v>
      </c>
      <c r="B17" s="273" t="str">
        <f>IF(ISERROR(VLOOKUP(A17,KAL!$C$53:$C$74,1,FALSE)),IF(ISERROR(VLOOKUP(A17,'GRR-AAA'!$C$51:$C$72,1,FALSE)),IF(ISERROR(VLOOKUP(A17,'HAM-AA'!$C$51:$C$72,1,FALSE)),IF(ISERROR(VLOOKUP(A17,'NAM-A'!$C$51:$C$72,1,FALSE)),IF(ISERROR(VLOOKUP(A17,'KET-S A'!$C$51:$C$72,1,FALSE)),"","S A"),"A"),"AA"),"AAA"),"ML")</f>
        <v/>
      </c>
      <c r="D17" s="267" t="str">
        <f>IF(OR(OR(O17="Very High",O17="High"),AND(OR(O17="Very High",O17="High",O17="Normal"),OR(P17="Very High",P17="High"))),"K","T")</f>
        <v>K</v>
      </c>
      <c r="E17" s="266" t="s">
        <v>98</v>
      </c>
      <c r="F17" s="266" t="s">
        <v>499</v>
      </c>
      <c r="G17" s="266" t="s">
        <v>500</v>
      </c>
      <c r="H17" s="266" t="s">
        <v>468</v>
      </c>
      <c r="I17" s="266" t="s">
        <v>469</v>
      </c>
      <c r="J17" s="266">
        <v>21</v>
      </c>
      <c r="K17" s="266" t="s">
        <v>93</v>
      </c>
      <c r="L17" s="332" t="s">
        <v>93</v>
      </c>
      <c r="M17" s="266" t="s">
        <v>36</v>
      </c>
      <c r="N17" s="266" t="s">
        <v>36</v>
      </c>
      <c r="O17" s="266" t="s">
        <v>213</v>
      </c>
      <c r="P17" s="332" t="s">
        <v>213</v>
      </c>
      <c r="Q17" s="266">
        <v>5</v>
      </c>
      <c r="R17" s="266">
        <v>4</v>
      </c>
      <c r="S17" s="332">
        <v>5</v>
      </c>
      <c r="T17" s="266">
        <v>6</v>
      </c>
      <c r="U17" s="266">
        <v>4</v>
      </c>
      <c r="V17" s="332">
        <v>5</v>
      </c>
      <c r="W17" s="266">
        <v>6</v>
      </c>
      <c r="X17" s="266">
        <v>6</v>
      </c>
      <c r="Y17" s="266">
        <v>3</v>
      </c>
      <c r="Z17" s="266">
        <v>3</v>
      </c>
      <c r="AA17" s="266">
        <v>7</v>
      </c>
      <c r="AB17" s="266">
        <v>8</v>
      </c>
      <c r="AC17" s="266" t="s">
        <v>35</v>
      </c>
      <c r="AD17" s="266" t="s">
        <v>35</v>
      </c>
      <c r="AE17" s="266" t="s">
        <v>35</v>
      </c>
      <c r="AF17" s="266" t="s">
        <v>35</v>
      </c>
      <c r="AG17" s="266" t="s">
        <v>35</v>
      </c>
      <c r="AH17" s="266" t="s">
        <v>35</v>
      </c>
      <c r="AI17" s="266">
        <v>5</v>
      </c>
      <c r="AJ17" s="266">
        <v>5</v>
      </c>
      <c r="AK17" s="266">
        <v>6</v>
      </c>
      <c r="AL17" s="266">
        <v>7</v>
      </c>
      <c r="AM17" s="266" t="s">
        <v>35</v>
      </c>
      <c r="AN17" s="266" t="s">
        <v>35</v>
      </c>
      <c r="AO17" s="266" t="s">
        <v>35</v>
      </c>
      <c r="AP17" s="266" t="s">
        <v>35</v>
      </c>
      <c r="AQ17" s="266" t="s">
        <v>35</v>
      </c>
      <c r="AR17" s="266" t="s">
        <v>35</v>
      </c>
      <c r="AS17" s="266" t="s">
        <v>35</v>
      </c>
      <c r="AT17" s="332" t="s">
        <v>35</v>
      </c>
      <c r="AU17" s="266" t="s">
        <v>9</v>
      </c>
      <c r="AV17" s="266">
        <v>7</v>
      </c>
      <c r="AW17" s="333" t="s">
        <v>453</v>
      </c>
      <c r="AX17" s="334">
        <v>510000</v>
      </c>
      <c r="AY17" s="332" t="s">
        <v>38</v>
      </c>
      <c r="AZ17" s="335">
        <f>AVERAGE(Q17:S17)+0.25*MAX(0,(COUNT(W17,Y17,AA17,AC17,AE17,AG17,AI17,AK17,AM17,AO17,AQ17,AS17)-3))+IF(AW17&gt;0.55,0.25,0)+IF(MAX(W17,Y17,AA17,AC17,AE17,AG17,AI17,AK17,AM17,AO17,AQ17,AS17)&gt;5,0.25,0)</f>
        <v>5.666666666666667</v>
      </c>
      <c r="BA17" s="336" t="str">
        <f>IF(AZ17&gt;9,"SuperStar",IF(AZ17&gt;8,"Star",IF(AZ17&gt;6.5,"GoodReg",IF(AZ17&gt;5,"Reg",IF(AZ17&gt;4,"Bench","Minors")))))</f>
        <v>Reg</v>
      </c>
      <c r="BB17" s="336">
        <f>AVERAGE(T17:V17)+0.25*MAX(0,(COUNT(X17,Z17,AB17,AD17,AF17,AH17,AJ17,AL17,AN17,AP17,AR17,AT17)-3))+IF(AW17&gt;0.55,0.25,0)+IF(MAX(X17,Z17,AB17,AD17,AF17,AH17,AJ17,AL17,AN17,AP17,AR17,AT17)&gt;5,0.25,0)</f>
        <v>6</v>
      </c>
      <c r="BC17" s="336" t="str">
        <f>IF(BB17&gt;9,"SuperStar",IF(BB17&gt;8,"Star",IF(BB17&gt;6.5,"GoodReg",IF(BB17&gt;5,"Reg",IF(BB17&gt;4,"Bench","Minors")))))</f>
        <v>Reg</v>
      </c>
      <c r="BD17" s="336">
        <f>MIN(AZ17+(MAX(0,25-U17))^1.5,BB17)</f>
        <v>6</v>
      </c>
      <c r="BE17" s="336" t="str">
        <f>IF(BD17&gt;9,"SuperStar",IF(BD17&gt;8,"Star",IF(BD17&gt;6.5,"GoodReg",IF(BD17&gt;5,"Reg",IF(BD17&gt;4,"Bench","Minors")))))</f>
        <v>Reg</v>
      </c>
      <c r="BF17" s="337">
        <f>COUNT(W17:AT17)/2</f>
        <v>5</v>
      </c>
      <c r="BG17" s="338">
        <f>COUNTIF(W17:AT17,"&gt;5")/2</f>
        <v>3</v>
      </c>
      <c r="BH17" s="266" t="str">
        <f>IF(AY17=1,"Yes","")</f>
        <v/>
      </c>
      <c r="BI17" s="266" t="str">
        <f>IF(B17="ML","There",IF(AVERAGE($T17:$V17)&gt;=6,"Likely",IF(AVERAGE($T17:$V17)&gt;=4,"Possible","Unlikely")))</f>
        <v>Possible</v>
      </c>
      <c r="BJ17" s="267" t="str">
        <f>IF(AVERAGE(Q17:S17)&gt;=5.5,"ML",IF(AVERAGE(Q17:S17)&gt;=4.5,"AAA",IF(AVERAGE(Q17:S17)&gt;=4,"AA",IF(AVERAGE(Q17:S17)&gt;=3.5,"A","SS-A"))))</f>
        <v>AAA</v>
      </c>
      <c r="BK17" s="267">
        <f>SUM(Q17:S17)</f>
        <v>14</v>
      </c>
      <c r="BL17" s="267">
        <f>SUM(T17:V17)</f>
        <v>15</v>
      </c>
      <c r="BM17" s="267">
        <f>Q17-T17</f>
        <v>-1</v>
      </c>
      <c r="BN17" s="267">
        <f>R17-U17</f>
        <v>0</v>
      </c>
      <c r="BO17" s="267">
        <f>S17-V17</f>
        <v>0</v>
      </c>
      <c r="BP17" s="267">
        <f>SUM(BM17:BO17)</f>
        <v>-1</v>
      </c>
    </row>
    <row r="18" spans="1:68" s="267" customFormat="1" x14ac:dyDescent="0.25">
      <c r="A18" s="273" t="str">
        <f>F18&amp;" "&amp;G18</f>
        <v>Robby Wiggins</v>
      </c>
      <c r="B18" s="273" t="str">
        <f>IF(ISERROR(VLOOKUP(A18,KAL!$C$53:$C$74,1,FALSE)),IF(ISERROR(VLOOKUP(A18,'GRR-AAA'!$C$51:$C$72,1,FALSE)),IF(ISERROR(VLOOKUP(A18,'HAM-AA'!$C$51:$C$72,1,FALSE)),IF(ISERROR(VLOOKUP(A18,'NAM-A'!$C$51:$C$72,1,FALSE)),IF(ISERROR(VLOOKUP(A18,'KET-S A'!$C$51:$C$72,1,FALSE)),"","S A"),"A"),"AA"),"AAA"),"ML")</f>
        <v/>
      </c>
      <c r="D18" s="267" t="str">
        <f>IF(OR(OR(O18="Very High",O18="High"),AND(OR(O18="Very High",O18="High",O18="Normal"),OR(P18="Very High",P18="High"))),"K","T")</f>
        <v>T</v>
      </c>
      <c r="E18" s="266" t="s">
        <v>98</v>
      </c>
      <c r="F18" s="266" t="s">
        <v>914</v>
      </c>
      <c r="G18" s="266" t="s">
        <v>915</v>
      </c>
      <c r="H18" s="266" t="s">
        <v>531</v>
      </c>
      <c r="I18" s="266" t="s">
        <v>295</v>
      </c>
      <c r="J18" s="266">
        <v>21</v>
      </c>
      <c r="K18" s="266" t="s">
        <v>94</v>
      </c>
      <c r="L18" s="332" t="s">
        <v>94</v>
      </c>
      <c r="M18" s="266" t="s">
        <v>40</v>
      </c>
      <c r="N18" s="266" t="s">
        <v>41</v>
      </c>
      <c r="O18" s="266" t="s">
        <v>214</v>
      </c>
      <c r="P18" s="332" t="s">
        <v>214</v>
      </c>
      <c r="Q18" s="266">
        <v>4</v>
      </c>
      <c r="R18" s="266">
        <v>5</v>
      </c>
      <c r="S18" s="332">
        <v>5</v>
      </c>
      <c r="T18" s="266">
        <v>8</v>
      </c>
      <c r="U18" s="266">
        <v>5</v>
      </c>
      <c r="V18" s="332">
        <v>7</v>
      </c>
      <c r="W18" s="266" t="s">
        <v>35</v>
      </c>
      <c r="X18" s="266" t="s">
        <v>35</v>
      </c>
      <c r="Y18" s="266">
        <v>1</v>
      </c>
      <c r="Z18" s="266">
        <v>7</v>
      </c>
      <c r="AA18" s="266" t="s">
        <v>35</v>
      </c>
      <c r="AB18" s="266" t="s">
        <v>35</v>
      </c>
      <c r="AC18" s="266">
        <v>5</v>
      </c>
      <c r="AD18" s="266">
        <v>8</v>
      </c>
      <c r="AE18" s="266" t="s">
        <v>35</v>
      </c>
      <c r="AF18" s="266" t="s">
        <v>35</v>
      </c>
      <c r="AG18" s="266" t="s">
        <v>35</v>
      </c>
      <c r="AH18" s="266" t="s">
        <v>35</v>
      </c>
      <c r="AI18" s="266">
        <v>6</v>
      </c>
      <c r="AJ18" s="266">
        <v>8</v>
      </c>
      <c r="AK18" s="266" t="s">
        <v>35</v>
      </c>
      <c r="AL18" s="266" t="s">
        <v>35</v>
      </c>
      <c r="AM18" s="266" t="s">
        <v>35</v>
      </c>
      <c r="AN18" s="266" t="s">
        <v>35</v>
      </c>
      <c r="AO18" s="266" t="s">
        <v>35</v>
      </c>
      <c r="AP18" s="266" t="s">
        <v>35</v>
      </c>
      <c r="AQ18" s="266" t="s">
        <v>35</v>
      </c>
      <c r="AR18" s="266" t="s">
        <v>35</v>
      </c>
      <c r="AS18" s="266" t="s">
        <v>35</v>
      </c>
      <c r="AT18" s="332" t="s">
        <v>35</v>
      </c>
      <c r="AU18" s="266" t="s">
        <v>363</v>
      </c>
      <c r="AV18" s="266">
        <v>9</v>
      </c>
      <c r="AW18" s="333" t="s">
        <v>454</v>
      </c>
      <c r="AX18" s="334" t="s">
        <v>35</v>
      </c>
      <c r="AY18" s="332">
        <v>0</v>
      </c>
      <c r="AZ18" s="335">
        <f>AVERAGE(Q18:S18)+0.25*MAX(0,(COUNT(W18,Y18,AA18,AC18,AE18,AG18,AI18,AK18,AM18,AO18,AQ18,AS18)-3))+IF(AW18&gt;0.55,0.25,0)+IF(MAX(W18,Y18,AA18,AC18,AE18,AG18,AI18,AK18,AM18,AO18,AQ18,AS18)&gt;5,0.25,0)</f>
        <v>5.166666666666667</v>
      </c>
      <c r="BA18" s="336" t="str">
        <f>IF(AZ18&gt;9,"SuperStar",IF(AZ18&gt;8,"Star",IF(AZ18&gt;6.5,"GoodReg",IF(AZ18&gt;5,"Reg",IF(AZ18&gt;4,"Bench","Minors")))))</f>
        <v>Reg</v>
      </c>
      <c r="BB18" s="336">
        <f>AVERAGE(T18:V18)+0.25*MAX(0,(COUNT(X18,Z18,AB18,AD18,AF18,AH18,AJ18,AL18,AN18,AP18,AR18,AT18)-3))+IF(AW18&gt;0.55,0.25,0)+IF(MAX(X18,Z18,AB18,AD18,AF18,AH18,AJ18,AL18,AN18,AP18,AR18,AT18)&gt;5,0.25,0)</f>
        <v>7.166666666666667</v>
      </c>
      <c r="BC18" s="336" t="str">
        <f>IF(BB18&gt;9,"SuperStar",IF(BB18&gt;8,"Star",IF(BB18&gt;6.5,"GoodReg",IF(BB18&gt;5,"Reg",IF(BB18&gt;4,"Bench","Minors")))))</f>
        <v>GoodReg</v>
      </c>
      <c r="BD18" s="336">
        <f>MIN(AZ18+(MAX(0,25-U18))^1.5,BB18)</f>
        <v>7.166666666666667</v>
      </c>
      <c r="BE18" s="336" t="str">
        <f>IF(BD18&gt;9,"SuperStar",IF(BD18&gt;8,"Star",IF(BD18&gt;6.5,"GoodReg",IF(BD18&gt;5,"Reg",IF(BD18&gt;4,"Bench","Minors")))))</f>
        <v>GoodReg</v>
      </c>
      <c r="BF18" s="337">
        <f>COUNT(W18:AT18)/2</f>
        <v>3</v>
      </c>
      <c r="BG18" s="338">
        <f>COUNTIF(W18:AT18,"&gt;5")/2</f>
        <v>2</v>
      </c>
      <c r="BH18" s="266" t="str">
        <f>IF(AY18=1,"Yes","")</f>
        <v/>
      </c>
      <c r="BI18" s="266" t="str">
        <f>IF(B18="ML","There",IF(AVERAGE($T18:$V18)&gt;=6,"Likely",IF(AVERAGE($T18:$V18)&gt;=4,"Possible","Unlikely")))</f>
        <v>Likely</v>
      </c>
      <c r="BJ18" s="267" t="str">
        <f>IF(AVERAGE(Q18:S18)&gt;=5.5,"ML",IF(AVERAGE(Q18:S18)&gt;=4.5,"AAA",IF(AVERAGE(Q18:S18)&gt;=4,"AA",IF(AVERAGE(Q18:S18)&gt;=3.5,"A","SS-A"))))</f>
        <v>AAA</v>
      </c>
      <c r="BK18" s="267">
        <f>SUM(Q18:S18)</f>
        <v>14</v>
      </c>
      <c r="BL18" s="267">
        <f>SUM(T18:V18)</f>
        <v>20</v>
      </c>
      <c r="BM18" s="267">
        <f>Q18-T18</f>
        <v>-4</v>
      </c>
      <c r="BN18" s="267">
        <f>R18-U18</f>
        <v>0</v>
      </c>
      <c r="BO18" s="267">
        <f>S18-V18</f>
        <v>-2</v>
      </c>
      <c r="BP18" s="267">
        <f>SUM(BM18:BO18)</f>
        <v>-6</v>
      </c>
    </row>
    <row r="19" spans="1:68" s="267" customFormat="1" x14ac:dyDescent="0.25">
      <c r="A19" s="273" t="str">
        <f>F19&amp;" "&amp;G19</f>
        <v>Paul Keating</v>
      </c>
      <c r="B19" s="273" t="str">
        <f>IF(ISERROR(VLOOKUP(A19,KAL!$C$53:$C$74,1,FALSE)),IF(ISERROR(VLOOKUP(A19,'GRR-AAA'!$C$51:$C$72,1,FALSE)),IF(ISERROR(VLOOKUP(A19,'HAM-AA'!$C$51:$C$72,1,FALSE)),IF(ISERROR(VLOOKUP(A19,'NAM-A'!$C$51:$C$72,1,FALSE)),IF(ISERROR(VLOOKUP(A19,'KET-S A'!$C$51:$C$72,1,FALSE)),"","S A"),"A"),"AA"),"AAA"),"ML")</f>
        <v/>
      </c>
      <c r="D19" s="267" t="str">
        <f>IF(OR(OR(O19="Very High",O19="High"),AND(OR(O19="Very High",O19="High",O19="Normal"),OR(P19="Very High",P19="High"))),"K","T")</f>
        <v>T</v>
      </c>
      <c r="E19" s="266" t="s">
        <v>98</v>
      </c>
      <c r="F19" s="266" t="s">
        <v>614</v>
      </c>
      <c r="G19" s="266" t="s">
        <v>615</v>
      </c>
      <c r="H19" s="266" t="s">
        <v>528</v>
      </c>
      <c r="I19" s="266" t="s">
        <v>198</v>
      </c>
      <c r="J19" s="266">
        <v>25</v>
      </c>
      <c r="K19" s="266" t="s">
        <v>94</v>
      </c>
      <c r="L19" s="332" t="s">
        <v>94</v>
      </c>
      <c r="M19" s="266" t="s">
        <v>40</v>
      </c>
      <c r="N19" s="266" t="s">
        <v>40</v>
      </c>
      <c r="O19" s="266" t="s">
        <v>214</v>
      </c>
      <c r="P19" s="332" t="s">
        <v>214</v>
      </c>
      <c r="Q19" s="266">
        <v>5</v>
      </c>
      <c r="R19" s="266">
        <v>4</v>
      </c>
      <c r="S19" s="332">
        <v>5</v>
      </c>
      <c r="T19" s="266">
        <v>5</v>
      </c>
      <c r="U19" s="266">
        <v>4</v>
      </c>
      <c r="V19" s="332">
        <v>5</v>
      </c>
      <c r="W19" s="266">
        <v>8</v>
      </c>
      <c r="X19" s="266">
        <v>8</v>
      </c>
      <c r="Y19" s="266">
        <v>1</v>
      </c>
      <c r="Z19" s="266">
        <v>1</v>
      </c>
      <c r="AA19" s="266">
        <v>6</v>
      </c>
      <c r="AB19" s="266">
        <v>6</v>
      </c>
      <c r="AC19" s="266" t="s">
        <v>35</v>
      </c>
      <c r="AD19" s="266" t="s">
        <v>35</v>
      </c>
      <c r="AE19" s="266" t="s">
        <v>35</v>
      </c>
      <c r="AF19" s="266" t="s">
        <v>35</v>
      </c>
      <c r="AG19" s="266" t="s">
        <v>35</v>
      </c>
      <c r="AH19" s="266" t="s">
        <v>35</v>
      </c>
      <c r="AI19" s="266" t="s">
        <v>35</v>
      </c>
      <c r="AJ19" s="266" t="s">
        <v>35</v>
      </c>
      <c r="AK19" s="266" t="s">
        <v>35</v>
      </c>
      <c r="AL19" s="266" t="s">
        <v>35</v>
      </c>
      <c r="AM19" s="266" t="s">
        <v>35</v>
      </c>
      <c r="AN19" s="266" t="s">
        <v>35</v>
      </c>
      <c r="AO19" s="266" t="s">
        <v>35</v>
      </c>
      <c r="AP19" s="266" t="s">
        <v>35</v>
      </c>
      <c r="AQ19" s="266" t="s">
        <v>35</v>
      </c>
      <c r="AR19" s="266" t="s">
        <v>35</v>
      </c>
      <c r="AS19" s="266" t="s">
        <v>35</v>
      </c>
      <c r="AT19" s="332" t="s">
        <v>35</v>
      </c>
      <c r="AU19" s="266" t="s">
        <v>4</v>
      </c>
      <c r="AV19" s="266">
        <v>7</v>
      </c>
      <c r="AW19" s="333" t="s">
        <v>453</v>
      </c>
      <c r="AX19" s="334">
        <v>510000</v>
      </c>
      <c r="AY19" s="332" t="s">
        <v>38</v>
      </c>
      <c r="AZ19" s="335">
        <f>AVERAGE(Q19:S19)+0.25*MAX(0,(COUNT(W19,Y19,AA19,AC19,AE19,AG19,AI19,AK19,AM19,AO19,AQ19,AS19)-3))+IF(AW19&gt;0.55,0.25,0)+IF(MAX(W19,Y19,AA19,AC19,AE19,AG19,AI19,AK19,AM19,AO19,AQ19,AS19)&gt;5,0.25,0)</f>
        <v>5.166666666666667</v>
      </c>
      <c r="BA19" s="336" t="str">
        <f>IF(AZ19&gt;9,"SuperStar",IF(AZ19&gt;8,"Star",IF(AZ19&gt;6.5,"GoodReg",IF(AZ19&gt;5,"Reg",IF(AZ19&gt;4,"Bench","Minors")))))</f>
        <v>Reg</v>
      </c>
      <c r="BB19" s="336">
        <f>AVERAGE(T19:V19)+0.25*MAX(0,(COUNT(X19,Z19,AB19,AD19,AF19,AH19,AJ19,AL19,AN19,AP19,AR19,AT19)-3))+IF(AW19&gt;0.55,0.25,0)+IF(MAX(X19,Z19,AB19,AD19,AF19,AH19,AJ19,AL19,AN19,AP19,AR19,AT19)&gt;5,0.25,0)</f>
        <v>5.166666666666667</v>
      </c>
      <c r="BC19" s="336" t="str">
        <f>IF(BB19&gt;9,"SuperStar",IF(BB19&gt;8,"Star",IF(BB19&gt;6.5,"GoodReg",IF(BB19&gt;5,"Reg",IF(BB19&gt;4,"Bench","Minors")))))</f>
        <v>Reg</v>
      </c>
      <c r="BD19" s="336">
        <f>MIN(AZ19+(MAX(0,25-U19))^1.5,BB19)</f>
        <v>5.166666666666667</v>
      </c>
      <c r="BE19" s="336" t="str">
        <f>IF(BD19&gt;9,"SuperStar",IF(BD19&gt;8,"Star",IF(BD19&gt;6.5,"GoodReg",IF(BD19&gt;5,"Reg",IF(BD19&gt;4,"Bench","Minors")))))</f>
        <v>Reg</v>
      </c>
      <c r="BF19" s="337">
        <f>COUNT(W19:AT19)/2</f>
        <v>3</v>
      </c>
      <c r="BG19" s="338">
        <f>COUNTIF(W19:AT19,"&gt;5")/2</f>
        <v>2</v>
      </c>
      <c r="BH19" s="266" t="str">
        <f>IF(AY19=1,"Yes","")</f>
        <v/>
      </c>
      <c r="BI19" s="266" t="str">
        <f>IF(B19="ML","There",IF(AVERAGE($T19:$V19)&gt;=6,"Likely",IF(AVERAGE($T19:$V19)&gt;=4,"Possible","Unlikely")))</f>
        <v>Possible</v>
      </c>
      <c r="BJ19" s="267" t="str">
        <f>IF(AVERAGE(Q19:S19)&gt;=5.5,"ML",IF(AVERAGE(Q19:S19)&gt;=4.5,"AAA",IF(AVERAGE(Q19:S19)&gt;=4,"AA",IF(AVERAGE(Q19:S19)&gt;=3.5,"A","SS-A"))))</f>
        <v>AAA</v>
      </c>
      <c r="BK19" s="267">
        <f>SUM(Q19:S19)</f>
        <v>14</v>
      </c>
      <c r="BL19" s="267">
        <f>SUM(T19:V19)</f>
        <v>14</v>
      </c>
      <c r="BM19" s="267">
        <f>Q19-T19</f>
        <v>0</v>
      </c>
      <c r="BN19" s="267">
        <f>R19-U19</f>
        <v>0</v>
      </c>
      <c r="BO19" s="267">
        <f>S19-V19</f>
        <v>0</v>
      </c>
      <c r="BP19" s="267">
        <f>SUM(BM19:BO19)</f>
        <v>0</v>
      </c>
    </row>
    <row r="20" spans="1:68" s="267" customFormat="1" x14ac:dyDescent="0.25">
      <c r="A20" s="273" t="str">
        <f>F20&amp;" "&amp;G20</f>
        <v>Simon Jones</v>
      </c>
      <c r="B20" s="273" t="str">
        <f>IF(ISERROR(VLOOKUP(A20,KAL!$C$53:$C$74,1,FALSE)),IF(ISERROR(VLOOKUP(A20,'GRR-AAA'!$C$51:$C$72,1,FALSE)),IF(ISERROR(VLOOKUP(A20,'HAM-AA'!$C$51:$C$72,1,FALSE)),IF(ISERROR(VLOOKUP(A20,'NAM-A'!$C$51:$C$72,1,FALSE)),IF(ISERROR(VLOOKUP(A20,'KET-S A'!$C$51:$C$72,1,FALSE)),"","S A"),"A"),"AA"),"AAA"),"ML")</f>
        <v/>
      </c>
      <c r="D20" s="267" t="str">
        <f>IF(OR(OR(O20="Very High",O20="High"),AND(OR(O20="Very High",O20="High",O20="Normal"),OR(P20="Very High",P20="High"))),"K","T")</f>
        <v>T</v>
      </c>
      <c r="E20" s="266" t="s">
        <v>98</v>
      </c>
      <c r="F20" s="266" t="s">
        <v>477</v>
      </c>
      <c r="G20" s="266" t="s">
        <v>478</v>
      </c>
      <c r="H20" s="266" t="s">
        <v>468</v>
      </c>
      <c r="I20" s="266" t="s">
        <v>469</v>
      </c>
      <c r="J20" s="266">
        <v>33</v>
      </c>
      <c r="K20" s="266" t="s">
        <v>96</v>
      </c>
      <c r="L20" s="332" t="s">
        <v>94</v>
      </c>
      <c r="M20" s="266" t="s">
        <v>40</v>
      </c>
      <c r="N20" s="266" t="s">
        <v>40</v>
      </c>
      <c r="O20" s="266" t="s">
        <v>214</v>
      </c>
      <c r="P20" s="332" t="s">
        <v>214</v>
      </c>
      <c r="Q20" s="266">
        <v>5</v>
      </c>
      <c r="R20" s="266">
        <v>5</v>
      </c>
      <c r="S20" s="332">
        <v>3</v>
      </c>
      <c r="T20" s="266">
        <v>5</v>
      </c>
      <c r="U20" s="266">
        <v>5</v>
      </c>
      <c r="V20" s="332">
        <v>3</v>
      </c>
      <c r="W20" s="266">
        <v>6</v>
      </c>
      <c r="X20" s="266">
        <v>6</v>
      </c>
      <c r="Y20" s="266">
        <v>1</v>
      </c>
      <c r="Z20" s="266">
        <v>1</v>
      </c>
      <c r="AA20" s="266">
        <v>7</v>
      </c>
      <c r="AB20" s="266">
        <v>7</v>
      </c>
      <c r="AC20" s="266" t="s">
        <v>35</v>
      </c>
      <c r="AD20" s="266" t="s">
        <v>35</v>
      </c>
      <c r="AE20" s="266" t="s">
        <v>35</v>
      </c>
      <c r="AF20" s="266" t="s">
        <v>35</v>
      </c>
      <c r="AG20" s="266" t="s">
        <v>35</v>
      </c>
      <c r="AH20" s="266" t="s">
        <v>35</v>
      </c>
      <c r="AI20" s="266">
        <v>5</v>
      </c>
      <c r="AJ20" s="266">
        <v>5</v>
      </c>
      <c r="AK20" s="266" t="s">
        <v>35</v>
      </c>
      <c r="AL20" s="266" t="s">
        <v>35</v>
      </c>
      <c r="AM20" s="266" t="s">
        <v>35</v>
      </c>
      <c r="AN20" s="266" t="s">
        <v>35</v>
      </c>
      <c r="AO20" s="266" t="s">
        <v>35</v>
      </c>
      <c r="AP20" s="266" t="s">
        <v>35</v>
      </c>
      <c r="AQ20" s="266" t="s">
        <v>35</v>
      </c>
      <c r="AR20" s="266" t="s">
        <v>35</v>
      </c>
      <c r="AS20" s="266" t="s">
        <v>35</v>
      </c>
      <c r="AT20" s="332" t="s">
        <v>35</v>
      </c>
      <c r="AU20" s="266" t="s">
        <v>226</v>
      </c>
      <c r="AV20" s="266">
        <v>9</v>
      </c>
      <c r="AW20" s="333" t="s">
        <v>453</v>
      </c>
      <c r="AX20" s="334">
        <v>10729755</v>
      </c>
      <c r="AY20" s="332">
        <v>4</v>
      </c>
      <c r="AZ20" s="335">
        <f>AVERAGE(Q20:S20)+0.25*MAX(0,(COUNT(W20,Y20,AA20,AC20,AE20,AG20,AI20,AK20,AM20,AO20,AQ20,AS20)-3))+IF(AW20&gt;0.55,0.25,0)+IF(MAX(W20,Y20,AA20,AC20,AE20,AG20,AI20,AK20,AM20,AO20,AQ20,AS20)&gt;5,0.25,0)</f>
        <v>5.083333333333333</v>
      </c>
      <c r="BA20" s="336" t="str">
        <f>IF(AZ20&gt;9,"SuperStar",IF(AZ20&gt;8,"Star",IF(AZ20&gt;6.5,"GoodReg",IF(AZ20&gt;5,"Reg",IF(AZ20&gt;4,"Bench","Minors")))))</f>
        <v>Reg</v>
      </c>
      <c r="BB20" s="336">
        <f>AVERAGE(T20:V20)+0.25*MAX(0,(COUNT(X20,Z20,AB20,AD20,AF20,AH20,AJ20,AL20,AN20,AP20,AR20,AT20)-3))+IF(AW20&gt;0.55,0.25,0)+IF(MAX(X20,Z20,AB20,AD20,AF20,AH20,AJ20,AL20,AN20,AP20,AR20,AT20)&gt;5,0.25,0)</f>
        <v>5.083333333333333</v>
      </c>
      <c r="BC20" s="336" t="str">
        <f>IF(BB20&gt;9,"SuperStar",IF(BB20&gt;8,"Star",IF(BB20&gt;6.5,"GoodReg",IF(BB20&gt;5,"Reg",IF(BB20&gt;4,"Bench","Minors")))))</f>
        <v>Reg</v>
      </c>
      <c r="BD20" s="336">
        <f>MIN(AZ20+(MAX(0,25-U20))^1.5,BB20)</f>
        <v>5.083333333333333</v>
      </c>
      <c r="BE20" s="336" t="str">
        <f>IF(BD20&gt;9,"SuperStar",IF(BD20&gt;8,"Star",IF(BD20&gt;6.5,"GoodReg",IF(BD20&gt;5,"Reg",IF(BD20&gt;4,"Bench","Minors")))))</f>
        <v>Reg</v>
      </c>
      <c r="BF20" s="337">
        <f>COUNT(W20:AT20)/2</f>
        <v>4</v>
      </c>
      <c r="BG20" s="338">
        <f>COUNTIF(W20:AT20,"&gt;5")/2</f>
        <v>2</v>
      </c>
      <c r="BH20" s="266" t="str">
        <f>IF(AY20=1,"Yes","")</f>
        <v/>
      </c>
      <c r="BI20" s="266" t="str">
        <f>IF(B20="ML","There",IF(AVERAGE($T20:$V20)&gt;=6,"Likely",IF(AVERAGE($T20:$V20)&gt;=4,"Possible","Unlikely")))</f>
        <v>Possible</v>
      </c>
      <c r="BJ20" s="267" t="str">
        <f>IF(AVERAGE(Q20:S20)&gt;=5.5,"ML",IF(AVERAGE(Q20:S20)&gt;=4.5,"AAA",IF(AVERAGE(Q20:S20)&gt;=4,"AA",IF(AVERAGE(Q20:S20)&gt;=3.5,"A","SS-A"))))</f>
        <v>AA</v>
      </c>
      <c r="BK20" s="267">
        <f>SUM(Q20:S20)</f>
        <v>13</v>
      </c>
      <c r="BL20" s="267">
        <f>SUM(T20:V20)</f>
        <v>13</v>
      </c>
      <c r="BM20" s="267">
        <f>Q20-T20</f>
        <v>0</v>
      </c>
      <c r="BN20" s="267">
        <f>R20-U20</f>
        <v>0</v>
      </c>
      <c r="BO20" s="267">
        <f>S20-V20</f>
        <v>0</v>
      </c>
      <c r="BP20" s="267">
        <f>SUM(BM20:BO20)</f>
        <v>0</v>
      </c>
    </row>
    <row r="21" spans="1:68" s="267" customFormat="1" x14ac:dyDescent="0.25">
      <c r="A21" s="273" t="str">
        <f>F21&amp;" "&amp;G21</f>
        <v>Arlen Badger</v>
      </c>
      <c r="B21" s="273" t="str">
        <f>IF(ISERROR(VLOOKUP(A21,KAL!$C$53:$C$74,1,FALSE)),IF(ISERROR(VLOOKUP(A21,'GRR-AAA'!$C$51:$C$72,1,FALSE)),IF(ISERROR(VLOOKUP(A21,'HAM-AA'!$C$51:$C$72,1,FALSE)),IF(ISERROR(VLOOKUP(A21,'NAM-A'!$C$51:$C$72,1,FALSE)),IF(ISERROR(VLOOKUP(A21,'KET-S A'!$C$51:$C$72,1,FALSE)),"","S A"),"A"),"AA"),"AAA"),"ML")</f>
        <v/>
      </c>
      <c r="D21" s="267" t="str">
        <f>IF(OR(OR(O21="Very High",O21="High"),AND(OR(O21="Very High",O21="High",O21="Normal"),OR(P21="Very High",P21="High"))),"K","T")</f>
        <v>T</v>
      </c>
      <c r="E21" s="266" t="s">
        <v>13</v>
      </c>
      <c r="F21" s="266" t="s">
        <v>546</v>
      </c>
      <c r="G21" s="266" t="s">
        <v>547</v>
      </c>
      <c r="H21" s="266" t="s">
        <v>528</v>
      </c>
      <c r="I21" s="266" t="s">
        <v>198</v>
      </c>
      <c r="J21" s="266">
        <v>23</v>
      </c>
      <c r="K21" s="266" t="s">
        <v>93</v>
      </c>
      <c r="L21" s="332" t="s">
        <v>94</v>
      </c>
      <c r="M21" s="266" t="s">
        <v>40</v>
      </c>
      <c r="N21" s="266" t="s">
        <v>34</v>
      </c>
      <c r="O21" s="266" t="s">
        <v>214</v>
      </c>
      <c r="P21" s="332" t="s">
        <v>214</v>
      </c>
      <c r="Q21" s="266">
        <v>5</v>
      </c>
      <c r="R21" s="266">
        <v>4</v>
      </c>
      <c r="S21" s="332">
        <v>4</v>
      </c>
      <c r="T21" s="266">
        <v>7</v>
      </c>
      <c r="U21" s="266">
        <v>4</v>
      </c>
      <c r="V21" s="332">
        <v>6</v>
      </c>
      <c r="W21" s="266">
        <v>7</v>
      </c>
      <c r="X21" s="266">
        <v>8</v>
      </c>
      <c r="Y21" s="266" t="s">
        <v>35</v>
      </c>
      <c r="Z21" s="266" t="s">
        <v>35</v>
      </c>
      <c r="AA21" s="266" t="s">
        <v>35</v>
      </c>
      <c r="AB21" s="266" t="s">
        <v>35</v>
      </c>
      <c r="AC21" s="266" t="s">
        <v>35</v>
      </c>
      <c r="AD21" s="266" t="s">
        <v>35</v>
      </c>
      <c r="AE21" s="266" t="s">
        <v>35</v>
      </c>
      <c r="AF21" s="266" t="s">
        <v>35</v>
      </c>
      <c r="AG21" s="266">
        <v>5</v>
      </c>
      <c r="AH21" s="266">
        <v>7</v>
      </c>
      <c r="AI21" s="266" t="s">
        <v>35</v>
      </c>
      <c r="AJ21" s="266" t="s">
        <v>35</v>
      </c>
      <c r="AK21" s="266">
        <v>5</v>
      </c>
      <c r="AL21" s="266">
        <v>7</v>
      </c>
      <c r="AM21" s="266" t="s">
        <v>35</v>
      </c>
      <c r="AN21" s="266" t="s">
        <v>35</v>
      </c>
      <c r="AO21" s="266" t="s">
        <v>35</v>
      </c>
      <c r="AP21" s="266" t="s">
        <v>35</v>
      </c>
      <c r="AQ21" s="266" t="s">
        <v>35</v>
      </c>
      <c r="AR21" s="266" t="s">
        <v>35</v>
      </c>
      <c r="AS21" s="266" t="s">
        <v>35</v>
      </c>
      <c r="AT21" s="332" t="s">
        <v>35</v>
      </c>
      <c r="AU21" s="266" t="s">
        <v>226</v>
      </c>
      <c r="AV21" s="266">
        <v>4</v>
      </c>
      <c r="AW21" s="333" t="s">
        <v>453</v>
      </c>
      <c r="AX21" s="334" t="s">
        <v>35</v>
      </c>
      <c r="AY21" s="332">
        <v>0</v>
      </c>
      <c r="AZ21" s="335">
        <f>AVERAGE(Q21:S21)+0.25*MAX(0,(COUNT(W21,Y21,AA21,AC21,AE21,AG21,AI21,AK21,AM21,AO21,AQ21,AS21)-3))+IF(AW21&gt;0.55,0.25,0)+IF(MAX(W21,Y21,AA21,AC21,AE21,AG21,AI21,AK21,AM21,AO21,AQ21,AS21)&gt;5,0.25,0)</f>
        <v>4.833333333333333</v>
      </c>
      <c r="BA21" s="336" t="str">
        <f>IF(AZ21&gt;9,"SuperStar",IF(AZ21&gt;8,"Star",IF(AZ21&gt;6.5,"GoodReg",IF(AZ21&gt;5,"Reg",IF(AZ21&gt;4,"Bench","Minors")))))</f>
        <v>Bench</v>
      </c>
      <c r="BB21" s="336">
        <f>AVERAGE(T21:V21)+0.25*MAX(0,(COUNT(X21,Z21,AB21,AD21,AF21,AH21,AJ21,AL21,AN21,AP21,AR21,AT21)-3))+IF(AW21&gt;0.55,0.25,0)+IF(MAX(X21,Z21,AB21,AD21,AF21,AH21,AJ21,AL21,AN21,AP21,AR21,AT21)&gt;5,0.25,0)</f>
        <v>6.166666666666667</v>
      </c>
      <c r="BC21" s="336" t="str">
        <f>IF(BB21&gt;9,"SuperStar",IF(BB21&gt;8,"Star",IF(BB21&gt;6.5,"GoodReg",IF(BB21&gt;5,"Reg",IF(BB21&gt;4,"Bench","Minors")))))</f>
        <v>Reg</v>
      </c>
      <c r="BD21" s="336">
        <f>MIN(AZ21+(MAX(0,25-U21))^1.5,BB21)</f>
        <v>6.166666666666667</v>
      </c>
      <c r="BE21" s="336" t="str">
        <f>IF(BD21&gt;9,"SuperStar",IF(BD21&gt;8,"Star",IF(BD21&gt;6.5,"GoodReg",IF(BD21&gt;5,"Reg",IF(BD21&gt;4,"Bench","Minors")))))</f>
        <v>Reg</v>
      </c>
      <c r="BF21" s="337">
        <f>COUNT(W21:AT21)/2</f>
        <v>3</v>
      </c>
      <c r="BG21" s="338">
        <f>COUNTIF(W21:AT21,"&gt;5")/2</f>
        <v>2</v>
      </c>
      <c r="BH21" s="266" t="str">
        <f>IF(AY21=1,"Yes","")</f>
        <v/>
      </c>
      <c r="BI21" s="266" t="str">
        <f>IF(B21="ML","There",IF(AVERAGE($T21:$V21)&gt;=6,"Likely",IF(AVERAGE($T21:$V21)&gt;=4,"Possible","Unlikely")))</f>
        <v>Possible</v>
      </c>
      <c r="BJ21" s="267" t="str">
        <f>IF(AVERAGE(Q21:S21)&gt;=5.5,"ML",IF(AVERAGE(Q21:S21)&gt;=4.5,"AAA",IF(AVERAGE(Q21:S21)&gt;=4,"AA",IF(AVERAGE(Q21:S21)&gt;=3.5,"A","SS-A"))))</f>
        <v>AA</v>
      </c>
      <c r="BK21" s="267">
        <f>SUM(Q21:S21)</f>
        <v>13</v>
      </c>
      <c r="BL21" s="267">
        <f>SUM(T21:V21)</f>
        <v>17</v>
      </c>
      <c r="BM21" s="267">
        <f>Q21-T21</f>
        <v>-2</v>
      </c>
      <c r="BN21" s="267">
        <f>R21-U21</f>
        <v>0</v>
      </c>
      <c r="BO21" s="267">
        <f>S21-V21</f>
        <v>-2</v>
      </c>
      <c r="BP21" s="267">
        <f>SUM(BM21:BO21)</f>
        <v>-4</v>
      </c>
    </row>
    <row r="22" spans="1:68" s="267" customFormat="1" x14ac:dyDescent="0.25">
      <c r="A22" s="273" t="str">
        <f>F22&amp;" "&amp;G22</f>
        <v>Orlando Pérez</v>
      </c>
      <c r="B22" s="273" t="str">
        <f>IF(ISERROR(VLOOKUP(A22,KAL!$C$53:$C$74,1,FALSE)),IF(ISERROR(VLOOKUP(A22,'GRR-AAA'!$C$51:$C$72,1,FALSE)),IF(ISERROR(VLOOKUP(A22,'HAM-AA'!$C$51:$C$72,1,FALSE)),IF(ISERROR(VLOOKUP(A22,'NAM-A'!$C$51:$C$72,1,FALSE)),IF(ISERROR(VLOOKUP(A22,'KET-S A'!$C$51:$C$72,1,FALSE)),"","S A"),"A"),"AA"),"AAA"),"ML")</f>
        <v/>
      </c>
      <c r="D22" s="267" t="str">
        <f>IF(OR(OR(O22="Very High",O22="High"),AND(OR(O22="Very High",O22="High",O22="Normal"),OR(P22="Very High",P22="High"))),"K","T")</f>
        <v>K</v>
      </c>
      <c r="E22" s="266" t="s">
        <v>98</v>
      </c>
      <c r="F22" s="266" t="s">
        <v>681</v>
      </c>
      <c r="G22" s="266" t="s">
        <v>679</v>
      </c>
      <c r="H22" s="266" t="s">
        <v>528</v>
      </c>
      <c r="I22" s="266" t="s">
        <v>198</v>
      </c>
      <c r="J22" s="266">
        <v>24</v>
      </c>
      <c r="K22" s="266" t="s">
        <v>93</v>
      </c>
      <c r="L22" s="332" t="s">
        <v>93</v>
      </c>
      <c r="M22" s="266" t="s">
        <v>40</v>
      </c>
      <c r="N22" s="266" t="s">
        <v>40</v>
      </c>
      <c r="O22" s="266" t="s">
        <v>213</v>
      </c>
      <c r="P22" s="332" t="s">
        <v>214</v>
      </c>
      <c r="Q22" s="266">
        <v>4</v>
      </c>
      <c r="R22" s="266">
        <v>5</v>
      </c>
      <c r="S22" s="332">
        <v>2</v>
      </c>
      <c r="T22" s="266">
        <v>4</v>
      </c>
      <c r="U22" s="266">
        <v>5</v>
      </c>
      <c r="V22" s="332">
        <v>3</v>
      </c>
      <c r="W22" s="266">
        <v>5</v>
      </c>
      <c r="X22" s="266">
        <v>5</v>
      </c>
      <c r="Y22" s="266">
        <v>1</v>
      </c>
      <c r="Z22" s="266">
        <v>1</v>
      </c>
      <c r="AA22" s="266" t="s">
        <v>35</v>
      </c>
      <c r="AB22" s="266" t="s">
        <v>35</v>
      </c>
      <c r="AC22" s="266">
        <v>6</v>
      </c>
      <c r="AD22" s="266">
        <v>6</v>
      </c>
      <c r="AE22" s="266" t="s">
        <v>35</v>
      </c>
      <c r="AF22" s="266" t="s">
        <v>35</v>
      </c>
      <c r="AG22" s="266" t="s">
        <v>35</v>
      </c>
      <c r="AH22" s="266" t="s">
        <v>35</v>
      </c>
      <c r="AI22" s="266">
        <v>4</v>
      </c>
      <c r="AJ22" s="266">
        <v>4</v>
      </c>
      <c r="AK22" s="266" t="s">
        <v>35</v>
      </c>
      <c r="AL22" s="266" t="s">
        <v>35</v>
      </c>
      <c r="AM22" s="266" t="s">
        <v>35</v>
      </c>
      <c r="AN22" s="266" t="s">
        <v>35</v>
      </c>
      <c r="AO22" s="266" t="s">
        <v>35</v>
      </c>
      <c r="AP22" s="266" t="s">
        <v>35</v>
      </c>
      <c r="AQ22" s="266" t="s">
        <v>35</v>
      </c>
      <c r="AR22" s="266" t="s">
        <v>35</v>
      </c>
      <c r="AS22" s="266" t="s">
        <v>35</v>
      </c>
      <c r="AT22" s="332" t="s">
        <v>35</v>
      </c>
      <c r="AU22" s="266" t="s">
        <v>456</v>
      </c>
      <c r="AV22" s="266">
        <v>4</v>
      </c>
      <c r="AW22" s="333" t="s">
        <v>455</v>
      </c>
      <c r="AX22" s="334" t="s">
        <v>35</v>
      </c>
      <c r="AY22" s="332">
        <v>0</v>
      </c>
      <c r="AZ22" s="335">
        <f>AVERAGE(Q22:S22)+0.25*MAX(0,(COUNT(W22,Y22,AA22,AC22,AE22,AG22,AI22,AK22,AM22,AO22,AQ22,AS22)-3))+IF(AW22&gt;0.55,0.25,0)+IF(MAX(W22,Y22,AA22,AC22,AE22,AG22,AI22,AK22,AM22,AO22,AQ22,AS22)&gt;5,0.25,0)</f>
        <v>4.4166666666666661</v>
      </c>
      <c r="BA22" s="336" t="str">
        <f>IF(AZ22&gt;9,"SuperStar",IF(AZ22&gt;8,"Star",IF(AZ22&gt;6.5,"GoodReg",IF(AZ22&gt;5,"Reg",IF(AZ22&gt;4,"Bench","Minors")))))</f>
        <v>Bench</v>
      </c>
      <c r="BB22" s="336">
        <f>AVERAGE(T22:V22)+0.25*MAX(0,(COUNT(X22,Z22,AB22,AD22,AF22,AH22,AJ22,AL22,AN22,AP22,AR22,AT22)-3))+IF(AW22&gt;0.55,0.25,0)+IF(MAX(X22,Z22,AB22,AD22,AF22,AH22,AJ22,AL22,AN22,AP22,AR22,AT22)&gt;5,0.25,0)</f>
        <v>4.75</v>
      </c>
      <c r="BC22" s="336" t="str">
        <f>IF(BB22&gt;9,"SuperStar",IF(BB22&gt;8,"Star",IF(BB22&gt;6.5,"GoodReg",IF(BB22&gt;5,"Reg",IF(BB22&gt;4,"Bench","Minors")))))</f>
        <v>Bench</v>
      </c>
      <c r="BD22" s="336">
        <f>MIN(AZ22+(MAX(0,25-U22))^1.5,BB22)</f>
        <v>4.75</v>
      </c>
      <c r="BE22" s="336" t="str">
        <f>IF(BD22&gt;9,"SuperStar",IF(BD22&gt;8,"Star",IF(BD22&gt;6.5,"GoodReg",IF(BD22&gt;5,"Reg",IF(BD22&gt;4,"Bench","Minors")))))</f>
        <v>Bench</v>
      </c>
      <c r="BF22" s="337">
        <f>COUNT(W22:AT22)/2</f>
        <v>4</v>
      </c>
      <c r="BG22" s="338">
        <f>COUNTIF(W22:AT22,"&gt;5")/2</f>
        <v>1</v>
      </c>
      <c r="BH22" s="266" t="str">
        <f>IF(AY22=1,"Yes","")</f>
        <v/>
      </c>
      <c r="BI22" s="266" t="str">
        <f>IF(B22="ML","There",IF(AVERAGE($T22:$V22)&gt;=6,"Likely",IF(AVERAGE($T22:$V22)&gt;=4,"Possible","Unlikely")))</f>
        <v>Possible</v>
      </c>
      <c r="BJ22" s="267" t="str">
        <f>IF(AVERAGE(Q22:S22)&gt;=5.5,"ML",IF(AVERAGE(Q22:S22)&gt;=4.5,"AAA",IF(AVERAGE(Q22:S22)&gt;=4,"AA",IF(AVERAGE(Q22:S22)&gt;=3.5,"A","SS-A"))))</f>
        <v>A</v>
      </c>
      <c r="BK22" s="267">
        <f>SUM(Q22:S22)</f>
        <v>11</v>
      </c>
      <c r="BL22" s="267">
        <f>SUM(T22:V22)</f>
        <v>12</v>
      </c>
      <c r="BM22" s="267">
        <f>Q22-T22</f>
        <v>0</v>
      </c>
      <c r="BN22" s="267">
        <f>R22-U22</f>
        <v>0</v>
      </c>
      <c r="BO22" s="267">
        <f>S22-V22</f>
        <v>-1</v>
      </c>
      <c r="BP22" s="267">
        <f>SUM(BM22:BO22)</f>
        <v>-1</v>
      </c>
    </row>
    <row r="23" spans="1:68" s="267" customFormat="1" x14ac:dyDescent="0.25">
      <c r="A23" s="273" t="str">
        <f>F23&amp;" "&amp;G23</f>
        <v>James MacQuistan</v>
      </c>
      <c r="B23" s="273" t="str">
        <f>IF(ISERROR(VLOOKUP(A23,KAL!$C$53:$C$74,1,FALSE)),IF(ISERROR(VLOOKUP(A23,'GRR-AAA'!$C$51:$C$72,1,FALSE)),IF(ISERROR(VLOOKUP(A23,'HAM-AA'!$C$51:$C$72,1,FALSE)),IF(ISERROR(VLOOKUP(A23,'NAM-A'!$C$51:$C$72,1,FALSE)),IF(ISERROR(VLOOKUP(A23,'KET-S A'!$C$51:$C$72,1,FALSE)),"","S A"),"A"),"AA"),"AAA"),"ML")</f>
        <v/>
      </c>
      <c r="D23" s="267" t="str">
        <f>IF(OR(OR(O23="Very High",O23="High"),AND(OR(O23="Very High",O23="High",O23="Normal"),OR(P23="Very High",P23="High"))),"K","T")</f>
        <v>T</v>
      </c>
      <c r="E23" s="266" t="s">
        <v>98</v>
      </c>
      <c r="F23" s="266" t="s">
        <v>631</v>
      </c>
      <c r="G23" s="266" t="s">
        <v>632</v>
      </c>
      <c r="H23" s="266" t="s">
        <v>553</v>
      </c>
      <c r="I23" s="266" t="s">
        <v>200</v>
      </c>
      <c r="J23" s="266">
        <v>20</v>
      </c>
      <c r="K23" s="266" t="s">
        <v>94</v>
      </c>
      <c r="L23" s="332" t="s">
        <v>94</v>
      </c>
      <c r="M23" s="266" t="s">
        <v>40</v>
      </c>
      <c r="N23" s="266" t="s">
        <v>36</v>
      </c>
      <c r="O23" s="266" t="s">
        <v>215</v>
      </c>
      <c r="P23" s="332" t="s">
        <v>214</v>
      </c>
      <c r="Q23" s="266">
        <v>6</v>
      </c>
      <c r="R23" s="266">
        <v>1</v>
      </c>
      <c r="S23" s="332">
        <v>3</v>
      </c>
      <c r="T23" s="266">
        <v>8</v>
      </c>
      <c r="U23" s="266">
        <v>1</v>
      </c>
      <c r="V23" s="332">
        <v>5</v>
      </c>
      <c r="W23" s="266">
        <v>7</v>
      </c>
      <c r="X23" s="266">
        <v>7</v>
      </c>
      <c r="Y23" s="266" t="s">
        <v>35</v>
      </c>
      <c r="Z23" s="266" t="s">
        <v>35</v>
      </c>
      <c r="AA23" s="266" t="s">
        <v>35</v>
      </c>
      <c r="AB23" s="266" t="s">
        <v>35</v>
      </c>
      <c r="AC23" s="266">
        <v>6</v>
      </c>
      <c r="AD23" s="266">
        <v>9</v>
      </c>
      <c r="AE23" s="266" t="s">
        <v>35</v>
      </c>
      <c r="AF23" s="266" t="s">
        <v>35</v>
      </c>
      <c r="AG23" s="266">
        <v>6</v>
      </c>
      <c r="AH23" s="266">
        <v>6</v>
      </c>
      <c r="AI23" s="266">
        <v>5</v>
      </c>
      <c r="AJ23" s="266">
        <v>5</v>
      </c>
      <c r="AK23" s="266" t="s">
        <v>35</v>
      </c>
      <c r="AL23" s="266" t="s">
        <v>35</v>
      </c>
      <c r="AM23" s="266">
        <v>2</v>
      </c>
      <c r="AN23" s="266">
        <v>4</v>
      </c>
      <c r="AO23" s="266" t="s">
        <v>35</v>
      </c>
      <c r="AP23" s="266" t="s">
        <v>35</v>
      </c>
      <c r="AQ23" s="266" t="s">
        <v>35</v>
      </c>
      <c r="AR23" s="266" t="s">
        <v>35</v>
      </c>
      <c r="AS23" s="266" t="s">
        <v>35</v>
      </c>
      <c r="AT23" s="332" t="s">
        <v>35</v>
      </c>
      <c r="AU23" s="266" t="s">
        <v>8</v>
      </c>
      <c r="AV23" s="266">
        <v>10</v>
      </c>
      <c r="AW23" s="333" t="s">
        <v>455</v>
      </c>
      <c r="AX23" s="334" t="s">
        <v>35</v>
      </c>
      <c r="AY23" s="332">
        <v>0</v>
      </c>
      <c r="AZ23" s="335">
        <f>AVERAGE(Q23:S23)+0.25*MAX(0,(COUNT(W23,Y23,AA23,AC23,AE23,AG23,AI23,AK23,AM23,AO23,AQ23,AS23)-3))+IF(AW23&gt;0.55,0.25,0)+IF(MAX(W23,Y23,AA23,AC23,AE23,AG23,AI23,AK23,AM23,AO23,AQ23,AS23)&gt;5,0.25,0)</f>
        <v>4.3333333333333339</v>
      </c>
      <c r="BA23" s="336" t="str">
        <f>IF(AZ23&gt;9,"SuperStar",IF(AZ23&gt;8,"Star",IF(AZ23&gt;6.5,"GoodReg",IF(AZ23&gt;5,"Reg",IF(AZ23&gt;4,"Bench","Minors")))))</f>
        <v>Bench</v>
      </c>
      <c r="BB23" s="336">
        <f>AVERAGE(T23:V23)+0.25*MAX(0,(COUNT(X23,Z23,AB23,AD23,AF23,AH23,AJ23,AL23,AN23,AP23,AR23,AT23)-3))+IF(AW23&gt;0.55,0.25,0)+IF(MAX(X23,Z23,AB23,AD23,AF23,AH23,AJ23,AL23,AN23,AP23,AR23,AT23)&gt;5,0.25,0)</f>
        <v>5.666666666666667</v>
      </c>
      <c r="BC23" s="336" t="str">
        <f>IF(BB23&gt;9,"SuperStar",IF(BB23&gt;8,"Star",IF(BB23&gt;6.5,"GoodReg",IF(BB23&gt;5,"Reg",IF(BB23&gt;4,"Bench","Minors")))))</f>
        <v>Reg</v>
      </c>
      <c r="BD23" s="336">
        <f>MIN(AZ23+(MAX(0,25-U23))^1.5,BB23)</f>
        <v>5.666666666666667</v>
      </c>
      <c r="BE23" s="336" t="str">
        <f>IF(BD23&gt;9,"SuperStar",IF(BD23&gt;8,"Star",IF(BD23&gt;6.5,"GoodReg",IF(BD23&gt;5,"Reg",IF(BD23&gt;4,"Bench","Minors")))))</f>
        <v>Reg</v>
      </c>
      <c r="BF23" s="337">
        <f>COUNT(W23:AT23)/2</f>
        <v>5</v>
      </c>
      <c r="BG23" s="338">
        <f>COUNTIF(W23:AT23,"&gt;5")/2</f>
        <v>3</v>
      </c>
      <c r="BH23" s="266" t="str">
        <f>IF(AY23=1,"Yes","")</f>
        <v/>
      </c>
      <c r="BI23" s="266" t="str">
        <f>IF(B23="ML","There",IF(AVERAGE($T23:$V23)&gt;=6,"Likely",IF(AVERAGE($T23:$V23)&gt;=4,"Possible","Unlikely")))</f>
        <v>Possible</v>
      </c>
      <c r="BJ23" s="267" t="str">
        <f>IF(AVERAGE(Q23:S23)&gt;=5.5,"ML",IF(AVERAGE(Q23:S23)&gt;=4.5,"AAA",IF(AVERAGE(Q23:S23)&gt;=4,"AA",IF(AVERAGE(Q23:S23)&gt;=3.5,"A","SS-A"))))</f>
        <v>SS-A</v>
      </c>
      <c r="BK23" s="267">
        <f>SUM(Q23:S23)</f>
        <v>10</v>
      </c>
      <c r="BL23" s="267">
        <f>SUM(T23:V23)</f>
        <v>14</v>
      </c>
      <c r="BM23" s="267">
        <f>Q23-T23</f>
        <v>-2</v>
      </c>
      <c r="BN23" s="267">
        <f>R23-U23</f>
        <v>0</v>
      </c>
      <c r="BO23" s="267">
        <f>S23-V23</f>
        <v>-2</v>
      </c>
      <c r="BP23" s="267">
        <f>SUM(BM23:BO23)</f>
        <v>-4</v>
      </c>
    </row>
    <row r="24" spans="1:68" s="267" customFormat="1" x14ac:dyDescent="0.25">
      <c r="A24" s="273" t="str">
        <f>F24&amp;" "&amp;G24</f>
        <v>Albert Soto</v>
      </c>
      <c r="B24" s="273" t="str">
        <f>IF(ISERROR(VLOOKUP(A24,KAL!$C$53:$C$74,1,FALSE)),IF(ISERROR(VLOOKUP(A24,'GRR-AAA'!$C$51:$C$72,1,FALSE)),IF(ISERROR(VLOOKUP(A24,'HAM-AA'!$C$51:$C$72,1,FALSE)),IF(ISERROR(VLOOKUP(A24,'NAM-A'!$C$51:$C$72,1,FALSE)),IF(ISERROR(VLOOKUP(A24,'KET-S A'!$C$51:$C$72,1,FALSE)),"","S A"),"A"),"AA"),"AAA"),"ML")</f>
        <v/>
      </c>
      <c r="D24" s="267" t="str">
        <f>IF(OR(OR(O24="Very High",O24="High"),AND(OR(O24="Very High",O24="High",O24="Normal"),OR(P24="Very High",P24="High"))),"K","T")</f>
        <v>T</v>
      </c>
      <c r="E24" s="266" t="s">
        <v>98</v>
      </c>
      <c r="F24" s="266" t="s">
        <v>571</v>
      </c>
      <c r="G24" s="266" t="s">
        <v>841</v>
      </c>
      <c r="H24" s="266" t="s">
        <v>528</v>
      </c>
      <c r="I24" s="266" t="s">
        <v>198</v>
      </c>
      <c r="J24" s="266">
        <v>22</v>
      </c>
      <c r="K24" s="266" t="s">
        <v>94</v>
      </c>
      <c r="L24" s="332" t="s">
        <v>93</v>
      </c>
      <c r="M24" s="266" t="s">
        <v>40</v>
      </c>
      <c r="N24" s="266" t="s">
        <v>40</v>
      </c>
      <c r="O24" s="266" t="s">
        <v>215</v>
      </c>
      <c r="P24" s="332" t="s">
        <v>214</v>
      </c>
      <c r="Q24" s="266">
        <v>6</v>
      </c>
      <c r="R24" s="266">
        <v>3</v>
      </c>
      <c r="S24" s="332">
        <v>1</v>
      </c>
      <c r="T24" s="266">
        <v>7</v>
      </c>
      <c r="U24" s="266">
        <v>3</v>
      </c>
      <c r="V24" s="332">
        <v>1</v>
      </c>
      <c r="W24" s="266">
        <v>7</v>
      </c>
      <c r="X24" s="266">
        <v>8</v>
      </c>
      <c r="Y24" s="266">
        <v>1</v>
      </c>
      <c r="Z24" s="266">
        <v>2</v>
      </c>
      <c r="AA24" s="266">
        <v>8</v>
      </c>
      <c r="AB24" s="266">
        <v>8</v>
      </c>
      <c r="AC24" s="266">
        <v>5</v>
      </c>
      <c r="AD24" s="266">
        <v>6</v>
      </c>
      <c r="AE24" s="266" t="s">
        <v>35</v>
      </c>
      <c r="AF24" s="266" t="s">
        <v>35</v>
      </c>
      <c r="AG24" s="266" t="s">
        <v>35</v>
      </c>
      <c r="AH24" s="266" t="s">
        <v>35</v>
      </c>
      <c r="AI24" s="266" t="s">
        <v>35</v>
      </c>
      <c r="AJ24" s="266" t="s">
        <v>35</v>
      </c>
      <c r="AK24" s="266" t="s">
        <v>35</v>
      </c>
      <c r="AL24" s="266" t="s">
        <v>35</v>
      </c>
      <c r="AM24" s="266" t="s">
        <v>35</v>
      </c>
      <c r="AN24" s="266" t="s">
        <v>35</v>
      </c>
      <c r="AO24" s="266" t="s">
        <v>35</v>
      </c>
      <c r="AP24" s="266" t="s">
        <v>35</v>
      </c>
      <c r="AQ24" s="266">
        <v>4</v>
      </c>
      <c r="AR24" s="266">
        <v>5</v>
      </c>
      <c r="AS24" s="266" t="s">
        <v>35</v>
      </c>
      <c r="AT24" s="332" t="s">
        <v>35</v>
      </c>
      <c r="AU24" s="266" t="s">
        <v>4</v>
      </c>
      <c r="AV24" s="266">
        <v>6</v>
      </c>
      <c r="AW24" s="333" t="s">
        <v>453</v>
      </c>
      <c r="AX24" s="334" t="s">
        <v>35</v>
      </c>
      <c r="AY24" s="332">
        <v>0</v>
      </c>
      <c r="AZ24" s="335">
        <f>AVERAGE(Q24:S24)+0.25*MAX(0,(COUNT(W24,Y24,AA24,AC24,AE24,AG24,AI24,AK24,AM24,AO24,AQ24,AS24)-3))+IF(AW24&gt;0.55,0.25,0)+IF(MAX(W24,Y24,AA24,AC24,AE24,AG24,AI24,AK24,AM24,AO24,AQ24,AS24)&gt;5,0.25,0)</f>
        <v>4.3333333333333339</v>
      </c>
      <c r="BA24" s="336" t="str">
        <f>IF(AZ24&gt;9,"SuperStar",IF(AZ24&gt;8,"Star",IF(AZ24&gt;6.5,"GoodReg",IF(AZ24&gt;5,"Reg",IF(AZ24&gt;4,"Bench","Minors")))))</f>
        <v>Bench</v>
      </c>
      <c r="BB24" s="336">
        <f>AVERAGE(T24:V24)+0.25*MAX(0,(COUNT(X24,Z24,AB24,AD24,AF24,AH24,AJ24,AL24,AN24,AP24,AR24,AT24)-3))+IF(AW24&gt;0.55,0.25,0)+IF(MAX(X24,Z24,AB24,AD24,AF24,AH24,AJ24,AL24,AN24,AP24,AR24,AT24)&gt;5,0.25,0)</f>
        <v>4.6666666666666661</v>
      </c>
      <c r="BC24" s="336" t="str">
        <f>IF(BB24&gt;9,"SuperStar",IF(BB24&gt;8,"Star",IF(BB24&gt;6.5,"GoodReg",IF(BB24&gt;5,"Reg",IF(BB24&gt;4,"Bench","Minors")))))</f>
        <v>Bench</v>
      </c>
      <c r="BD24" s="336">
        <f>MIN(AZ24+(MAX(0,25-U24))^1.5,BB24)</f>
        <v>4.6666666666666661</v>
      </c>
      <c r="BE24" s="336" t="str">
        <f>IF(BD24&gt;9,"SuperStar",IF(BD24&gt;8,"Star",IF(BD24&gt;6.5,"GoodReg",IF(BD24&gt;5,"Reg",IF(BD24&gt;4,"Bench","Minors")))))</f>
        <v>Bench</v>
      </c>
      <c r="BF24" s="337">
        <f>COUNT(W24:AT24)/2</f>
        <v>5</v>
      </c>
      <c r="BG24" s="338">
        <f>COUNTIF(W24:AT24,"&gt;5")/2</f>
        <v>2.5</v>
      </c>
      <c r="BH24" s="266" t="str">
        <f>IF(AY24=1,"Yes","")</f>
        <v/>
      </c>
      <c r="BI24" s="266" t="str">
        <f>IF(B24="ML","There",IF(AVERAGE($T24:$V24)&gt;=6,"Likely",IF(AVERAGE($T24:$V24)&gt;=4,"Possible","Unlikely")))</f>
        <v>Unlikely</v>
      </c>
      <c r="BJ24" s="267" t="str">
        <f>IF(AVERAGE(Q24:S24)&gt;=5.5,"ML",IF(AVERAGE(Q24:S24)&gt;=4.5,"AAA",IF(AVERAGE(Q24:S24)&gt;=4,"AA",IF(AVERAGE(Q24:S24)&gt;=3.5,"A","SS-A"))))</f>
        <v>SS-A</v>
      </c>
      <c r="BK24" s="267">
        <f>SUM(Q24:S24)</f>
        <v>10</v>
      </c>
      <c r="BL24" s="267">
        <f>SUM(T24:V24)</f>
        <v>11</v>
      </c>
      <c r="BM24" s="267">
        <f>Q24-T24</f>
        <v>-1</v>
      </c>
      <c r="BN24" s="267">
        <f>R24-U24</f>
        <v>0</v>
      </c>
      <c r="BO24" s="267">
        <f>S24-V24</f>
        <v>0</v>
      </c>
      <c r="BP24" s="267">
        <f>SUM(BM24:BO24)</f>
        <v>-1</v>
      </c>
    </row>
    <row r="25" spans="1:68" s="267" customFormat="1" x14ac:dyDescent="0.25">
      <c r="A25" s="273" t="str">
        <f>F25&amp;" "&amp;G25</f>
        <v>Pedro Novaro</v>
      </c>
      <c r="B25" s="273" t="str">
        <f>IF(ISERROR(VLOOKUP(A25,KAL!$C$53:$C$74,1,FALSE)),IF(ISERROR(VLOOKUP(A25,'GRR-AAA'!$C$51:$C$72,1,FALSE)),IF(ISERROR(VLOOKUP(A25,'HAM-AA'!$C$51:$C$72,1,FALSE)),IF(ISERROR(VLOOKUP(A25,'NAM-A'!$C$51:$C$72,1,FALSE)),IF(ISERROR(VLOOKUP(A25,'KET-S A'!$C$51:$C$72,1,FALSE)),"","S A"),"A"),"AA"),"AAA"),"ML")</f>
        <v/>
      </c>
      <c r="D25" s="267" t="str">
        <f>IF(OR(OR(O25="Very High",O25="High"),AND(OR(O25="Very High",O25="High",O25="Normal"),OR(P25="Very High",P25="High"))),"K","T")</f>
        <v>T</v>
      </c>
      <c r="E25" s="266" t="s">
        <v>98</v>
      </c>
      <c r="F25" s="266" t="s">
        <v>501</v>
      </c>
      <c r="G25" s="266" t="s">
        <v>657</v>
      </c>
      <c r="H25" s="266" t="s">
        <v>553</v>
      </c>
      <c r="I25" s="266" t="s">
        <v>200</v>
      </c>
      <c r="J25" s="266">
        <v>20</v>
      </c>
      <c r="K25" s="266" t="s">
        <v>94</v>
      </c>
      <c r="L25" s="332" t="s">
        <v>94</v>
      </c>
      <c r="M25" s="266" t="s">
        <v>40</v>
      </c>
      <c r="N25" s="266" t="s">
        <v>36</v>
      </c>
      <c r="O25" s="266" t="s">
        <v>214</v>
      </c>
      <c r="P25" s="332" t="s">
        <v>214</v>
      </c>
      <c r="Q25" s="266">
        <v>4</v>
      </c>
      <c r="R25" s="266">
        <v>3</v>
      </c>
      <c r="S25" s="332">
        <v>4</v>
      </c>
      <c r="T25" s="266">
        <v>5</v>
      </c>
      <c r="U25" s="266">
        <v>3</v>
      </c>
      <c r="V25" s="332">
        <v>6</v>
      </c>
      <c r="W25" s="266">
        <v>7</v>
      </c>
      <c r="X25" s="266">
        <v>7</v>
      </c>
      <c r="Y25" s="266">
        <v>4</v>
      </c>
      <c r="Z25" s="266">
        <v>5</v>
      </c>
      <c r="AA25" s="266" t="s">
        <v>35</v>
      </c>
      <c r="AB25" s="266" t="s">
        <v>35</v>
      </c>
      <c r="AC25" s="266" t="s">
        <v>35</v>
      </c>
      <c r="AD25" s="266" t="s">
        <v>35</v>
      </c>
      <c r="AE25" s="266" t="s">
        <v>35</v>
      </c>
      <c r="AF25" s="266" t="s">
        <v>35</v>
      </c>
      <c r="AG25" s="266" t="s">
        <v>35</v>
      </c>
      <c r="AH25" s="266" t="s">
        <v>35</v>
      </c>
      <c r="AI25" s="266" t="s">
        <v>35</v>
      </c>
      <c r="AJ25" s="266" t="s">
        <v>35</v>
      </c>
      <c r="AK25" s="266" t="s">
        <v>35</v>
      </c>
      <c r="AL25" s="266" t="s">
        <v>35</v>
      </c>
      <c r="AM25" s="266" t="s">
        <v>35</v>
      </c>
      <c r="AN25" s="266" t="s">
        <v>35</v>
      </c>
      <c r="AO25" s="266" t="s">
        <v>35</v>
      </c>
      <c r="AP25" s="266" t="s">
        <v>35</v>
      </c>
      <c r="AQ25" s="266">
        <v>6</v>
      </c>
      <c r="AR25" s="266">
        <v>6</v>
      </c>
      <c r="AS25" s="266" t="s">
        <v>35</v>
      </c>
      <c r="AT25" s="332" t="s">
        <v>35</v>
      </c>
      <c r="AU25" s="266" t="s">
        <v>5</v>
      </c>
      <c r="AV25" s="266">
        <v>8</v>
      </c>
      <c r="AW25" s="333" t="s">
        <v>453</v>
      </c>
      <c r="AX25" s="334" t="s">
        <v>35</v>
      </c>
      <c r="AY25" s="332">
        <v>0</v>
      </c>
      <c r="AZ25" s="335">
        <f>AVERAGE(Q25:S25)+0.25*MAX(0,(COUNT(W25,Y25,AA25,AC25,AE25,AG25,AI25,AK25,AM25,AO25,AQ25,AS25)-3))+IF(AW25&gt;0.55,0.25,0)+IF(MAX(W25,Y25,AA25,AC25,AE25,AG25,AI25,AK25,AM25,AO25,AQ25,AS25)&gt;5,0.25,0)</f>
        <v>4.1666666666666661</v>
      </c>
      <c r="BA25" s="336" t="str">
        <f>IF(AZ25&gt;9,"SuperStar",IF(AZ25&gt;8,"Star",IF(AZ25&gt;6.5,"GoodReg",IF(AZ25&gt;5,"Reg",IF(AZ25&gt;4,"Bench","Minors")))))</f>
        <v>Bench</v>
      </c>
      <c r="BB25" s="336">
        <f>AVERAGE(T25:V25)+0.25*MAX(0,(COUNT(X25,Z25,AB25,AD25,AF25,AH25,AJ25,AL25,AN25,AP25,AR25,AT25)-3))+IF(AW25&gt;0.55,0.25,0)+IF(MAX(X25,Z25,AB25,AD25,AF25,AH25,AJ25,AL25,AN25,AP25,AR25,AT25)&gt;5,0.25,0)</f>
        <v>5.166666666666667</v>
      </c>
      <c r="BC25" s="336" t="str">
        <f>IF(BB25&gt;9,"SuperStar",IF(BB25&gt;8,"Star",IF(BB25&gt;6.5,"GoodReg",IF(BB25&gt;5,"Reg",IF(BB25&gt;4,"Bench","Minors")))))</f>
        <v>Reg</v>
      </c>
      <c r="BD25" s="336">
        <f>MIN(AZ25+(MAX(0,25-U25))^1.5,BB25)</f>
        <v>5.166666666666667</v>
      </c>
      <c r="BE25" s="336" t="str">
        <f>IF(BD25&gt;9,"SuperStar",IF(BD25&gt;8,"Star",IF(BD25&gt;6.5,"GoodReg",IF(BD25&gt;5,"Reg",IF(BD25&gt;4,"Bench","Minors")))))</f>
        <v>Reg</v>
      </c>
      <c r="BF25" s="337">
        <f>COUNT(W25:AT25)/2</f>
        <v>3</v>
      </c>
      <c r="BG25" s="338">
        <f>COUNTIF(W25:AT25,"&gt;5")/2</f>
        <v>2</v>
      </c>
      <c r="BH25" s="266" t="str">
        <f>IF(AY25=1,"Yes","")</f>
        <v/>
      </c>
      <c r="BI25" s="266" t="str">
        <f>IF(B25="ML","There",IF(AVERAGE($T25:$V25)&gt;=6,"Likely",IF(AVERAGE($T25:$V25)&gt;=4,"Possible","Unlikely")))</f>
        <v>Possible</v>
      </c>
      <c r="BJ25" s="267" t="str">
        <f>IF(AVERAGE(Q25:S25)&gt;=5.5,"ML",IF(AVERAGE(Q25:S25)&gt;=4.5,"AAA",IF(AVERAGE(Q25:S25)&gt;=4,"AA",IF(AVERAGE(Q25:S25)&gt;=3.5,"A","SS-A"))))</f>
        <v>A</v>
      </c>
      <c r="BK25" s="267">
        <f>SUM(Q25:S25)</f>
        <v>11</v>
      </c>
      <c r="BL25" s="267">
        <f>SUM(T25:V25)</f>
        <v>14</v>
      </c>
      <c r="BM25" s="267">
        <f>Q25-T25</f>
        <v>-1</v>
      </c>
      <c r="BN25" s="267">
        <f>R25-U25</f>
        <v>0</v>
      </c>
      <c r="BO25" s="267">
        <f>S25-V25</f>
        <v>-2</v>
      </c>
      <c r="BP25" s="267">
        <f>SUM(BM25:BO25)</f>
        <v>-3</v>
      </c>
    </row>
    <row r="26" spans="1:68" s="267" customFormat="1" x14ac:dyDescent="0.25">
      <c r="A26" s="273" t="str">
        <f>F26&amp;" "&amp;G26</f>
        <v>Hyo-cheong Pak</v>
      </c>
      <c r="B26" s="273" t="str">
        <f>IF(ISERROR(VLOOKUP(A26,KAL!$C$53:$C$74,1,FALSE)),IF(ISERROR(VLOOKUP(A26,'GRR-AAA'!$C$51:$C$72,1,FALSE)),IF(ISERROR(VLOOKUP(A26,'HAM-AA'!$C$51:$C$72,1,FALSE)),IF(ISERROR(VLOOKUP(A26,'NAM-A'!$C$51:$C$72,1,FALSE)),IF(ISERROR(VLOOKUP(A26,'KET-S A'!$C$51:$C$72,1,FALSE)),"","S A"),"A"),"AA"),"AAA"),"ML")</f>
        <v/>
      </c>
      <c r="D26" s="267" t="str">
        <f>IF(OR(OR(O26="Very High",O26="High"),AND(OR(O26="Very High",O26="High",O26="Normal"),OR(P26="Very High",P26="High"))),"K","T")</f>
        <v>K</v>
      </c>
      <c r="E26" s="266" t="s">
        <v>98</v>
      </c>
      <c r="F26" s="266" t="s">
        <v>667</v>
      </c>
      <c r="G26" s="266" t="s">
        <v>488</v>
      </c>
      <c r="H26" s="266" t="s">
        <v>531</v>
      </c>
      <c r="I26" s="266" t="s">
        <v>295</v>
      </c>
      <c r="J26" s="266">
        <v>19</v>
      </c>
      <c r="K26" s="266" t="s">
        <v>94</v>
      </c>
      <c r="L26" s="332" t="s">
        <v>94</v>
      </c>
      <c r="M26" s="266" t="s">
        <v>40</v>
      </c>
      <c r="N26" s="266" t="s">
        <v>40</v>
      </c>
      <c r="O26" s="266" t="s">
        <v>214</v>
      </c>
      <c r="P26" s="332" t="s">
        <v>213</v>
      </c>
      <c r="Q26" s="266">
        <v>4</v>
      </c>
      <c r="R26" s="266">
        <v>4</v>
      </c>
      <c r="S26" s="332">
        <v>1</v>
      </c>
      <c r="T26" s="266">
        <v>4</v>
      </c>
      <c r="U26" s="266">
        <v>4</v>
      </c>
      <c r="V26" s="332">
        <v>3</v>
      </c>
      <c r="W26" s="266">
        <v>6</v>
      </c>
      <c r="X26" s="266">
        <v>7</v>
      </c>
      <c r="Y26" s="266">
        <v>1</v>
      </c>
      <c r="Z26" s="266">
        <v>1</v>
      </c>
      <c r="AA26" s="266">
        <v>3</v>
      </c>
      <c r="AB26" s="266">
        <v>4</v>
      </c>
      <c r="AC26" s="266">
        <v>3</v>
      </c>
      <c r="AD26" s="266">
        <v>3</v>
      </c>
      <c r="AE26" s="266" t="s">
        <v>35</v>
      </c>
      <c r="AF26" s="266" t="s">
        <v>35</v>
      </c>
      <c r="AG26" s="266" t="s">
        <v>35</v>
      </c>
      <c r="AH26" s="266" t="s">
        <v>35</v>
      </c>
      <c r="AI26" s="266" t="s">
        <v>35</v>
      </c>
      <c r="AJ26" s="266" t="s">
        <v>35</v>
      </c>
      <c r="AK26" s="266" t="s">
        <v>35</v>
      </c>
      <c r="AL26" s="266" t="s">
        <v>35</v>
      </c>
      <c r="AM26" s="266">
        <v>3</v>
      </c>
      <c r="AN26" s="266">
        <v>3</v>
      </c>
      <c r="AO26" s="266" t="s">
        <v>35</v>
      </c>
      <c r="AP26" s="266" t="s">
        <v>35</v>
      </c>
      <c r="AQ26" s="266" t="s">
        <v>35</v>
      </c>
      <c r="AR26" s="266" t="s">
        <v>35</v>
      </c>
      <c r="AS26" s="266" t="s">
        <v>35</v>
      </c>
      <c r="AT26" s="332" t="s">
        <v>35</v>
      </c>
      <c r="AU26" s="266" t="s">
        <v>9</v>
      </c>
      <c r="AV26" s="266">
        <v>6</v>
      </c>
      <c r="AW26" s="333" t="s">
        <v>453</v>
      </c>
      <c r="AX26" s="334" t="s">
        <v>35</v>
      </c>
      <c r="AY26" s="332" t="s">
        <v>38</v>
      </c>
      <c r="AZ26" s="335">
        <f>AVERAGE(Q26:S26)+0.25*MAX(0,(COUNT(W26,Y26,AA26,AC26,AE26,AG26,AI26,AK26,AM26,AO26,AQ26,AS26)-3))+IF(AW26&gt;0.55,0.25,0)+IF(MAX(W26,Y26,AA26,AC26,AE26,AG26,AI26,AK26,AM26,AO26,AQ26,AS26)&gt;5,0.25,0)</f>
        <v>4</v>
      </c>
      <c r="BA26" s="336" t="str">
        <f>IF(AZ26&gt;9,"SuperStar",IF(AZ26&gt;8,"Star",IF(AZ26&gt;6.5,"GoodReg",IF(AZ26&gt;5,"Reg",IF(AZ26&gt;4,"Bench","Minors")))))</f>
        <v>Minors</v>
      </c>
      <c r="BB26" s="336">
        <f>AVERAGE(T26:V26)+0.25*MAX(0,(COUNT(X26,Z26,AB26,AD26,AF26,AH26,AJ26,AL26,AN26,AP26,AR26,AT26)-3))+IF(AW26&gt;0.55,0.25,0)+IF(MAX(X26,Z26,AB26,AD26,AF26,AH26,AJ26,AL26,AN26,AP26,AR26,AT26)&gt;5,0.25,0)</f>
        <v>4.6666666666666661</v>
      </c>
      <c r="BC26" s="336" t="str">
        <f>IF(BB26&gt;9,"SuperStar",IF(BB26&gt;8,"Star",IF(BB26&gt;6.5,"GoodReg",IF(BB26&gt;5,"Reg",IF(BB26&gt;4,"Bench","Minors")))))</f>
        <v>Bench</v>
      </c>
      <c r="BD26" s="336">
        <f>MIN(AZ26+(MAX(0,25-U26))^1.5,BB26)</f>
        <v>4.6666666666666661</v>
      </c>
      <c r="BE26" s="336" t="str">
        <f>IF(BD26&gt;9,"SuperStar",IF(BD26&gt;8,"Star",IF(BD26&gt;6.5,"GoodReg",IF(BD26&gt;5,"Reg",IF(BD26&gt;4,"Bench","Minors")))))</f>
        <v>Bench</v>
      </c>
      <c r="BF26" s="337">
        <f>COUNT(W26:AT26)/2</f>
        <v>5</v>
      </c>
      <c r="BG26" s="338">
        <f>COUNTIF(W26:AT26,"&gt;5")/2</f>
        <v>1</v>
      </c>
      <c r="BH26" s="266" t="str">
        <f>IF(AY26=1,"Yes","")</f>
        <v/>
      </c>
      <c r="BI26" s="266" t="str">
        <f>IF(B26="ML","There",IF(AVERAGE($T26:$V26)&gt;=6,"Likely",IF(AVERAGE($T26:$V26)&gt;=4,"Possible","Unlikely")))</f>
        <v>Unlikely</v>
      </c>
      <c r="BJ26" s="267" t="str">
        <f>IF(AVERAGE(Q26:S26)&gt;=5.5,"ML",IF(AVERAGE(Q26:S26)&gt;=4.5,"AAA",IF(AVERAGE(Q26:S26)&gt;=4,"AA",IF(AVERAGE(Q26:S26)&gt;=3.5,"A","SS-A"))))</f>
        <v>SS-A</v>
      </c>
      <c r="BK26" s="267">
        <f>SUM(Q26:S26)</f>
        <v>9</v>
      </c>
      <c r="BL26" s="267">
        <f>SUM(T26:V26)</f>
        <v>11</v>
      </c>
      <c r="BM26" s="267">
        <f>Q26-T26</f>
        <v>0</v>
      </c>
      <c r="BN26" s="267">
        <f>R26-U26</f>
        <v>0</v>
      </c>
      <c r="BO26" s="267">
        <f>S26-V26</f>
        <v>-2</v>
      </c>
      <c r="BP26" s="267">
        <f>SUM(BM26:BO26)</f>
        <v>-2</v>
      </c>
    </row>
    <row r="27" spans="1:68" s="267" customFormat="1" x14ac:dyDescent="0.25">
      <c r="A27" s="273" t="str">
        <f>F27&amp;" "&amp;G27</f>
        <v>Vincente Rodríguez</v>
      </c>
      <c r="B27" s="273" t="str">
        <f>IF(ISERROR(VLOOKUP(A27,KAL!$C$53:$C$74,1,FALSE)),IF(ISERROR(VLOOKUP(A27,'GRR-AAA'!$C$51:$C$72,1,FALSE)),IF(ISERROR(VLOOKUP(A27,'HAM-AA'!$C$51:$C$72,1,FALSE)),IF(ISERROR(VLOOKUP(A27,'NAM-A'!$C$51:$C$72,1,FALSE)),IF(ISERROR(VLOOKUP(A27,'KET-S A'!$C$51:$C$72,1,FALSE)),"","S A"),"A"),"AA"),"AAA"),"ML")</f>
        <v/>
      </c>
      <c r="D27" s="267" t="str">
        <f>IF(OR(OR(O27="Very High",O27="High"),AND(OR(O27="Very High",O27="High",O27="Normal"),OR(P27="Very High",P27="High"))),"K","T")</f>
        <v>K</v>
      </c>
      <c r="E27" s="266" t="s">
        <v>98</v>
      </c>
      <c r="F27" s="266" t="s">
        <v>693</v>
      </c>
      <c r="G27" s="266" t="s">
        <v>502</v>
      </c>
      <c r="H27" s="266" t="s">
        <v>533</v>
      </c>
      <c r="I27" s="266" t="s">
        <v>199</v>
      </c>
      <c r="J27" s="266">
        <v>21</v>
      </c>
      <c r="K27" s="266" t="s">
        <v>94</v>
      </c>
      <c r="L27" s="332" t="s">
        <v>94</v>
      </c>
      <c r="M27" s="266" t="s">
        <v>40</v>
      </c>
      <c r="N27" s="266" t="s">
        <v>40</v>
      </c>
      <c r="O27" s="266" t="s">
        <v>214</v>
      </c>
      <c r="P27" s="332" t="s">
        <v>213</v>
      </c>
      <c r="Q27" s="266">
        <v>4</v>
      </c>
      <c r="R27" s="266">
        <v>4</v>
      </c>
      <c r="S27" s="332">
        <v>1</v>
      </c>
      <c r="T27" s="266">
        <v>4</v>
      </c>
      <c r="U27" s="266">
        <v>4</v>
      </c>
      <c r="V27" s="332">
        <v>1</v>
      </c>
      <c r="W27" s="266">
        <v>6</v>
      </c>
      <c r="X27" s="266">
        <v>6</v>
      </c>
      <c r="Y27" s="266">
        <v>2</v>
      </c>
      <c r="Z27" s="266">
        <v>2</v>
      </c>
      <c r="AA27" s="266" t="s">
        <v>35</v>
      </c>
      <c r="AB27" s="266" t="s">
        <v>35</v>
      </c>
      <c r="AC27" s="266">
        <v>4</v>
      </c>
      <c r="AD27" s="266">
        <v>5</v>
      </c>
      <c r="AE27" s="266" t="s">
        <v>35</v>
      </c>
      <c r="AF27" s="266" t="s">
        <v>35</v>
      </c>
      <c r="AG27" s="266">
        <v>4</v>
      </c>
      <c r="AH27" s="266">
        <v>5</v>
      </c>
      <c r="AI27" s="266" t="s">
        <v>35</v>
      </c>
      <c r="AJ27" s="266" t="s">
        <v>35</v>
      </c>
      <c r="AK27" s="266">
        <v>5</v>
      </c>
      <c r="AL27" s="266">
        <v>6</v>
      </c>
      <c r="AM27" s="266" t="s">
        <v>35</v>
      </c>
      <c r="AN27" s="266" t="s">
        <v>35</v>
      </c>
      <c r="AO27" s="266" t="s">
        <v>35</v>
      </c>
      <c r="AP27" s="266" t="s">
        <v>35</v>
      </c>
      <c r="AQ27" s="266" t="s">
        <v>35</v>
      </c>
      <c r="AR27" s="266" t="s">
        <v>35</v>
      </c>
      <c r="AS27" s="266" t="s">
        <v>35</v>
      </c>
      <c r="AT27" s="332" t="s">
        <v>35</v>
      </c>
      <c r="AU27" s="266" t="s">
        <v>9</v>
      </c>
      <c r="AV27" s="266">
        <v>8</v>
      </c>
      <c r="AW27" s="333" t="s">
        <v>453</v>
      </c>
      <c r="AX27" s="334" t="s">
        <v>35</v>
      </c>
      <c r="AY27" s="332">
        <v>0</v>
      </c>
      <c r="AZ27" s="335">
        <f>AVERAGE(Q27:S27)+0.25*MAX(0,(COUNT(W27,Y27,AA27,AC27,AE27,AG27,AI27,AK27,AM27,AO27,AQ27,AS27)-3))+IF(AW27&gt;0.55,0.25,0)+IF(MAX(W27,Y27,AA27,AC27,AE27,AG27,AI27,AK27,AM27,AO27,AQ27,AS27)&gt;5,0.25,0)</f>
        <v>4</v>
      </c>
      <c r="BA27" s="336" t="str">
        <f>IF(AZ27&gt;9,"SuperStar",IF(AZ27&gt;8,"Star",IF(AZ27&gt;6.5,"GoodReg",IF(AZ27&gt;5,"Reg",IF(AZ27&gt;4,"Bench","Minors")))))</f>
        <v>Minors</v>
      </c>
      <c r="BB27" s="336">
        <f>AVERAGE(T27:V27)+0.25*MAX(0,(COUNT(X27,Z27,AB27,AD27,AF27,AH27,AJ27,AL27,AN27,AP27,AR27,AT27)-3))+IF(AW27&gt;0.55,0.25,0)+IF(MAX(X27,Z27,AB27,AD27,AF27,AH27,AJ27,AL27,AN27,AP27,AR27,AT27)&gt;5,0.25,0)</f>
        <v>4</v>
      </c>
      <c r="BC27" s="336" t="str">
        <f>IF(BB27&gt;9,"SuperStar",IF(BB27&gt;8,"Star",IF(BB27&gt;6.5,"GoodReg",IF(BB27&gt;5,"Reg",IF(BB27&gt;4,"Bench","Minors")))))</f>
        <v>Minors</v>
      </c>
      <c r="BD27" s="336">
        <f>MIN(AZ27+(MAX(0,25-U27))^1.5,BB27)</f>
        <v>4</v>
      </c>
      <c r="BE27" s="336" t="str">
        <f>IF(BD27&gt;9,"SuperStar",IF(BD27&gt;8,"Star",IF(BD27&gt;6.5,"GoodReg",IF(BD27&gt;5,"Reg",IF(BD27&gt;4,"Bench","Minors")))))</f>
        <v>Minors</v>
      </c>
      <c r="BF27" s="337">
        <f>COUNT(W27:AT27)/2</f>
        <v>5</v>
      </c>
      <c r="BG27" s="338">
        <f>COUNTIF(W27:AT27,"&gt;5")/2</f>
        <v>1.5</v>
      </c>
      <c r="BH27" s="266" t="str">
        <f>IF(AY27=1,"Yes","")</f>
        <v/>
      </c>
      <c r="BI27" s="266" t="str">
        <f>IF(B27="ML","There",IF(AVERAGE($T27:$V27)&gt;=6,"Likely",IF(AVERAGE($T27:$V27)&gt;=4,"Possible","Unlikely")))</f>
        <v>Unlikely</v>
      </c>
      <c r="BJ27" s="267" t="str">
        <f>IF(AVERAGE(Q27:S27)&gt;=5.5,"ML",IF(AVERAGE(Q27:S27)&gt;=4.5,"AAA",IF(AVERAGE(Q27:S27)&gt;=4,"AA",IF(AVERAGE(Q27:S27)&gt;=3.5,"A","SS-A"))))</f>
        <v>SS-A</v>
      </c>
      <c r="BK27" s="267">
        <f>SUM(Q27:S27)</f>
        <v>9</v>
      </c>
      <c r="BL27" s="267">
        <f>SUM(T27:V27)</f>
        <v>9</v>
      </c>
      <c r="BM27" s="267">
        <f>Q27-T27</f>
        <v>0</v>
      </c>
      <c r="BN27" s="267">
        <f>R27-U27</f>
        <v>0</v>
      </c>
      <c r="BO27" s="267">
        <f>S27-V27</f>
        <v>0</v>
      </c>
      <c r="BP27" s="267">
        <f>SUM(BM27:BO27)</f>
        <v>0</v>
      </c>
    </row>
    <row r="28" spans="1:68" s="267" customFormat="1" x14ac:dyDescent="0.25">
      <c r="A28" s="273" t="str">
        <f>F28&amp;" "&amp;G28</f>
        <v>Fernando Pérez</v>
      </c>
      <c r="B28" s="273" t="str">
        <f>IF(ISERROR(VLOOKUP(A28,KAL!$C$53:$C$74,1,FALSE)),IF(ISERROR(VLOOKUP(A28,'GRR-AAA'!$C$51:$C$72,1,FALSE)),IF(ISERROR(VLOOKUP(A28,'HAM-AA'!$C$51:$C$72,1,FALSE)),IF(ISERROR(VLOOKUP(A28,'NAM-A'!$C$51:$C$72,1,FALSE)),IF(ISERROR(VLOOKUP(A28,'KET-S A'!$C$51:$C$72,1,FALSE)),"","S A"),"A"),"AA"),"AAA"),"ML")</f>
        <v/>
      </c>
      <c r="D28" s="267" t="str">
        <f>IF(OR(OR(O28="Very High",O28="High"),AND(OR(O28="Very High",O28="High",O28="Normal"),OR(P28="Very High",P28="High"))),"K","T")</f>
        <v>T</v>
      </c>
      <c r="E28" s="266" t="s">
        <v>13</v>
      </c>
      <c r="F28" s="266" t="s">
        <v>680</v>
      </c>
      <c r="G28" s="266" t="s">
        <v>679</v>
      </c>
      <c r="H28" s="266" t="s">
        <v>533</v>
      </c>
      <c r="I28" s="266" t="s">
        <v>199</v>
      </c>
      <c r="J28" s="266">
        <v>21</v>
      </c>
      <c r="K28" s="266" t="s">
        <v>93</v>
      </c>
      <c r="L28" s="332" t="s">
        <v>94</v>
      </c>
      <c r="M28" s="266" t="s">
        <v>40</v>
      </c>
      <c r="N28" s="266" t="s">
        <v>40</v>
      </c>
      <c r="O28" s="266" t="s">
        <v>215</v>
      </c>
      <c r="P28" s="332" t="s">
        <v>214</v>
      </c>
      <c r="Q28" s="266">
        <v>6</v>
      </c>
      <c r="R28" s="266">
        <v>3</v>
      </c>
      <c r="S28" s="332">
        <v>1</v>
      </c>
      <c r="T28" s="266">
        <v>6</v>
      </c>
      <c r="U28" s="266">
        <v>3</v>
      </c>
      <c r="V28" s="332">
        <v>2</v>
      </c>
      <c r="W28" s="266" t="s">
        <v>35</v>
      </c>
      <c r="X28" s="266" t="s">
        <v>35</v>
      </c>
      <c r="Y28" s="266">
        <v>1</v>
      </c>
      <c r="Z28" s="266">
        <v>2</v>
      </c>
      <c r="AA28" s="266">
        <v>7</v>
      </c>
      <c r="AB28" s="266">
        <v>7</v>
      </c>
      <c r="AC28" s="266" t="s">
        <v>35</v>
      </c>
      <c r="AD28" s="266" t="s">
        <v>35</v>
      </c>
      <c r="AE28" s="266" t="s">
        <v>35</v>
      </c>
      <c r="AF28" s="266" t="s">
        <v>35</v>
      </c>
      <c r="AG28" s="266" t="s">
        <v>35</v>
      </c>
      <c r="AH28" s="266" t="s">
        <v>35</v>
      </c>
      <c r="AI28" s="266">
        <v>6</v>
      </c>
      <c r="AJ28" s="266">
        <v>6</v>
      </c>
      <c r="AK28" s="266" t="s">
        <v>35</v>
      </c>
      <c r="AL28" s="266" t="s">
        <v>35</v>
      </c>
      <c r="AM28" s="266" t="s">
        <v>35</v>
      </c>
      <c r="AN28" s="266" t="s">
        <v>35</v>
      </c>
      <c r="AO28" s="266" t="s">
        <v>35</v>
      </c>
      <c r="AP28" s="266" t="s">
        <v>35</v>
      </c>
      <c r="AQ28" s="266" t="s">
        <v>35</v>
      </c>
      <c r="AR28" s="266" t="s">
        <v>35</v>
      </c>
      <c r="AS28" s="266" t="s">
        <v>35</v>
      </c>
      <c r="AT28" s="332" t="s">
        <v>35</v>
      </c>
      <c r="AU28" s="266" t="s">
        <v>7</v>
      </c>
      <c r="AV28" s="266">
        <v>6</v>
      </c>
      <c r="AW28" s="333" t="s">
        <v>453</v>
      </c>
      <c r="AX28" s="334" t="s">
        <v>35</v>
      </c>
      <c r="AY28" s="332">
        <v>0</v>
      </c>
      <c r="AZ28" s="335">
        <f>AVERAGE(Q28:S28)+0.25*MAX(0,(COUNT(W28,Y28,AA28,AC28,AE28,AG28,AI28,AK28,AM28,AO28,AQ28,AS28)-3))+IF(AW28&gt;0.55,0.25,0)+IF(MAX(W28,Y28,AA28,AC28,AE28,AG28,AI28,AK28,AM28,AO28,AQ28,AS28)&gt;5,0.25,0)</f>
        <v>3.8333333333333335</v>
      </c>
      <c r="BA28" s="336" t="str">
        <f>IF(AZ28&gt;9,"SuperStar",IF(AZ28&gt;8,"Star",IF(AZ28&gt;6.5,"GoodReg",IF(AZ28&gt;5,"Reg",IF(AZ28&gt;4,"Bench","Minors")))))</f>
        <v>Minors</v>
      </c>
      <c r="BB28" s="336">
        <f>AVERAGE(T28:V28)+0.25*MAX(0,(COUNT(X28,Z28,AB28,AD28,AF28,AH28,AJ28,AL28,AN28,AP28,AR28,AT28)-3))+IF(AW28&gt;0.55,0.25,0)+IF(MAX(X28,Z28,AB28,AD28,AF28,AH28,AJ28,AL28,AN28,AP28,AR28,AT28)&gt;5,0.25,0)</f>
        <v>4.1666666666666661</v>
      </c>
      <c r="BC28" s="336" t="str">
        <f>IF(BB28&gt;9,"SuperStar",IF(BB28&gt;8,"Star",IF(BB28&gt;6.5,"GoodReg",IF(BB28&gt;5,"Reg",IF(BB28&gt;4,"Bench","Minors")))))</f>
        <v>Bench</v>
      </c>
      <c r="BD28" s="336">
        <f>MIN(AZ28+(MAX(0,25-U28))^1.5,BB28)</f>
        <v>4.1666666666666661</v>
      </c>
      <c r="BE28" s="336" t="str">
        <f>IF(BD28&gt;9,"SuperStar",IF(BD28&gt;8,"Star",IF(BD28&gt;6.5,"GoodReg",IF(BD28&gt;5,"Reg",IF(BD28&gt;4,"Bench","Minors")))))</f>
        <v>Bench</v>
      </c>
      <c r="BF28" s="337">
        <f>COUNT(W28:AT28)/2</f>
        <v>3</v>
      </c>
      <c r="BG28" s="338">
        <f>COUNTIF(W28:AT28,"&gt;5")/2</f>
        <v>2</v>
      </c>
      <c r="BH28" s="266" t="str">
        <f>IF(AY28=1,"Yes","")</f>
        <v/>
      </c>
      <c r="BI28" s="266" t="str">
        <f>IF(B28="ML","There",IF(AVERAGE($T28:$V28)&gt;=6,"Likely",IF(AVERAGE($T28:$V28)&gt;=4,"Possible","Unlikely")))</f>
        <v>Unlikely</v>
      </c>
      <c r="BJ28" s="267" t="str">
        <f>IF(AVERAGE(Q28:S28)&gt;=5.5,"ML",IF(AVERAGE(Q28:S28)&gt;=4.5,"AAA",IF(AVERAGE(Q28:S28)&gt;=4,"AA",IF(AVERAGE(Q28:S28)&gt;=3.5,"A","SS-A"))))</f>
        <v>SS-A</v>
      </c>
      <c r="BK28" s="267">
        <f>SUM(Q28:S28)</f>
        <v>10</v>
      </c>
      <c r="BL28" s="267">
        <f>SUM(T28:V28)</f>
        <v>11</v>
      </c>
      <c r="BM28" s="267">
        <f>Q28-T28</f>
        <v>0</v>
      </c>
      <c r="BN28" s="267">
        <f>R28-U28</f>
        <v>0</v>
      </c>
      <c r="BO28" s="267">
        <f>S28-V28</f>
        <v>-1</v>
      </c>
      <c r="BP28" s="267">
        <f>SUM(BM28:BO28)</f>
        <v>-1</v>
      </c>
    </row>
    <row r="29" spans="1:68" s="267" customFormat="1" x14ac:dyDescent="0.25">
      <c r="A29" s="273" t="str">
        <f>F29&amp;" "&amp;G29</f>
        <v>Tasuku Sugimoto</v>
      </c>
      <c r="B29" s="273" t="str">
        <f>IF(ISERROR(VLOOKUP(A29,KAL!$C$53:$C$74,1,FALSE)),IF(ISERROR(VLOOKUP(A29,'GRR-AAA'!$C$51:$C$72,1,FALSE)),IF(ISERROR(VLOOKUP(A29,'HAM-AA'!$C$51:$C$72,1,FALSE)),IF(ISERROR(VLOOKUP(A29,'NAM-A'!$C$51:$C$72,1,FALSE)),IF(ISERROR(VLOOKUP(A29,'KET-S A'!$C$51:$C$72,1,FALSE)),"","S A"),"A"),"AA"),"AAA"),"ML")</f>
        <v/>
      </c>
      <c r="D29" s="267" t="str">
        <f>IF(OR(OR(O29="Very High",O29="High"),AND(OR(O29="Very High",O29="High",O29="Normal"),OR(P29="Very High",P29="High"))),"K","T")</f>
        <v>T</v>
      </c>
      <c r="E29" s="266" t="s">
        <v>13</v>
      </c>
      <c r="F29" s="266" t="s">
        <v>719</v>
      </c>
      <c r="G29" s="266" t="s">
        <v>720</v>
      </c>
      <c r="H29" s="266" t="s">
        <v>528</v>
      </c>
      <c r="I29" s="266" t="s">
        <v>198</v>
      </c>
      <c r="J29" s="266">
        <v>24</v>
      </c>
      <c r="K29" s="266" t="s">
        <v>96</v>
      </c>
      <c r="L29" s="332" t="s">
        <v>94</v>
      </c>
      <c r="M29" s="266" t="s">
        <v>40</v>
      </c>
      <c r="N29" s="266" t="s">
        <v>40</v>
      </c>
      <c r="O29" s="266" t="s">
        <v>215</v>
      </c>
      <c r="P29" s="332" t="s">
        <v>214</v>
      </c>
      <c r="Q29" s="266">
        <v>5</v>
      </c>
      <c r="R29" s="266">
        <v>2</v>
      </c>
      <c r="S29" s="332">
        <v>3</v>
      </c>
      <c r="T29" s="266">
        <v>5</v>
      </c>
      <c r="U29" s="266">
        <v>2</v>
      </c>
      <c r="V29" s="332">
        <v>3</v>
      </c>
      <c r="W29" s="266">
        <v>6</v>
      </c>
      <c r="X29" s="266">
        <v>6</v>
      </c>
      <c r="Y29" s="266">
        <v>6</v>
      </c>
      <c r="Z29" s="266">
        <v>6</v>
      </c>
      <c r="AA29" s="266">
        <v>5</v>
      </c>
      <c r="AB29" s="266">
        <v>5</v>
      </c>
      <c r="AC29" s="266" t="s">
        <v>35</v>
      </c>
      <c r="AD29" s="266" t="s">
        <v>35</v>
      </c>
      <c r="AE29" s="266" t="s">
        <v>35</v>
      </c>
      <c r="AF29" s="266" t="s">
        <v>35</v>
      </c>
      <c r="AG29" s="266" t="s">
        <v>35</v>
      </c>
      <c r="AH29" s="266" t="s">
        <v>35</v>
      </c>
      <c r="AI29" s="266" t="s">
        <v>35</v>
      </c>
      <c r="AJ29" s="266" t="s">
        <v>35</v>
      </c>
      <c r="AK29" s="266" t="s">
        <v>35</v>
      </c>
      <c r="AL29" s="266" t="s">
        <v>35</v>
      </c>
      <c r="AM29" s="266" t="s">
        <v>35</v>
      </c>
      <c r="AN29" s="266" t="s">
        <v>35</v>
      </c>
      <c r="AO29" s="266" t="s">
        <v>35</v>
      </c>
      <c r="AP29" s="266" t="s">
        <v>35</v>
      </c>
      <c r="AQ29" s="266" t="s">
        <v>35</v>
      </c>
      <c r="AR29" s="266" t="s">
        <v>35</v>
      </c>
      <c r="AS29" s="266" t="s">
        <v>35</v>
      </c>
      <c r="AT29" s="332" t="s">
        <v>35</v>
      </c>
      <c r="AU29" s="266" t="s">
        <v>4</v>
      </c>
      <c r="AV29" s="266">
        <v>7</v>
      </c>
      <c r="AW29" s="333" t="s">
        <v>453</v>
      </c>
      <c r="AX29" s="334" t="s">
        <v>35</v>
      </c>
      <c r="AY29" s="332">
        <v>0</v>
      </c>
      <c r="AZ29" s="335">
        <f>AVERAGE(Q29:S29)+0.25*MAX(0,(COUNT(W29,Y29,AA29,AC29,AE29,AG29,AI29,AK29,AM29,AO29,AQ29,AS29)-3))+IF(AW29&gt;0.55,0.25,0)+IF(MAX(W29,Y29,AA29,AC29,AE29,AG29,AI29,AK29,AM29,AO29,AQ29,AS29)&gt;5,0.25,0)</f>
        <v>3.8333333333333335</v>
      </c>
      <c r="BA29" s="336" t="str">
        <f>IF(AZ29&gt;9,"SuperStar",IF(AZ29&gt;8,"Star",IF(AZ29&gt;6.5,"GoodReg",IF(AZ29&gt;5,"Reg",IF(AZ29&gt;4,"Bench","Minors")))))</f>
        <v>Minors</v>
      </c>
      <c r="BB29" s="336">
        <f>AVERAGE(T29:V29)+0.25*MAX(0,(COUNT(X29,Z29,AB29,AD29,AF29,AH29,AJ29,AL29,AN29,AP29,AR29,AT29)-3))+IF(AW29&gt;0.55,0.25,0)+IF(MAX(X29,Z29,AB29,AD29,AF29,AH29,AJ29,AL29,AN29,AP29,AR29,AT29)&gt;5,0.25,0)</f>
        <v>3.8333333333333335</v>
      </c>
      <c r="BC29" s="336" t="str">
        <f>IF(BB29&gt;9,"SuperStar",IF(BB29&gt;8,"Star",IF(BB29&gt;6.5,"GoodReg",IF(BB29&gt;5,"Reg",IF(BB29&gt;4,"Bench","Minors")))))</f>
        <v>Minors</v>
      </c>
      <c r="BD29" s="336">
        <f>MIN(AZ29+(MAX(0,25-U29))^1.5,BB29)</f>
        <v>3.8333333333333335</v>
      </c>
      <c r="BE29" s="336" t="str">
        <f>IF(BD29&gt;9,"SuperStar",IF(BD29&gt;8,"Star",IF(BD29&gt;6.5,"GoodReg",IF(BD29&gt;5,"Reg",IF(BD29&gt;4,"Bench","Minors")))))</f>
        <v>Minors</v>
      </c>
      <c r="BF29" s="337">
        <f>COUNT(W29:AT29)/2</f>
        <v>3</v>
      </c>
      <c r="BG29" s="338">
        <f>COUNTIF(W29:AT29,"&gt;5")/2</f>
        <v>2</v>
      </c>
      <c r="BH29" s="266" t="str">
        <f>IF(AY29=1,"Yes","")</f>
        <v/>
      </c>
      <c r="BI29" s="266" t="str">
        <f>IF(B29="ML","There",IF(AVERAGE($T29:$V29)&gt;=6,"Likely",IF(AVERAGE($T29:$V29)&gt;=4,"Possible","Unlikely")))</f>
        <v>Unlikely</v>
      </c>
      <c r="BJ29" s="267" t="str">
        <f>IF(AVERAGE(Q29:S29)&gt;=5.5,"ML",IF(AVERAGE(Q29:S29)&gt;=4.5,"AAA",IF(AVERAGE(Q29:S29)&gt;=4,"AA",IF(AVERAGE(Q29:S29)&gt;=3.5,"A","SS-A"))))</f>
        <v>SS-A</v>
      </c>
      <c r="BK29" s="267">
        <f>SUM(Q29:S29)</f>
        <v>10</v>
      </c>
      <c r="BL29" s="267">
        <f>SUM(T29:V29)</f>
        <v>10</v>
      </c>
      <c r="BM29" s="267">
        <f>Q29-T29</f>
        <v>0</v>
      </c>
      <c r="BN29" s="267">
        <f>R29-U29</f>
        <v>0</v>
      </c>
      <c r="BO29" s="267">
        <f>S29-V29</f>
        <v>0</v>
      </c>
      <c r="BP29" s="267">
        <f>SUM(BM29:BO29)</f>
        <v>0</v>
      </c>
    </row>
    <row r="30" spans="1:68" s="267" customFormat="1" x14ac:dyDescent="0.25">
      <c r="A30" s="273" t="str">
        <f>F30&amp;" "&amp;G30</f>
        <v>Jou Nishi</v>
      </c>
      <c r="B30" s="273" t="str">
        <f>IF(ISERROR(VLOOKUP(A30,KAL!$C$53:$C$74,1,FALSE)),IF(ISERROR(VLOOKUP(A30,'GRR-AAA'!$C$51:$C$72,1,FALSE)),IF(ISERROR(VLOOKUP(A30,'HAM-AA'!$C$51:$C$72,1,FALSE)),IF(ISERROR(VLOOKUP(A30,'NAM-A'!$C$51:$C$72,1,FALSE)),IF(ISERROR(VLOOKUP(A30,'KET-S A'!$C$51:$C$72,1,FALSE)),"","S A"),"A"),"AA"),"AAA"),"ML")</f>
        <v/>
      </c>
      <c r="D30" s="267" t="str">
        <f>IF(OR(OR(O30="Very High",O30="High"),AND(OR(O30="Very High",O30="High",O30="Normal"),OR(P30="Very High",P30="High"))),"K","T")</f>
        <v>K</v>
      </c>
      <c r="E30" s="266" t="s">
        <v>13</v>
      </c>
      <c r="F30" s="266" t="s">
        <v>905</v>
      </c>
      <c r="G30" s="266" t="s">
        <v>906</v>
      </c>
      <c r="H30" s="266" t="s">
        <v>533</v>
      </c>
      <c r="I30" s="266" t="s">
        <v>199</v>
      </c>
      <c r="J30" s="266">
        <v>22</v>
      </c>
      <c r="K30" s="266" t="s">
        <v>93</v>
      </c>
      <c r="L30" s="332" t="s">
        <v>94</v>
      </c>
      <c r="M30" s="266" t="s">
        <v>40</v>
      </c>
      <c r="N30" s="266" t="s">
        <v>40</v>
      </c>
      <c r="O30" s="266" t="s">
        <v>213</v>
      </c>
      <c r="P30" s="332" t="s">
        <v>213</v>
      </c>
      <c r="Q30" s="266">
        <v>7</v>
      </c>
      <c r="R30" s="266">
        <v>2</v>
      </c>
      <c r="S30" s="332">
        <v>1</v>
      </c>
      <c r="T30" s="266">
        <v>7</v>
      </c>
      <c r="U30" s="266">
        <v>2</v>
      </c>
      <c r="V30" s="332">
        <v>1</v>
      </c>
      <c r="W30" s="266">
        <v>6</v>
      </c>
      <c r="X30" s="266">
        <v>6</v>
      </c>
      <c r="Y30" s="266">
        <v>8</v>
      </c>
      <c r="Z30" s="266">
        <v>8</v>
      </c>
      <c r="AA30" s="266" t="s">
        <v>35</v>
      </c>
      <c r="AB30" s="266" t="s">
        <v>35</v>
      </c>
      <c r="AC30" s="266">
        <v>7</v>
      </c>
      <c r="AD30" s="266">
        <v>7</v>
      </c>
      <c r="AE30" s="266" t="s">
        <v>35</v>
      </c>
      <c r="AF30" s="266" t="s">
        <v>35</v>
      </c>
      <c r="AG30" s="266" t="s">
        <v>35</v>
      </c>
      <c r="AH30" s="266" t="s">
        <v>35</v>
      </c>
      <c r="AI30" s="266" t="s">
        <v>35</v>
      </c>
      <c r="AJ30" s="266" t="s">
        <v>35</v>
      </c>
      <c r="AK30" s="266" t="s">
        <v>35</v>
      </c>
      <c r="AL30" s="266" t="s">
        <v>35</v>
      </c>
      <c r="AM30" s="266" t="s">
        <v>35</v>
      </c>
      <c r="AN30" s="266" t="s">
        <v>35</v>
      </c>
      <c r="AO30" s="266" t="s">
        <v>35</v>
      </c>
      <c r="AP30" s="266" t="s">
        <v>35</v>
      </c>
      <c r="AQ30" s="266" t="s">
        <v>35</v>
      </c>
      <c r="AR30" s="266" t="s">
        <v>35</v>
      </c>
      <c r="AS30" s="266" t="s">
        <v>35</v>
      </c>
      <c r="AT30" s="332" t="s">
        <v>35</v>
      </c>
      <c r="AU30" s="266" t="s">
        <v>459</v>
      </c>
      <c r="AV30" s="266">
        <v>8</v>
      </c>
      <c r="AW30" s="333" t="s">
        <v>453</v>
      </c>
      <c r="AX30" s="334" t="s">
        <v>35</v>
      </c>
      <c r="AY30" s="332">
        <v>0</v>
      </c>
      <c r="AZ30" s="335">
        <f>AVERAGE(Q30:S30)+0.25*MAX(0,(COUNT(W30,Y30,AA30,AC30,AE30,AG30,AI30,AK30,AM30,AO30,AQ30,AS30)-3))+IF(AW30&gt;0.55,0.25,0)+IF(MAX(W30,Y30,AA30,AC30,AE30,AG30,AI30,AK30,AM30,AO30,AQ30,AS30)&gt;5,0.25,0)</f>
        <v>3.8333333333333335</v>
      </c>
      <c r="BA30" s="336" t="str">
        <f>IF(AZ30&gt;9,"SuperStar",IF(AZ30&gt;8,"Star",IF(AZ30&gt;6.5,"GoodReg",IF(AZ30&gt;5,"Reg",IF(AZ30&gt;4,"Bench","Minors")))))</f>
        <v>Minors</v>
      </c>
      <c r="BB30" s="336">
        <f>AVERAGE(T30:V30)+0.25*MAX(0,(COUNT(X30,Z30,AB30,AD30,AF30,AH30,AJ30,AL30,AN30,AP30,AR30,AT30)-3))+IF(AW30&gt;0.55,0.25,0)+IF(MAX(X30,Z30,AB30,AD30,AF30,AH30,AJ30,AL30,AN30,AP30,AR30,AT30)&gt;5,0.25,0)</f>
        <v>3.8333333333333335</v>
      </c>
      <c r="BC30" s="336" t="str">
        <f>IF(BB30&gt;9,"SuperStar",IF(BB30&gt;8,"Star",IF(BB30&gt;6.5,"GoodReg",IF(BB30&gt;5,"Reg",IF(BB30&gt;4,"Bench","Minors")))))</f>
        <v>Minors</v>
      </c>
      <c r="BD30" s="336">
        <f>MIN(AZ30+(MAX(0,25-U30))^1.5,BB30)</f>
        <v>3.8333333333333335</v>
      </c>
      <c r="BE30" s="336" t="str">
        <f>IF(BD30&gt;9,"SuperStar",IF(BD30&gt;8,"Star",IF(BD30&gt;6.5,"GoodReg",IF(BD30&gt;5,"Reg",IF(BD30&gt;4,"Bench","Minors")))))</f>
        <v>Minors</v>
      </c>
      <c r="BF30" s="337">
        <f>COUNT(W30:AT30)/2</f>
        <v>3</v>
      </c>
      <c r="BG30" s="338">
        <f>COUNTIF(W30:AT30,"&gt;5")/2</f>
        <v>3</v>
      </c>
      <c r="BH30" s="266" t="str">
        <f>IF(AY30=1,"Yes","")</f>
        <v/>
      </c>
      <c r="BI30" s="266" t="str">
        <f>IF(B30="ML","There",IF(AVERAGE($T30:$V30)&gt;=6,"Likely",IF(AVERAGE($T30:$V30)&gt;=4,"Possible","Unlikely")))</f>
        <v>Unlikely</v>
      </c>
      <c r="BJ30" s="267" t="str">
        <f>IF(AVERAGE(Q30:S30)&gt;=5.5,"ML",IF(AVERAGE(Q30:S30)&gt;=4.5,"AAA",IF(AVERAGE(Q30:S30)&gt;=4,"AA",IF(AVERAGE(Q30:S30)&gt;=3.5,"A","SS-A"))))</f>
        <v>SS-A</v>
      </c>
      <c r="BK30" s="267">
        <f>SUM(Q30:S30)</f>
        <v>10</v>
      </c>
      <c r="BL30" s="267">
        <f>SUM(T30:V30)</f>
        <v>10</v>
      </c>
      <c r="BM30" s="267">
        <f>Q30-T30</f>
        <v>0</v>
      </c>
      <c r="BN30" s="267">
        <f>R30-U30</f>
        <v>0</v>
      </c>
      <c r="BO30" s="267">
        <f>S30-V30</f>
        <v>0</v>
      </c>
      <c r="BP30" s="267">
        <f>SUM(BM30:BO30)</f>
        <v>0</v>
      </c>
    </row>
    <row r="31" spans="1:68" s="267" customFormat="1" x14ac:dyDescent="0.25">
      <c r="A31" s="273" t="str">
        <f>F31&amp;" "&amp;G31</f>
        <v>Vito Aquino</v>
      </c>
      <c r="B31" s="273" t="str">
        <f>IF(ISERROR(VLOOKUP(A31,KAL!$C$53:$C$74,1,FALSE)),IF(ISERROR(VLOOKUP(A31,'GRR-AAA'!$C$51:$C$72,1,FALSE)),IF(ISERROR(VLOOKUP(A31,'HAM-AA'!$C$51:$C$72,1,FALSE)),IF(ISERROR(VLOOKUP(A31,'NAM-A'!$C$51:$C$72,1,FALSE)),IF(ISERROR(VLOOKUP(A31,'KET-S A'!$C$51:$C$72,1,FALSE)),"","S A"),"A"),"AA"),"AAA"),"ML")</f>
        <v/>
      </c>
      <c r="D31" s="267" t="str">
        <f>IF(OR(OR(O31="Very High",O31="High"),AND(OR(O31="Very High",O31="High",O31="Normal"),OR(P31="Very High",P31="High"))),"K","T")</f>
        <v>T</v>
      </c>
      <c r="E31" s="266" t="s">
        <v>98</v>
      </c>
      <c r="F31" s="266" t="s">
        <v>538</v>
      </c>
      <c r="G31" s="266" t="s">
        <v>539</v>
      </c>
      <c r="H31" s="266" t="s">
        <v>533</v>
      </c>
      <c r="I31" s="266" t="s">
        <v>199</v>
      </c>
      <c r="J31" s="266">
        <v>20</v>
      </c>
      <c r="K31" s="266" t="s">
        <v>94</v>
      </c>
      <c r="L31" s="332" t="s">
        <v>93</v>
      </c>
      <c r="M31" s="266" t="s">
        <v>40</v>
      </c>
      <c r="N31" s="266" t="s">
        <v>40</v>
      </c>
      <c r="O31" s="266" t="s">
        <v>214</v>
      </c>
      <c r="P31" s="332" t="s">
        <v>214</v>
      </c>
      <c r="Q31" s="266">
        <v>4</v>
      </c>
      <c r="R31" s="266">
        <v>1</v>
      </c>
      <c r="S31" s="332">
        <v>4</v>
      </c>
      <c r="T31" s="266">
        <v>5</v>
      </c>
      <c r="U31" s="266">
        <v>2</v>
      </c>
      <c r="V31" s="332">
        <v>5</v>
      </c>
      <c r="W31" s="266">
        <v>4</v>
      </c>
      <c r="X31" s="266">
        <v>5</v>
      </c>
      <c r="Y31" s="266">
        <v>3</v>
      </c>
      <c r="Z31" s="266">
        <v>5</v>
      </c>
      <c r="AA31" s="266">
        <v>4</v>
      </c>
      <c r="AB31" s="266">
        <v>5</v>
      </c>
      <c r="AC31" s="266">
        <v>5</v>
      </c>
      <c r="AD31" s="266">
        <v>7</v>
      </c>
      <c r="AE31" s="266" t="s">
        <v>35</v>
      </c>
      <c r="AF31" s="266" t="s">
        <v>35</v>
      </c>
      <c r="AG31" s="266" t="s">
        <v>35</v>
      </c>
      <c r="AH31" s="266" t="s">
        <v>35</v>
      </c>
      <c r="AI31" s="266" t="s">
        <v>35</v>
      </c>
      <c r="AJ31" s="266" t="s">
        <v>35</v>
      </c>
      <c r="AK31" s="266">
        <v>4</v>
      </c>
      <c r="AL31" s="266">
        <v>4</v>
      </c>
      <c r="AM31" s="266" t="s">
        <v>35</v>
      </c>
      <c r="AN31" s="266" t="s">
        <v>35</v>
      </c>
      <c r="AO31" s="266" t="s">
        <v>35</v>
      </c>
      <c r="AP31" s="266" t="s">
        <v>35</v>
      </c>
      <c r="AQ31" s="266" t="s">
        <v>35</v>
      </c>
      <c r="AR31" s="266" t="s">
        <v>35</v>
      </c>
      <c r="AS31" s="266" t="s">
        <v>35</v>
      </c>
      <c r="AT31" s="332" t="s">
        <v>35</v>
      </c>
      <c r="AU31" s="266" t="s">
        <v>459</v>
      </c>
      <c r="AV31" s="266">
        <v>9</v>
      </c>
      <c r="AW31" s="333" t="s">
        <v>455</v>
      </c>
      <c r="AX31" s="334" t="s">
        <v>35</v>
      </c>
      <c r="AY31" s="332">
        <v>0</v>
      </c>
      <c r="AZ31" s="335">
        <f>AVERAGE(Q31:S31)+0.25*MAX(0,(COUNT(W31,Y31,AA31,AC31,AE31,AG31,AI31,AK31,AM31,AO31,AQ31,AS31)-3))+IF(AW31&gt;0.55,0.25,0)+IF(MAX(W31,Y31,AA31,AC31,AE31,AG31,AI31,AK31,AM31,AO31,AQ31,AS31)&gt;5,0.25,0)</f>
        <v>3.75</v>
      </c>
      <c r="BA31" s="336" t="str">
        <f>IF(AZ31&gt;9,"SuperStar",IF(AZ31&gt;8,"Star",IF(AZ31&gt;6.5,"GoodReg",IF(AZ31&gt;5,"Reg",IF(AZ31&gt;4,"Bench","Minors")))))</f>
        <v>Minors</v>
      </c>
      <c r="BB31" s="336">
        <f>AVERAGE(T31:V31)+0.25*MAX(0,(COUNT(X31,Z31,AB31,AD31,AF31,AH31,AJ31,AL31,AN31,AP31,AR31,AT31)-3))+IF(AW31&gt;0.55,0.25,0)+IF(MAX(X31,Z31,AB31,AD31,AF31,AH31,AJ31,AL31,AN31,AP31,AR31,AT31)&gt;5,0.25,0)</f>
        <v>5</v>
      </c>
      <c r="BC31" s="336" t="str">
        <f>IF(BB31&gt;9,"SuperStar",IF(BB31&gt;8,"Star",IF(BB31&gt;6.5,"GoodReg",IF(BB31&gt;5,"Reg",IF(BB31&gt;4,"Bench","Minors")))))</f>
        <v>Bench</v>
      </c>
      <c r="BD31" s="336">
        <f>MIN(AZ31+(MAX(0,25-U31))^1.5,BB31)</f>
        <v>5</v>
      </c>
      <c r="BE31" s="336" t="str">
        <f>IF(BD31&gt;9,"SuperStar",IF(BD31&gt;8,"Star",IF(BD31&gt;6.5,"GoodReg",IF(BD31&gt;5,"Reg",IF(BD31&gt;4,"Bench","Minors")))))</f>
        <v>Bench</v>
      </c>
      <c r="BF31" s="337">
        <f>COUNT(W31:AT31)/2</f>
        <v>5</v>
      </c>
      <c r="BG31" s="338">
        <f>COUNTIF(W31:AT31,"&gt;5")/2</f>
        <v>0.5</v>
      </c>
      <c r="BH31" s="266" t="str">
        <f>IF(AY31=1,"Yes","")</f>
        <v/>
      </c>
      <c r="BI31" s="266" t="str">
        <f>IF(B31="ML","There",IF(AVERAGE($T31:$V31)&gt;=6,"Likely",IF(AVERAGE($T31:$V31)&gt;=4,"Possible","Unlikely")))</f>
        <v>Possible</v>
      </c>
      <c r="BJ31" s="267" t="str">
        <f>IF(AVERAGE(Q31:S31)&gt;=5.5,"ML",IF(AVERAGE(Q31:S31)&gt;=4.5,"AAA",IF(AVERAGE(Q31:S31)&gt;=4,"AA",IF(AVERAGE(Q31:S31)&gt;=3.5,"A","SS-A"))))</f>
        <v>SS-A</v>
      </c>
      <c r="BK31" s="267">
        <f>SUM(Q31:S31)</f>
        <v>9</v>
      </c>
      <c r="BL31" s="267">
        <f>SUM(T31:V31)</f>
        <v>12</v>
      </c>
      <c r="BM31" s="267">
        <f>Q31-T31</f>
        <v>-1</v>
      </c>
      <c r="BN31" s="267">
        <f>R31-U31</f>
        <v>-1</v>
      </c>
      <c r="BO31" s="267">
        <f>S31-V31</f>
        <v>-1</v>
      </c>
      <c r="BP31" s="267">
        <f>SUM(BM31:BO31)</f>
        <v>-3</v>
      </c>
    </row>
    <row r="32" spans="1:68" s="267" customFormat="1" x14ac:dyDescent="0.25">
      <c r="A32" s="273" t="str">
        <f>F32&amp;" "&amp;G32</f>
        <v>Masayuki Sato</v>
      </c>
      <c r="B32" s="273" t="str">
        <f>IF(ISERROR(VLOOKUP(A32,KAL!$C$53:$C$74,1,FALSE)),IF(ISERROR(VLOOKUP(A32,'GRR-AAA'!$C$51:$C$72,1,FALSE)),IF(ISERROR(VLOOKUP(A32,'HAM-AA'!$C$51:$C$72,1,FALSE)),IF(ISERROR(VLOOKUP(A32,'NAM-A'!$C$51:$C$72,1,FALSE)),IF(ISERROR(VLOOKUP(A32,'KET-S A'!$C$51:$C$72,1,FALSE)),"","S A"),"A"),"AA"),"AAA"),"ML")</f>
        <v/>
      </c>
      <c r="D32" s="267" t="str">
        <f>IF(OR(OR(O32="Very High",O32="High"),AND(OR(O32="Very High",O32="High",O32="Normal"),OR(P32="Very High",P32="High"))),"K","T")</f>
        <v>T</v>
      </c>
      <c r="E32" s="266" t="s">
        <v>98</v>
      </c>
      <c r="F32" s="266" t="s">
        <v>702</v>
      </c>
      <c r="G32" s="266" t="s">
        <v>703</v>
      </c>
      <c r="H32" s="266" t="s">
        <v>553</v>
      </c>
      <c r="I32" s="266" t="s">
        <v>200</v>
      </c>
      <c r="J32" s="266">
        <v>22</v>
      </c>
      <c r="K32" s="266" t="s">
        <v>94</v>
      </c>
      <c r="L32" s="332" t="s">
        <v>94</v>
      </c>
      <c r="M32" s="266" t="s">
        <v>40</v>
      </c>
      <c r="N32" s="266" t="s">
        <v>40</v>
      </c>
      <c r="O32" s="266" t="s">
        <v>214</v>
      </c>
      <c r="P32" s="332" t="s">
        <v>214</v>
      </c>
      <c r="Q32" s="266">
        <v>5</v>
      </c>
      <c r="R32" s="266">
        <v>2</v>
      </c>
      <c r="S32" s="332">
        <v>2</v>
      </c>
      <c r="T32" s="266">
        <v>5</v>
      </c>
      <c r="U32" s="266">
        <v>3</v>
      </c>
      <c r="V32" s="332">
        <v>3</v>
      </c>
      <c r="W32" s="266">
        <v>6</v>
      </c>
      <c r="X32" s="266">
        <v>7</v>
      </c>
      <c r="Y32" s="266">
        <v>1</v>
      </c>
      <c r="Z32" s="266">
        <v>2</v>
      </c>
      <c r="AA32" s="266">
        <v>6</v>
      </c>
      <c r="AB32" s="266">
        <v>7</v>
      </c>
      <c r="AC32" s="266" t="s">
        <v>35</v>
      </c>
      <c r="AD32" s="266" t="s">
        <v>35</v>
      </c>
      <c r="AE32" s="266" t="s">
        <v>35</v>
      </c>
      <c r="AF32" s="266" t="s">
        <v>35</v>
      </c>
      <c r="AG32" s="266" t="s">
        <v>35</v>
      </c>
      <c r="AH32" s="266" t="s">
        <v>35</v>
      </c>
      <c r="AI32" s="266" t="s">
        <v>35</v>
      </c>
      <c r="AJ32" s="266" t="s">
        <v>35</v>
      </c>
      <c r="AK32" s="266">
        <v>6</v>
      </c>
      <c r="AL32" s="266">
        <v>6</v>
      </c>
      <c r="AM32" s="266" t="s">
        <v>35</v>
      </c>
      <c r="AN32" s="266" t="s">
        <v>35</v>
      </c>
      <c r="AO32" s="266" t="s">
        <v>35</v>
      </c>
      <c r="AP32" s="266" t="s">
        <v>35</v>
      </c>
      <c r="AQ32" s="266" t="s">
        <v>35</v>
      </c>
      <c r="AR32" s="266" t="s">
        <v>35</v>
      </c>
      <c r="AS32" s="266" t="s">
        <v>35</v>
      </c>
      <c r="AT32" s="332" t="s">
        <v>35</v>
      </c>
      <c r="AU32" s="266" t="s">
        <v>9</v>
      </c>
      <c r="AV32" s="266">
        <v>10</v>
      </c>
      <c r="AW32" s="333" t="s">
        <v>453</v>
      </c>
      <c r="AX32" s="334" t="s">
        <v>35</v>
      </c>
      <c r="AY32" s="332">
        <v>0</v>
      </c>
      <c r="AZ32" s="335">
        <f>AVERAGE(Q32:S32)+0.25*MAX(0,(COUNT(W32,Y32,AA32,AC32,AE32,AG32,AI32,AK32,AM32,AO32,AQ32,AS32)-3))+IF(AW32&gt;0.55,0.25,0)+IF(MAX(W32,Y32,AA32,AC32,AE32,AG32,AI32,AK32,AM32,AO32,AQ32,AS32)&gt;5,0.25,0)</f>
        <v>3.75</v>
      </c>
      <c r="BA32" s="336" t="str">
        <f>IF(AZ32&gt;9,"SuperStar",IF(AZ32&gt;8,"Star",IF(AZ32&gt;6.5,"GoodReg",IF(AZ32&gt;5,"Reg",IF(AZ32&gt;4,"Bench","Minors")))))</f>
        <v>Minors</v>
      </c>
      <c r="BB32" s="336">
        <f>AVERAGE(T32:V32)+0.25*MAX(0,(COUNT(X32,Z32,AB32,AD32,AF32,AH32,AJ32,AL32,AN32,AP32,AR32,AT32)-3))+IF(AW32&gt;0.55,0.25,0)+IF(MAX(X32,Z32,AB32,AD32,AF32,AH32,AJ32,AL32,AN32,AP32,AR32,AT32)&gt;5,0.25,0)</f>
        <v>4.4166666666666661</v>
      </c>
      <c r="BC32" s="336" t="str">
        <f>IF(BB32&gt;9,"SuperStar",IF(BB32&gt;8,"Star",IF(BB32&gt;6.5,"GoodReg",IF(BB32&gt;5,"Reg",IF(BB32&gt;4,"Bench","Minors")))))</f>
        <v>Bench</v>
      </c>
      <c r="BD32" s="336">
        <f>MIN(AZ32+(MAX(0,25-U32))^1.5,BB32)</f>
        <v>4.4166666666666661</v>
      </c>
      <c r="BE32" s="336" t="str">
        <f>IF(BD32&gt;9,"SuperStar",IF(BD32&gt;8,"Star",IF(BD32&gt;6.5,"GoodReg",IF(BD32&gt;5,"Reg",IF(BD32&gt;4,"Bench","Minors")))))</f>
        <v>Bench</v>
      </c>
      <c r="BF32" s="337">
        <f>COUNT(W32:AT32)/2</f>
        <v>4</v>
      </c>
      <c r="BG32" s="338">
        <f>COUNTIF(W32:AT32,"&gt;5")/2</f>
        <v>3</v>
      </c>
      <c r="BH32" s="266" t="str">
        <f>IF(AY32=1,"Yes","")</f>
        <v/>
      </c>
      <c r="BI32" s="266" t="str">
        <f>IF(B32="ML","There",IF(AVERAGE($T32:$V32)&gt;=6,"Likely",IF(AVERAGE($T32:$V32)&gt;=4,"Possible","Unlikely")))</f>
        <v>Unlikely</v>
      </c>
      <c r="BJ32" s="267" t="str">
        <f>IF(AVERAGE(Q32:S32)&gt;=5.5,"ML",IF(AVERAGE(Q32:S32)&gt;=4.5,"AAA",IF(AVERAGE(Q32:S32)&gt;=4,"AA",IF(AVERAGE(Q32:S32)&gt;=3.5,"A","SS-A"))))</f>
        <v>SS-A</v>
      </c>
      <c r="BK32" s="267">
        <f>SUM(Q32:S32)</f>
        <v>9</v>
      </c>
      <c r="BL32" s="267">
        <f>SUM(T32:V32)</f>
        <v>11</v>
      </c>
      <c r="BM32" s="267">
        <f>Q32-T32</f>
        <v>0</v>
      </c>
      <c r="BN32" s="267">
        <f>R32-U32</f>
        <v>-1</v>
      </c>
      <c r="BO32" s="267">
        <f>S32-V32</f>
        <v>-1</v>
      </c>
      <c r="BP32" s="267">
        <f>SUM(BM32:BO32)</f>
        <v>-2</v>
      </c>
    </row>
    <row r="33" spans="1:68" s="267" customFormat="1" x14ac:dyDescent="0.25">
      <c r="A33" s="273" t="str">
        <f>F33&amp;" "&amp;G33</f>
        <v>José Gómez</v>
      </c>
      <c r="B33" s="273" t="str">
        <f>IF(ISERROR(VLOOKUP(A33,KAL!$C$53:$C$74,1,FALSE)),IF(ISERROR(VLOOKUP(A33,'GRR-AAA'!$C$51:$C$72,1,FALSE)),IF(ISERROR(VLOOKUP(A33,'HAM-AA'!$C$51:$C$72,1,FALSE)),IF(ISERROR(VLOOKUP(A33,'NAM-A'!$C$51:$C$72,1,FALSE)),IF(ISERROR(VLOOKUP(A33,'KET-S A'!$C$51:$C$72,1,FALSE)),"","S A"),"A"),"AA"),"AAA"),"ML")</f>
        <v/>
      </c>
      <c r="D33" s="267" t="str">
        <f>IF(OR(OR(O33="Very High",O33="High"),AND(OR(O33="Very High",O33="High",O33="Normal"),OR(P33="Very High",P33="High"))),"K","T")</f>
        <v>T</v>
      </c>
      <c r="E33" s="266" t="s">
        <v>13</v>
      </c>
      <c r="F33" s="266" t="s">
        <v>509</v>
      </c>
      <c r="G33" s="266" t="s">
        <v>593</v>
      </c>
      <c r="H33" s="266" t="s">
        <v>531</v>
      </c>
      <c r="I33" s="266" t="s">
        <v>295</v>
      </c>
      <c r="J33" s="266">
        <v>20</v>
      </c>
      <c r="K33" s="266" t="s">
        <v>94</v>
      </c>
      <c r="L33" s="332" t="s">
        <v>94</v>
      </c>
      <c r="M33" s="266" t="s">
        <v>40</v>
      </c>
      <c r="N33" s="266" t="s">
        <v>40</v>
      </c>
      <c r="O33" s="266" t="s">
        <v>214</v>
      </c>
      <c r="P33" s="332" t="s">
        <v>214</v>
      </c>
      <c r="Q33" s="266">
        <v>5</v>
      </c>
      <c r="R33" s="266">
        <v>2</v>
      </c>
      <c r="S33" s="332">
        <v>2</v>
      </c>
      <c r="T33" s="266">
        <v>5</v>
      </c>
      <c r="U33" s="266">
        <v>2</v>
      </c>
      <c r="V33" s="332">
        <v>2</v>
      </c>
      <c r="W33" s="266">
        <v>6</v>
      </c>
      <c r="X33" s="266">
        <v>6</v>
      </c>
      <c r="Y33" s="266">
        <v>2</v>
      </c>
      <c r="Z33" s="266">
        <v>2</v>
      </c>
      <c r="AA33" s="266">
        <v>3</v>
      </c>
      <c r="AB33" s="266">
        <v>3</v>
      </c>
      <c r="AC33" s="266" t="s">
        <v>35</v>
      </c>
      <c r="AD33" s="266" t="s">
        <v>35</v>
      </c>
      <c r="AE33" s="266" t="s">
        <v>35</v>
      </c>
      <c r="AF33" s="266" t="s">
        <v>35</v>
      </c>
      <c r="AG33" s="266" t="s">
        <v>35</v>
      </c>
      <c r="AH33" s="266" t="s">
        <v>35</v>
      </c>
      <c r="AI33" s="266" t="s">
        <v>35</v>
      </c>
      <c r="AJ33" s="266" t="s">
        <v>35</v>
      </c>
      <c r="AK33" s="266">
        <v>5</v>
      </c>
      <c r="AL33" s="266">
        <v>5</v>
      </c>
      <c r="AM33" s="266" t="s">
        <v>35</v>
      </c>
      <c r="AN33" s="266" t="s">
        <v>35</v>
      </c>
      <c r="AO33" s="266" t="s">
        <v>35</v>
      </c>
      <c r="AP33" s="266" t="s">
        <v>35</v>
      </c>
      <c r="AQ33" s="266" t="s">
        <v>35</v>
      </c>
      <c r="AR33" s="266" t="s">
        <v>35</v>
      </c>
      <c r="AS33" s="266" t="s">
        <v>35</v>
      </c>
      <c r="AT33" s="332" t="s">
        <v>35</v>
      </c>
      <c r="AU33" s="266" t="s">
        <v>8</v>
      </c>
      <c r="AV33" s="266">
        <v>6</v>
      </c>
      <c r="AW33" s="333" t="s">
        <v>453</v>
      </c>
      <c r="AX33" s="334" t="s">
        <v>35</v>
      </c>
      <c r="AY33" s="332">
        <v>0</v>
      </c>
      <c r="AZ33" s="335">
        <f>AVERAGE(Q33:S33)+0.25*MAX(0,(COUNT(W33,Y33,AA33,AC33,AE33,AG33,AI33,AK33,AM33,AO33,AQ33,AS33)-3))+IF(AW33&gt;0.55,0.25,0)+IF(MAX(W33,Y33,AA33,AC33,AE33,AG33,AI33,AK33,AM33,AO33,AQ33,AS33)&gt;5,0.25,0)</f>
        <v>3.75</v>
      </c>
      <c r="BA33" s="336" t="str">
        <f>IF(AZ33&gt;9,"SuperStar",IF(AZ33&gt;8,"Star",IF(AZ33&gt;6.5,"GoodReg",IF(AZ33&gt;5,"Reg",IF(AZ33&gt;4,"Bench","Minors")))))</f>
        <v>Minors</v>
      </c>
      <c r="BB33" s="336">
        <f>AVERAGE(T33:V33)+0.25*MAX(0,(COUNT(X33,Z33,AB33,AD33,AF33,AH33,AJ33,AL33,AN33,AP33,AR33,AT33)-3))+IF(AW33&gt;0.55,0.25,0)+IF(MAX(X33,Z33,AB33,AD33,AF33,AH33,AJ33,AL33,AN33,AP33,AR33,AT33)&gt;5,0.25,0)</f>
        <v>3.75</v>
      </c>
      <c r="BC33" s="336" t="str">
        <f>IF(BB33&gt;9,"SuperStar",IF(BB33&gt;8,"Star",IF(BB33&gt;6.5,"GoodReg",IF(BB33&gt;5,"Reg",IF(BB33&gt;4,"Bench","Minors")))))</f>
        <v>Minors</v>
      </c>
      <c r="BD33" s="336">
        <f>MIN(AZ33+(MAX(0,25-U33))^1.5,BB33)</f>
        <v>3.75</v>
      </c>
      <c r="BE33" s="336" t="str">
        <f>IF(BD33&gt;9,"SuperStar",IF(BD33&gt;8,"Star",IF(BD33&gt;6.5,"GoodReg",IF(BD33&gt;5,"Reg",IF(BD33&gt;4,"Bench","Minors")))))</f>
        <v>Minors</v>
      </c>
      <c r="BF33" s="337">
        <f>COUNT(W33:AT33)/2</f>
        <v>4</v>
      </c>
      <c r="BG33" s="338">
        <f>COUNTIF(W33:AT33,"&gt;5")/2</f>
        <v>1</v>
      </c>
      <c r="BH33" s="266" t="str">
        <f>IF(AY33=1,"Yes","")</f>
        <v/>
      </c>
      <c r="BI33" s="266" t="str">
        <f>IF(B33="ML","There",IF(AVERAGE($T33:$V33)&gt;=6,"Likely",IF(AVERAGE($T33:$V33)&gt;=4,"Possible","Unlikely")))</f>
        <v>Unlikely</v>
      </c>
      <c r="BJ33" s="267" t="str">
        <f>IF(AVERAGE(Q33:S33)&gt;=5.5,"ML",IF(AVERAGE(Q33:S33)&gt;=4.5,"AAA",IF(AVERAGE(Q33:S33)&gt;=4,"AA",IF(AVERAGE(Q33:S33)&gt;=3.5,"A","SS-A"))))</f>
        <v>SS-A</v>
      </c>
      <c r="BK33" s="267">
        <f>SUM(Q33:S33)</f>
        <v>9</v>
      </c>
      <c r="BL33" s="267">
        <f>SUM(T33:V33)</f>
        <v>9</v>
      </c>
      <c r="BM33" s="267">
        <f>Q33-T33</f>
        <v>0</v>
      </c>
      <c r="BN33" s="267">
        <f>R33-U33</f>
        <v>0</v>
      </c>
      <c r="BO33" s="267">
        <f>S33-V33</f>
        <v>0</v>
      </c>
      <c r="BP33" s="267">
        <f>SUM(BM33:BO33)</f>
        <v>0</v>
      </c>
    </row>
    <row r="34" spans="1:68" s="267" customFormat="1" x14ac:dyDescent="0.25">
      <c r="A34" s="273" t="str">
        <f>F34&amp;" "&amp;G34</f>
        <v>Gustavo Martínez</v>
      </c>
      <c r="B34" s="273" t="str">
        <f>IF(ISERROR(VLOOKUP(A34,KAL!$C$53:$C$74,1,FALSE)),IF(ISERROR(VLOOKUP(A34,'GRR-AAA'!$C$51:$C$72,1,FALSE)),IF(ISERROR(VLOOKUP(A34,'HAM-AA'!$C$51:$C$72,1,FALSE)),IF(ISERROR(VLOOKUP(A34,'NAM-A'!$C$51:$C$72,1,FALSE)),IF(ISERROR(VLOOKUP(A34,'KET-S A'!$C$51:$C$72,1,FALSE)),"","S A"),"A"),"AA"),"AAA"),"ML")</f>
        <v/>
      </c>
      <c r="D34" s="267" t="str">
        <f>IF(OR(OR(O34="Very High",O34="High"),AND(OR(O34="Very High",O34="High",O34="Normal"),OR(P34="Very High",P34="High"))),"K","T")</f>
        <v>T</v>
      </c>
      <c r="E34" s="266" t="s">
        <v>13</v>
      </c>
      <c r="F34" s="266" t="s">
        <v>636</v>
      </c>
      <c r="G34" s="266" t="s">
        <v>635</v>
      </c>
      <c r="H34" s="266" t="s">
        <v>533</v>
      </c>
      <c r="I34" s="266" t="s">
        <v>199</v>
      </c>
      <c r="J34" s="266">
        <v>24</v>
      </c>
      <c r="K34" s="266" t="s">
        <v>94</v>
      </c>
      <c r="L34" s="332" t="s">
        <v>94</v>
      </c>
      <c r="M34" s="266" t="s">
        <v>40</v>
      </c>
      <c r="N34" s="266" t="s">
        <v>40</v>
      </c>
      <c r="O34" s="266" t="s">
        <v>215</v>
      </c>
      <c r="P34" s="332" t="s">
        <v>214</v>
      </c>
      <c r="Q34" s="266">
        <v>3</v>
      </c>
      <c r="R34" s="266">
        <v>3</v>
      </c>
      <c r="S34" s="332">
        <v>2</v>
      </c>
      <c r="T34" s="266">
        <v>3</v>
      </c>
      <c r="U34" s="266">
        <v>4</v>
      </c>
      <c r="V34" s="332">
        <v>2</v>
      </c>
      <c r="W34" s="266">
        <v>4</v>
      </c>
      <c r="X34" s="266">
        <v>4</v>
      </c>
      <c r="Y34" s="266">
        <v>4</v>
      </c>
      <c r="Z34" s="266">
        <v>4</v>
      </c>
      <c r="AA34" s="266">
        <v>3</v>
      </c>
      <c r="AB34" s="266">
        <v>4</v>
      </c>
      <c r="AC34" s="266" t="s">
        <v>35</v>
      </c>
      <c r="AD34" s="266" t="s">
        <v>35</v>
      </c>
      <c r="AE34" s="266" t="s">
        <v>35</v>
      </c>
      <c r="AF34" s="266" t="s">
        <v>35</v>
      </c>
      <c r="AG34" s="266">
        <v>4</v>
      </c>
      <c r="AH34" s="266">
        <v>4</v>
      </c>
      <c r="AI34" s="266" t="s">
        <v>35</v>
      </c>
      <c r="AJ34" s="266" t="s">
        <v>35</v>
      </c>
      <c r="AK34" s="266">
        <v>4</v>
      </c>
      <c r="AL34" s="266">
        <v>5</v>
      </c>
      <c r="AM34" s="266">
        <v>4</v>
      </c>
      <c r="AN34" s="266">
        <v>4</v>
      </c>
      <c r="AO34" s="266" t="s">
        <v>35</v>
      </c>
      <c r="AP34" s="266" t="s">
        <v>35</v>
      </c>
      <c r="AQ34" s="266" t="s">
        <v>35</v>
      </c>
      <c r="AR34" s="266" t="s">
        <v>35</v>
      </c>
      <c r="AS34" s="266" t="s">
        <v>35</v>
      </c>
      <c r="AT34" s="332" t="s">
        <v>35</v>
      </c>
      <c r="AU34" s="266" t="s">
        <v>459</v>
      </c>
      <c r="AV34" s="266">
        <v>8</v>
      </c>
      <c r="AW34" s="333" t="s">
        <v>454</v>
      </c>
      <c r="AX34" s="334" t="s">
        <v>35</v>
      </c>
      <c r="AY34" s="332">
        <v>0</v>
      </c>
      <c r="AZ34" s="335">
        <f>AVERAGE(Q34:S34)+0.25*MAX(0,(COUNT(W34,Y34,AA34,AC34,AE34,AG34,AI34,AK34,AM34,AO34,AQ34,AS34)-3))+IF(AW34&gt;0.55,0.25,0)+IF(MAX(W34,Y34,AA34,AC34,AE34,AG34,AI34,AK34,AM34,AO34,AQ34,AS34)&gt;5,0.25,0)</f>
        <v>3.6666666666666665</v>
      </c>
      <c r="BA34" s="336" t="str">
        <f>IF(AZ34&gt;9,"SuperStar",IF(AZ34&gt;8,"Star",IF(AZ34&gt;6.5,"GoodReg",IF(AZ34&gt;5,"Reg",IF(AZ34&gt;4,"Bench","Minors")))))</f>
        <v>Minors</v>
      </c>
      <c r="BB34" s="336">
        <f>AVERAGE(T34:V34)+0.25*MAX(0,(COUNT(X34,Z34,AB34,AD34,AF34,AH34,AJ34,AL34,AN34,AP34,AR34,AT34)-3))+IF(AW34&gt;0.55,0.25,0)+IF(MAX(X34,Z34,AB34,AD34,AF34,AH34,AJ34,AL34,AN34,AP34,AR34,AT34)&gt;5,0.25,0)</f>
        <v>4</v>
      </c>
      <c r="BC34" s="336" t="str">
        <f>IF(BB34&gt;9,"SuperStar",IF(BB34&gt;8,"Star",IF(BB34&gt;6.5,"GoodReg",IF(BB34&gt;5,"Reg",IF(BB34&gt;4,"Bench","Minors")))))</f>
        <v>Minors</v>
      </c>
      <c r="BD34" s="336">
        <f>MIN(AZ34+(MAX(0,25-U34))^1.5,BB34)</f>
        <v>4</v>
      </c>
      <c r="BE34" s="336" t="str">
        <f>IF(BD34&gt;9,"SuperStar",IF(BD34&gt;8,"Star",IF(BD34&gt;6.5,"GoodReg",IF(BD34&gt;5,"Reg",IF(BD34&gt;4,"Bench","Minors")))))</f>
        <v>Minors</v>
      </c>
      <c r="BF34" s="337">
        <f>COUNT(W34:AT34)/2</f>
        <v>6</v>
      </c>
      <c r="BG34" s="338">
        <f>COUNTIF(W34:AT34,"&gt;5")/2</f>
        <v>0</v>
      </c>
      <c r="BH34" s="266" t="str">
        <f>IF(AY34=1,"Yes","")</f>
        <v/>
      </c>
      <c r="BI34" s="266" t="str">
        <f>IF(B34="ML","There",IF(AVERAGE($T34:$V34)&gt;=6,"Likely",IF(AVERAGE($T34:$V34)&gt;=4,"Possible","Unlikely")))</f>
        <v>Unlikely</v>
      </c>
      <c r="BJ34" s="267" t="str">
        <f>IF(AVERAGE(Q34:S34)&gt;=5.5,"ML",IF(AVERAGE(Q34:S34)&gt;=4.5,"AAA",IF(AVERAGE(Q34:S34)&gt;=4,"AA",IF(AVERAGE(Q34:S34)&gt;=3.5,"A","SS-A"))))</f>
        <v>SS-A</v>
      </c>
      <c r="BK34" s="267">
        <f>SUM(Q34:S34)</f>
        <v>8</v>
      </c>
      <c r="BL34" s="267">
        <f>SUM(T34:V34)</f>
        <v>9</v>
      </c>
      <c r="BM34" s="267">
        <f>Q34-T34</f>
        <v>0</v>
      </c>
      <c r="BN34" s="267">
        <f>R34-U34</f>
        <v>-1</v>
      </c>
      <c r="BO34" s="267">
        <f>S34-V34</f>
        <v>0</v>
      </c>
      <c r="BP34" s="267">
        <f>SUM(BM34:BO34)</f>
        <v>-1</v>
      </c>
    </row>
    <row r="35" spans="1:68" s="267" customFormat="1" x14ac:dyDescent="0.25">
      <c r="A35" s="273" t="str">
        <f>F35&amp;" "&amp;G35</f>
        <v>Tatsuya Kajitani</v>
      </c>
      <c r="B35" s="273" t="str">
        <f>IF(ISERROR(VLOOKUP(A35,KAL!$C$53:$C$74,1,FALSE)),IF(ISERROR(VLOOKUP(A35,'GRR-AAA'!$C$51:$C$72,1,FALSE)),IF(ISERROR(VLOOKUP(A35,'HAM-AA'!$C$51:$C$72,1,FALSE)),IF(ISERROR(VLOOKUP(A35,'NAM-A'!$C$51:$C$72,1,FALSE)),IF(ISERROR(VLOOKUP(A35,'KET-S A'!$C$51:$C$72,1,FALSE)),"","S A"),"A"),"AA"),"AAA"),"ML")</f>
        <v/>
      </c>
      <c r="D35" s="267" t="str">
        <f>IF(OR(OR(O35="Very High",O35="High"),AND(OR(O35="Very High",O35="High",O35="Normal"),OR(P35="Very High",P35="High"))),"K","T")</f>
        <v>T</v>
      </c>
      <c r="E35" s="266" t="s">
        <v>98</v>
      </c>
      <c r="F35" s="266" t="s">
        <v>612</v>
      </c>
      <c r="G35" s="266" t="s">
        <v>613</v>
      </c>
      <c r="H35" s="266" t="s">
        <v>531</v>
      </c>
      <c r="I35" s="266" t="s">
        <v>295</v>
      </c>
      <c r="J35" s="266">
        <v>19</v>
      </c>
      <c r="K35" s="266" t="s">
        <v>93</v>
      </c>
      <c r="L35" s="332" t="s">
        <v>93</v>
      </c>
      <c r="M35" s="266" t="s">
        <v>40</v>
      </c>
      <c r="N35" s="266" t="s">
        <v>34</v>
      </c>
      <c r="O35" s="266" t="s">
        <v>214</v>
      </c>
      <c r="P35" s="332" t="s">
        <v>214</v>
      </c>
      <c r="Q35" s="266">
        <v>2</v>
      </c>
      <c r="R35" s="266">
        <v>4</v>
      </c>
      <c r="S35" s="332">
        <v>3</v>
      </c>
      <c r="T35" s="266">
        <v>5</v>
      </c>
      <c r="U35" s="266">
        <v>5</v>
      </c>
      <c r="V35" s="332">
        <v>7</v>
      </c>
      <c r="W35" s="266">
        <v>3</v>
      </c>
      <c r="X35" s="266">
        <v>5</v>
      </c>
      <c r="Y35" s="266">
        <v>1</v>
      </c>
      <c r="Z35" s="266">
        <v>7</v>
      </c>
      <c r="AA35" s="266">
        <v>1</v>
      </c>
      <c r="AB35" s="266">
        <v>2</v>
      </c>
      <c r="AC35" s="266" t="s">
        <v>35</v>
      </c>
      <c r="AD35" s="266" t="s">
        <v>35</v>
      </c>
      <c r="AE35" s="266" t="s">
        <v>35</v>
      </c>
      <c r="AF35" s="266" t="s">
        <v>35</v>
      </c>
      <c r="AG35" s="266" t="s">
        <v>35</v>
      </c>
      <c r="AH35" s="266" t="s">
        <v>35</v>
      </c>
      <c r="AI35" s="266">
        <v>4</v>
      </c>
      <c r="AJ35" s="266">
        <v>5</v>
      </c>
      <c r="AK35" s="266" t="s">
        <v>35</v>
      </c>
      <c r="AL35" s="266" t="s">
        <v>35</v>
      </c>
      <c r="AM35" s="266" t="s">
        <v>35</v>
      </c>
      <c r="AN35" s="266" t="s">
        <v>35</v>
      </c>
      <c r="AO35" s="266" t="s">
        <v>35</v>
      </c>
      <c r="AP35" s="266" t="s">
        <v>35</v>
      </c>
      <c r="AQ35" s="266" t="s">
        <v>35</v>
      </c>
      <c r="AR35" s="266" t="s">
        <v>35</v>
      </c>
      <c r="AS35" s="266" t="s">
        <v>35</v>
      </c>
      <c r="AT35" s="332" t="s">
        <v>35</v>
      </c>
      <c r="AU35" s="266" t="s">
        <v>0</v>
      </c>
      <c r="AV35" s="266">
        <v>10</v>
      </c>
      <c r="AW35" s="333" t="s">
        <v>454</v>
      </c>
      <c r="AX35" s="334" t="s">
        <v>35</v>
      </c>
      <c r="AY35" s="332">
        <v>0</v>
      </c>
      <c r="AZ35" s="335">
        <f>AVERAGE(Q35:S35)+0.25*MAX(0,(COUNT(W35,Y35,AA35,AC35,AE35,AG35,AI35,AK35,AM35,AO35,AQ35,AS35)-3))+IF(AW35&gt;0.55,0.25,0)+IF(MAX(W35,Y35,AA35,AC35,AE35,AG35,AI35,AK35,AM35,AO35,AQ35,AS35)&gt;5,0.25,0)</f>
        <v>3.5</v>
      </c>
      <c r="BA35" s="336" t="str">
        <f>IF(AZ35&gt;9,"SuperStar",IF(AZ35&gt;8,"Star",IF(AZ35&gt;6.5,"GoodReg",IF(AZ35&gt;5,"Reg",IF(AZ35&gt;4,"Bench","Minors")))))</f>
        <v>Minors</v>
      </c>
      <c r="BB35" s="336">
        <f>AVERAGE(T35:V35)+0.25*MAX(0,(COUNT(X35,Z35,AB35,AD35,AF35,AH35,AJ35,AL35,AN35,AP35,AR35,AT35)-3))+IF(AW35&gt;0.55,0.25,0)+IF(MAX(X35,Z35,AB35,AD35,AF35,AH35,AJ35,AL35,AN35,AP35,AR35,AT35)&gt;5,0.25,0)</f>
        <v>6.416666666666667</v>
      </c>
      <c r="BC35" s="336" t="str">
        <f>IF(BB35&gt;9,"SuperStar",IF(BB35&gt;8,"Star",IF(BB35&gt;6.5,"GoodReg",IF(BB35&gt;5,"Reg",IF(BB35&gt;4,"Bench","Minors")))))</f>
        <v>Reg</v>
      </c>
      <c r="BD35" s="336">
        <f>MIN(AZ35+(MAX(0,25-U35))^1.5,BB35)</f>
        <v>6.416666666666667</v>
      </c>
      <c r="BE35" s="336" t="str">
        <f>IF(BD35&gt;9,"SuperStar",IF(BD35&gt;8,"Star",IF(BD35&gt;6.5,"GoodReg",IF(BD35&gt;5,"Reg",IF(BD35&gt;4,"Bench","Minors")))))</f>
        <v>Reg</v>
      </c>
      <c r="BF35" s="337">
        <f>COUNT(W35:AT35)/2</f>
        <v>4</v>
      </c>
      <c r="BG35" s="338">
        <f>COUNTIF(W35:AT35,"&gt;5")/2</f>
        <v>0.5</v>
      </c>
      <c r="BH35" s="266" t="str">
        <f>IF(AY35=1,"Yes","")</f>
        <v/>
      </c>
      <c r="BI35" s="266" t="str">
        <f>IF(B35="ML","There",IF(AVERAGE($T35:$V35)&gt;=6,"Likely",IF(AVERAGE($T35:$V35)&gt;=4,"Possible","Unlikely")))</f>
        <v>Possible</v>
      </c>
      <c r="BJ35" s="267" t="str">
        <f>IF(AVERAGE(Q35:S35)&gt;=5.5,"ML",IF(AVERAGE(Q35:S35)&gt;=4.5,"AAA",IF(AVERAGE(Q35:S35)&gt;=4,"AA",IF(AVERAGE(Q35:S35)&gt;=3.5,"A","SS-A"))))</f>
        <v>SS-A</v>
      </c>
      <c r="BK35" s="267">
        <f>SUM(Q35:S35)</f>
        <v>9</v>
      </c>
      <c r="BL35" s="267">
        <f>SUM(T35:V35)</f>
        <v>17</v>
      </c>
      <c r="BM35" s="267">
        <f>Q35-T35</f>
        <v>-3</v>
      </c>
      <c r="BN35" s="267">
        <f>R35-U35</f>
        <v>-1</v>
      </c>
      <c r="BO35" s="267">
        <f>S35-V35</f>
        <v>-4</v>
      </c>
      <c r="BP35" s="267">
        <f>SUM(BM35:BO35)</f>
        <v>-8</v>
      </c>
    </row>
    <row r="36" spans="1:68" s="267" customFormat="1" x14ac:dyDescent="0.25">
      <c r="A36" s="273" t="str">
        <f>F36&amp;" "&amp;G36</f>
        <v>Al O'Neill</v>
      </c>
      <c r="B36" s="273" t="str">
        <f>IF(ISERROR(VLOOKUP(A36,KAL!$C$53:$C$74,1,FALSE)),IF(ISERROR(VLOOKUP(A36,'GRR-AAA'!$C$51:$C$72,1,FALSE)),IF(ISERROR(VLOOKUP(A36,'HAM-AA'!$C$51:$C$72,1,FALSE)),IF(ISERROR(VLOOKUP(A36,'NAM-A'!$C$51:$C$72,1,FALSE)),IF(ISERROR(VLOOKUP(A36,'KET-S A'!$C$51:$C$72,1,FALSE)),"","S A"),"A"),"AA"),"AAA"),"ML")</f>
        <v/>
      </c>
      <c r="D36" s="267" t="str">
        <f>IF(OR(OR(O36="Very High",O36="High"),AND(OR(O36="Very High",O36="High",O36="Normal"),OR(P36="Very High",P36="High"))),"K","T")</f>
        <v>T</v>
      </c>
      <c r="E36" s="266" t="s">
        <v>13</v>
      </c>
      <c r="F36" s="266" t="s">
        <v>658</v>
      </c>
      <c r="G36" s="266" t="s">
        <v>659</v>
      </c>
      <c r="H36" s="266" t="s">
        <v>528</v>
      </c>
      <c r="I36" s="266" t="s">
        <v>198</v>
      </c>
      <c r="J36" s="266">
        <v>23</v>
      </c>
      <c r="K36" s="266" t="s">
        <v>94</v>
      </c>
      <c r="L36" s="332" t="s">
        <v>94</v>
      </c>
      <c r="M36" s="266" t="s">
        <v>40</v>
      </c>
      <c r="N36" s="266" t="s">
        <v>40</v>
      </c>
      <c r="O36" s="266" t="s">
        <v>214</v>
      </c>
      <c r="P36" s="332" t="s">
        <v>214</v>
      </c>
      <c r="Q36" s="266">
        <v>5</v>
      </c>
      <c r="R36" s="266">
        <v>2</v>
      </c>
      <c r="S36" s="332">
        <v>2</v>
      </c>
      <c r="T36" s="266">
        <v>6</v>
      </c>
      <c r="U36" s="266">
        <v>3</v>
      </c>
      <c r="V36" s="332">
        <v>4</v>
      </c>
      <c r="W36" s="266">
        <v>7</v>
      </c>
      <c r="X36" s="266">
        <v>7</v>
      </c>
      <c r="Y36" s="266" t="s">
        <v>35</v>
      </c>
      <c r="Z36" s="266" t="s">
        <v>35</v>
      </c>
      <c r="AA36" s="266">
        <v>4</v>
      </c>
      <c r="AB36" s="266">
        <v>7</v>
      </c>
      <c r="AC36" s="266" t="s">
        <v>35</v>
      </c>
      <c r="AD36" s="266" t="s">
        <v>35</v>
      </c>
      <c r="AE36" s="266">
        <v>4</v>
      </c>
      <c r="AF36" s="266">
        <v>5</v>
      </c>
      <c r="AG36" s="266" t="s">
        <v>35</v>
      </c>
      <c r="AH36" s="266" t="s">
        <v>35</v>
      </c>
      <c r="AI36" s="266" t="s">
        <v>35</v>
      </c>
      <c r="AJ36" s="266" t="s">
        <v>35</v>
      </c>
      <c r="AK36" s="266" t="s">
        <v>35</v>
      </c>
      <c r="AL36" s="266" t="s">
        <v>35</v>
      </c>
      <c r="AM36" s="266" t="s">
        <v>35</v>
      </c>
      <c r="AN36" s="266" t="s">
        <v>35</v>
      </c>
      <c r="AO36" s="266" t="s">
        <v>35</v>
      </c>
      <c r="AP36" s="266" t="s">
        <v>35</v>
      </c>
      <c r="AQ36" s="266" t="s">
        <v>35</v>
      </c>
      <c r="AR36" s="266" t="s">
        <v>35</v>
      </c>
      <c r="AS36" s="266" t="s">
        <v>35</v>
      </c>
      <c r="AT36" s="332" t="s">
        <v>35</v>
      </c>
      <c r="AU36" s="266" t="s">
        <v>2</v>
      </c>
      <c r="AV36" s="266">
        <v>9</v>
      </c>
      <c r="AW36" s="333" t="s">
        <v>453</v>
      </c>
      <c r="AX36" s="334" t="s">
        <v>35</v>
      </c>
      <c r="AY36" s="332" t="s">
        <v>38</v>
      </c>
      <c r="AZ36" s="335">
        <f>AVERAGE(Q36:S36)+0.25*MAX(0,(COUNT(W36,Y36,AA36,AC36,AE36,AG36,AI36,AK36,AM36,AO36,AQ36,AS36)-3))+IF(AW36&gt;0.55,0.25,0)+IF(MAX(W36,Y36,AA36,AC36,AE36,AG36,AI36,AK36,AM36,AO36,AQ36,AS36)&gt;5,0.25,0)</f>
        <v>3.5</v>
      </c>
      <c r="BA36" s="336" t="str">
        <f>IF(AZ36&gt;9,"SuperStar",IF(AZ36&gt;8,"Star",IF(AZ36&gt;6.5,"GoodReg",IF(AZ36&gt;5,"Reg",IF(AZ36&gt;4,"Bench","Minors")))))</f>
        <v>Minors</v>
      </c>
      <c r="BB36" s="336">
        <f>AVERAGE(T36:V36)+0.25*MAX(0,(COUNT(X36,Z36,AB36,AD36,AF36,AH36,AJ36,AL36,AN36,AP36,AR36,AT36)-3))+IF(AW36&gt;0.55,0.25,0)+IF(MAX(X36,Z36,AB36,AD36,AF36,AH36,AJ36,AL36,AN36,AP36,AR36,AT36)&gt;5,0.25,0)</f>
        <v>4.833333333333333</v>
      </c>
      <c r="BC36" s="336" t="str">
        <f>IF(BB36&gt;9,"SuperStar",IF(BB36&gt;8,"Star",IF(BB36&gt;6.5,"GoodReg",IF(BB36&gt;5,"Reg",IF(BB36&gt;4,"Bench","Minors")))))</f>
        <v>Bench</v>
      </c>
      <c r="BD36" s="336">
        <f>MIN(AZ36+(MAX(0,25-U36))^1.5,BB36)</f>
        <v>4.833333333333333</v>
      </c>
      <c r="BE36" s="336" t="str">
        <f>IF(BD36&gt;9,"SuperStar",IF(BD36&gt;8,"Star",IF(BD36&gt;6.5,"GoodReg",IF(BD36&gt;5,"Reg",IF(BD36&gt;4,"Bench","Minors")))))</f>
        <v>Bench</v>
      </c>
      <c r="BF36" s="337">
        <f>COUNT(W36:AT36)/2</f>
        <v>3</v>
      </c>
      <c r="BG36" s="338">
        <f>COUNTIF(W36:AT36,"&gt;5")/2</f>
        <v>1.5</v>
      </c>
      <c r="BH36" s="266" t="str">
        <f>IF(AY36=1,"Yes","")</f>
        <v/>
      </c>
      <c r="BI36" s="266" t="str">
        <f>IF(B36="ML","There",IF(AVERAGE($T36:$V36)&gt;=6,"Likely",IF(AVERAGE($T36:$V36)&gt;=4,"Possible","Unlikely")))</f>
        <v>Possible</v>
      </c>
      <c r="BJ36" s="267" t="str">
        <f>IF(AVERAGE(Q36:S36)&gt;=5.5,"ML",IF(AVERAGE(Q36:S36)&gt;=4.5,"AAA",IF(AVERAGE(Q36:S36)&gt;=4,"AA",IF(AVERAGE(Q36:S36)&gt;=3.5,"A","SS-A"))))</f>
        <v>SS-A</v>
      </c>
      <c r="BK36" s="267">
        <f>SUM(Q36:S36)</f>
        <v>9</v>
      </c>
      <c r="BL36" s="267">
        <f>SUM(T36:V36)</f>
        <v>13</v>
      </c>
      <c r="BM36" s="267">
        <f>Q36-T36</f>
        <v>-1</v>
      </c>
      <c r="BN36" s="267">
        <f>R36-U36</f>
        <v>-1</v>
      </c>
      <c r="BO36" s="267">
        <f>S36-V36</f>
        <v>-2</v>
      </c>
      <c r="BP36" s="267">
        <f>SUM(BM36:BO36)</f>
        <v>-4</v>
      </c>
    </row>
    <row r="37" spans="1:68" s="267" customFormat="1" x14ac:dyDescent="0.25">
      <c r="A37" s="273" t="str">
        <f>F37&amp;" "&amp;G37</f>
        <v>José Liriano</v>
      </c>
      <c r="B37" s="273" t="str">
        <f>IF(ISERROR(VLOOKUP(A37,KAL!$C$53:$C$74,1,FALSE)),IF(ISERROR(VLOOKUP(A37,'GRR-AAA'!$C$51:$C$72,1,FALSE)),IF(ISERROR(VLOOKUP(A37,'HAM-AA'!$C$51:$C$72,1,FALSE)),IF(ISERROR(VLOOKUP(A37,'NAM-A'!$C$51:$C$72,1,FALSE)),IF(ISERROR(VLOOKUP(A37,'KET-S A'!$C$51:$C$72,1,FALSE)),"","S A"),"A"),"AA"),"AAA"),"ML")</f>
        <v/>
      </c>
      <c r="D37" s="267" t="str">
        <f>IF(OR(OR(O37="Very High",O37="High"),AND(OR(O37="Very High",O37="High",O37="Normal"),OR(P37="Very High",P37="High"))),"K","T")</f>
        <v>T</v>
      </c>
      <c r="E37" s="266" t="s">
        <v>99</v>
      </c>
      <c r="F37" s="266" t="s">
        <v>509</v>
      </c>
      <c r="G37" s="266" t="s">
        <v>624</v>
      </c>
      <c r="H37" s="266" t="s">
        <v>533</v>
      </c>
      <c r="I37" s="266" t="s">
        <v>199</v>
      </c>
      <c r="J37" s="266">
        <v>22</v>
      </c>
      <c r="K37" s="266" t="s">
        <v>94</v>
      </c>
      <c r="L37" s="332" t="s">
        <v>94</v>
      </c>
      <c r="M37" s="266" t="s">
        <v>40</v>
      </c>
      <c r="N37" s="266" t="s">
        <v>40</v>
      </c>
      <c r="O37" s="266" t="s">
        <v>215</v>
      </c>
      <c r="P37" s="332" t="s">
        <v>214</v>
      </c>
      <c r="Q37" s="266">
        <v>4</v>
      </c>
      <c r="R37" s="266">
        <v>3</v>
      </c>
      <c r="S37" s="332">
        <v>2</v>
      </c>
      <c r="T37" s="266">
        <v>5</v>
      </c>
      <c r="U37" s="266">
        <v>3</v>
      </c>
      <c r="V37" s="332">
        <v>5</v>
      </c>
      <c r="W37" s="266">
        <v>6</v>
      </c>
      <c r="X37" s="266">
        <v>6</v>
      </c>
      <c r="Y37" s="266">
        <v>2</v>
      </c>
      <c r="Z37" s="266">
        <v>2</v>
      </c>
      <c r="AA37" s="266">
        <v>4</v>
      </c>
      <c r="AB37" s="266">
        <v>7</v>
      </c>
      <c r="AC37" s="266" t="s">
        <v>35</v>
      </c>
      <c r="AD37" s="266" t="s">
        <v>35</v>
      </c>
      <c r="AE37" s="266" t="s">
        <v>35</v>
      </c>
      <c r="AF37" s="266" t="s">
        <v>35</v>
      </c>
      <c r="AG37" s="266" t="s">
        <v>35</v>
      </c>
      <c r="AH37" s="266" t="s">
        <v>35</v>
      </c>
      <c r="AI37" s="266" t="s">
        <v>35</v>
      </c>
      <c r="AJ37" s="266" t="s">
        <v>35</v>
      </c>
      <c r="AK37" s="266" t="s">
        <v>35</v>
      </c>
      <c r="AL37" s="266" t="s">
        <v>35</v>
      </c>
      <c r="AM37" s="266" t="s">
        <v>35</v>
      </c>
      <c r="AN37" s="266" t="s">
        <v>35</v>
      </c>
      <c r="AO37" s="266" t="s">
        <v>35</v>
      </c>
      <c r="AP37" s="266" t="s">
        <v>35</v>
      </c>
      <c r="AQ37" s="266" t="s">
        <v>35</v>
      </c>
      <c r="AR37" s="266" t="s">
        <v>35</v>
      </c>
      <c r="AS37" s="266" t="s">
        <v>35</v>
      </c>
      <c r="AT37" s="332" t="s">
        <v>35</v>
      </c>
      <c r="AU37" s="266" t="s">
        <v>1</v>
      </c>
      <c r="AV37" s="266">
        <v>6</v>
      </c>
      <c r="AW37" s="333" t="s">
        <v>453</v>
      </c>
      <c r="AX37" s="334" t="s">
        <v>35</v>
      </c>
      <c r="AY37" s="332">
        <v>0</v>
      </c>
      <c r="AZ37" s="335">
        <f>AVERAGE(Q37:S37)+0.25*MAX(0,(COUNT(W37,Y37,AA37,AC37,AE37,AG37,AI37,AK37,AM37,AO37,AQ37,AS37)-3))+IF(AW37&gt;0.55,0.25,0)+IF(MAX(W37,Y37,AA37,AC37,AE37,AG37,AI37,AK37,AM37,AO37,AQ37,AS37)&gt;5,0.25,0)</f>
        <v>3.5</v>
      </c>
      <c r="BA37" s="336" t="str">
        <f>IF(AZ37&gt;9,"SuperStar",IF(AZ37&gt;8,"Star",IF(AZ37&gt;6.5,"GoodReg",IF(AZ37&gt;5,"Reg",IF(AZ37&gt;4,"Bench","Minors")))))</f>
        <v>Minors</v>
      </c>
      <c r="BB37" s="336">
        <f>AVERAGE(T37:V37)+0.25*MAX(0,(COUNT(X37,Z37,AB37,AD37,AF37,AH37,AJ37,AL37,AN37,AP37,AR37,AT37)-3))+IF(AW37&gt;0.55,0.25,0)+IF(MAX(X37,Z37,AB37,AD37,AF37,AH37,AJ37,AL37,AN37,AP37,AR37,AT37)&gt;5,0.25,0)</f>
        <v>4.833333333333333</v>
      </c>
      <c r="BC37" s="336" t="str">
        <f>IF(BB37&gt;9,"SuperStar",IF(BB37&gt;8,"Star",IF(BB37&gt;6.5,"GoodReg",IF(BB37&gt;5,"Reg",IF(BB37&gt;4,"Bench","Minors")))))</f>
        <v>Bench</v>
      </c>
      <c r="BD37" s="336">
        <f>MIN(AZ37+(MAX(0,25-U37))^1.5,BB37)</f>
        <v>4.833333333333333</v>
      </c>
      <c r="BE37" s="336" t="str">
        <f>IF(BD37&gt;9,"SuperStar",IF(BD37&gt;8,"Star",IF(BD37&gt;6.5,"GoodReg",IF(BD37&gt;5,"Reg",IF(BD37&gt;4,"Bench","Minors")))))</f>
        <v>Bench</v>
      </c>
      <c r="BF37" s="337">
        <f>COUNT(W37:AT37)/2</f>
        <v>3</v>
      </c>
      <c r="BG37" s="338">
        <f>COUNTIF(W37:AT37,"&gt;5")/2</f>
        <v>1.5</v>
      </c>
      <c r="BH37" s="266" t="str">
        <f>IF(AY37=1,"Yes","")</f>
        <v/>
      </c>
      <c r="BI37" s="266" t="str">
        <f>IF(B37="ML","There",IF(AVERAGE($T37:$V37)&gt;=6,"Likely",IF(AVERAGE($T37:$V37)&gt;=4,"Possible","Unlikely")))</f>
        <v>Possible</v>
      </c>
      <c r="BJ37" s="267" t="str">
        <f>IF(AVERAGE(Q37:S37)&gt;=5.5,"ML",IF(AVERAGE(Q37:S37)&gt;=4.5,"AAA",IF(AVERAGE(Q37:S37)&gt;=4,"AA",IF(AVERAGE(Q37:S37)&gt;=3.5,"A","SS-A"))))</f>
        <v>SS-A</v>
      </c>
      <c r="BK37" s="267">
        <f>SUM(Q37:S37)</f>
        <v>9</v>
      </c>
      <c r="BL37" s="267">
        <f>SUM(T37:V37)</f>
        <v>13</v>
      </c>
      <c r="BM37" s="267">
        <f>Q37-T37</f>
        <v>-1</v>
      </c>
      <c r="BN37" s="267">
        <f>R37-U37</f>
        <v>0</v>
      </c>
      <c r="BO37" s="267">
        <f>S37-V37</f>
        <v>-3</v>
      </c>
      <c r="BP37" s="267">
        <f>SUM(BM37:BO37)</f>
        <v>-4</v>
      </c>
    </row>
    <row r="38" spans="1:68" s="267" customFormat="1" x14ac:dyDescent="0.25">
      <c r="A38" s="273" t="str">
        <f>F38&amp;" "&amp;G38</f>
        <v>Tetsunori Ueno</v>
      </c>
      <c r="B38" s="273" t="str">
        <f>IF(ISERROR(VLOOKUP(A38,KAL!$C$53:$C$74,1,FALSE)),IF(ISERROR(VLOOKUP(A38,'GRR-AAA'!$C$51:$C$72,1,FALSE)),IF(ISERROR(VLOOKUP(A38,'HAM-AA'!$C$51:$C$72,1,FALSE)),IF(ISERROR(VLOOKUP(A38,'NAM-A'!$C$51:$C$72,1,FALSE)),IF(ISERROR(VLOOKUP(A38,'KET-S A'!$C$51:$C$72,1,FALSE)),"","S A"),"A"),"AA"),"AAA"),"ML")</f>
        <v/>
      </c>
      <c r="D38" s="267" t="str">
        <f>IF(OR(OR(O38="Very High",O38="High"),AND(OR(O38="Very High",O38="High",O38="Normal"),OR(P38="Very High",P38="High"))),"K","T")</f>
        <v>T</v>
      </c>
      <c r="E38" s="266" t="s">
        <v>98</v>
      </c>
      <c r="F38" s="266" t="s">
        <v>845</v>
      </c>
      <c r="G38" s="266" t="s">
        <v>846</v>
      </c>
      <c r="H38" s="266" t="s">
        <v>553</v>
      </c>
      <c r="I38" s="266" t="s">
        <v>200</v>
      </c>
      <c r="J38" s="266">
        <v>23</v>
      </c>
      <c r="K38" s="266" t="s">
        <v>94</v>
      </c>
      <c r="L38" s="332" t="s">
        <v>94</v>
      </c>
      <c r="M38" s="266" t="s">
        <v>40</v>
      </c>
      <c r="N38" s="266" t="s">
        <v>40</v>
      </c>
      <c r="O38" s="266" t="s">
        <v>214</v>
      </c>
      <c r="P38" s="332" t="s">
        <v>214</v>
      </c>
      <c r="Q38" s="266">
        <v>4</v>
      </c>
      <c r="R38" s="266">
        <v>1</v>
      </c>
      <c r="S38" s="332">
        <v>4</v>
      </c>
      <c r="T38" s="266">
        <v>5</v>
      </c>
      <c r="U38" s="266">
        <v>1</v>
      </c>
      <c r="V38" s="332">
        <v>6</v>
      </c>
      <c r="W38" s="266">
        <v>7</v>
      </c>
      <c r="X38" s="266">
        <v>7</v>
      </c>
      <c r="Y38" s="266">
        <v>1</v>
      </c>
      <c r="Z38" s="266">
        <v>3</v>
      </c>
      <c r="AA38" s="266" t="s">
        <v>35</v>
      </c>
      <c r="AB38" s="266" t="s">
        <v>35</v>
      </c>
      <c r="AC38" s="266" t="s">
        <v>35</v>
      </c>
      <c r="AD38" s="266" t="s">
        <v>35</v>
      </c>
      <c r="AE38" s="266">
        <v>5</v>
      </c>
      <c r="AF38" s="266">
        <v>5</v>
      </c>
      <c r="AG38" s="266" t="s">
        <v>35</v>
      </c>
      <c r="AH38" s="266" t="s">
        <v>35</v>
      </c>
      <c r="AI38" s="266" t="s">
        <v>35</v>
      </c>
      <c r="AJ38" s="266" t="s">
        <v>35</v>
      </c>
      <c r="AK38" s="266" t="s">
        <v>35</v>
      </c>
      <c r="AL38" s="266" t="s">
        <v>35</v>
      </c>
      <c r="AM38" s="266" t="s">
        <v>35</v>
      </c>
      <c r="AN38" s="266" t="s">
        <v>35</v>
      </c>
      <c r="AO38" s="266" t="s">
        <v>35</v>
      </c>
      <c r="AP38" s="266" t="s">
        <v>35</v>
      </c>
      <c r="AQ38" s="266" t="s">
        <v>35</v>
      </c>
      <c r="AR38" s="266" t="s">
        <v>35</v>
      </c>
      <c r="AS38" s="266" t="s">
        <v>35</v>
      </c>
      <c r="AT38" s="332" t="s">
        <v>35</v>
      </c>
      <c r="AU38" s="266" t="s">
        <v>7</v>
      </c>
      <c r="AV38" s="266">
        <v>10</v>
      </c>
      <c r="AW38" s="333" t="s">
        <v>50</v>
      </c>
      <c r="AX38" s="334" t="s">
        <v>35</v>
      </c>
      <c r="AY38" s="332">
        <v>0</v>
      </c>
      <c r="AZ38" s="335">
        <f>AVERAGE(Q38:S38)+0.25*MAX(0,(COUNT(W38,Y38,AA38,AC38,AE38,AG38,AI38,AK38,AM38,AO38,AQ38,AS38)-3))+IF(AW38&gt;0.55,0.25,0)+IF(MAX(W38,Y38,AA38,AC38,AE38,AG38,AI38,AK38,AM38,AO38,AQ38,AS38)&gt;5,0.25,0)</f>
        <v>3.5</v>
      </c>
      <c r="BA38" s="336" t="str">
        <f>IF(AZ38&gt;9,"SuperStar",IF(AZ38&gt;8,"Star",IF(AZ38&gt;6.5,"GoodReg",IF(AZ38&gt;5,"Reg",IF(AZ38&gt;4,"Bench","Minors")))))</f>
        <v>Minors</v>
      </c>
      <c r="BB38" s="336">
        <f>AVERAGE(T38:V38)+0.25*MAX(0,(COUNT(X38,Z38,AB38,AD38,AF38,AH38,AJ38,AL38,AN38,AP38,AR38,AT38)-3))+IF(AW38&gt;0.55,0.25,0)+IF(MAX(X38,Z38,AB38,AD38,AF38,AH38,AJ38,AL38,AN38,AP38,AR38,AT38)&gt;5,0.25,0)</f>
        <v>4.5</v>
      </c>
      <c r="BC38" s="336" t="str">
        <f>IF(BB38&gt;9,"SuperStar",IF(BB38&gt;8,"Star",IF(BB38&gt;6.5,"GoodReg",IF(BB38&gt;5,"Reg",IF(BB38&gt;4,"Bench","Minors")))))</f>
        <v>Bench</v>
      </c>
      <c r="BD38" s="336">
        <f>MIN(AZ38+(MAX(0,25-U38))^1.5,BB38)</f>
        <v>4.5</v>
      </c>
      <c r="BE38" s="336" t="str">
        <f>IF(BD38&gt;9,"SuperStar",IF(BD38&gt;8,"Star",IF(BD38&gt;6.5,"GoodReg",IF(BD38&gt;5,"Reg",IF(BD38&gt;4,"Bench","Minors")))))</f>
        <v>Bench</v>
      </c>
      <c r="BF38" s="337">
        <f>COUNT(W38:AT38)/2</f>
        <v>3</v>
      </c>
      <c r="BG38" s="338">
        <f>COUNTIF(W38:AT38,"&gt;5")/2</f>
        <v>1</v>
      </c>
      <c r="BH38" s="266" t="str">
        <f>IF(AY38=1,"Yes","")</f>
        <v/>
      </c>
      <c r="BI38" s="266" t="str">
        <f>IF(B38="ML","There",IF(AVERAGE($T38:$V38)&gt;=6,"Likely",IF(AVERAGE($T38:$V38)&gt;=4,"Possible","Unlikely")))</f>
        <v>Possible</v>
      </c>
      <c r="BJ38" s="267" t="str">
        <f>IF(AVERAGE(Q38:S38)&gt;=5.5,"ML",IF(AVERAGE(Q38:S38)&gt;=4.5,"AAA",IF(AVERAGE(Q38:S38)&gt;=4,"AA",IF(AVERAGE(Q38:S38)&gt;=3.5,"A","SS-A"))))</f>
        <v>SS-A</v>
      </c>
      <c r="BK38" s="267">
        <f>SUM(Q38:S38)</f>
        <v>9</v>
      </c>
      <c r="BL38" s="267">
        <f>SUM(T38:V38)</f>
        <v>12</v>
      </c>
      <c r="BM38" s="267">
        <f>Q38-T38</f>
        <v>-1</v>
      </c>
      <c r="BN38" s="267">
        <f>R38-U38</f>
        <v>0</v>
      </c>
      <c r="BO38" s="267">
        <f>S38-V38</f>
        <v>-2</v>
      </c>
      <c r="BP38" s="267">
        <f>SUM(BM38:BO38)</f>
        <v>-3</v>
      </c>
    </row>
    <row r="39" spans="1:68" s="267" customFormat="1" x14ac:dyDescent="0.25">
      <c r="A39" s="273" t="str">
        <f>F39&amp;" "&amp;G39</f>
        <v>Mauro Sánchez</v>
      </c>
      <c r="B39" s="273" t="str">
        <f>IF(ISERROR(VLOOKUP(A39,KAL!$C$53:$C$74,1,FALSE)),IF(ISERROR(VLOOKUP(A39,'GRR-AAA'!$C$51:$C$72,1,FALSE)),IF(ISERROR(VLOOKUP(A39,'HAM-AA'!$C$51:$C$72,1,FALSE)),IF(ISERROR(VLOOKUP(A39,'NAM-A'!$C$51:$C$72,1,FALSE)),IF(ISERROR(VLOOKUP(A39,'KET-S A'!$C$51:$C$72,1,FALSE)),"","S A"),"A"),"AA"),"AAA"),"ML")</f>
        <v/>
      </c>
      <c r="D39" s="267" t="str">
        <f>IF(OR(OR(O39="Very High",O39="High"),AND(OR(O39="Very High",O39="High",O39="Normal"),OR(P39="Very High",P39="High"))),"K","T")</f>
        <v>T</v>
      </c>
      <c r="E39" s="266" t="s">
        <v>13</v>
      </c>
      <c r="F39" s="266" t="s">
        <v>700</v>
      </c>
      <c r="G39" s="266" t="s">
        <v>701</v>
      </c>
      <c r="H39" s="266" t="s">
        <v>533</v>
      </c>
      <c r="I39" s="266" t="s">
        <v>199</v>
      </c>
      <c r="J39" s="266">
        <v>23</v>
      </c>
      <c r="K39" s="266" t="s">
        <v>93</v>
      </c>
      <c r="L39" s="332" t="s">
        <v>93</v>
      </c>
      <c r="M39" s="266" t="s">
        <v>40</v>
      </c>
      <c r="N39" s="266" t="s">
        <v>40</v>
      </c>
      <c r="O39" s="266" t="s">
        <v>214</v>
      </c>
      <c r="P39" s="332" t="s">
        <v>214</v>
      </c>
      <c r="Q39" s="266">
        <v>2</v>
      </c>
      <c r="R39" s="266">
        <v>3</v>
      </c>
      <c r="S39" s="332">
        <v>4</v>
      </c>
      <c r="T39" s="266">
        <v>2</v>
      </c>
      <c r="U39" s="266">
        <v>5</v>
      </c>
      <c r="V39" s="332">
        <v>4</v>
      </c>
      <c r="W39" s="266">
        <v>4</v>
      </c>
      <c r="X39" s="266">
        <v>4</v>
      </c>
      <c r="Y39" s="266">
        <v>1</v>
      </c>
      <c r="Z39" s="266">
        <v>2</v>
      </c>
      <c r="AA39" s="266" t="s">
        <v>35</v>
      </c>
      <c r="AB39" s="266" t="s">
        <v>35</v>
      </c>
      <c r="AC39" s="266">
        <v>3</v>
      </c>
      <c r="AD39" s="266">
        <v>3</v>
      </c>
      <c r="AE39" s="266" t="s">
        <v>35</v>
      </c>
      <c r="AF39" s="266" t="s">
        <v>35</v>
      </c>
      <c r="AG39" s="266" t="s">
        <v>35</v>
      </c>
      <c r="AH39" s="266" t="s">
        <v>35</v>
      </c>
      <c r="AI39" s="266" t="s">
        <v>35</v>
      </c>
      <c r="AJ39" s="266" t="s">
        <v>35</v>
      </c>
      <c r="AK39" s="266">
        <v>5</v>
      </c>
      <c r="AL39" s="266">
        <v>5</v>
      </c>
      <c r="AM39" s="266" t="s">
        <v>35</v>
      </c>
      <c r="AN39" s="266" t="s">
        <v>35</v>
      </c>
      <c r="AO39" s="266" t="s">
        <v>35</v>
      </c>
      <c r="AP39" s="266" t="s">
        <v>35</v>
      </c>
      <c r="AQ39" s="266" t="s">
        <v>35</v>
      </c>
      <c r="AR39" s="266" t="s">
        <v>35</v>
      </c>
      <c r="AS39" s="266" t="s">
        <v>35</v>
      </c>
      <c r="AT39" s="332" t="s">
        <v>35</v>
      </c>
      <c r="AU39" s="266" t="s">
        <v>5</v>
      </c>
      <c r="AV39" s="266">
        <v>7</v>
      </c>
      <c r="AW39" s="333" t="s">
        <v>453</v>
      </c>
      <c r="AX39" s="334" t="s">
        <v>35</v>
      </c>
      <c r="AY39" s="332">
        <v>0</v>
      </c>
      <c r="AZ39" s="335">
        <f>AVERAGE(Q39:S39)+0.25*MAX(0,(COUNT(W39,Y39,AA39,AC39,AE39,AG39,AI39,AK39,AM39,AO39,AQ39,AS39)-3))+IF(AW39&gt;0.55,0.25,0)+IF(MAX(W39,Y39,AA39,AC39,AE39,AG39,AI39,AK39,AM39,AO39,AQ39,AS39)&gt;5,0.25,0)</f>
        <v>3.5</v>
      </c>
      <c r="BA39" s="336" t="str">
        <f>IF(AZ39&gt;9,"SuperStar",IF(AZ39&gt;8,"Star",IF(AZ39&gt;6.5,"GoodReg",IF(AZ39&gt;5,"Reg",IF(AZ39&gt;4,"Bench","Minors")))))</f>
        <v>Minors</v>
      </c>
      <c r="BB39" s="336">
        <f>AVERAGE(T39:V39)+0.25*MAX(0,(COUNT(X39,Z39,AB39,AD39,AF39,AH39,AJ39,AL39,AN39,AP39,AR39,AT39)-3))+IF(AW39&gt;0.55,0.25,0)+IF(MAX(X39,Z39,AB39,AD39,AF39,AH39,AJ39,AL39,AN39,AP39,AR39,AT39)&gt;5,0.25,0)</f>
        <v>4.1666666666666661</v>
      </c>
      <c r="BC39" s="336" t="str">
        <f>IF(BB39&gt;9,"SuperStar",IF(BB39&gt;8,"Star",IF(BB39&gt;6.5,"GoodReg",IF(BB39&gt;5,"Reg",IF(BB39&gt;4,"Bench","Minors")))))</f>
        <v>Bench</v>
      </c>
      <c r="BD39" s="336">
        <f>MIN(AZ39+(MAX(0,25-U39))^1.5,BB39)</f>
        <v>4.1666666666666661</v>
      </c>
      <c r="BE39" s="336" t="str">
        <f>IF(BD39&gt;9,"SuperStar",IF(BD39&gt;8,"Star",IF(BD39&gt;6.5,"GoodReg",IF(BD39&gt;5,"Reg",IF(BD39&gt;4,"Bench","Minors")))))</f>
        <v>Bench</v>
      </c>
      <c r="BF39" s="337">
        <f>COUNT(W39:AT39)/2</f>
        <v>4</v>
      </c>
      <c r="BG39" s="338">
        <f>COUNTIF(W39:AT39,"&gt;5")/2</f>
        <v>0</v>
      </c>
      <c r="BH39" s="266" t="str">
        <f>IF(AY39=1,"Yes","")</f>
        <v/>
      </c>
      <c r="BI39" s="266" t="str">
        <f>IF(B39="ML","There",IF(AVERAGE($T39:$V39)&gt;=6,"Likely",IF(AVERAGE($T39:$V39)&gt;=4,"Possible","Unlikely")))</f>
        <v>Unlikely</v>
      </c>
      <c r="BJ39" s="267" t="str">
        <f>IF(AVERAGE(Q39:S39)&gt;=5.5,"ML",IF(AVERAGE(Q39:S39)&gt;=4.5,"AAA",IF(AVERAGE(Q39:S39)&gt;=4,"AA",IF(AVERAGE(Q39:S39)&gt;=3.5,"A","SS-A"))))</f>
        <v>SS-A</v>
      </c>
      <c r="BK39" s="267">
        <f>SUM(Q39:S39)</f>
        <v>9</v>
      </c>
      <c r="BL39" s="267">
        <f>SUM(T39:V39)</f>
        <v>11</v>
      </c>
      <c r="BM39" s="267">
        <f>Q39-T39</f>
        <v>0</v>
      </c>
      <c r="BN39" s="267">
        <f>R39-U39</f>
        <v>-2</v>
      </c>
      <c r="BO39" s="267">
        <f>S39-V39</f>
        <v>0</v>
      </c>
      <c r="BP39" s="267">
        <f>SUM(BM39:BO39)</f>
        <v>-2</v>
      </c>
    </row>
    <row r="40" spans="1:68" s="267" customFormat="1" x14ac:dyDescent="0.25">
      <c r="A40" s="273" t="str">
        <f>F40&amp;" "&amp;G40</f>
        <v>Tsurayuki Sakamoto</v>
      </c>
      <c r="B40" s="273" t="str">
        <f>IF(ISERROR(VLOOKUP(A40,KAL!$C$53:$C$74,1,FALSE)),IF(ISERROR(VLOOKUP(A40,'GRR-AAA'!$C$51:$C$72,1,FALSE)),IF(ISERROR(VLOOKUP(A40,'HAM-AA'!$C$51:$C$72,1,FALSE)),IF(ISERROR(VLOOKUP(A40,'NAM-A'!$C$51:$C$72,1,FALSE)),IF(ISERROR(VLOOKUP(A40,'KET-S A'!$C$51:$C$72,1,FALSE)),"","S A"),"A"),"AA"),"AAA"),"ML")</f>
        <v/>
      </c>
      <c r="D40" s="267" t="str">
        <f>IF(OR(OR(O40="Very High",O40="High"),AND(OR(O40="Very High",O40="High",O40="Normal"),OR(P40="Very High",P40="High"))),"K","T")</f>
        <v>T</v>
      </c>
      <c r="E40" s="266" t="s">
        <v>98</v>
      </c>
      <c r="F40" s="266" t="s">
        <v>698</v>
      </c>
      <c r="G40" s="266" t="s">
        <v>699</v>
      </c>
      <c r="H40" s="266" t="s">
        <v>533</v>
      </c>
      <c r="I40" s="266" t="s">
        <v>199</v>
      </c>
      <c r="J40" s="266">
        <v>21</v>
      </c>
      <c r="K40" s="266" t="s">
        <v>94</v>
      </c>
      <c r="L40" s="332" t="s">
        <v>94</v>
      </c>
      <c r="M40" s="266" t="s">
        <v>40</v>
      </c>
      <c r="N40" s="266" t="s">
        <v>40</v>
      </c>
      <c r="O40" s="266" t="s">
        <v>214</v>
      </c>
      <c r="P40" s="332" t="s">
        <v>214</v>
      </c>
      <c r="Q40" s="266">
        <v>4</v>
      </c>
      <c r="R40" s="266">
        <v>2</v>
      </c>
      <c r="S40" s="332">
        <v>3</v>
      </c>
      <c r="T40" s="266">
        <v>5</v>
      </c>
      <c r="U40" s="266">
        <v>2</v>
      </c>
      <c r="V40" s="332">
        <v>4</v>
      </c>
      <c r="W40" s="266">
        <v>7</v>
      </c>
      <c r="X40" s="266">
        <v>8</v>
      </c>
      <c r="Y40" s="266">
        <v>1</v>
      </c>
      <c r="Z40" s="266">
        <v>2</v>
      </c>
      <c r="AA40" s="266">
        <v>6</v>
      </c>
      <c r="AB40" s="266">
        <v>6</v>
      </c>
      <c r="AC40" s="266" t="s">
        <v>35</v>
      </c>
      <c r="AD40" s="266" t="s">
        <v>35</v>
      </c>
      <c r="AE40" s="266" t="s">
        <v>35</v>
      </c>
      <c r="AF40" s="266" t="s">
        <v>35</v>
      </c>
      <c r="AG40" s="266" t="s">
        <v>35</v>
      </c>
      <c r="AH40" s="266" t="s">
        <v>35</v>
      </c>
      <c r="AI40" s="266" t="s">
        <v>35</v>
      </c>
      <c r="AJ40" s="266" t="s">
        <v>35</v>
      </c>
      <c r="AK40" s="266" t="s">
        <v>35</v>
      </c>
      <c r="AL40" s="266" t="s">
        <v>35</v>
      </c>
      <c r="AM40" s="266" t="s">
        <v>35</v>
      </c>
      <c r="AN40" s="266" t="s">
        <v>35</v>
      </c>
      <c r="AO40" s="266" t="s">
        <v>35</v>
      </c>
      <c r="AP40" s="266" t="s">
        <v>35</v>
      </c>
      <c r="AQ40" s="266" t="s">
        <v>35</v>
      </c>
      <c r="AR40" s="266" t="s">
        <v>35</v>
      </c>
      <c r="AS40" s="266" t="s">
        <v>35</v>
      </c>
      <c r="AT40" s="332" t="s">
        <v>35</v>
      </c>
      <c r="AU40" s="266" t="s">
        <v>2</v>
      </c>
      <c r="AV40" s="266">
        <v>6</v>
      </c>
      <c r="AW40" s="333" t="s">
        <v>50</v>
      </c>
      <c r="AX40" s="334" t="s">
        <v>35</v>
      </c>
      <c r="AY40" s="332">
        <v>0</v>
      </c>
      <c r="AZ40" s="335">
        <f>AVERAGE(Q40:S40)+0.25*MAX(0,(COUNT(W40,Y40,AA40,AC40,AE40,AG40,AI40,AK40,AM40,AO40,AQ40,AS40)-3))+IF(AW40&gt;0.55,0.25,0)+IF(MAX(W40,Y40,AA40,AC40,AE40,AG40,AI40,AK40,AM40,AO40,AQ40,AS40)&gt;5,0.25,0)</f>
        <v>3.5</v>
      </c>
      <c r="BA40" s="336" t="str">
        <f>IF(AZ40&gt;9,"SuperStar",IF(AZ40&gt;8,"Star",IF(AZ40&gt;6.5,"GoodReg",IF(AZ40&gt;5,"Reg",IF(AZ40&gt;4,"Bench","Minors")))))</f>
        <v>Minors</v>
      </c>
      <c r="BB40" s="336">
        <f>AVERAGE(T40:V40)+0.25*MAX(0,(COUNT(X40,Z40,AB40,AD40,AF40,AH40,AJ40,AL40,AN40,AP40,AR40,AT40)-3))+IF(AW40&gt;0.55,0.25,0)+IF(MAX(X40,Z40,AB40,AD40,AF40,AH40,AJ40,AL40,AN40,AP40,AR40,AT40)&gt;5,0.25,0)</f>
        <v>4.1666666666666661</v>
      </c>
      <c r="BC40" s="336" t="str">
        <f>IF(BB40&gt;9,"SuperStar",IF(BB40&gt;8,"Star",IF(BB40&gt;6.5,"GoodReg",IF(BB40&gt;5,"Reg",IF(BB40&gt;4,"Bench","Minors")))))</f>
        <v>Bench</v>
      </c>
      <c r="BD40" s="336">
        <f>MIN(AZ40+(MAX(0,25-U40))^1.5,BB40)</f>
        <v>4.1666666666666661</v>
      </c>
      <c r="BE40" s="336" t="str">
        <f>IF(BD40&gt;9,"SuperStar",IF(BD40&gt;8,"Star",IF(BD40&gt;6.5,"GoodReg",IF(BD40&gt;5,"Reg",IF(BD40&gt;4,"Bench","Minors")))))</f>
        <v>Bench</v>
      </c>
      <c r="BF40" s="337">
        <f>COUNT(W40:AT40)/2</f>
        <v>3</v>
      </c>
      <c r="BG40" s="338">
        <f>COUNTIF(W40:AT40,"&gt;5")/2</f>
        <v>2</v>
      </c>
      <c r="BH40" s="266" t="str">
        <f>IF(AY40=1,"Yes","")</f>
        <v/>
      </c>
      <c r="BI40" s="266" t="str">
        <f>IF(B40="ML","There",IF(AVERAGE($T40:$V40)&gt;=6,"Likely",IF(AVERAGE($T40:$V40)&gt;=4,"Possible","Unlikely")))</f>
        <v>Unlikely</v>
      </c>
      <c r="BJ40" s="267" t="str">
        <f>IF(AVERAGE(Q40:S40)&gt;=5.5,"ML",IF(AVERAGE(Q40:S40)&gt;=4.5,"AAA",IF(AVERAGE(Q40:S40)&gt;=4,"AA",IF(AVERAGE(Q40:S40)&gt;=3.5,"A","SS-A"))))</f>
        <v>SS-A</v>
      </c>
      <c r="BK40" s="267">
        <f>SUM(Q40:S40)</f>
        <v>9</v>
      </c>
      <c r="BL40" s="267">
        <f>SUM(T40:V40)</f>
        <v>11</v>
      </c>
      <c r="BM40" s="267">
        <f>Q40-T40</f>
        <v>-1</v>
      </c>
      <c r="BN40" s="267">
        <f>R40-U40</f>
        <v>0</v>
      </c>
      <c r="BO40" s="267">
        <f>S40-V40</f>
        <v>-1</v>
      </c>
      <c r="BP40" s="267">
        <f>SUM(BM40:BO40)</f>
        <v>-2</v>
      </c>
    </row>
    <row r="41" spans="1:68" s="267" customFormat="1" x14ac:dyDescent="0.25">
      <c r="A41" s="273" t="str">
        <f>F41&amp;" "&amp;G41</f>
        <v>José Rivas</v>
      </c>
      <c r="B41" s="273" t="str">
        <f>IF(ISERROR(VLOOKUP(A41,KAL!$C$53:$C$74,1,FALSE)),IF(ISERROR(VLOOKUP(A41,'GRR-AAA'!$C$51:$C$72,1,FALSE)),IF(ISERROR(VLOOKUP(A41,'HAM-AA'!$C$51:$C$72,1,FALSE)),IF(ISERROR(VLOOKUP(A41,'NAM-A'!$C$51:$C$72,1,FALSE)),IF(ISERROR(VLOOKUP(A41,'KET-S A'!$C$51:$C$72,1,FALSE)),"","S A"),"A"),"AA"),"AAA"),"ML")</f>
        <v/>
      </c>
      <c r="D41" s="267" t="str">
        <f>IF(OR(OR(O41="Very High",O41="High"),AND(OR(O41="Very High",O41="High",O41="Normal"),OR(P41="Very High",P41="High"))),"K","T")</f>
        <v>T</v>
      </c>
      <c r="E41" s="266" t="s">
        <v>13</v>
      </c>
      <c r="F41" s="266" t="s">
        <v>509</v>
      </c>
      <c r="G41" s="266" t="s">
        <v>912</v>
      </c>
      <c r="H41" s="266" t="s">
        <v>553</v>
      </c>
      <c r="I41" s="266" t="s">
        <v>200</v>
      </c>
      <c r="J41" s="266">
        <v>21</v>
      </c>
      <c r="K41" s="266" t="s">
        <v>93</v>
      </c>
      <c r="L41" s="332" t="s">
        <v>93</v>
      </c>
      <c r="M41" s="266" t="s">
        <v>40</v>
      </c>
      <c r="N41" s="266" t="s">
        <v>40</v>
      </c>
      <c r="O41" s="266" t="s">
        <v>214</v>
      </c>
      <c r="P41" s="332" t="s">
        <v>214</v>
      </c>
      <c r="Q41" s="266">
        <v>4</v>
      </c>
      <c r="R41" s="266">
        <v>3</v>
      </c>
      <c r="S41" s="332">
        <v>2</v>
      </c>
      <c r="T41" s="266">
        <v>4</v>
      </c>
      <c r="U41" s="266">
        <v>3</v>
      </c>
      <c r="V41" s="332">
        <v>3</v>
      </c>
      <c r="W41" s="266">
        <v>6</v>
      </c>
      <c r="X41" s="266">
        <v>6</v>
      </c>
      <c r="Y41" s="266">
        <v>3</v>
      </c>
      <c r="Z41" s="266">
        <v>3</v>
      </c>
      <c r="AA41" s="266" t="s">
        <v>35</v>
      </c>
      <c r="AB41" s="266" t="s">
        <v>35</v>
      </c>
      <c r="AC41" s="266">
        <v>4</v>
      </c>
      <c r="AD41" s="266">
        <v>4</v>
      </c>
      <c r="AE41" s="266" t="s">
        <v>35</v>
      </c>
      <c r="AF41" s="266" t="s">
        <v>35</v>
      </c>
      <c r="AG41" s="266" t="s">
        <v>35</v>
      </c>
      <c r="AH41" s="266" t="s">
        <v>35</v>
      </c>
      <c r="AI41" s="266" t="s">
        <v>35</v>
      </c>
      <c r="AJ41" s="266" t="s">
        <v>35</v>
      </c>
      <c r="AK41" s="266" t="s">
        <v>35</v>
      </c>
      <c r="AL41" s="266" t="s">
        <v>35</v>
      </c>
      <c r="AM41" s="266" t="s">
        <v>35</v>
      </c>
      <c r="AN41" s="266" t="s">
        <v>35</v>
      </c>
      <c r="AO41" s="266" t="s">
        <v>35</v>
      </c>
      <c r="AP41" s="266" t="s">
        <v>35</v>
      </c>
      <c r="AQ41" s="266" t="s">
        <v>35</v>
      </c>
      <c r="AR41" s="266" t="s">
        <v>35</v>
      </c>
      <c r="AS41" s="266" t="s">
        <v>35</v>
      </c>
      <c r="AT41" s="332" t="s">
        <v>35</v>
      </c>
      <c r="AU41" s="266" t="s">
        <v>226</v>
      </c>
      <c r="AV41" s="266">
        <v>9</v>
      </c>
      <c r="AW41" s="333" t="s">
        <v>453</v>
      </c>
      <c r="AX41" s="334" t="s">
        <v>35</v>
      </c>
      <c r="AY41" s="332" t="s">
        <v>38</v>
      </c>
      <c r="AZ41" s="335">
        <f>AVERAGE(Q41:S41)+0.25*MAX(0,(COUNT(W41,Y41,AA41,AC41,AE41,AG41,AI41,AK41,AM41,AO41,AQ41,AS41)-3))+IF(AW41&gt;0.55,0.25,0)+IF(MAX(W41,Y41,AA41,AC41,AE41,AG41,AI41,AK41,AM41,AO41,AQ41,AS41)&gt;5,0.25,0)</f>
        <v>3.5</v>
      </c>
      <c r="BA41" s="336" t="str">
        <f>IF(AZ41&gt;9,"SuperStar",IF(AZ41&gt;8,"Star",IF(AZ41&gt;6.5,"GoodReg",IF(AZ41&gt;5,"Reg",IF(AZ41&gt;4,"Bench","Minors")))))</f>
        <v>Minors</v>
      </c>
      <c r="BB41" s="336">
        <f>AVERAGE(T41:V41)+0.25*MAX(0,(COUNT(X41,Z41,AB41,AD41,AF41,AH41,AJ41,AL41,AN41,AP41,AR41,AT41)-3))+IF(AW41&gt;0.55,0.25,0)+IF(MAX(X41,Z41,AB41,AD41,AF41,AH41,AJ41,AL41,AN41,AP41,AR41,AT41)&gt;5,0.25,0)</f>
        <v>3.8333333333333335</v>
      </c>
      <c r="BC41" s="336" t="str">
        <f>IF(BB41&gt;9,"SuperStar",IF(BB41&gt;8,"Star",IF(BB41&gt;6.5,"GoodReg",IF(BB41&gt;5,"Reg",IF(BB41&gt;4,"Bench","Minors")))))</f>
        <v>Minors</v>
      </c>
      <c r="BD41" s="336">
        <f>MIN(AZ41+(MAX(0,25-U41))^1.5,BB41)</f>
        <v>3.8333333333333335</v>
      </c>
      <c r="BE41" s="336" t="str">
        <f>IF(BD41&gt;9,"SuperStar",IF(BD41&gt;8,"Star",IF(BD41&gt;6.5,"GoodReg",IF(BD41&gt;5,"Reg",IF(BD41&gt;4,"Bench","Minors")))))</f>
        <v>Minors</v>
      </c>
      <c r="BF41" s="337">
        <f>COUNT(W41:AT41)/2</f>
        <v>3</v>
      </c>
      <c r="BG41" s="338">
        <f>COUNTIF(W41:AT41,"&gt;5")/2</f>
        <v>1</v>
      </c>
      <c r="BH41" s="266" t="str">
        <f>IF(AY41=1,"Yes","")</f>
        <v/>
      </c>
      <c r="BI41" s="266" t="str">
        <f>IF(B41="ML","There",IF(AVERAGE($T41:$V41)&gt;=6,"Likely",IF(AVERAGE($T41:$V41)&gt;=4,"Possible","Unlikely")))</f>
        <v>Unlikely</v>
      </c>
      <c r="BJ41" s="267" t="str">
        <f>IF(AVERAGE(Q41:S41)&gt;=5.5,"ML",IF(AVERAGE(Q41:S41)&gt;=4.5,"AAA",IF(AVERAGE(Q41:S41)&gt;=4,"AA",IF(AVERAGE(Q41:S41)&gt;=3.5,"A","SS-A"))))</f>
        <v>SS-A</v>
      </c>
      <c r="BK41" s="267">
        <f>SUM(Q41:S41)</f>
        <v>9</v>
      </c>
      <c r="BL41" s="267">
        <f>SUM(T41:V41)</f>
        <v>10</v>
      </c>
      <c r="BM41" s="267">
        <f>Q41-T41</f>
        <v>0</v>
      </c>
      <c r="BN41" s="267">
        <f>R41-U41</f>
        <v>0</v>
      </c>
      <c r="BO41" s="267">
        <f>S41-V41</f>
        <v>-1</v>
      </c>
      <c r="BP41" s="267">
        <f>SUM(BM41:BO41)</f>
        <v>-1</v>
      </c>
    </row>
    <row r="42" spans="1:68" s="267" customFormat="1" x14ac:dyDescent="0.25">
      <c r="A42" s="273" t="str">
        <f>F42&amp;" "&amp;G42</f>
        <v>José Martínez</v>
      </c>
      <c r="B42" s="273" t="str">
        <f>IF(ISERROR(VLOOKUP(A42,KAL!$C$53:$C$74,1,FALSE)),IF(ISERROR(VLOOKUP(A42,'GRR-AAA'!$C$51:$C$72,1,FALSE)),IF(ISERROR(VLOOKUP(A42,'HAM-AA'!$C$51:$C$72,1,FALSE)),IF(ISERROR(VLOOKUP(A42,'NAM-A'!$C$51:$C$72,1,FALSE)),IF(ISERROR(VLOOKUP(A42,'KET-S A'!$C$51:$C$72,1,FALSE)),"","S A"),"A"),"AA"),"AAA"),"ML")</f>
        <v/>
      </c>
      <c r="D42" s="267" t="str">
        <f>IF(OR(OR(O42="Very High",O42="High"),AND(OR(O42="Very High",O42="High",O42="Normal"),OR(P42="Very High",P42="High"))),"K","T")</f>
        <v>T</v>
      </c>
      <c r="E42" s="266" t="s">
        <v>13</v>
      </c>
      <c r="F42" s="266" t="s">
        <v>509</v>
      </c>
      <c r="G42" s="266" t="s">
        <v>635</v>
      </c>
      <c r="H42" s="266" t="s">
        <v>553</v>
      </c>
      <c r="I42" s="266" t="s">
        <v>200</v>
      </c>
      <c r="J42" s="266">
        <v>21</v>
      </c>
      <c r="K42" s="266" t="s">
        <v>94</v>
      </c>
      <c r="L42" s="332" t="s">
        <v>94</v>
      </c>
      <c r="M42" s="266" t="s">
        <v>40</v>
      </c>
      <c r="N42" s="266" t="s">
        <v>40</v>
      </c>
      <c r="O42" s="266" t="s">
        <v>214</v>
      </c>
      <c r="P42" s="332" t="s">
        <v>214</v>
      </c>
      <c r="Q42" s="266">
        <v>6</v>
      </c>
      <c r="R42" s="266">
        <v>1</v>
      </c>
      <c r="S42" s="332">
        <v>2</v>
      </c>
      <c r="T42" s="266">
        <v>6</v>
      </c>
      <c r="U42" s="266">
        <v>1</v>
      </c>
      <c r="V42" s="332">
        <v>2</v>
      </c>
      <c r="W42" s="266">
        <v>7</v>
      </c>
      <c r="X42" s="266">
        <v>7</v>
      </c>
      <c r="Y42" s="266">
        <v>2</v>
      </c>
      <c r="Z42" s="266">
        <v>2</v>
      </c>
      <c r="AA42" s="266" t="s">
        <v>35</v>
      </c>
      <c r="AB42" s="266" t="s">
        <v>35</v>
      </c>
      <c r="AC42" s="266">
        <v>4</v>
      </c>
      <c r="AD42" s="266">
        <v>4</v>
      </c>
      <c r="AE42" s="266" t="s">
        <v>35</v>
      </c>
      <c r="AF42" s="266" t="s">
        <v>35</v>
      </c>
      <c r="AG42" s="266" t="s">
        <v>35</v>
      </c>
      <c r="AH42" s="266" t="s">
        <v>35</v>
      </c>
      <c r="AI42" s="266" t="s">
        <v>35</v>
      </c>
      <c r="AJ42" s="266" t="s">
        <v>35</v>
      </c>
      <c r="AK42" s="266" t="s">
        <v>35</v>
      </c>
      <c r="AL42" s="266" t="s">
        <v>35</v>
      </c>
      <c r="AM42" s="266" t="s">
        <v>35</v>
      </c>
      <c r="AN42" s="266" t="s">
        <v>35</v>
      </c>
      <c r="AO42" s="266" t="s">
        <v>35</v>
      </c>
      <c r="AP42" s="266" t="s">
        <v>35</v>
      </c>
      <c r="AQ42" s="266" t="s">
        <v>35</v>
      </c>
      <c r="AR42" s="266" t="s">
        <v>35</v>
      </c>
      <c r="AS42" s="266" t="s">
        <v>35</v>
      </c>
      <c r="AT42" s="332" t="s">
        <v>35</v>
      </c>
      <c r="AU42" s="266" t="s">
        <v>350</v>
      </c>
      <c r="AV42" s="266">
        <v>7</v>
      </c>
      <c r="AW42" s="333" t="s">
        <v>455</v>
      </c>
      <c r="AX42" s="334" t="s">
        <v>35</v>
      </c>
      <c r="AY42" s="332">
        <v>0</v>
      </c>
      <c r="AZ42" s="335">
        <f>AVERAGE(Q42:S42)+0.25*MAX(0,(COUNT(W42,Y42,AA42,AC42,AE42,AG42,AI42,AK42,AM42,AO42,AQ42,AS42)-3))+IF(AW42&gt;0.55,0.25,0)+IF(MAX(W42,Y42,AA42,AC42,AE42,AG42,AI42,AK42,AM42,AO42,AQ42,AS42)&gt;5,0.25,0)</f>
        <v>3.5</v>
      </c>
      <c r="BA42" s="336" t="str">
        <f>IF(AZ42&gt;9,"SuperStar",IF(AZ42&gt;8,"Star",IF(AZ42&gt;6.5,"GoodReg",IF(AZ42&gt;5,"Reg",IF(AZ42&gt;4,"Bench","Minors")))))</f>
        <v>Minors</v>
      </c>
      <c r="BB42" s="336">
        <f>AVERAGE(T42:V42)+0.25*MAX(0,(COUNT(X42,Z42,AB42,AD42,AF42,AH42,AJ42,AL42,AN42,AP42,AR42,AT42)-3))+IF(AW42&gt;0.55,0.25,0)+IF(MAX(X42,Z42,AB42,AD42,AF42,AH42,AJ42,AL42,AN42,AP42,AR42,AT42)&gt;5,0.25,0)</f>
        <v>3.5</v>
      </c>
      <c r="BC42" s="336" t="str">
        <f>IF(BB42&gt;9,"SuperStar",IF(BB42&gt;8,"Star",IF(BB42&gt;6.5,"GoodReg",IF(BB42&gt;5,"Reg",IF(BB42&gt;4,"Bench","Minors")))))</f>
        <v>Minors</v>
      </c>
      <c r="BD42" s="336">
        <f>MIN(AZ42+(MAX(0,25-U42))^1.5,BB42)</f>
        <v>3.5</v>
      </c>
      <c r="BE42" s="336" t="str">
        <f>IF(BD42&gt;9,"SuperStar",IF(BD42&gt;8,"Star",IF(BD42&gt;6.5,"GoodReg",IF(BD42&gt;5,"Reg",IF(BD42&gt;4,"Bench","Minors")))))</f>
        <v>Minors</v>
      </c>
      <c r="BF42" s="337">
        <f>COUNT(W42:AT42)/2</f>
        <v>3</v>
      </c>
      <c r="BG42" s="338">
        <f>COUNTIF(W42:AT42,"&gt;5")/2</f>
        <v>1</v>
      </c>
      <c r="BH42" s="266" t="str">
        <f>IF(AY42=1,"Yes","")</f>
        <v/>
      </c>
      <c r="BI42" s="266" t="str">
        <f>IF(B42="ML","There",IF(AVERAGE($T42:$V42)&gt;=6,"Likely",IF(AVERAGE($T42:$V42)&gt;=4,"Possible","Unlikely")))</f>
        <v>Unlikely</v>
      </c>
      <c r="BJ42" s="267" t="str">
        <f>IF(AVERAGE(Q42:S42)&gt;=5.5,"ML",IF(AVERAGE(Q42:S42)&gt;=4.5,"AAA",IF(AVERAGE(Q42:S42)&gt;=4,"AA",IF(AVERAGE(Q42:S42)&gt;=3.5,"A","SS-A"))))</f>
        <v>SS-A</v>
      </c>
      <c r="BK42" s="267">
        <f>SUM(Q42:S42)</f>
        <v>9</v>
      </c>
      <c r="BL42" s="267">
        <f>SUM(T42:V42)</f>
        <v>9</v>
      </c>
      <c r="BM42" s="267">
        <f>Q42-T42</f>
        <v>0</v>
      </c>
      <c r="BN42" s="267">
        <f>R42-U42</f>
        <v>0</v>
      </c>
      <c r="BO42" s="267">
        <f>S42-V42</f>
        <v>0</v>
      </c>
      <c r="BP42" s="267">
        <f>SUM(BM42:BO42)</f>
        <v>0</v>
      </c>
    </row>
    <row r="43" spans="1:68" s="267" customFormat="1" x14ac:dyDescent="0.25">
      <c r="A43" s="273" t="str">
        <f>F43&amp;" "&amp;G43</f>
        <v>Jude Hollington</v>
      </c>
      <c r="B43" s="273" t="str">
        <f>IF(ISERROR(VLOOKUP(A43,KAL!$C$53:$C$74,1,FALSE)),IF(ISERROR(VLOOKUP(A43,'GRR-AAA'!$C$51:$C$72,1,FALSE)),IF(ISERROR(VLOOKUP(A43,'HAM-AA'!$C$51:$C$72,1,FALSE)),IF(ISERROR(VLOOKUP(A43,'NAM-A'!$C$51:$C$72,1,FALSE)),IF(ISERROR(VLOOKUP(A43,'KET-S A'!$C$51:$C$72,1,FALSE)),"","S A"),"A"),"AA"),"AAA"),"ML")</f>
        <v/>
      </c>
      <c r="D43" s="267" t="str">
        <f>IF(OR(OR(O43="Very High",O43="High"),AND(OR(O43="Very High",O43="High",O43="Normal"),OR(P43="Very High",P43="High"))),"K","T")</f>
        <v>K</v>
      </c>
      <c r="E43" s="266" t="s">
        <v>98</v>
      </c>
      <c r="F43" s="266" t="s">
        <v>903</v>
      </c>
      <c r="G43" s="266" t="s">
        <v>904</v>
      </c>
      <c r="H43" s="266" t="s">
        <v>531</v>
      </c>
      <c r="I43" s="266" t="s">
        <v>295</v>
      </c>
      <c r="J43" s="266">
        <v>22</v>
      </c>
      <c r="K43" s="266" t="s">
        <v>94</v>
      </c>
      <c r="L43" s="332" t="s">
        <v>93</v>
      </c>
      <c r="M43" s="266" t="s">
        <v>40</v>
      </c>
      <c r="N43" s="266" t="s">
        <v>40</v>
      </c>
      <c r="O43" s="266" t="s">
        <v>214</v>
      </c>
      <c r="P43" s="332" t="s">
        <v>213</v>
      </c>
      <c r="Q43" s="266">
        <v>4</v>
      </c>
      <c r="R43" s="266">
        <v>1</v>
      </c>
      <c r="S43" s="332">
        <v>2</v>
      </c>
      <c r="T43" s="266">
        <v>6</v>
      </c>
      <c r="U43" s="266">
        <v>2</v>
      </c>
      <c r="V43" s="332">
        <v>5</v>
      </c>
      <c r="W43" s="266">
        <v>5</v>
      </c>
      <c r="X43" s="266">
        <v>6</v>
      </c>
      <c r="Y43" s="266">
        <v>5</v>
      </c>
      <c r="Z43" s="266">
        <v>6</v>
      </c>
      <c r="AA43" s="266">
        <v>4</v>
      </c>
      <c r="AB43" s="266">
        <v>6</v>
      </c>
      <c r="AC43" s="266">
        <v>5</v>
      </c>
      <c r="AD43" s="266">
        <v>6</v>
      </c>
      <c r="AE43" s="266" t="s">
        <v>35</v>
      </c>
      <c r="AF43" s="266" t="s">
        <v>35</v>
      </c>
      <c r="AG43" s="266" t="s">
        <v>35</v>
      </c>
      <c r="AH43" s="266" t="s">
        <v>35</v>
      </c>
      <c r="AI43" s="266">
        <v>4</v>
      </c>
      <c r="AJ43" s="266">
        <v>5</v>
      </c>
      <c r="AK43" s="266">
        <v>5</v>
      </c>
      <c r="AL43" s="266">
        <v>6</v>
      </c>
      <c r="AM43" s="266" t="s">
        <v>35</v>
      </c>
      <c r="AN43" s="266" t="s">
        <v>35</v>
      </c>
      <c r="AO43" s="266" t="s">
        <v>35</v>
      </c>
      <c r="AP43" s="266" t="s">
        <v>35</v>
      </c>
      <c r="AQ43" s="266" t="s">
        <v>35</v>
      </c>
      <c r="AR43" s="266" t="s">
        <v>35</v>
      </c>
      <c r="AS43" s="266" t="s">
        <v>35</v>
      </c>
      <c r="AT43" s="332" t="s">
        <v>35</v>
      </c>
      <c r="AU43" s="266" t="s">
        <v>2</v>
      </c>
      <c r="AV43" s="266">
        <v>8</v>
      </c>
      <c r="AW43" s="333" t="s">
        <v>455</v>
      </c>
      <c r="AX43" s="334" t="s">
        <v>35</v>
      </c>
      <c r="AY43" s="332">
        <v>0</v>
      </c>
      <c r="AZ43" s="335">
        <f>AVERAGE(Q43:S43)+0.25*MAX(0,(COUNT(W43,Y43,AA43,AC43,AE43,AG43,AI43,AK43,AM43,AO43,AQ43,AS43)-3))+IF(AW43&gt;0.55,0.25,0)+IF(MAX(W43,Y43,AA43,AC43,AE43,AG43,AI43,AK43,AM43,AO43,AQ43,AS43)&gt;5,0.25,0)</f>
        <v>3.3333333333333335</v>
      </c>
      <c r="BA43" s="336" t="str">
        <f>IF(AZ43&gt;9,"SuperStar",IF(AZ43&gt;8,"Star",IF(AZ43&gt;6.5,"GoodReg",IF(AZ43&gt;5,"Reg",IF(AZ43&gt;4,"Bench","Minors")))))</f>
        <v>Minors</v>
      </c>
      <c r="BB43" s="336">
        <f>AVERAGE(T43:V43)+0.25*MAX(0,(COUNT(X43,Z43,AB43,AD43,AF43,AH43,AJ43,AL43,AN43,AP43,AR43,AT43)-3))+IF(AW43&gt;0.55,0.25,0)+IF(MAX(X43,Z43,AB43,AD43,AF43,AH43,AJ43,AL43,AN43,AP43,AR43,AT43)&gt;5,0.25,0)</f>
        <v>5.583333333333333</v>
      </c>
      <c r="BC43" s="336" t="str">
        <f>IF(BB43&gt;9,"SuperStar",IF(BB43&gt;8,"Star",IF(BB43&gt;6.5,"GoodReg",IF(BB43&gt;5,"Reg",IF(BB43&gt;4,"Bench","Minors")))))</f>
        <v>Reg</v>
      </c>
      <c r="BD43" s="336">
        <f>MIN(AZ43+(MAX(0,25-U43))^1.5,BB43)</f>
        <v>5.583333333333333</v>
      </c>
      <c r="BE43" s="336" t="str">
        <f>IF(BD43&gt;9,"SuperStar",IF(BD43&gt;8,"Star",IF(BD43&gt;6.5,"GoodReg",IF(BD43&gt;5,"Reg",IF(BD43&gt;4,"Bench","Minors")))))</f>
        <v>Reg</v>
      </c>
      <c r="BF43" s="337">
        <f>COUNT(W43:AT43)/2</f>
        <v>6</v>
      </c>
      <c r="BG43" s="338">
        <f>COUNTIF(W43:AT43,"&gt;5")/2</f>
        <v>2.5</v>
      </c>
      <c r="BH43" s="266" t="str">
        <f>IF(AY43=1,"Yes","")</f>
        <v/>
      </c>
      <c r="BI43" s="266" t="str">
        <f>IF(B43="ML","There",IF(AVERAGE($T43:$V43)&gt;=6,"Likely",IF(AVERAGE($T43:$V43)&gt;=4,"Possible","Unlikely")))</f>
        <v>Possible</v>
      </c>
      <c r="BJ43" s="267" t="str">
        <f>IF(AVERAGE(Q43:S43)&gt;=5.5,"ML",IF(AVERAGE(Q43:S43)&gt;=4.5,"AAA",IF(AVERAGE(Q43:S43)&gt;=4,"AA",IF(AVERAGE(Q43:S43)&gt;=3.5,"A","SS-A"))))</f>
        <v>SS-A</v>
      </c>
      <c r="BK43" s="267">
        <f>SUM(Q43:S43)</f>
        <v>7</v>
      </c>
      <c r="BL43" s="267">
        <f>SUM(T43:V43)</f>
        <v>13</v>
      </c>
      <c r="BM43" s="267">
        <f>Q43-T43</f>
        <v>-2</v>
      </c>
      <c r="BN43" s="267">
        <f>R43-U43</f>
        <v>-1</v>
      </c>
      <c r="BO43" s="267">
        <f>S43-V43</f>
        <v>-3</v>
      </c>
      <c r="BP43" s="267">
        <f>SUM(BM43:BO43)</f>
        <v>-6</v>
      </c>
    </row>
    <row r="44" spans="1:68" s="267" customFormat="1" x14ac:dyDescent="0.25">
      <c r="A44" s="273" t="str">
        <f>F44&amp;" "&amp;G44</f>
        <v>Jeff Young</v>
      </c>
      <c r="B44" s="273" t="str">
        <f>IF(ISERROR(VLOOKUP(A44,KAL!$C$53:$C$74,1,FALSE)),IF(ISERROR(VLOOKUP(A44,'GRR-AAA'!$C$51:$C$72,1,FALSE)),IF(ISERROR(VLOOKUP(A44,'HAM-AA'!$C$51:$C$72,1,FALSE)),IF(ISERROR(VLOOKUP(A44,'NAM-A'!$C$51:$C$72,1,FALSE)),IF(ISERROR(VLOOKUP(A44,'KET-S A'!$C$51:$C$72,1,FALSE)),"","S A"),"A"),"AA"),"AAA"),"ML")</f>
        <v/>
      </c>
      <c r="D44" s="267" t="str">
        <f>IF(OR(OR(O44="Very High",O44="High"),AND(OR(O44="Very High",O44="High",O44="Normal"),OR(P44="Very High",P44="High"))),"K","T")</f>
        <v>T</v>
      </c>
      <c r="E44" s="266" t="s">
        <v>98</v>
      </c>
      <c r="F44" s="266" t="s">
        <v>588</v>
      </c>
      <c r="G44" s="266" t="s">
        <v>753</v>
      </c>
      <c r="H44" s="266" t="s">
        <v>553</v>
      </c>
      <c r="I44" s="266" t="s">
        <v>200</v>
      </c>
      <c r="J44" s="266">
        <v>22</v>
      </c>
      <c r="K44" s="266" t="s">
        <v>94</v>
      </c>
      <c r="L44" s="332" t="s">
        <v>94</v>
      </c>
      <c r="M44" s="266" t="s">
        <v>40</v>
      </c>
      <c r="N44" s="266" t="s">
        <v>40</v>
      </c>
      <c r="O44" s="266" t="s">
        <v>215</v>
      </c>
      <c r="P44" s="332" t="s">
        <v>213</v>
      </c>
      <c r="Q44" s="266">
        <v>3</v>
      </c>
      <c r="R44" s="266">
        <v>2</v>
      </c>
      <c r="S44" s="332">
        <v>2</v>
      </c>
      <c r="T44" s="266">
        <v>5</v>
      </c>
      <c r="U44" s="266">
        <v>2</v>
      </c>
      <c r="V44" s="332">
        <v>3</v>
      </c>
      <c r="W44" s="266" t="s">
        <v>35</v>
      </c>
      <c r="X44" s="266" t="s">
        <v>35</v>
      </c>
      <c r="Y44" s="266">
        <v>4</v>
      </c>
      <c r="Z44" s="266">
        <v>4</v>
      </c>
      <c r="AA44" s="266">
        <v>3</v>
      </c>
      <c r="AB44" s="266">
        <v>5</v>
      </c>
      <c r="AC44" s="266">
        <v>4</v>
      </c>
      <c r="AD44" s="266">
        <v>6</v>
      </c>
      <c r="AE44" s="266" t="s">
        <v>35</v>
      </c>
      <c r="AF44" s="266" t="s">
        <v>35</v>
      </c>
      <c r="AG44" s="266">
        <v>4</v>
      </c>
      <c r="AH44" s="266">
        <v>5</v>
      </c>
      <c r="AI44" s="266">
        <v>3</v>
      </c>
      <c r="AJ44" s="266">
        <v>4</v>
      </c>
      <c r="AK44" s="266" t="s">
        <v>35</v>
      </c>
      <c r="AL44" s="266" t="s">
        <v>35</v>
      </c>
      <c r="AM44" s="266" t="s">
        <v>35</v>
      </c>
      <c r="AN44" s="266" t="s">
        <v>35</v>
      </c>
      <c r="AO44" s="266" t="s">
        <v>35</v>
      </c>
      <c r="AP44" s="266" t="s">
        <v>35</v>
      </c>
      <c r="AQ44" s="266">
        <v>4</v>
      </c>
      <c r="AR44" s="266">
        <v>4</v>
      </c>
      <c r="AS44" s="266" t="s">
        <v>35</v>
      </c>
      <c r="AT44" s="332" t="s">
        <v>35</v>
      </c>
      <c r="AU44" s="266" t="s">
        <v>5</v>
      </c>
      <c r="AV44" s="266">
        <v>8</v>
      </c>
      <c r="AW44" s="333" t="s">
        <v>453</v>
      </c>
      <c r="AX44" s="334" t="s">
        <v>35</v>
      </c>
      <c r="AY44" s="332">
        <v>0</v>
      </c>
      <c r="AZ44" s="335">
        <f>AVERAGE(Q44:S44)+0.25*MAX(0,(COUNT(W44,Y44,AA44,AC44,AE44,AG44,AI44,AK44,AM44,AO44,AQ44,AS44)-3))+IF(AW44&gt;0.55,0.25,0)+IF(MAX(W44,Y44,AA44,AC44,AE44,AG44,AI44,AK44,AM44,AO44,AQ44,AS44)&gt;5,0.25,0)</f>
        <v>3.3333333333333335</v>
      </c>
      <c r="BA44" s="336" t="str">
        <f>IF(AZ44&gt;9,"SuperStar",IF(AZ44&gt;8,"Star",IF(AZ44&gt;6.5,"GoodReg",IF(AZ44&gt;5,"Reg",IF(AZ44&gt;4,"Bench","Minors")))))</f>
        <v>Minors</v>
      </c>
      <c r="BB44" s="336">
        <f>AVERAGE(T44:V44)+0.25*MAX(0,(COUNT(X44,Z44,AB44,AD44,AF44,AH44,AJ44,AL44,AN44,AP44,AR44,AT44)-3))+IF(AW44&gt;0.55,0.25,0)+IF(MAX(X44,Z44,AB44,AD44,AF44,AH44,AJ44,AL44,AN44,AP44,AR44,AT44)&gt;5,0.25,0)</f>
        <v>4.5833333333333339</v>
      </c>
      <c r="BC44" s="336" t="str">
        <f>IF(BB44&gt;9,"SuperStar",IF(BB44&gt;8,"Star",IF(BB44&gt;6.5,"GoodReg",IF(BB44&gt;5,"Reg",IF(BB44&gt;4,"Bench","Minors")))))</f>
        <v>Bench</v>
      </c>
      <c r="BD44" s="336">
        <f>MIN(AZ44+(MAX(0,25-U44))^1.5,BB44)</f>
        <v>4.5833333333333339</v>
      </c>
      <c r="BE44" s="336" t="str">
        <f>IF(BD44&gt;9,"SuperStar",IF(BD44&gt;8,"Star",IF(BD44&gt;6.5,"GoodReg",IF(BD44&gt;5,"Reg",IF(BD44&gt;4,"Bench","Minors")))))</f>
        <v>Bench</v>
      </c>
      <c r="BF44" s="337">
        <f>COUNT(W44:AT44)/2</f>
        <v>6</v>
      </c>
      <c r="BG44" s="338">
        <f>COUNTIF(W44:AT44,"&gt;5")/2</f>
        <v>0.5</v>
      </c>
      <c r="BH44" s="266" t="str">
        <f>IF(AY44=1,"Yes","")</f>
        <v/>
      </c>
      <c r="BI44" s="266" t="str">
        <f>IF(B44="ML","There",IF(AVERAGE($T44:$V44)&gt;=6,"Likely",IF(AVERAGE($T44:$V44)&gt;=4,"Possible","Unlikely")))</f>
        <v>Unlikely</v>
      </c>
      <c r="BJ44" s="267" t="str">
        <f>IF(AVERAGE(Q44:S44)&gt;=5.5,"ML",IF(AVERAGE(Q44:S44)&gt;=4.5,"AAA",IF(AVERAGE(Q44:S44)&gt;=4,"AA",IF(AVERAGE(Q44:S44)&gt;=3.5,"A","SS-A"))))</f>
        <v>SS-A</v>
      </c>
      <c r="BK44" s="267">
        <f>SUM(Q44:S44)</f>
        <v>7</v>
      </c>
      <c r="BL44" s="267">
        <f>SUM(T44:V44)</f>
        <v>10</v>
      </c>
      <c r="BM44" s="267">
        <f>Q44-T44</f>
        <v>-2</v>
      </c>
      <c r="BN44" s="267">
        <f>R44-U44</f>
        <v>0</v>
      </c>
      <c r="BO44" s="267">
        <f>S44-V44</f>
        <v>-1</v>
      </c>
      <c r="BP44" s="267">
        <f>SUM(BM44:BO44)</f>
        <v>-3</v>
      </c>
    </row>
    <row r="45" spans="1:68" s="267" customFormat="1" x14ac:dyDescent="0.25">
      <c r="A45" s="273" t="str">
        <f>F45&amp;" "&amp;G45</f>
        <v>Vicente Negrete</v>
      </c>
      <c r="B45" s="273" t="str">
        <f>IF(ISERROR(VLOOKUP(A45,KAL!$C$53:$C$74,1,FALSE)),IF(ISERROR(VLOOKUP(A45,'GRR-AAA'!$C$51:$C$72,1,FALSE)),IF(ISERROR(VLOOKUP(A45,'HAM-AA'!$C$51:$C$72,1,FALSE)),IF(ISERROR(VLOOKUP(A45,'NAM-A'!$C$51:$C$72,1,FALSE)),IF(ISERROR(VLOOKUP(A45,'KET-S A'!$C$51:$C$72,1,FALSE)),"","S A"),"A"),"AA"),"AAA"),"ML")</f>
        <v/>
      </c>
      <c r="D45" s="267" t="str">
        <f>IF(OR(OR(O45="Very High",O45="High"),AND(OR(O45="Very High",O45="High",O45="Normal"),OR(P45="Very High",P45="High"))),"K","T")</f>
        <v>T</v>
      </c>
      <c r="E45" s="266" t="s">
        <v>98</v>
      </c>
      <c r="F45" s="266" t="s">
        <v>655</v>
      </c>
      <c r="G45" s="266" t="s">
        <v>656</v>
      </c>
      <c r="H45" s="266" t="s">
        <v>553</v>
      </c>
      <c r="I45" s="266" t="s">
        <v>200</v>
      </c>
      <c r="J45" s="266">
        <v>20</v>
      </c>
      <c r="K45" s="266" t="s">
        <v>94</v>
      </c>
      <c r="L45" s="332" t="s">
        <v>94</v>
      </c>
      <c r="M45" s="266" t="s">
        <v>40</v>
      </c>
      <c r="N45" s="266" t="s">
        <v>40</v>
      </c>
      <c r="O45" s="266" t="s">
        <v>214</v>
      </c>
      <c r="P45" s="332" t="s">
        <v>214</v>
      </c>
      <c r="Q45" s="266">
        <v>4</v>
      </c>
      <c r="R45" s="266">
        <v>2</v>
      </c>
      <c r="S45" s="332">
        <v>1</v>
      </c>
      <c r="T45" s="266">
        <v>5</v>
      </c>
      <c r="U45" s="266">
        <v>2</v>
      </c>
      <c r="V45" s="332">
        <v>1</v>
      </c>
      <c r="W45" s="266">
        <v>6</v>
      </c>
      <c r="X45" s="266">
        <v>6</v>
      </c>
      <c r="Y45" s="266">
        <v>1</v>
      </c>
      <c r="Z45" s="266">
        <v>1</v>
      </c>
      <c r="AA45" s="266" t="s">
        <v>35</v>
      </c>
      <c r="AB45" s="266" t="s">
        <v>35</v>
      </c>
      <c r="AC45" s="266">
        <v>3</v>
      </c>
      <c r="AD45" s="266">
        <v>7</v>
      </c>
      <c r="AE45" s="266" t="s">
        <v>35</v>
      </c>
      <c r="AF45" s="266" t="s">
        <v>35</v>
      </c>
      <c r="AG45" s="266">
        <v>5</v>
      </c>
      <c r="AH45" s="266">
        <v>5</v>
      </c>
      <c r="AI45" s="266" t="s">
        <v>35</v>
      </c>
      <c r="AJ45" s="266" t="s">
        <v>35</v>
      </c>
      <c r="AK45" s="266" t="s">
        <v>35</v>
      </c>
      <c r="AL45" s="266" t="s">
        <v>35</v>
      </c>
      <c r="AM45" s="266">
        <v>1</v>
      </c>
      <c r="AN45" s="266">
        <v>5</v>
      </c>
      <c r="AO45" s="266" t="s">
        <v>35</v>
      </c>
      <c r="AP45" s="266" t="s">
        <v>35</v>
      </c>
      <c r="AQ45" s="266" t="s">
        <v>35</v>
      </c>
      <c r="AR45" s="266" t="s">
        <v>35</v>
      </c>
      <c r="AS45" s="266" t="s">
        <v>35</v>
      </c>
      <c r="AT45" s="332" t="s">
        <v>35</v>
      </c>
      <c r="AU45" s="266" t="s">
        <v>226</v>
      </c>
      <c r="AV45" s="266">
        <v>6</v>
      </c>
      <c r="AW45" s="333" t="s">
        <v>50</v>
      </c>
      <c r="AX45" s="334" t="s">
        <v>35</v>
      </c>
      <c r="AY45" s="332">
        <v>0</v>
      </c>
      <c r="AZ45" s="335">
        <f>AVERAGE(Q45:S45)+0.25*MAX(0,(COUNT(W45,Y45,AA45,AC45,AE45,AG45,AI45,AK45,AM45,AO45,AQ45,AS45)-3))+IF(AW45&gt;0.55,0.25,0)+IF(MAX(W45,Y45,AA45,AC45,AE45,AG45,AI45,AK45,AM45,AO45,AQ45,AS45)&gt;5,0.25,0)</f>
        <v>3.3333333333333335</v>
      </c>
      <c r="BA45" s="336" t="str">
        <f>IF(AZ45&gt;9,"SuperStar",IF(AZ45&gt;8,"Star",IF(AZ45&gt;6.5,"GoodReg",IF(AZ45&gt;5,"Reg",IF(AZ45&gt;4,"Bench","Minors")))))</f>
        <v>Minors</v>
      </c>
      <c r="BB45" s="336">
        <f>AVERAGE(T45:V45)+0.25*MAX(0,(COUNT(X45,Z45,AB45,AD45,AF45,AH45,AJ45,AL45,AN45,AP45,AR45,AT45)-3))+IF(AW45&gt;0.55,0.25,0)+IF(MAX(X45,Z45,AB45,AD45,AF45,AH45,AJ45,AL45,AN45,AP45,AR45,AT45)&gt;5,0.25,0)</f>
        <v>3.6666666666666665</v>
      </c>
      <c r="BC45" s="336" t="str">
        <f>IF(BB45&gt;9,"SuperStar",IF(BB45&gt;8,"Star",IF(BB45&gt;6.5,"GoodReg",IF(BB45&gt;5,"Reg",IF(BB45&gt;4,"Bench","Minors")))))</f>
        <v>Minors</v>
      </c>
      <c r="BD45" s="336">
        <f>MIN(AZ45+(MAX(0,25-U45))^1.5,BB45)</f>
        <v>3.6666666666666665</v>
      </c>
      <c r="BE45" s="336" t="str">
        <f>IF(BD45&gt;9,"SuperStar",IF(BD45&gt;8,"Star",IF(BD45&gt;6.5,"GoodReg",IF(BD45&gt;5,"Reg",IF(BD45&gt;4,"Bench","Minors")))))</f>
        <v>Minors</v>
      </c>
      <c r="BF45" s="337">
        <f>COUNT(W45:AT45)/2</f>
        <v>5</v>
      </c>
      <c r="BG45" s="338">
        <f>COUNTIF(W45:AT45,"&gt;5")/2</f>
        <v>1.5</v>
      </c>
      <c r="BH45" s="266" t="str">
        <f>IF(AY45=1,"Yes","")</f>
        <v/>
      </c>
      <c r="BI45" s="266" t="str">
        <f>IF(B45="ML","There",IF(AVERAGE($T45:$V45)&gt;=6,"Likely",IF(AVERAGE($T45:$V45)&gt;=4,"Possible","Unlikely")))</f>
        <v>Unlikely</v>
      </c>
      <c r="BJ45" s="267" t="str">
        <f>IF(AVERAGE(Q45:S45)&gt;=5.5,"ML",IF(AVERAGE(Q45:S45)&gt;=4.5,"AAA",IF(AVERAGE(Q45:S45)&gt;=4,"AA",IF(AVERAGE(Q45:S45)&gt;=3.5,"A","SS-A"))))</f>
        <v>SS-A</v>
      </c>
      <c r="BK45" s="267">
        <f>SUM(Q45:S45)</f>
        <v>7</v>
      </c>
      <c r="BL45" s="267">
        <f>SUM(T45:V45)</f>
        <v>8</v>
      </c>
      <c r="BM45" s="267">
        <f>Q45-T45</f>
        <v>-1</v>
      </c>
      <c r="BN45" s="267">
        <f>R45-U45</f>
        <v>0</v>
      </c>
      <c r="BO45" s="267">
        <f>S45-V45</f>
        <v>0</v>
      </c>
      <c r="BP45" s="267">
        <f>SUM(BM45:BO45)</f>
        <v>-1</v>
      </c>
    </row>
    <row r="46" spans="1:68" s="267" customFormat="1" x14ac:dyDescent="0.25">
      <c r="A46" s="273" t="str">
        <f>F46&amp;" "&amp;G46</f>
        <v>Andreas Álvarez</v>
      </c>
      <c r="B46" s="273" t="str">
        <f>IF(ISERROR(VLOOKUP(A46,KAL!$C$53:$C$74,1,FALSE)),IF(ISERROR(VLOOKUP(A46,'GRR-AAA'!$C$51:$C$72,1,FALSE)),IF(ISERROR(VLOOKUP(A46,'HAM-AA'!$C$51:$C$72,1,FALSE)),IF(ISERROR(VLOOKUP(A46,'NAM-A'!$C$51:$C$72,1,FALSE)),IF(ISERROR(VLOOKUP(A46,'KET-S A'!$C$51:$C$72,1,FALSE)),"","S A"),"A"),"AA"),"AAA"),"ML")</f>
        <v/>
      </c>
      <c r="D46" s="267" t="str">
        <f>IF(OR(OR(O46="Very High",O46="High"),AND(OR(O46="Very High",O46="High",O46="Normal"),OR(P46="Very High",P46="High"))),"K","T")</f>
        <v>T</v>
      </c>
      <c r="E46" s="266" t="s">
        <v>13</v>
      </c>
      <c r="F46" s="266" t="s">
        <v>529</v>
      </c>
      <c r="G46" s="266" t="s">
        <v>530</v>
      </c>
      <c r="H46" s="266" t="s">
        <v>533</v>
      </c>
      <c r="I46" s="266" t="s">
        <v>199</v>
      </c>
      <c r="J46" s="266">
        <v>22</v>
      </c>
      <c r="K46" s="266" t="s">
        <v>94</v>
      </c>
      <c r="L46" s="332" t="s">
        <v>94</v>
      </c>
      <c r="M46" s="266" t="s">
        <v>40</v>
      </c>
      <c r="N46" s="266" t="s">
        <v>40</v>
      </c>
      <c r="O46" s="266" t="s">
        <v>215</v>
      </c>
      <c r="P46" s="332" t="s">
        <v>214</v>
      </c>
      <c r="Q46" s="266">
        <v>3</v>
      </c>
      <c r="R46" s="266">
        <v>3</v>
      </c>
      <c r="S46" s="332">
        <v>3</v>
      </c>
      <c r="T46" s="266">
        <v>5</v>
      </c>
      <c r="U46" s="266">
        <v>3</v>
      </c>
      <c r="V46" s="332">
        <v>5</v>
      </c>
      <c r="W46" s="266">
        <v>4</v>
      </c>
      <c r="X46" s="266">
        <v>5</v>
      </c>
      <c r="Y46" s="266">
        <v>4</v>
      </c>
      <c r="Z46" s="266">
        <v>6</v>
      </c>
      <c r="AA46" s="266" t="s">
        <v>35</v>
      </c>
      <c r="AB46" s="266" t="s">
        <v>35</v>
      </c>
      <c r="AC46" s="266">
        <v>4</v>
      </c>
      <c r="AD46" s="266">
        <v>6</v>
      </c>
      <c r="AE46" s="266" t="s">
        <v>35</v>
      </c>
      <c r="AF46" s="266" t="s">
        <v>35</v>
      </c>
      <c r="AG46" s="266" t="s">
        <v>35</v>
      </c>
      <c r="AH46" s="266" t="s">
        <v>35</v>
      </c>
      <c r="AI46" s="266" t="s">
        <v>35</v>
      </c>
      <c r="AJ46" s="266" t="s">
        <v>35</v>
      </c>
      <c r="AK46" s="266" t="s">
        <v>35</v>
      </c>
      <c r="AL46" s="266" t="s">
        <v>35</v>
      </c>
      <c r="AM46" s="266" t="s">
        <v>35</v>
      </c>
      <c r="AN46" s="266" t="s">
        <v>35</v>
      </c>
      <c r="AO46" s="266" t="s">
        <v>35</v>
      </c>
      <c r="AP46" s="266" t="s">
        <v>35</v>
      </c>
      <c r="AQ46" s="266" t="s">
        <v>35</v>
      </c>
      <c r="AR46" s="266" t="s">
        <v>35</v>
      </c>
      <c r="AS46" s="266" t="s">
        <v>35</v>
      </c>
      <c r="AT46" s="332" t="s">
        <v>35</v>
      </c>
      <c r="AU46" s="266" t="s">
        <v>0</v>
      </c>
      <c r="AV46" s="266">
        <v>3</v>
      </c>
      <c r="AW46" s="333" t="s">
        <v>453</v>
      </c>
      <c r="AX46" s="334" t="s">
        <v>35</v>
      </c>
      <c r="AY46" s="332">
        <v>0</v>
      </c>
      <c r="AZ46" s="335">
        <f>AVERAGE(Q46:S46)+0.25*MAX(0,(COUNT(W46,Y46,AA46,AC46,AE46,AG46,AI46,AK46,AM46,AO46,AQ46,AS46)-3))+IF(AW46&gt;0.55,0.25,0)+IF(MAX(W46,Y46,AA46,AC46,AE46,AG46,AI46,AK46,AM46,AO46,AQ46,AS46)&gt;5,0.25,0)</f>
        <v>3.25</v>
      </c>
      <c r="BA46" s="336" t="str">
        <f>IF(AZ46&gt;9,"SuperStar",IF(AZ46&gt;8,"Star",IF(AZ46&gt;6.5,"GoodReg",IF(AZ46&gt;5,"Reg",IF(AZ46&gt;4,"Bench","Minors")))))</f>
        <v>Minors</v>
      </c>
      <c r="BB46" s="336">
        <f>AVERAGE(T46:V46)+0.25*MAX(0,(COUNT(X46,Z46,AB46,AD46,AF46,AH46,AJ46,AL46,AN46,AP46,AR46,AT46)-3))+IF(AW46&gt;0.55,0.25,0)+IF(MAX(X46,Z46,AB46,AD46,AF46,AH46,AJ46,AL46,AN46,AP46,AR46,AT46)&gt;5,0.25,0)</f>
        <v>4.833333333333333</v>
      </c>
      <c r="BC46" s="336" t="str">
        <f>IF(BB46&gt;9,"SuperStar",IF(BB46&gt;8,"Star",IF(BB46&gt;6.5,"GoodReg",IF(BB46&gt;5,"Reg",IF(BB46&gt;4,"Bench","Minors")))))</f>
        <v>Bench</v>
      </c>
      <c r="BD46" s="336">
        <f>MIN(AZ46+(MAX(0,25-U46))^1.5,BB46)</f>
        <v>4.833333333333333</v>
      </c>
      <c r="BE46" s="336" t="str">
        <f>IF(BD46&gt;9,"SuperStar",IF(BD46&gt;8,"Star",IF(BD46&gt;6.5,"GoodReg",IF(BD46&gt;5,"Reg",IF(BD46&gt;4,"Bench","Minors")))))</f>
        <v>Bench</v>
      </c>
      <c r="BF46" s="337">
        <f>COUNT(W46:AT46)/2</f>
        <v>3</v>
      </c>
      <c r="BG46" s="338">
        <f>COUNTIF(W46:AT46,"&gt;5")/2</f>
        <v>1</v>
      </c>
      <c r="BH46" s="266" t="str">
        <f>IF(AY46=1,"Yes","")</f>
        <v/>
      </c>
      <c r="BI46" s="266" t="str">
        <f>IF(B46="ML","There",IF(AVERAGE($T46:$V46)&gt;=6,"Likely",IF(AVERAGE($T46:$V46)&gt;=4,"Possible","Unlikely")))</f>
        <v>Possible</v>
      </c>
      <c r="BJ46" s="267" t="str">
        <f>IF(AVERAGE(Q46:S46)&gt;=5.5,"ML",IF(AVERAGE(Q46:S46)&gt;=4.5,"AAA",IF(AVERAGE(Q46:S46)&gt;=4,"AA",IF(AVERAGE(Q46:S46)&gt;=3.5,"A","SS-A"))))</f>
        <v>SS-A</v>
      </c>
      <c r="BK46" s="267">
        <f>SUM(Q46:S46)</f>
        <v>9</v>
      </c>
      <c r="BL46" s="267">
        <f>SUM(T46:V46)</f>
        <v>13</v>
      </c>
      <c r="BM46" s="267">
        <f>Q46-T46</f>
        <v>-2</v>
      </c>
      <c r="BN46" s="267">
        <f>R46-U46</f>
        <v>0</v>
      </c>
      <c r="BO46" s="267">
        <f>S46-V46</f>
        <v>-2</v>
      </c>
      <c r="BP46" s="267">
        <f>SUM(BM46:BO46)</f>
        <v>-4</v>
      </c>
    </row>
    <row r="47" spans="1:68" s="267" customFormat="1" x14ac:dyDescent="0.25">
      <c r="A47" s="273" t="str">
        <f>F47&amp;" "&amp;G47</f>
        <v>Augusto Padilla</v>
      </c>
      <c r="B47" s="273" t="str">
        <f>IF(ISERROR(VLOOKUP(A47,KAL!$C$53:$C$74,1,FALSE)),IF(ISERROR(VLOOKUP(A47,'GRR-AAA'!$C$51:$C$72,1,FALSE)),IF(ISERROR(VLOOKUP(A47,'HAM-AA'!$C$51:$C$72,1,FALSE)),IF(ISERROR(VLOOKUP(A47,'NAM-A'!$C$51:$C$72,1,FALSE)),IF(ISERROR(VLOOKUP(A47,'KET-S A'!$C$51:$C$72,1,FALSE)),"","S A"),"A"),"AA"),"AAA"),"ML")</f>
        <v/>
      </c>
      <c r="D47" s="267" t="str">
        <f>IF(OR(OR(O47="Very High",O47="High"),AND(OR(O47="Very High",O47="High",O47="Normal"),OR(P47="Very High",P47="High"))),"K","T")</f>
        <v>T</v>
      </c>
      <c r="E47" s="266" t="s">
        <v>98</v>
      </c>
      <c r="F47" s="266" t="s">
        <v>910</v>
      </c>
      <c r="G47" s="266" t="s">
        <v>911</v>
      </c>
      <c r="H47" s="266" t="s">
        <v>468</v>
      </c>
      <c r="I47" s="266" t="s">
        <v>18</v>
      </c>
      <c r="J47" s="266">
        <v>18</v>
      </c>
      <c r="K47" s="266" t="s">
        <v>94</v>
      </c>
      <c r="L47" s="332" t="s">
        <v>94</v>
      </c>
      <c r="M47" s="266" t="s">
        <v>40</v>
      </c>
      <c r="N47" s="266" t="s">
        <v>34</v>
      </c>
      <c r="O47" s="266" t="s">
        <v>214</v>
      </c>
      <c r="P47" s="332" t="s">
        <v>214</v>
      </c>
      <c r="Q47" s="266">
        <v>3</v>
      </c>
      <c r="R47" s="266">
        <v>4</v>
      </c>
      <c r="S47" s="332">
        <v>1</v>
      </c>
      <c r="T47" s="266">
        <v>6</v>
      </c>
      <c r="U47" s="266">
        <v>6</v>
      </c>
      <c r="V47" s="332">
        <v>5</v>
      </c>
      <c r="W47" s="266">
        <v>5</v>
      </c>
      <c r="X47" s="266">
        <v>8</v>
      </c>
      <c r="Y47" s="266">
        <v>1</v>
      </c>
      <c r="Z47" s="266">
        <v>1</v>
      </c>
      <c r="AA47" s="266">
        <v>2</v>
      </c>
      <c r="AB47" s="266">
        <v>7</v>
      </c>
      <c r="AC47" s="266">
        <v>3</v>
      </c>
      <c r="AD47" s="266">
        <v>8</v>
      </c>
      <c r="AE47" s="266" t="s">
        <v>35</v>
      </c>
      <c r="AF47" s="266" t="s">
        <v>35</v>
      </c>
      <c r="AG47" s="266" t="s">
        <v>35</v>
      </c>
      <c r="AH47" s="266" t="s">
        <v>35</v>
      </c>
      <c r="AI47" s="266" t="s">
        <v>35</v>
      </c>
      <c r="AJ47" s="266" t="s">
        <v>35</v>
      </c>
      <c r="AK47" s="266" t="s">
        <v>35</v>
      </c>
      <c r="AL47" s="266" t="s">
        <v>35</v>
      </c>
      <c r="AM47" s="266" t="s">
        <v>35</v>
      </c>
      <c r="AN47" s="266" t="s">
        <v>35</v>
      </c>
      <c r="AO47" s="266" t="s">
        <v>35</v>
      </c>
      <c r="AP47" s="266" t="s">
        <v>35</v>
      </c>
      <c r="AQ47" s="266" t="s">
        <v>35</v>
      </c>
      <c r="AR47" s="266" t="s">
        <v>35</v>
      </c>
      <c r="AS47" s="266" t="s">
        <v>35</v>
      </c>
      <c r="AT47" s="332" t="s">
        <v>35</v>
      </c>
      <c r="AU47" s="266" t="s">
        <v>9</v>
      </c>
      <c r="AV47" s="266">
        <v>9</v>
      </c>
      <c r="AW47" s="333" t="s">
        <v>454</v>
      </c>
      <c r="AX47" s="334" t="s">
        <v>35</v>
      </c>
      <c r="AY47" s="332">
        <v>0</v>
      </c>
      <c r="AZ47" s="335">
        <f>AVERAGE(Q47:S47)+0.25*MAX(0,(COUNT(W47,Y47,AA47,AC47,AE47,AG47,AI47,AK47,AM47,AO47,AQ47,AS47)-3))+IF(AW47&gt;0.55,0.25,0)+IF(MAX(W47,Y47,AA47,AC47,AE47,AG47,AI47,AK47,AM47,AO47,AQ47,AS47)&gt;5,0.25,0)</f>
        <v>3.1666666666666665</v>
      </c>
      <c r="BA47" s="336" t="str">
        <f>IF(AZ47&gt;9,"SuperStar",IF(AZ47&gt;8,"Star",IF(AZ47&gt;6.5,"GoodReg",IF(AZ47&gt;5,"Reg",IF(AZ47&gt;4,"Bench","Minors")))))</f>
        <v>Minors</v>
      </c>
      <c r="BB47" s="336">
        <f>AVERAGE(T47:V47)+0.25*MAX(0,(COUNT(X47,Z47,AB47,AD47,AF47,AH47,AJ47,AL47,AN47,AP47,AR47,AT47)-3))+IF(AW47&gt;0.55,0.25,0)+IF(MAX(X47,Z47,AB47,AD47,AF47,AH47,AJ47,AL47,AN47,AP47,AR47,AT47)&gt;5,0.25,0)</f>
        <v>6.416666666666667</v>
      </c>
      <c r="BC47" s="336" t="str">
        <f>IF(BB47&gt;9,"SuperStar",IF(BB47&gt;8,"Star",IF(BB47&gt;6.5,"GoodReg",IF(BB47&gt;5,"Reg",IF(BB47&gt;4,"Bench","Minors")))))</f>
        <v>Reg</v>
      </c>
      <c r="BD47" s="336">
        <f>MIN(AZ47+(MAX(0,25-U47))^1.5,BB47)</f>
        <v>6.416666666666667</v>
      </c>
      <c r="BE47" s="336" t="str">
        <f>IF(BD47&gt;9,"SuperStar",IF(BD47&gt;8,"Star",IF(BD47&gt;6.5,"GoodReg",IF(BD47&gt;5,"Reg",IF(BD47&gt;4,"Bench","Minors")))))</f>
        <v>Reg</v>
      </c>
      <c r="BF47" s="337">
        <f>COUNT(W47:AT47)/2</f>
        <v>4</v>
      </c>
      <c r="BG47" s="338">
        <f>COUNTIF(W47:AT47,"&gt;5")/2</f>
        <v>1.5</v>
      </c>
      <c r="BH47" s="266" t="str">
        <f>IF(AY47=1,"Yes","")</f>
        <v/>
      </c>
      <c r="BI47" s="266" t="str">
        <f>IF(B47="ML","There",IF(AVERAGE($T47:$V47)&gt;=6,"Likely",IF(AVERAGE($T47:$V47)&gt;=4,"Possible","Unlikely")))</f>
        <v>Possible</v>
      </c>
      <c r="BJ47" s="267" t="str">
        <f>IF(AVERAGE(Q47:S47)&gt;=5.5,"ML",IF(AVERAGE(Q47:S47)&gt;=4.5,"AAA",IF(AVERAGE(Q47:S47)&gt;=4,"AA",IF(AVERAGE(Q47:S47)&gt;=3.5,"A","SS-A"))))</f>
        <v>SS-A</v>
      </c>
      <c r="BK47" s="267">
        <f>SUM(Q47:S47)</f>
        <v>8</v>
      </c>
      <c r="BL47" s="267">
        <f>SUM(T47:V47)</f>
        <v>17</v>
      </c>
      <c r="BM47" s="267">
        <f>Q47-T47</f>
        <v>-3</v>
      </c>
      <c r="BN47" s="267">
        <f>R47-U47</f>
        <v>-2</v>
      </c>
      <c r="BO47" s="267">
        <f>S47-V47</f>
        <v>-4</v>
      </c>
      <c r="BP47" s="267">
        <f>SUM(BM47:BO47)</f>
        <v>-9</v>
      </c>
    </row>
    <row r="48" spans="1:68" s="267" customFormat="1" x14ac:dyDescent="0.25">
      <c r="A48" s="273" t="str">
        <f>F48&amp;" "&amp;G48</f>
        <v>Greg Bennett</v>
      </c>
      <c r="B48" s="273" t="str">
        <f>IF(ISERROR(VLOOKUP(A48,KAL!$C$53:$C$74,1,FALSE)),IF(ISERROR(VLOOKUP(A48,'GRR-AAA'!$C$51:$C$72,1,FALSE)),IF(ISERROR(VLOOKUP(A48,'HAM-AA'!$C$51:$C$72,1,FALSE)),IF(ISERROR(VLOOKUP(A48,'NAM-A'!$C$51:$C$72,1,FALSE)),IF(ISERROR(VLOOKUP(A48,'KET-S A'!$C$51:$C$72,1,FALSE)),"","S A"),"A"),"AA"),"AAA"),"ML")</f>
        <v/>
      </c>
      <c r="D48" s="267" t="str">
        <f>IF(OR(OR(O48="Very High",O48="High"),AND(OR(O48="Very High",O48="High",O48="Normal"),OR(P48="Very High",P48="High"))),"K","T")</f>
        <v>T</v>
      </c>
      <c r="E48" s="266" t="s">
        <v>98</v>
      </c>
      <c r="F48" s="266" t="s">
        <v>557</v>
      </c>
      <c r="G48" s="266" t="s">
        <v>558</v>
      </c>
      <c r="H48" s="266" t="s">
        <v>553</v>
      </c>
      <c r="I48" s="266" t="s">
        <v>200</v>
      </c>
      <c r="J48" s="266">
        <v>22</v>
      </c>
      <c r="K48" s="266" t="s">
        <v>93</v>
      </c>
      <c r="L48" s="332" t="s">
        <v>93</v>
      </c>
      <c r="M48" s="266" t="s">
        <v>40</v>
      </c>
      <c r="N48" s="266" t="s">
        <v>40</v>
      </c>
      <c r="O48" s="266" t="s">
        <v>215</v>
      </c>
      <c r="P48" s="332" t="s">
        <v>214</v>
      </c>
      <c r="Q48" s="266">
        <v>4</v>
      </c>
      <c r="R48" s="266">
        <v>2</v>
      </c>
      <c r="S48" s="332">
        <v>2</v>
      </c>
      <c r="T48" s="266">
        <v>6</v>
      </c>
      <c r="U48" s="266">
        <v>2</v>
      </c>
      <c r="V48" s="332">
        <v>4</v>
      </c>
      <c r="W48" s="266">
        <v>6</v>
      </c>
      <c r="X48" s="266">
        <v>8</v>
      </c>
      <c r="Y48" s="266">
        <v>1</v>
      </c>
      <c r="Z48" s="266">
        <v>3</v>
      </c>
      <c r="AA48" s="266">
        <v>6</v>
      </c>
      <c r="AB48" s="266">
        <v>8</v>
      </c>
      <c r="AC48" s="266" t="s">
        <v>35</v>
      </c>
      <c r="AD48" s="266" t="s">
        <v>35</v>
      </c>
      <c r="AE48" s="266" t="s">
        <v>35</v>
      </c>
      <c r="AF48" s="266" t="s">
        <v>35</v>
      </c>
      <c r="AG48" s="266" t="s">
        <v>35</v>
      </c>
      <c r="AH48" s="266" t="s">
        <v>35</v>
      </c>
      <c r="AI48" s="266" t="s">
        <v>35</v>
      </c>
      <c r="AJ48" s="266" t="s">
        <v>35</v>
      </c>
      <c r="AK48" s="266" t="s">
        <v>35</v>
      </c>
      <c r="AL48" s="266" t="s">
        <v>35</v>
      </c>
      <c r="AM48" s="266" t="s">
        <v>35</v>
      </c>
      <c r="AN48" s="266" t="s">
        <v>35</v>
      </c>
      <c r="AO48" s="266" t="s">
        <v>35</v>
      </c>
      <c r="AP48" s="266" t="s">
        <v>35</v>
      </c>
      <c r="AQ48" s="266" t="s">
        <v>35</v>
      </c>
      <c r="AR48" s="266" t="s">
        <v>35</v>
      </c>
      <c r="AS48" s="266" t="s">
        <v>35</v>
      </c>
      <c r="AT48" s="332" t="s">
        <v>35</v>
      </c>
      <c r="AU48" s="266" t="s">
        <v>9</v>
      </c>
      <c r="AV48" s="266">
        <v>7</v>
      </c>
      <c r="AW48" s="333" t="s">
        <v>453</v>
      </c>
      <c r="AX48" s="334" t="s">
        <v>35</v>
      </c>
      <c r="AY48" s="332">
        <v>0</v>
      </c>
      <c r="AZ48" s="335">
        <f>AVERAGE(Q48:S48)+0.25*MAX(0,(COUNT(W48,Y48,AA48,AC48,AE48,AG48,AI48,AK48,AM48,AO48,AQ48,AS48)-3))+IF(AW48&gt;0.55,0.25,0)+IF(MAX(W48,Y48,AA48,AC48,AE48,AG48,AI48,AK48,AM48,AO48,AQ48,AS48)&gt;5,0.25,0)</f>
        <v>3.1666666666666665</v>
      </c>
      <c r="BA48" s="336" t="str">
        <f>IF(AZ48&gt;9,"SuperStar",IF(AZ48&gt;8,"Star",IF(AZ48&gt;6.5,"GoodReg",IF(AZ48&gt;5,"Reg",IF(AZ48&gt;4,"Bench","Minors")))))</f>
        <v>Minors</v>
      </c>
      <c r="BB48" s="336">
        <f>AVERAGE(T48:V48)+0.25*MAX(0,(COUNT(X48,Z48,AB48,AD48,AF48,AH48,AJ48,AL48,AN48,AP48,AR48,AT48)-3))+IF(AW48&gt;0.55,0.25,0)+IF(MAX(X48,Z48,AB48,AD48,AF48,AH48,AJ48,AL48,AN48,AP48,AR48,AT48)&gt;5,0.25,0)</f>
        <v>4.5</v>
      </c>
      <c r="BC48" s="336" t="str">
        <f>IF(BB48&gt;9,"SuperStar",IF(BB48&gt;8,"Star",IF(BB48&gt;6.5,"GoodReg",IF(BB48&gt;5,"Reg",IF(BB48&gt;4,"Bench","Minors")))))</f>
        <v>Bench</v>
      </c>
      <c r="BD48" s="336">
        <f>MIN(AZ48+(MAX(0,25-U48))^1.5,BB48)</f>
        <v>4.5</v>
      </c>
      <c r="BE48" s="336" t="str">
        <f>IF(BD48&gt;9,"SuperStar",IF(BD48&gt;8,"Star",IF(BD48&gt;6.5,"GoodReg",IF(BD48&gt;5,"Reg",IF(BD48&gt;4,"Bench","Minors")))))</f>
        <v>Bench</v>
      </c>
      <c r="BF48" s="337">
        <f>COUNT(W48:AT48)/2</f>
        <v>3</v>
      </c>
      <c r="BG48" s="338">
        <f>COUNTIF(W48:AT48,"&gt;5")/2</f>
        <v>2</v>
      </c>
      <c r="BH48" s="266" t="str">
        <f>IF(AY48=1,"Yes","")</f>
        <v/>
      </c>
      <c r="BI48" s="266" t="str">
        <f>IF(B48="ML","There",IF(AVERAGE($T48:$V48)&gt;=6,"Likely",IF(AVERAGE($T48:$V48)&gt;=4,"Possible","Unlikely")))</f>
        <v>Possible</v>
      </c>
      <c r="BJ48" s="267" t="str">
        <f>IF(AVERAGE(Q48:S48)&gt;=5.5,"ML",IF(AVERAGE(Q48:S48)&gt;=4.5,"AAA",IF(AVERAGE(Q48:S48)&gt;=4,"AA",IF(AVERAGE(Q48:S48)&gt;=3.5,"A","SS-A"))))</f>
        <v>SS-A</v>
      </c>
      <c r="BK48" s="267">
        <f>SUM(Q48:S48)</f>
        <v>8</v>
      </c>
      <c r="BL48" s="267">
        <f>SUM(T48:V48)</f>
        <v>12</v>
      </c>
      <c r="BM48" s="267">
        <f>Q48-T48</f>
        <v>-2</v>
      </c>
      <c r="BN48" s="267">
        <f>R48-U48</f>
        <v>0</v>
      </c>
      <c r="BO48" s="267">
        <f>S48-V48</f>
        <v>-2</v>
      </c>
      <c r="BP48" s="267">
        <f>SUM(BM48:BO48)</f>
        <v>-4</v>
      </c>
    </row>
    <row r="49" spans="1:68" s="267" customFormat="1" x14ac:dyDescent="0.25">
      <c r="A49" s="273" t="str">
        <f>F49&amp;" "&amp;G49</f>
        <v>Joey Angus</v>
      </c>
      <c r="B49" s="273" t="str">
        <f>IF(ISERROR(VLOOKUP(A49,KAL!$C$53:$C$74,1,FALSE)),IF(ISERROR(VLOOKUP(A49,'GRR-AAA'!$C$51:$C$72,1,FALSE)),IF(ISERROR(VLOOKUP(A49,'HAM-AA'!$C$51:$C$72,1,FALSE)),IF(ISERROR(VLOOKUP(A49,'NAM-A'!$C$51:$C$72,1,FALSE)),IF(ISERROR(VLOOKUP(A49,'KET-S A'!$C$51:$C$72,1,FALSE)),"","S A"),"A"),"AA"),"AAA"),"ML")</f>
        <v/>
      </c>
      <c r="D49" s="267" t="str">
        <f>IF(OR(OR(O49="Very High",O49="High"),AND(OR(O49="Very High",O49="High",O49="Normal"),OR(P49="Very High",P49="High"))),"K","T")</f>
        <v>T</v>
      </c>
      <c r="E49" s="266" t="s">
        <v>99</v>
      </c>
      <c r="F49" s="266" t="s">
        <v>536</v>
      </c>
      <c r="G49" s="266" t="s">
        <v>537</v>
      </c>
      <c r="H49" s="266" t="s">
        <v>553</v>
      </c>
      <c r="I49" s="266" t="s">
        <v>200</v>
      </c>
      <c r="J49" s="266">
        <v>23</v>
      </c>
      <c r="K49" s="266" t="s">
        <v>96</v>
      </c>
      <c r="L49" s="332" t="s">
        <v>94</v>
      </c>
      <c r="M49" s="266" t="s">
        <v>40</v>
      </c>
      <c r="N49" s="266" t="s">
        <v>40</v>
      </c>
      <c r="O49" s="266" t="s">
        <v>214</v>
      </c>
      <c r="P49" s="332" t="s">
        <v>214</v>
      </c>
      <c r="Q49" s="266">
        <v>4</v>
      </c>
      <c r="R49" s="266">
        <v>2</v>
      </c>
      <c r="S49" s="332">
        <v>2</v>
      </c>
      <c r="T49" s="266">
        <v>6</v>
      </c>
      <c r="U49" s="266">
        <v>2</v>
      </c>
      <c r="V49" s="332">
        <v>2</v>
      </c>
      <c r="W49" s="266">
        <v>7</v>
      </c>
      <c r="X49" s="266">
        <v>7</v>
      </c>
      <c r="Y49" s="266" t="s">
        <v>35</v>
      </c>
      <c r="Z49" s="266" t="s">
        <v>35</v>
      </c>
      <c r="AA49" s="266">
        <v>4</v>
      </c>
      <c r="AB49" s="266">
        <v>7</v>
      </c>
      <c r="AC49" s="266" t="s">
        <v>35</v>
      </c>
      <c r="AD49" s="266" t="s">
        <v>35</v>
      </c>
      <c r="AE49" s="266" t="s">
        <v>35</v>
      </c>
      <c r="AF49" s="266" t="s">
        <v>35</v>
      </c>
      <c r="AG49" s="266" t="s">
        <v>35</v>
      </c>
      <c r="AH49" s="266" t="s">
        <v>35</v>
      </c>
      <c r="AI49" s="266" t="s">
        <v>35</v>
      </c>
      <c r="AJ49" s="266" t="s">
        <v>35</v>
      </c>
      <c r="AK49" s="266" t="s">
        <v>35</v>
      </c>
      <c r="AL49" s="266" t="s">
        <v>35</v>
      </c>
      <c r="AM49" s="266" t="s">
        <v>35</v>
      </c>
      <c r="AN49" s="266" t="s">
        <v>35</v>
      </c>
      <c r="AO49" s="266" t="s">
        <v>35</v>
      </c>
      <c r="AP49" s="266" t="s">
        <v>35</v>
      </c>
      <c r="AQ49" s="266" t="s">
        <v>35</v>
      </c>
      <c r="AR49" s="266" t="s">
        <v>35</v>
      </c>
      <c r="AS49" s="266" t="s">
        <v>35</v>
      </c>
      <c r="AT49" s="332" t="s">
        <v>35</v>
      </c>
      <c r="AU49" s="266" t="s">
        <v>7</v>
      </c>
      <c r="AV49" s="266">
        <v>7</v>
      </c>
      <c r="AW49" s="333" t="s">
        <v>453</v>
      </c>
      <c r="AX49" s="334" t="s">
        <v>35</v>
      </c>
      <c r="AY49" s="332">
        <v>0</v>
      </c>
      <c r="AZ49" s="335">
        <f>AVERAGE(Q49:S49)+0.25*MAX(0,(COUNT(W49,Y49,AA49,AC49,AE49,AG49,AI49,AK49,AM49,AO49,AQ49,AS49)-3))+IF(AW49&gt;0.55,0.25,0)+IF(MAX(W49,Y49,AA49,AC49,AE49,AG49,AI49,AK49,AM49,AO49,AQ49,AS49)&gt;5,0.25,0)</f>
        <v>3.1666666666666665</v>
      </c>
      <c r="BA49" s="336" t="str">
        <f>IF(AZ49&gt;9,"SuperStar",IF(AZ49&gt;8,"Star",IF(AZ49&gt;6.5,"GoodReg",IF(AZ49&gt;5,"Reg",IF(AZ49&gt;4,"Bench","Minors")))))</f>
        <v>Minors</v>
      </c>
      <c r="BB49" s="336">
        <f>AVERAGE(T49:V49)+0.25*MAX(0,(COUNT(X49,Z49,AB49,AD49,AF49,AH49,AJ49,AL49,AN49,AP49,AR49,AT49)-3))+IF(AW49&gt;0.55,0.25,0)+IF(MAX(X49,Z49,AB49,AD49,AF49,AH49,AJ49,AL49,AN49,AP49,AR49,AT49)&gt;5,0.25,0)</f>
        <v>3.8333333333333335</v>
      </c>
      <c r="BC49" s="336" t="str">
        <f>IF(BB49&gt;9,"SuperStar",IF(BB49&gt;8,"Star",IF(BB49&gt;6.5,"GoodReg",IF(BB49&gt;5,"Reg",IF(BB49&gt;4,"Bench","Minors")))))</f>
        <v>Minors</v>
      </c>
      <c r="BD49" s="336">
        <f>MIN(AZ49+(MAX(0,25-U49))^1.5,BB49)</f>
        <v>3.8333333333333335</v>
      </c>
      <c r="BE49" s="336" t="str">
        <f>IF(BD49&gt;9,"SuperStar",IF(BD49&gt;8,"Star",IF(BD49&gt;6.5,"GoodReg",IF(BD49&gt;5,"Reg",IF(BD49&gt;4,"Bench","Minors")))))</f>
        <v>Minors</v>
      </c>
      <c r="BF49" s="337">
        <f>COUNT(W49:AT49)/2</f>
        <v>2</v>
      </c>
      <c r="BG49" s="338">
        <f>COUNTIF(W49:AT49,"&gt;5")/2</f>
        <v>1.5</v>
      </c>
      <c r="BH49" s="266" t="str">
        <f>IF(AY49=1,"Yes","")</f>
        <v/>
      </c>
      <c r="BI49" s="266" t="str">
        <f>IF(B49="ML","There",IF(AVERAGE($T49:$V49)&gt;=6,"Likely",IF(AVERAGE($T49:$V49)&gt;=4,"Possible","Unlikely")))</f>
        <v>Unlikely</v>
      </c>
      <c r="BJ49" s="267" t="str">
        <f>IF(AVERAGE(Q49:S49)&gt;=5.5,"ML",IF(AVERAGE(Q49:S49)&gt;=4.5,"AAA",IF(AVERAGE(Q49:S49)&gt;=4,"AA",IF(AVERAGE(Q49:S49)&gt;=3.5,"A","SS-A"))))</f>
        <v>SS-A</v>
      </c>
      <c r="BK49" s="267">
        <f>SUM(Q49:S49)</f>
        <v>8</v>
      </c>
      <c r="BL49" s="267">
        <f>SUM(T49:V49)</f>
        <v>10</v>
      </c>
      <c r="BM49" s="267">
        <f>Q49-T49</f>
        <v>-2</v>
      </c>
      <c r="BN49" s="267">
        <f>R49-U49</f>
        <v>0</v>
      </c>
      <c r="BO49" s="267">
        <f>S49-V49</f>
        <v>0</v>
      </c>
      <c r="BP49" s="267">
        <f>SUM(BM49:BO49)</f>
        <v>-2</v>
      </c>
    </row>
    <row r="50" spans="1:68" s="267" customFormat="1" x14ac:dyDescent="0.25">
      <c r="A50" s="273" t="str">
        <f>F50&amp;" "&amp;G50</f>
        <v>Ricardo Trujillo</v>
      </c>
      <c r="B50" s="273" t="str">
        <f>IF(ISERROR(VLOOKUP(A50,KAL!$C$53:$C$74,1,FALSE)),IF(ISERROR(VLOOKUP(A50,'GRR-AAA'!$C$51:$C$72,1,FALSE)),IF(ISERROR(VLOOKUP(A50,'HAM-AA'!$C$51:$C$72,1,FALSE)),IF(ISERROR(VLOOKUP(A50,'NAM-A'!$C$51:$C$72,1,FALSE)),IF(ISERROR(VLOOKUP(A50,'KET-S A'!$C$51:$C$72,1,FALSE)),"","S A"),"A"),"AA"),"AAA"),"ML")</f>
        <v/>
      </c>
      <c r="D50" s="267" t="str">
        <f>IF(OR(OR(O50="Very High",O50="High"),AND(OR(O50="Very High",O50="High",O50="Normal"),OR(P50="Very High",P50="High"))),"K","T")</f>
        <v>T</v>
      </c>
      <c r="E50" s="266" t="s">
        <v>13</v>
      </c>
      <c r="F50" s="266" t="s">
        <v>727</v>
      </c>
      <c r="G50" s="266" t="s">
        <v>728</v>
      </c>
      <c r="H50" s="266" t="s">
        <v>533</v>
      </c>
      <c r="I50" s="266" t="s">
        <v>199</v>
      </c>
      <c r="J50" s="266">
        <v>25</v>
      </c>
      <c r="K50" s="266" t="s">
        <v>96</v>
      </c>
      <c r="L50" s="332" t="s">
        <v>94</v>
      </c>
      <c r="M50" s="266" t="s">
        <v>40</v>
      </c>
      <c r="N50" s="266" t="s">
        <v>40</v>
      </c>
      <c r="O50" s="266" t="s">
        <v>215</v>
      </c>
      <c r="P50" s="332" t="s">
        <v>215</v>
      </c>
      <c r="Q50" s="266">
        <v>3</v>
      </c>
      <c r="R50" s="266">
        <v>2</v>
      </c>
      <c r="S50" s="332">
        <v>3</v>
      </c>
      <c r="T50" s="266">
        <v>4</v>
      </c>
      <c r="U50" s="266">
        <v>2</v>
      </c>
      <c r="V50" s="332">
        <v>4</v>
      </c>
      <c r="W50" s="266">
        <v>5</v>
      </c>
      <c r="X50" s="266">
        <v>5</v>
      </c>
      <c r="Y50" s="266">
        <v>1</v>
      </c>
      <c r="Z50" s="266">
        <v>2</v>
      </c>
      <c r="AA50" s="266">
        <v>4</v>
      </c>
      <c r="AB50" s="266">
        <v>5</v>
      </c>
      <c r="AC50" s="266">
        <v>4</v>
      </c>
      <c r="AD50" s="266">
        <v>5</v>
      </c>
      <c r="AE50" s="266" t="s">
        <v>35</v>
      </c>
      <c r="AF50" s="266" t="s">
        <v>35</v>
      </c>
      <c r="AG50" s="266" t="s">
        <v>35</v>
      </c>
      <c r="AH50" s="266" t="s">
        <v>35</v>
      </c>
      <c r="AI50" s="266" t="s">
        <v>35</v>
      </c>
      <c r="AJ50" s="266" t="s">
        <v>35</v>
      </c>
      <c r="AK50" s="266" t="s">
        <v>35</v>
      </c>
      <c r="AL50" s="266" t="s">
        <v>35</v>
      </c>
      <c r="AM50" s="266" t="s">
        <v>35</v>
      </c>
      <c r="AN50" s="266" t="s">
        <v>35</v>
      </c>
      <c r="AO50" s="266" t="s">
        <v>35</v>
      </c>
      <c r="AP50" s="266" t="s">
        <v>35</v>
      </c>
      <c r="AQ50" s="266" t="s">
        <v>35</v>
      </c>
      <c r="AR50" s="266" t="s">
        <v>35</v>
      </c>
      <c r="AS50" s="266" t="s">
        <v>35</v>
      </c>
      <c r="AT50" s="332" t="s">
        <v>35</v>
      </c>
      <c r="AU50" s="266" t="s">
        <v>5</v>
      </c>
      <c r="AV50" s="266">
        <v>6</v>
      </c>
      <c r="AW50" s="333" t="s">
        <v>453</v>
      </c>
      <c r="AX50" s="334" t="s">
        <v>35</v>
      </c>
      <c r="AY50" s="332">
        <v>0</v>
      </c>
      <c r="AZ50" s="335">
        <f>AVERAGE(Q50:S50)+0.25*MAX(0,(COUNT(W50,Y50,AA50,AC50,AE50,AG50,AI50,AK50,AM50,AO50,AQ50,AS50)-3))+IF(AW50&gt;0.55,0.25,0)+IF(MAX(W50,Y50,AA50,AC50,AE50,AG50,AI50,AK50,AM50,AO50,AQ50,AS50)&gt;5,0.25,0)</f>
        <v>3.1666666666666665</v>
      </c>
      <c r="BA50" s="336" t="str">
        <f>IF(AZ50&gt;9,"SuperStar",IF(AZ50&gt;8,"Star",IF(AZ50&gt;6.5,"GoodReg",IF(AZ50&gt;5,"Reg",IF(AZ50&gt;4,"Bench","Minors")))))</f>
        <v>Minors</v>
      </c>
      <c r="BB50" s="336">
        <f>AVERAGE(T50:V50)+0.25*MAX(0,(COUNT(X50,Z50,AB50,AD50,AF50,AH50,AJ50,AL50,AN50,AP50,AR50,AT50)-3))+IF(AW50&gt;0.55,0.25,0)+IF(MAX(X50,Z50,AB50,AD50,AF50,AH50,AJ50,AL50,AN50,AP50,AR50,AT50)&gt;5,0.25,0)</f>
        <v>3.8333333333333335</v>
      </c>
      <c r="BC50" s="336" t="str">
        <f>IF(BB50&gt;9,"SuperStar",IF(BB50&gt;8,"Star",IF(BB50&gt;6.5,"GoodReg",IF(BB50&gt;5,"Reg",IF(BB50&gt;4,"Bench","Minors")))))</f>
        <v>Minors</v>
      </c>
      <c r="BD50" s="336">
        <f>MIN(AZ50+(MAX(0,25-U50))^1.5,BB50)</f>
        <v>3.8333333333333335</v>
      </c>
      <c r="BE50" s="336" t="str">
        <f>IF(BD50&gt;9,"SuperStar",IF(BD50&gt;8,"Star",IF(BD50&gt;6.5,"GoodReg",IF(BD50&gt;5,"Reg",IF(BD50&gt;4,"Bench","Minors")))))</f>
        <v>Minors</v>
      </c>
      <c r="BF50" s="337">
        <f>COUNT(W50:AT50)/2</f>
        <v>4</v>
      </c>
      <c r="BG50" s="338">
        <f>COUNTIF(W50:AT50,"&gt;5")/2</f>
        <v>0</v>
      </c>
      <c r="BH50" s="266" t="str">
        <f>IF(AY50=1,"Yes","")</f>
        <v/>
      </c>
      <c r="BI50" s="266" t="str">
        <f>IF(B50="ML","There",IF(AVERAGE($T50:$V50)&gt;=6,"Likely",IF(AVERAGE($T50:$V50)&gt;=4,"Possible","Unlikely")))</f>
        <v>Unlikely</v>
      </c>
      <c r="BJ50" s="267" t="str">
        <f>IF(AVERAGE(Q50:S50)&gt;=5.5,"ML",IF(AVERAGE(Q50:S50)&gt;=4.5,"AAA",IF(AVERAGE(Q50:S50)&gt;=4,"AA",IF(AVERAGE(Q50:S50)&gt;=3.5,"A","SS-A"))))</f>
        <v>SS-A</v>
      </c>
      <c r="BK50" s="267">
        <f>SUM(Q50:S50)</f>
        <v>8</v>
      </c>
      <c r="BL50" s="267">
        <f>SUM(T50:V50)</f>
        <v>10</v>
      </c>
      <c r="BM50" s="267">
        <f>Q50-T50</f>
        <v>-1</v>
      </c>
      <c r="BN50" s="267">
        <f>R50-U50</f>
        <v>0</v>
      </c>
      <c r="BO50" s="267">
        <f>S50-V50</f>
        <v>-1</v>
      </c>
      <c r="BP50" s="267">
        <f>SUM(BM50:BO50)</f>
        <v>-2</v>
      </c>
    </row>
    <row r="51" spans="1:68" s="267" customFormat="1" x14ac:dyDescent="0.25">
      <c r="A51" s="273" t="str">
        <f>F51&amp;" "&amp;G51</f>
        <v>Larry Hendricks</v>
      </c>
      <c r="B51" s="273" t="str">
        <f>IF(ISERROR(VLOOKUP(A51,KAL!$C$53:$C$74,1,FALSE)),IF(ISERROR(VLOOKUP(A51,'GRR-AAA'!$C$51:$C$72,1,FALSE)),IF(ISERROR(VLOOKUP(A51,'HAM-AA'!$C$51:$C$72,1,FALSE)),IF(ISERROR(VLOOKUP(A51,'NAM-A'!$C$51:$C$72,1,FALSE)),IF(ISERROR(VLOOKUP(A51,'KET-S A'!$C$51:$C$72,1,FALSE)),"","S A"),"A"),"AA"),"AAA"),"ML")</f>
        <v/>
      </c>
      <c r="D51" s="267" t="str">
        <f>IF(OR(OR(O51="Very High",O51="High"),AND(OR(O51="Very High",O51="High",O51="Normal"),OR(P51="Very High",P51="High"))),"K","T")</f>
        <v>T</v>
      </c>
      <c r="E51" s="266" t="s">
        <v>13</v>
      </c>
      <c r="F51" s="266" t="s">
        <v>603</v>
      </c>
      <c r="G51" s="266" t="s">
        <v>604</v>
      </c>
      <c r="H51" s="266" t="s">
        <v>531</v>
      </c>
      <c r="I51" s="266" t="s">
        <v>295</v>
      </c>
      <c r="J51" s="266">
        <v>21</v>
      </c>
      <c r="K51" s="266" t="s">
        <v>94</v>
      </c>
      <c r="L51" s="332" t="s">
        <v>94</v>
      </c>
      <c r="M51" s="266" t="s">
        <v>40</v>
      </c>
      <c r="N51" s="266" t="s">
        <v>40</v>
      </c>
      <c r="O51" s="266" t="s">
        <v>214</v>
      </c>
      <c r="P51" s="332" t="s">
        <v>214</v>
      </c>
      <c r="Q51" s="266">
        <v>4</v>
      </c>
      <c r="R51" s="266">
        <v>2</v>
      </c>
      <c r="S51" s="332">
        <v>2</v>
      </c>
      <c r="T51" s="266">
        <v>4</v>
      </c>
      <c r="U51" s="266">
        <v>2</v>
      </c>
      <c r="V51" s="332">
        <v>3</v>
      </c>
      <c r="W51" s="266">
        <v>5</v>
      </c>
      <c r="X51" s="266">
        <v>5</v>
      </c>
      <c r="Y51" s="266">
        <v>1</v>
      </c>
      <c r="Z51" s="266">
        <v>2</v>
      </c>
      <c r="AA51" s="266" t="s">
        <v>35</v>
      </c>
      <c r="AB51" s="266" t="s">
        <v>35</v>
      </c>
      <c r="AC51" s="266">
        <v>3</v>
      </c>
      <c r="AD51" s="266">
        <v>3</v>
      </c>
      <c r="AE51" s="266" t="s">
        <v>35</v>
      </c>
      <c r="AF51" s="266" t="s">
        <v>35</v>
      </c>
      <c r="AG51" s="266" t="s">
        <v>35</v>
      </c>
      <c r="AH51" s="266" t="s">
        <v>35</v>
      </c>
      <c r="AI51" s="266">
        <v>4</v>
      </c>
      <c r="AJ51" s="266">
        <v>4</v>
      </c>
      <c r="AK51" s="266" t="s">
        <v>35</v>
      </c>
      <c r="AL51" s="266" t="s">
        <v>35</v>
      </c>
      <c r="AM51" s="266" t="s">
        <v>35</v>
      </c>
      <c r="AN51" s="266" t="s">
        <v>35</v>
      </c>
      <c r="AO51" s="266" t="s">
        <v>35</v>
      </c>
      <c r="AP51" s="266" t="s">
        <v>35</v>
      </c>
      <c r="AQ51" s="266" t="s">
        <v>35</v>
      </c>
      <c r="AR51" s="266" t="s">
        <v>35</v>
      </c>
      <c r="AS51" s="266" t="s">
        <v>35</v>
      </c>
      <c r="AT51" s="332" t="s">
        <v>35</v>
      </c>
      <c r="AU51" s="266" t="s">
        <v>7</v>
      </c>
      <c r="AV51" s="266">
        <v>6</v>
      </c>
      <c r="AW51" s="333" t="s">
        <v>453</v>
      </c>
      <c r="AX51" s="334" t="s">
        <v>35</v>
      </c>
      <c r="AY51" s="332">
        <v>0</v>
      </c>
      <c r="AZ51" s="335">
        <f>AVERAGE(Q51:S51)+0.25*MAX(0,(COUNT(W51,Y51,AA51,AC51,AE51,AG51,AI51,AK51,AM51,AO51,AQ51,AS51)-3))+IF(AW51&gt;0.55,0.25,0)+IF(MAX(W51,Y51,AA51,AC51,AE51,AG51,AI51,AK51,AM51,AO51,AQ51,AS51)&gt;5,0.25,0)</f>
        <v>3.1666666666666665</v>
      </c>
      <c r="BA51" s="336" t="str">
        <f>IF(AZ51&gt;9,"SuperStar",IF(AZ51&gt;8,"Star",IF(AZ51&gt;6.5,"GoodReg",IF(AZ51&gt;5,"Reg",IF(AZ51&gt;4,"Bench","Minors")))))</f>
        <v>Minors</v>
      </c>
      <c r="BB51" s="336">
        <f>AVERAGE(T51:V51)+0.25*MAX(0,(COUNT(X51,Z51,AB51,AD51,AF51,AH51,AJ51,AL51,AN51,AP51,AR51,AT51)-3))+IF(AW51&gt;0.55,0.25,0)+IF(MAX(X51,Z51,AB51,AD51,AF51,AH51,AJ51,AL51,AN51,AP51,AR51,AT51)&gt;5,0.25,0)</f>
        <v>3.5</v>
      </c>
      <c r="BC51" s="336" t="str">
        <f>IF(BB51&gt;9,"SuperStar",IF(BB51&gt;8,"Star",IF(BB51&gt;6.5,"GoodReg",IF(BB51&gt;5,"Reg",IF(BB51&gt;4,"Bench","Minors")))))</f>
        <v>Minors</v>
      </c>
      <c r="BD51" s="336">
        <f>MIN(AZ51+(MAX(0,25-U51))^1.5,BB51)</f>
        <v>3.5</v>
      </c>
      <c r="BE51" s="336" t="str">
        <f>IF(BD51&gt;9,"SuperStar",IF(BD51&gt;8,"Star",IF(BD51&gt;6.5,"GoodReg",IF(BD51&gt;5,"Reg",IF(BD51&gt;4,"Bench","Minors")))))</f>
        <v>Minors</v>
      </c>
      <c r="BF51" s="337">
        <f>COUNT(W51:AT51)/2</f>
        <v>4</v>
      </c>
      <c r="BG51" s="338">
        <f>COUNTIF(W51:AT51,"&gt;5")/2</f>
        <v>0</v>
      </c>
      <c r="BH51" s="266" t="str">
        <f>IF(AY51=1,"Yes","")</f>
        <v/>
      </c>
      <c r="BI51" s="266" t="str">
        <f>IF(B51="ML","There",IF(AVERAGE($T51:$V51)&gt;=6,"Likely",IF(AVERAGE($T51:$V51)&gt;=4,"Possible","Unlikely")))</f>
        <v>Unlikely</v>
      </c>
      <c r="BJ51" s="267" t="str">
        <f>IF(AVERAGE(Q51:S51)&gt;=5.5,"ML",IF(AVERAGE(Q51:S51)&gt;=4.5,"AAA",IF(AVERAGE(Q51:S51)&gt;=4,"AA",IF(AVERAGE(Q51:S51)&gt;=3.5,"A","SS-A"))))</f>
        <v>SS-A</v>
      </c>
      <c r="BK51" s="267">
        <f>SUM(Q51:S51)</f>
        <v>8</v>
      </c>
      <c r="BL51" s="267">
        <f>SUM(T51:V51)</f>
        <v>9</v>
      </c>
      <c r="BM51" s="267">
        <f>Q51-T51</f>
        <v>0</v>
      </c>
      <c r="BN51" s="267">
        <f>R51-U51</f>
        <v>0</v>
      </c>
      <c r="BO51" s="267">
        <f>S51-V51</f>
        <v>-1</v>
      </c>
      <c r="BP51" s="267">
        <f>SUM(BM51:BO51)</f>
        <v>-1</v>
      </c>
    </row>
    <row r="52" spans="1:68" s="267" customFormat="1" x14ac:dyDescent="0.25">
      <c r="A52" s="273" t="str">
        <f>F52&amp;" "&amp;G52</f>
        <v>Miguel Angel Murillo</v>
      </c>
      <c r="B52" s="273" t="str">
        <f>IF(ISERROR(VLOOKUP(A52,KAL!$C$53:$C$74,1,FALSE)),IF(ISERROR(VLOOKUP(A52,'GRR-AAA'!$C$51:$C$72,1,FALSE)),IF(ISERROR(VLOOKUP(A52,'HAM-AA'!$C$51:$C$72,1,FALSE)),IF(ISERROR(VLOOKUP(A52,'NAM-A'!$C$51:$C$72,1,FALSE)),IF(ISERROR(VLOOKUP(A52,'KET-S A'!$C$51:$C$72,1,FALSE)),"","S A"),"A"),"AA"),"AAA"),"ML")</f>
        <v/>
      </c>
      <c r="D52" s="267" t="str">
        <f>IF(OR(OR(O52="Very High",O52="High"),AND(OR(O52="Very High",O52="High",O52="Normal"),OR(P52="Very High",P52="High"))),"K","T")</f>
        <v>K</v>
      </c>
      <c r="E52" s="266" t="s">
        <v>98</v>
      </c>
      <c r="F52" s="266" t="s">
        <v>651</v>
      </c>
      <c r="G52" s="266" t="s">
        <v>652</v>
      </c>
      <c r="H52" s="266" t="s">
        <v>528</v>
      </c>
      <c r="I52" s="266" t="s">
        <v>198</v>
      </c>
      <c r="J52" s="266">
        <v>23</v>
      </c>
      <c r="K52" s="266" t="s">
        <v>93</v>
      </c>
      <c r="L52" s="332" t="s">
        <v>93</v>
      </c>
      <c r="M52" s="266" t="s">
        <v>40</v>
      </c>
      <c r="N52" s="266" t="s">
        <v>40</v>
      </c>
      <c r="O52" s="266" t="s">
        <v>213</v>
      </c>
      <c r="P52" s="332" t="s">
        <v>214</v>
      </c>
      <c r="Q52" s="266">
        <v>4</v>
      </c>
      <c r="R52" s="266">
        <v>2</v>
      </c>
      <c r="S52" s="332">
        <v>2</v>
      </c>
      <c r="T52" s="266">
        <v>4</v>
      </c>
      <c r="U52" s="266">
        <v>2</v>
      </c>
      <c r="V52" s="332">
        <v>3</v>
      </c>
      <c r="W52" s="266">
        <v>5</v>
      </c>
      <c r="X52" s="266">
        <v>5</v>
      </c>
      <c r="Y52" s="266" t="s">
        <v>35</v>
      </c>
      <c r="Z52" s="266" t="s">
        <v>35</v>
      </c>
      <c r="AA52" s="266">
        <v>7</v>
      </c>
      <c r="AB52" s="266">
        <v>7</v>
      </c>
      <c r="AC52" s="266" t="s">
        <v>35</v>
      </c>
      <c r="AD52" s="266" t="s">
        <v>35</v>
      </c>
      <c r="AE52" s="266" t="s">
        <v>35</v>
      </c>
      <c r="AF52" s="266" t="s">
        <v>35</v>
      </c>
      <c r="AG52" s="266" t="s">
        <v>35</v>
      </c>
      <c r="AH52" s="266" t="s">
        <v>35</v>
      </c>
      <c r="AI52" s="266" t="s">
        <v>35</v>
      </c>
      <c r="AJ52" s="266" t="s">
        <v>35</v>
      </c>
      <c r="AK52" s="266" t="s">
        <v>35</v>
      </c>
      <c r="AL52" s="266" t="s">
        <v>35</v>
      </c>
      <c r="AM52" s="266">
        <v>4</v>
      </c>
      <c r="AN52" s="266">
        <v>4</v>
      </c>
      <c r="AO52" s="266" t="s">
        <v>35</v>
      </c>
      <c r="AP52" s="266" t="s">
        <v>35</v>
      </c>
      <c r="AQ52" s="266" t="s">
        <v>35</v>
      </c>
      <c r="AR52" s="266" t="s">
        <v>35</v>
      </c>
      <c r="AS52" s="266" t="s">
        <v>35</v>
      </c>
      <c r="AT52" s="332" t="s">
        <v>35</v>
      </c>
      <c r="AU52" s="266" t="s">
        <v>2</v>
      </c>
      <c r="AV52" s="266">
        <v>7</v>
      </c>
      <c r="AW52" s="333" t="s">
        <v>50</v>
      </c>
      <c r="AX52" s="334" t="s">
        <v>35</v>
      </c>
      <c r="AY52" s="332">
        <v>0</v>
      </c>
      <c r="AZ52" s="335">
        <f>AVERAGE(Q52:S52)+0.25*MAX(0,(COUNT(W52,Y52,AA52,AC52,AE52,AG52,AI52,AK52,AM52,AO52,AQ52,AS52)-3))+IF(AW52&gt;0.55,0.25,0)+IF(MAX(W52,Y52,AA52,AC52,AE52,AG52,AI52,AK52,AM52,AO52,AQ52,AS52)&gt;5,0.25,0)</f>
        <v>3.1666666666666665</v>
      </c>
      <c r="BA52" s="336" t="str">
        <f>IF(AZ52&gt;9,"SuperStar",IF(AZ52&gt;8,"Star",IF(AZ52&gt;6.5,"GoodReg",IF(AZ52&gt;5,"Reg",IF(AZ52&gt;4,"Bench","Minors")))))</f>
        <v>Minors</v>
      </c>
      <c r="BB52" s="336">
        <f>AVERAGE(T52:V52)+0.25*MAX(0,(COUNT(X52,Z52,AB52,AD52,AF52,AH52,AJ52,AL52,AN52,AP52,AR52,AT52)-3))+IF(AW52&gt;0.55,0.25,0)+IF(MAX(X52,Z52,AB52,AD52,AF52,AH52,AJ52,AL52,AN52,AP52,AR52,AT52)&gt;5,0.25,0)</f>
        <v>3.5</v>
      </c>
      <c r="BC52" s="336" t="str">
        <f>IF(BB52&gt;9,"SuperStar",IF(BB52&gt;8,"Star",IF(BB52&gt;6.5,"GoodReg",IF(BB52&gt;5,"Reg",IF(BB52&gt;4,"Bench","Minors")))))</f>
        <v>Minors</v>
      </c>
      <c r="BD52" s="336">
        <f>MIN(AZ52+(MAX(0,25-U52))^1.5,BB52)</f>
        <v>3.5</v>
      </c>
      <c r="BE52" s="336" t="str">
        <f>IF(BD52&gt;9,"SuperStar",IF(BD52&gt;8,"Star",IF(BD52&gt;6.5,"GoodReg",IF(BD52&gt;5,"Reg",IF(BD52&gt;4,"Bench","Minors")))))</f>
        <v>Minors</v>
      </c>
      <c r="BF52" s="337">
        <f>COUNT(W52:AT52)/2</f>
        <v>3</v>
      </c>
      <c r="BG52" s="338">
        <f>COUNTIF(W52:AT52,"&gt;5")/2</f>
        <v>1</v>
      </c>
      <c r="BH52" s="266" t="str">
        <f>IF(AY52=1,"Yes","")</f>
        <v/>
      </c>
      <c r="BI52" s="266" t="str">
        <f>IF(B52="ML","There",IF(AVERAGE($T52:$V52)&gt;=6,"Likely",IF(AVERAGE($T52:$V52)&gt;=4,"Possible","Unlikely")))</f>
        <v>Unlikely</v>
      </c>
      <c r="BJ52" s="267" t="str">
        <f>IF(AVERAGE(Q52:S52)&gt;=5.5,"ML",IF(AVERAGE(Q52:S52)&gt;=4.5,"AAA",IF(AVERAGE(Q52:S52)&gt;=4,"AA",IF(AVERAGE(Q52:S52)&gt;=3.5,"A","SS-A"))))</f>
        <v>SS-A</v>
      </c>
      <c r="BK52" s="267">
        <f>SUM(Q52:S52)</f>
        <v>8</v>
      </c>
      <c r="BL52" s="267">
        <f>SUM(T52:V52)</f>
        <v>9</v>
      </c>
      <c r="BM52" s="267">
        <f>Q52-T52</f>
        <v>0</v>
      </c>
      <c r="BN52" s="267">
        <f>R52-U52</f>
        <v>0</v>
      </c>
      <c r="BO52" s="267">
        <f>S52-V52</f>
        <v>-1</v>
      </c>
      <c r="BP52" s="267">
        <f>SUM(BM52:BO52)</f>
        <v>-1</v>
      </c>
    </row>
    <row r="53" spans="1:68" s="267" customFormat="1" x14ac:dyDescent="0.25">
      <c r="A53" s="273" t="str">
        <f>F53&amp;" "&amp;G53</f>
        <v>Raúl Valentín</v>
      </c>
      <c r="B53" s="273" t="str">
        <f>IF(ISERROR(VLOOKUP(A53,KAL!$C$53:$C$74,1,FALSE)),IF(ISERROR(VLOOKUP(A53,'GRR-AAA'!$C$51:$C$72,1,FALSE)),IF(ISERROR(VLOOKUP(A53,'HAM-AA'!$C$51:$C$72,1,FALSE)),IF(ISERROR(VLOOKUP(A53,'NAM-A'!$C$51:$C$72,1,FALSE)),IF(ISERROR(VLOOKUP(A53,'KET-S A'!$C$51:$C$72,1,FALSE)),"","S A"),"A"),"AA"),"AAA"),"ML")</f>
        <v/>
      </c>
      <c r="D53" s="267" t="str">
        <f>IF(OR(OR(O53="Very High",O53="High"),AND(OR(O53="Very High",O53="High",O53="Normal"),OR(P53="Very High",P53="High"))),"K","T")</f>
        <v>T</v>
      </c>
      <c r="E53" s="266" t="s">
        <v>13</v>
      </c>
      <c r="F53" s="266" t="s">
        <v>689</v>
      </c>
      <c r="G53" s="266" t="s">
        <v>513</v>
      </c>
      <c r="H53" s="266" t="s">
        <v>533</v>
      </c>
      <c r="I53" s="266" t="s">
        <v>199</v>
      </c>
      <c r="J53" s="266">
        <v>23</v>
      </c>
      <c r="K53" s="266" t="s">
        <v>94</v>
      </c>
      <c r="L53" s="332" t="s">
        <v>94</v>
      </c>
      <c r="M53" s="266" t="s">
        <v>40</v>
      </c>
      <c r="N53" s="266" t="s">
        <v>40</v>
      </c>
      <c r="O53" s="266" t="s">
        <v>214</v>
      </c>
      <c r="P53" s="332" t="s">
        <v>214</v>
      </c>
      <c r="Q53" s="266">
        <v>4</v>
      </c>
      <c r="R53" s="266">
        <v>2</v>
      </c>
      <c r="S53" s="332">
        <v>2</v>
      </c>
      <c r="T53" s="266">
        <v>4</v>
      </c>
      <c r="U53" s="266">
        <v>2</v>
      </c>
      <c r="V53" s="332">
        <v>2</v>
      </c>
      <c r="W53" s="266">
        <v>5</v>
      </c>
      <c r="X53" s="266">
        <v>5</v>
      </c>
      <c r="Y53" s="266">
        <v>3</v>
      </c>
      <c r="Z53" s="266">
        <v>4</v>
      </c>
      <c r="AA53" s="266" t="s">
        <v>35</v>
      </c>
      <c r="AB53" s="266" t="s">
        <v>35</v>
      </c>
      <c r="AC53" s="266">
        <v>4</v>
      </c>
      <c r="AD53" s="266">
        <v>4</v>
      </c>
      <c r="AE53" s="266" t="s">
        <v>35</v>
      </c>
      <c r="AF53" s="266" t="s">
        <v>35</v>
      </c>
      <c r="AG53" s="266">
        <v>3</v>
      </c>
      <c r="AH53" s="266">
        <v>3</v>
      </c>
      <c r="AI53" s="266" t="s">
        <v>35</v>
      </c>
      <c r="AJ53" s="266" t="s">
        <v>35</v>
      </c>
      <c r="AK53" s="266" t="s">
        <v>35</v>
      </c>
      <c r="AL53" s="266" t="s">
        <v>35</v>
      </c>
      <c r="AM53" s="266" t="s">
        <v>35</v>
      </c>
      <c r="AN53" s="266" t="s">
        <v>35</v>
      </c>
      <c r="AO53" s="266" t="s">
        <v>35</v>
      </c>
      <c r="AP53" s="266" t="s">
        <v>35</v>
      </c>
      <c r="AQ53" s="266" t="s">
        <v>35</v>
      </c>
      <c r="AR53" s="266" t="s">
        <v>35</v>
      </c>
      <c r="AS53" s="266" t="s">
        <v>35</v>
      </c>
      <c r="AT53" s="332" t="s">
        <v>35</v>
      </c>
      <c r="AU53" s="266" t="s">
        <v>459</v>
      </c>
      <c r="AV53" s="266">
        <v>10</v>
      </c>
      <c r="AW53" s="333" t="s">
        <v>453</v>
      </c>
      <c r="AX53" s="334" t="s">
        <v>35</v>
      </c>
      <c r="AY53" s="332">
        <v>0</v>
      </c>
      <c r="AZ53" s="335">
        <f>AVERAGE(Q53:S53)+0.25*MAX(0,(COUNT(W53,Y53,AA53,AC53,AE53,AG53,AI53,AK53,AM53,AO53,AQ53,AS53)-3))+IF(AW53&gt;0.55,0.25,0)+IF(MAX(W53,Y53,AA53,AC53,AE53,AG53,AI53,AK53,AM53,AO53,AQ53,AS53)&gt;5,0.25,0)</f>
        <v>3.1666666666666665</v>
      </c>
      <c r="BA53" s="336" t="str">
        <f>IF(AZ53&gt;9,"SuperStar",IF(AZ53&gt;8,"Star",IF(AZ53&gt;6.5,"GoodReg",IF(AZ53&gt;5,"Reg",IF(AZ53&gt;4,"Bench","Minors")))))</f>
        <v>Minors</v>
      </c>
      <c r="BB53" s="336">
        <f>AVERAGE(T53:V53)+0.25*MAX(0,(COUNT(X53,Z53,AB53,AD53,AF53,AH53,AJ53,AL53,AN53,AP53,AR53,AT53)-3))+IF(AW53&gt;0.55,0.25,0)+IF(MAX(X53,Z53,AB53,AD53,AF53,AH53,AJ53,AL53,AN53,AP53,AR53,AT53)&gt;5,0.25,0)</f>
        <v>3.1666666666666665</v>
      </c>
      <c r="BC53" s="336" t="str">
        <f>IF(BB53&gt;9,"SuperStar",IF(BB53&gt;8,"Star",IF(BB53&gt;6.5,"GoodReg",IF(BB53&gt;5,"Reg",IF(BB53&gt;4,"Bench","Minors")))))</f>
        <v>Minors</v>
      </c>
      <c r="BD53" s="336">
        <f>MIN(AZ53+(MAX(0,25-U53))^1.5,BB53)</f>
        <v>3.1666666666666665</v>
      </c>
      <c r="BE53" s="336" t="str">
        <f>IF(BD53&gt;9,"SuperStar",IF(BD53&gt;8,"Star",IF(BD53&gt;6.5,"GoodReg",IF(BD53&gt;5,"Reg",IF(BD53&gt;4,"Bench","Minors")))))</f>
        <v>Minors</v>
      </c>
      <c r="BF53" s="337">
        <f>COUNT(W53:AT53)/2</f>
        <v>4</v>
      </c>
      <c r="BG53" s="338">
        <f>COUNTIF(W53:AT53,"&gt;5")/2</f>
        <v>0</v>
      </c>
      <c r="BH53" s="266" t="str">
        <f>IF(AY53=1,"Yes","")</f>
        <v/>
      </c>
      <c r="BI53" s="266" t="str">
        <f>IF(B53="ML","There",IF(AVERAGE($T53:$V53)&gt;=6,"Likely",IF(AVERAGE($T53:$V53)&gt;=4,"Possible","Unlikely")))</f>
        <v>Unlikely</v>
      </c>
      <c r="BJ53" s="267" t="str">
        <f>IF(AVERAGE(Q53:S53)&gt;=5.5,"ML",IF(AVERAGE(Q53:S53)&gt;=4.5,"AAA",IF(AVERAGE(Q53:S53)&gt;=4,"AA",IF(AVERAGE(Q53:S53)&gt;=3.5,"A","SS-A"))))</f>
        <v>SS-A</v>
      </c>
      <c r="BK53" s="267">
        <f>SUM(Q53:S53)</f>
        <v>8</v>
      </c>
      <c r="BL53" s="267">
        <f>SUM(T53:V53)</f>
        <v>8</v>
      </c>
      <c r="BM53" s="267">
        <f>Q53-T53</f>
        <v>0</v>
      </c>
      <c r="BN53" s="267">
        <f>R53-U53</f>
        <v>0</v>
      </c>
      <c r="BO53" s="267">
        <f>S53-V53</f>
        <v>0</v>
      </c>
      <c r="BP53" s="267">
        <f>SUM(BM53:BO53)</f>
        <v>0</v>
      </c>
    </row>
    <row r="54" spans="1:68" s="267" customFormat="1" x14ac:dyDescent="0.25">
      <c r="A54" s="273" t="str">
        <f>F54&amp;" "&amp;G54</f>
        <v>Ogai Ono</v>
      </c>
      <c r="B54" s="273" t="str">
        <f>IF(ISERROR(VLOOKUP(A54,KAL!$C$53:$C$74,1,FALSE)),IF(ISERROR(VLOOKUP(A54,'GRR-AAA'!$C$51:$C$72,1,FALSE)),IF(ISERROR(VLOOKUP(A54,'HAM-AA'!$C$51:$C$72,1,FALSE)),IF(ISERROR(VLOOKUP(A54,'NAM-A'!$C$51:$C$72,1,FALSE)),IF(ISERROR(VLOOKUP(A54,'KET-S A'!$C$51:$C$72,1,FALSE)),"","S A"),"A"),"AA"),"AAA"),"ML")</f>
        <v/>
      </c>
      <c r="D54" s="267" t="str">
        <f>IF(OR(OR(O54="Very High",O54="High"),AND(OR(O54="Very High",O54="High",O54="Normal"),OR(P54="Very High",P54="High"))),"K","T")</f>
        <v>K</v>
      </c>
      <c r="E54" s="266" t="s">
        <v>98</v>
      </c>
      <c r="F54" s="266" t="s">
        <v>908</v>
      </c>
      <c r="G54" s="266" t="s">
        <v>909</v>
      </c>
      <c r="H54" s="266" t="s">
        <v>531</v>
      </c>
      <c r="I54" s="266" t="s">
        <v>295</v>
      </c>
      <c r="J54" s="266">
        <v>19</v>
      </c>
      <c r="K54" s="266" t="s">
        <v>94</v>
      </c>
      <c r="L54" s="332" t="s">
        <v>94</v>
      </c>
      <c r="M54" s="266" t="s">
        <v>40</v>
      </c>
      <c r="N54" s="266" t="s">
        <v>36</v>
      </c>
      <c r="O54" s="266" t="s">
        <v>213</v>
      </c>
      <c r="P54" s="332" t="s">
        <v>214</v>
      </c>
      <c r="Q54" s="266">
        <v>2</v>
      </c>
      <c r="R54" s="266">
        <v>2</v>
      </c>
      <c r="S54" s="332">
        <v>3</v>
      </c>
      <c r="T54" s="266">
        <v>7</v>
      </c>
      <c r="U54" s="266">
        <v>4</v>
      </c>
      <c r="V54" s="332">
        <v>6</v>
      </c>
      <c r="W54" s="266" t="s">
        <v>35</v>
      </c>
      <c r="X54" s="266" t="s">
        <v>35</v>
      </c>
      <c r="Y54" s="266">
        <v>3</v>
      </c>
      <c r="Z54" s="266">
        <v>6</v>
      </c>
      <c r="AA54" s="266">
        <v>2</v>
      </c>
      <c r="AB54" s="266">
        <v>7</v>
      </c>
      <c r="AC54" s="266">
        <v>3</v>
      </c>
      <c r="AD54" s="266">
        <v>7</v>
      </c>
      <c r="AE54" s="266" t="s">
        <v>35</v>
      </c>
      <c r="AF54" s="266" t="s">
        <v>35</v>
      </c>
      <c r="AG54" s="266" t="s">
        <v>35</v>
      </c>
      <c r="AH54" s="266" t="s">
        <v>35</v>
      </c>
      <c r="AI54" s="266">
        <v>4</v>
      </c>
      <c r="AJ54" s="266">
        <v>6</v>
      </c>
      <c r="AK54" s="266">
        <v>4</v>
      </c>
      <c r="AL54" s="266">
        <v>6</v>
      </c>
      <c r="AM54" s="266" t="s">
        <v>35</v>
      </c>
      <c r="AN54" s="266" t="s">
        <v>35</v>
      </c>
      <c r="AO54" s="266" t="s">
        <v>35</v>
      </c>
      <c r="AP54" s="266" t="s">
        <v>35</v>
      </c>
      <c r="AQ54" s="266" t="s">
        <v>35</v>
      </c>
      <c r="AR54" s="266" t="s">
        <v>35</v>
      </c>
      <c r="AS54" s="266" t="s">
        <v>35</v>
      </c>
      <c r="AT54" s="332" t="s">
        <v>35</v>
      </c>
      <c r="AU54" s="266" t="s">
        <v>2</v>
      </c>
      <c r="AV54" s="266">
        <v>8</v>
      </c>
      <c r="AW54" s="333" t="s">
        <v>454</v>
      </c>
      <c r="AX54" s="334" t="s">
        <v>35</v>
      </c>
      <c r="AY54" s="332">
        <v>0</v>
      </c>
      <c r="AZ54" s="335">
        <f>AVERAGE(Q54:S54)+0.25*MAX(0,(COUNT(W54,Y54,AA54,AC54,AE54,AG54,AI54,AK54,AM54,AO54,AQ54,AS54)-3))+IF(AW54&gt;0.55,0.25,0)+IF(MAX(W54,Y54,AA54,AC54,AE54,AG54,AI54,AK54,AM54,AO54,AQ54,AS54)&gt;5,0.25,0)</f>
        <v>3.0833333333333335</v>
      </c>
      <c r="BA54" s="336" t="str">
        <f>IF(AZ54&gt;9,"SuperStar",IF(AZ54&gt;8,"Star",IF(AZ54&gt;6.5,"GoodReg",IF(AZ54&gt;5,"Reg",IF(AZ54&gt;4,"Bench","Minors")))))</f>
        <v>Minors</v>
      </c>
      <c r="BB54" s="336">
        <f>AVERAGE(T54:V54)+0.25*MAX(0,(COUNT(X54,Z54,AB54,AD54,AF54,AH54,AJ54,AL54,AN54,AP54,AR54,AT54)-3))+IF(AW54&gt;0.55,0.25,0)+IF(MAX(X54,Z54,AB54,AD54,AF54,AH54,AJ54,AL54,AN54,AP54,AR54,AT54)&gt;5,0.25,0)</f>
        <v>6.666666666666667</v>
      </c>
      <c r="BC54" s="336" t="str">
        <f>IF(BB54&gt;9,"SuperStar",IF(BB54&gt;8,"Star",IF(BB54&gt;6.5,"GoodReg",IF(BB54&gt;5,"Reg",IF(BB54&gt;4,"Bench","Minors")))))</f>
        <v>GoodReg</v>
      </c>
      <c r="BD54" s="336">
        <f>MIN(AZ54+(MAX(0,25-U54))^1.5,BB54)</f>
        <v>6.666666666666667</v>
      </c>
      <c r="BE54" s="336" t="str">
        <f>IF(BD54&gt;9,"SuperStar",IF(BD54&gt;8,"Star",IF(BD54&gt;6.5,"GoodReg",IF(BD54&gt;5,"Reg",IF(BD54&gt;4,"Bench","Minors")))))</f>
        <v>GoodReg</v>
      </c>
      <c r="BF54" s="337">
        <f>COUNT(W54:AT54)/2</f>
        <v>5</v>
      </c>
      <c r="BG54" s="338">
        <f>COUNTIF(W54:AT54,"&gt;5")/2</f>
        <v>2.5</v>
      </c>
      <c r="BH54" s="266" t="str">
        <f>IF(AY54=1,"Yes","")</f>
        <v/>
      </c>
      <c r="BI54" s="266" t="str">
        <f>IF(B54="ML","There",IF(AVERAGE($T54:$V54)&gt;=6,"Likely",IF(AVERAGE($T54:$V54)&gt;=4,"Possible","Unlikely")))</f>
        <v>Possible</v>
      </c>
      <c r="BJ54" s="267" t="str">
        <f>IF(AVERAGE(Q54:S54)&gt;=5.5,"ML",IF(AVERAGE(Q54:S54)&gt;=4.5,"AAA",IF(AVERAGE(Q54:S54)&gt;=4,"AA",IF(AVERAGE(Q54:S54)&gt;=3.5,"A","SS-A"))))</f>
        <v>SS-A</v>
      </c>
      <c r="BK54" s="267">
        <f>SUM(Q54:S54)</f>
        <v>7</v>
      </c>
      <c r="BL54" s="267">
        <f>SUM(T54:V54)</f>
        <v>17</v>
      </c>
      <c r="BM54" s="267">
        <f>Q54-T54</f>
        <v>-5</v>
      </c>
      <c r="BN54" s="267">
        <f>R54-U54</f>
        <v>-2</v>
      </c>
      <c r="BO54" s="267">
        <f>S54-V54</f>
        <v>-3</v>
      </c>
      <c r="BP54" s="267">
        <f>SUM(BM54:BO54)</f>
        <v>-10</v>
      </c>
    </row>
    <row r="55" spans="1:68" s="267" customFormat="1" x14ac:dyDescent="0.25">
      <c r="A55" s="273" t="str">
        <f>F55&amp;" "&amp;G55</f>
        <v>Marty Lawman</v>
      </c>
      <c r="B55" s="273" t="str">
        <f>IF(ISERROR(VLOOKUP(A55,KAL!$C$53:$C$74,1,FALSE)),IF(ISERROR(VLOOKUP(A55,'GRR-AAA'!$C$51:$C$72,1,FALSE)),IF(ISERROR(VLOOKUP(A55,'HAM-AA'!$C$51:$C$72,1,FALSE)),IF(ISERROR(VLOOKUP(A55,'NAM-A'!$C$51:$C$72,1,FALSE)),IF(ISERROR(VLOOKUP(A55,'KET-S A'!$C$51:$C$72,1,FALSE)),"","S A"),"A"),"AA"),"AAA"),"ML")</f>
        <v/>
      </c>
      <c r="D55" s="267" t="str">
        <f>IF(OR(OR(O55="Very High",O55="High"),AND(OR(O55="Very High",O55="High",O55="Normal"),OR(P55="Very High",P55="High"))),"K","T")</f>
        <v>K</v>
      </c>
      <c r="E55" s="266" t="s">
        <v>98</v>
      </c>
      <c r="F55" s="266" t="s">
        <v>622</v>
      </c>
      <c r="G55" s="266" t="s">
        <v>623</v>
      </c>
      <c r="H55" s="266" t="s">
        <v>553</v>
      </c>
      <c r="I55" s="266" t="s">
        <v>200</v>
      </c>
      <c r="J55" s="266">
        <v>21</v>
      </c>
      <c r="K55" s="266" t="s">
        <v>94</v>
      </c>
      <c r="L55" s="332" t="s">
        <v>94</v>
      </c>
      <c r="M55" s="266" t="s">
        <v>40</v>
      </c>
      <c r="N55" s="266" t="s">
        <v>40</v>
      </c>
      <c r="O55" s="266" t="s">
        <v>213</v>
      </c>
      <c r="P55" s="332" t="s">
        <v>213</v>
      </c>
      <c r="Q55" s="266">
        <v>4</v>
      </c>
      <c r="R55" s="266">
        <v>1</v>
      </c>
      <c r="S55" s="332">
        <v>2</v>
      </c>
      <c r="T55" s="266">
        <v>4</v>
      </c>
      <c r="U55" s="266">
        <v>2</v>
      </c>
      <c r="V55" s="332">
        <v>3</v>
      </c>
      <c r="W55" s="266">
        <v>6</v>
      </c>
      <c r="X55" s="266">
        <v>6</v>
      </c>
      <c r="Y55" s="266">
        <v>2</v>
      </c>
      <c r="Z55" s="266">
        <v>2</v>
      </c>
      <c r="AA55" s="266">
        <v>6</v>
      </c>
      <c r="AB55" s="266">
        <v>6</v>
      </c>
      <c r="AC55" s="266">
        <v>3</v>
      </c>
      <c r="AD55" s="266">
        <v>4</v>
      </c>
      <c r="AE55" s="266" t="s">
        <v>35</v>
      </c>
      <c r="AF55" s="266" t="s">
        <v>35</v>
      </c>
      <c r="AG55" s="266" t="s">
        <v>35</v>
      </c>
      <c r="AH55" s="266" t="s">
        <v>35</v>
      </c>
      <c r="AI55" s="266" t="s">
        <v>35</v>
      </c>
      <c r="AJ55" s="266" t="s">
        <v>35</v>
      </c>
      <c r="AK55" s="266" t="s">
        <v>35</v>
      </c>
      <c r="AL55" s="266" t="s">
        <v>35</v>
      </c>
      <c r="AM55" s="266" t="s">
        <v>35</v>
      </c>
      <c r="AN55" s="266" t="s">
        <v>35</v>
      </c>
      <c r="AO55" s="266" t="s">
        <v>35</v>
      </c>
      <c r="AP55" s="266" t="s">
        <v>35</v>
      </c>
      <c r="AQ55" s="266" t="s">
        <v>35</v>
      </c>
      <c r="AR55" s="266" t="s">
        <v>35</v>
      </c>
      <c r="AS55" s="266" t="s">
        <v>35</v>
      </c>
      <c r="AT55" s="332" t="s">
        <v>35</v>
      </c>
      <c r="AU55" s="266" t="s">
        <v>2</v>
      </c>
      <c r="AV55" s="266">
        <v>7</v>
      </c>
      <c r="AW55" s="333" t="s">
        <v>50</v>
      </c>
      <c r="AX55" s="334" t="s">
        <v>35</v>
      </c>
      <c r="AY55" s="332">
        <v>0</v>
      </c>
      <c r="AZ55" s="335">
        <f>AVERAGE(Q55:S55)+0.25*MAX(0,(COUNT(W55,Y55,AA55,AC55,AE55,AG55,AI55,AK55,AM55,AO55,AQ55,AS55)-3))+IF(AW55&gt;0.55,0.25,0)+IF(MAX(W55,Y55,AA55,AC55,AE55,AG55,AI55,AK55,AM55,AO55,AQ55,AS55)&gt;5,0.25,0)</f>
        <v>3.0833333333333335</v>
      </c>
      <c r="BA55" s="336" t="str">
        <f>IF(AZ55&gt;9,"SuperStar",IF(AZ55&gt;8,"Star",IF(AZ55&gt;6.5,"GoodReg",IF(AZ55&gt;5,"Reg",IF(AZ55&gt;4,"Bench","Minors")))))</f>
        <v>Minors</v>
      </c>
      <c r="BB55" s="336">
        <f>AVERAGE(T55:V55)+0.25*MAX(0,(COUNT(X55,Z55,AB55,AD55,AF55,AH55,AJ55,AL55,AN55,AP55,AR55,AT55)-3))+IF(AW55&gt;0.55,0.25,0)+IF(MAX(X55,Z55,AB55,AD55,AF55,AH55,AJ55,AL55,AN55,AP55,AR55,AT55)&gt;5,0.25,0)</f>
        <v>3.75</v>
      </c>
      <c r="BC55" s="336" t="str">
        <f>IF(BB55&gt;9,"SuperStar",IF(BB55&gt;8,"Star",IF(BB55&gt;6.5,"GoodReg",IF(BB55&gt;5,"Reg",IF(BB55&gt;4,"Bench","Minors")))))</f>
        <v>Minors</v>
      </c>
      <c r="BD55" s="336">
        <f>MIN(AZ55+(MAX(0,25-U55))^1.5,BB55)</f>
        <v>3.75</v>
      </c>
      <c r="BE55" s="336" t="str">
        <f>IF(BD55&gt;9,"SuperStar",IF(BD55&gt;8,"Star",IF(BD55&gt;6.5,"GoodReg",IF(BD55&gt;5,"Reg",IF(BD55&gt;4,"Bench","Minors")))))</f>
        <v>Minors</v>
      </c>
      <c r="BF55" s="337">
        <f>COUNT(W55:AT55)/2</f>
        <v>4</v>
      </c>
      <c r="BG55" s="338">
        <f>COUNTIF(W55:AT55,"&gt;5")/2</f>
        <v>2</v>
      </c>
      <c r="BH55" s="266" t="str">
        <f>IF(AY55=1,"Yes","")</f>
        <v/>
      </c>
      <c r="BI55" s="266" t="str">
        <f>IF(B55="ML","There",IF(AVERAGE($T55:$V55)&gt;=6,"Likely",IF(AVERAGE($T55:$V55)&gt;=4,"Possible","Unlikely")))</f>
        <v>Unlikely</v>
      </c>
      <c r="BJ55" s="267" t="str">
        <f>IF(AVERAGE(Q55:S55)&gt;=5.5,"ML",IF(AVERAGE(Q55:S55)&gt;=4.5,"AAA",IF(AVERAGE(Q55:S55)&gt;=4,"AA",IF(AVERAGE(Q55:S55)&gt;=3.5,"A","SS-A"))))</f>
        <v>SS-A</v>
      </c>
      <c r="BK55" s="267">
        <f>SUM(Q55:S55)</f>
        <v>7</v>
      </c>
      <c r="BL55" s="267">
        <f>SUM(T55:V55)</f>
        <v>9</v>
      </c>
      <c r="BM55" s="267">
        <f>Q55-T55</f>
        <v>0</v>
      </c>
      <c r="BN55" s="267">
        <f>R55-U55</f>
        <v>-1</v>
      </c>
      <c r="BO55" s="267">
        <f>S55-V55</f>
        <v>-1</v>
      </c>
      <c r="BP55" s="267">
        <f>SUM(BM55:BO55)</f>
        <v>-2</v>
      </c>
    </row>
    <row r="56" spans="1:68" s="267" customFormat="1" x14ac:dyDescent="0.25">
      <c r="A56" s="273" t="str">
        <f>F56&amp;" "&amp;G56</f>
        <v>Will Green</v>
      </c>
      <c r="B56" s="273" t="str">
        <f>IF(ISERROR(VLOOKUP(A56,KAL!$C$53:$C$74,1,FALSE)),IF(ISERROR(VLOOKUP(A56,'GRR-AAA'!$C$51:$C$72,1,FALSE)),IF(ISERROR(VLOOKUP(A56,'HAM-AA'!$C$51:$C$72,1,FALSE)),IF(ISERROR(VLOOKUP(A56,'NAM-A'!$C$51:$C$72,1,FALSE)),IF(ISERROR(VLOOKUP(A56,'KET-S A'!$C$51:$C$72,1,FALSE)),"","S A"),"A"),"AA"),"AAA"),"ML")</f>
        <v/>
      </c>
      <c r="D56" s="267" t="str">
        <f>IF(OR(OR(O56="Very High",O56="High"),AND(OR(O56="Very High",O56="High",O56="Normal"),OR(P56="Very High",P56="High"))),"K","T")</f>
        <v>T</v>
      </c>
      <c r="E56" s="266" t="s">
        <v>98</v>
      </c>
      <c r="F56" s="266" t="s">
        <v>901</v>
      </c>
      <c r="G56" s="266" t="s">
        <v>902</v>
      </c>
      <c r="H56" s="266" t="s">
        <v>531</v>
      </c>
      <c r="I56" s="266" t="s">
        <v>295</v>
      </c>
      <c r="J56" s="266">
        <v>21</v>
      </c>
      <c r="K56" s="266" t="s">
        <v>94</v>
      </c>
      <c r="L56" s="332" t="s">
        <v>94</v>
      </c>
      <c r="M56" s="266" t="s">
        <v>40</v>
      </c>
      <c r="N56" s="266" t="s">
        <v>40</v>
      </c>
      <c r="O56" s="266" t="s">
        <v>215</v>
      </c>
      <c r="P56" s="332" t="s">
        <v>214</v>
      </c>
      <c r="Q56" s="266">
        <v>3</v>
      </c>
      <c r="R56" s="266">
        <v>2</v>
      </c>
      <c r="S56" s="332">
        <v>2</v>
      </c>
      <c r="T56" s="266">
        <v>5</v>
      </c>
      <c r="U56" s="266">
        <v>3</v>
      </c>
      <c r="V56" s="332">
        <v>4</v>
      </c>
      <c r="W56" s="266">
        <v>6</v>
      </c>
      <c r="X56" s="266">
        <v>7</v>
      </c>
      <c r="Y56" s="266">
        <v>1</v>
      </c>
      <c r="Z56" s="266">
        <v>3</v>
      </c>
      <c r="AA56" s="266">
        <v>4</v>
      </c>
      <c r="AB56" s="266">
        <v>6</v>
      </c>
      <c r="AC56" s="266" t="s">
        <v>35</v>
      </c>
      <c r="AD56" s="266" t="s">
        <v>35</v>
      </c>
      <c r="AE56" s="266" t="s">
        <v>35</v>
      </c>
      <c r="AF56" s="266" t="s">
        <v>35</v>
      </c>
      <c r="AG56" s="266" t="s">
        <v>35</v>
      </c>
      <c r="AH56" s="266" t="s">
        <v>35</v>
      </c>
      <c r="AI56" s="266" t="s">
        <v>35</v>
      </c>
      <c r="AJ56" s="266" t="s">
        <v>35</v>
      </c>
      <c r="AK56" s="266" t="s">
        <v>35</v>
      </c>
      <c r="AL56" s="266" t="s">
        <v>35</v>
      </c>
      <c r="AM56" s="266" t="s">
        <v>35</v>
      </c>
      <c r="AN56" s="266" t="s">
        <v>35</v>
      </c>
      <c r="AO56" s="266" t="s">
        <v>35</v>
      </c>
      <c r="AP56" s="266" t="s">
        <v>35</v>
      </c>
      <c r="AQ56" s="266" t="s">
        <v>35</v>
      </c>
      <c r="AR56" s="266" t="s">
        <v>35</v>
      </c>
      <c r="AS56" s="266" t="s">
        <v>35</v>
      </c>
      <c r="AT56" s="332" t="s">
        <v>35</v>
      </c>
      <c r="AU56" s="266" t="s">
        <v>4</v>
      </c>
      <c r="AV56" s="266">
        <v>6</v>
      </c>
      <c r="AW56" s="333" t="s">
        <v>453</v>
      </c>
      <c r="AX56" s="334" t="s">
        <v>35</v>
      </c>
      <c r="AY56" s="332">
        <v>0</v>
      </c>
      <c r="AZ56" s="335">
        <f>AVERAGE(Q56:S56)+0.25*MAX(0,(COUNT(W56,Y56,AA56,AC56,AE56,AG56,AI56,AK56,AM56,AO56,AQ56,AS56)-3))+IF(AW56&gt;0.55,0.25,0)+IF(MAX(W56,Y56,AA56,AC56,AE56,AG56,AI56,AK56,AM56,AO56,AQ56,AS56)&gt;5,0.25,0)</f>
        <v>2.8333333333333335</v>
      </c>
      <c r="BA56" s="336" t="str">
        <f>IF(AZ56&gt;9,"SuperStar",IF(AZ56&gt;8,"Star",IF(AZ56&gt;6.5,"GoodReg",IF(AZ56&gt;5,"Reg",IF(AZ56&gt;4,"Bench","Minors")))))</f>
        <v>Minors</v>
      </c>
      <c r="BB56" s="336">
        <f>AVERAGE(T56:V56)+0.25*MAX(0,(COUNT(X56,Z56,AB56,AD56,AF56,AH56,AJ56,AL56,AN56,AP56,AR56,AT56)-3))+IF(AW56&gt;0.55,0.25,0)+IF(MAX(X56,Z56,AB56,AD56,AF56,AH56,AJ56,AL56,AN56,AP56,AR56,AT56)&gt;5,0.25,0)</f>
        <v>4.5</v>
      </c>
      <c r="BC56" s="336" t="str">
        <f>IF(BB56&gt;9,"SuperStar",IF(BB56&gt;8,"Star",IF(BB56&gt;6.5,"GoodReg",IF(BB56&gt;5,"Reg",IF(BB56&gt;4,"Bench","Minors")))))</f>
        <v>Bench</v>
      </c>
      <c r="BD56" s="336">
        <f>MIN(AZ56+(MAX(0,25-U56))^1.5,BB56)</f>
        <v>4.5</v>
      </c>
      <c r="BE56" s="336" t="str">
        <f>IF(BD56&gt;9,"SuperStar",IF(BD56&gt;8,"Star",IF(BD56&gt;6.5,"GoodReg",IF(BD56&gt;5,"Reg",IF(BD56&gt;4,"Bench","Minors")))))</f>
        <v>Bench</v>
      </c>
      <c r="BF56" s="337">
        <f>COUNT(W56:AT56)/2</f>
        <v>3</v>
      </c>
      <c r="BG56" s="338">
        <f>COUNTIF(W56:AT56,"&gt;5")/2</f>
        <v>1.5</v>
      </c>
      <c r="BH56" s="266" t="str">
        <f>IF(AY56=1,"Yes","")</f>
        <v/>
      </c>
      <c r="BI56" s="266" t="str">
        <f>IF(B56="ML","There",IF(AVERAGE($T56:$V56)&gt;=6,"Likely",IF(AVERAGE($T56:$V56)&gt;=4,"Possible","Unlikely")))</f>
        <v>Possible</v>
      </c>
      <c r="BJ56" s="267" t="str">
        <f>IF(AVERAGE(Q56:S56)&gt;=5.5,"ML",IF(AVERAGE(Q56:S56)&gt;=4.5,"AAA",IF(AVERAGE(Q56:S56)&gt;=4,"AA",IF(AVERAGE(Q56:S56)&gt;=3.5,"A","SS-A"))))</f>
        <v>SS-A</v>
      </c>
      <c r="BK56" s="267">
        <f>SUM(Q56:S56)</f>
        <v>7</v>
      </c>
      <c r="BL56" s="267">
        <f>SUM(T56:V56)</f>
        <v>12</v>
      </c>
      <c r="BM56" s="267">
        <f>Q56-T56</f>
        <v>-2</v>
      </c>
      <c r="BN56" s="267">
        <f>R56-U56</f>
        <v>-1</v>
      </c>
      <c r="BO56" s="267">
        <f>S56-V56</f>
        <v>-2</v>
      </c>
      <c r="BP56" s="267">
        <f>SUM(BM56:BO56)</f>
        <v>-5</v>
      </c>
    </row>
    <row r="57" spans="1:68" s="267" customFormat="1" x14ac:dyDescent="0.25">
      <c r="A57" s="273" t="str">
        <f>F57&amp;" "&amp;G57</f>
        <v>Tom Coleman</v>
      </c>
      <c r="B57" s="273" t="str">
        <f>IF(ISERROR(VLOOKUP(A57,KAL!$C$53:$C$74,1,FALSE)),IF(ISERROR(VLOOKUP(A57,'GRR-AAA'!$C$51:$C$72,1,FALSE)),IF(ISERROR(VLOOKUP(A57,'HAM-AA'!$C$51:$C$72,1,FALSE)),IF(ISERROR(VLOOKUP(A57,'NAM-A'!$C$51:$C$72,1,FALSE)),IF(ISERROR(VLOOKUP(A57,'KET-S A'!$C$51:$C$72,1,FALSE)),"","S A"),"A"),"AA"),"AAA"),"ML")</f>
        <v/>
      </c>
      <c r="D57" s="267" t="str">
        <f>IF(OR(OR(O57="Very High",O57="High"),AND(OR(O57="Very High",O57="High",O57="Normal"),OR(P57="Very High",P57="High"))),"K","T")</f>
        <v>K</v>
      </c>
      <c r="E57" s="266" t="s">
        <v>13</v>
      </c>
      <c r="F57" s="266" t="s">
        <v>600</v>
      </c>
      <c r="G57" s="266" t="s">
        <v>849</v>
      </c>
      <c r="H57" s="266" t="s">
        <v>553</v>
      </c>
      <c r="I57" s="266" t="s">
        <v>200</v>
      </c>
      <c r="J57" s="266">
        <v>22</v>
      </c>
      <c r="K57" s="266" t="s">
        <v>94</v>
      </c>
      <c r="L57" s="332" t="s">
        <v>94</v>
      </c>
      <c r="M57" s="266" t="s">
        <v>40</v>
      </c>
      <c r="N57" s="266" t="s">
        <v>40</v>
      </c>
      <c r="O57" s="266" t="s">
        <v>213</v>
      </c>
      <c r="P57" s="332" t="s">
        <v>214</v>
      </c>
      <c r="Q57" s="266">
        <v>3</v>
      </c>
      <c r="R57" s="266">
        <v>2</v>
      </c>
      <c r="S57" s="332">
        <v>2</v>
      </c>
      <c r="T57" s="266">
        <v>3</v>
      </c>
      <c r="U57" s="266">
        <v>2</v>
      </c>
      <c r="V57" s="332">
        <v>3</v>
      </c>
      <c r="W57" s="266">
        <v>5</v>
      </c>
      <c r="X57" s="266">
        <v>5</v>
      </c>
      <c r="Y57" s="266">
        <v>2</v>
      </c>
      <c r="Z57" s="266">
        <v>2</v>
      </c>
      <c r="AA57" s="266">
        <v>2</v>
      </c>
      <c r="AB57" s="266">
        <v>2</v>
      </c>
      <c r="AC57" s="266" t="s">
        <v>35</v>
      </c>
      <c r="AD57" s="266" t="s">
        <v>35</v>
      </c>
      <c r="AE57" s="266" t="s">
        <v>35</v>
      </c>
      <c r="AF57" s="266" t="s">
        <v>35</v>
      </c>
      <c r="AG57" s="266">
        <v>4</v>
      </c>
      <c r="AH57" s="266">
        <v>4</v>
      </c>
      <c r="AI57" s="266" t="s">
        <v>35</v>
      </c>
      <c r="AJ57" s="266" t="s">
        <v>35</v>
      </c>
      <c r="AK57" s="266" t="s">
        <v>35</v>
      </c>
      <c r="AL57" s="266" t="s">
        <v>35</v>
      </c>
      <c r="AM57" s="266" t="s">
        <v>35</v>
      </c>
      <c r="AN57" s="266" t="s">
        <v>35</v>
      </c>
      <c r="AO57" s="266" t="s">
        <v>35</v>
      </c>
      <c r="AP57" s="266" t="s">
        <v>35</v>
      </c>
      <c r="AQ57" s="266" t="s">
        <v>35</v>
      </c>
      <c r="AR57" s="266" t="s">
        <v>35</v>
      </c>
      <c r="AS57" s="266" t="s">
        <v>35</v>
      </c>
      <c r="AT57" s="332" t="s">
        <v>35</v>
      </c>
      <c r="AU57" s="266" t="s">
        <v>7</v>
      </c>
      <c r="AV57" s="266">
        <v>9</v>
      </c>
      <c r="AW57" s="333" t="s">
        <v>453</v>
      </c>
      <c r="AX57" s="334" t="s">
        <v>35</v>
      </c>
      <c r="AY57" s="332">
        <v>0</v>
      </c>
      <c r="AZ57" s="335">
        <f>AVERAGE(Q57:S57)+0.25*MAX(0,(COUNT(W57,Y57,AA57,AC57,AE57,AG57,AI57,AK57,AM57,AO57,AQ57,AS57)-3))+IF(AW57&gt;0.55,0.25,0)+IF(MAX(W57,Y57,AA57,AC57,AE57,AG57,AI57,AK57,AM57,AO57,AQ57,AS57)&gt;5,0.25,0)</f>
        <v>2.8333333333333335</v>
      </c>
      <c r="BA57" s="336" t="str">
        <f>IF(AZ57&gt;9,"SuperStar",IF(AZ57&gt;8,"Star",IF(AZ57&gt;6.5,"GoodReg",IF(AZ57&gt;5,"Reg",IF(AZ57&gt;4,"Bench","Minors")))))</f>
        <v>Minors</v>
      </c>
      <c r="BB57" s="336">
        <f>AVERAGE(T57:V57)+0.25*MAX(0,(COUNT(X57,Z57,AB57,AD57,AF57,AH57,AJ57,AL57,AN57,AP57,AR57,AT57)-3))+IF(AW57&gt;0.55,0.25,0)+IF(MAX(X57,Z57,AB57,AD57,AF57,AH57,AJ57,AL57,AN57,AP57,AR57,AT57)&gt;5,0.25,0)</f>
        <v>3.1666666666666665</v>
      </c>
      <c r="BC57" s="336" t="str">
        <f>IF(BB57&gt;9,"SuperStar",IF(BB57&gt;8,"Star",IF(BB57&gt;6.5,"GoodReg",IF(BB57&gt;5,"Reg",IF(BB57&gt;4,"Bench","Minors")))))</f>
        <v>Minors</v>
      </c>
      <c r="BD57" s="336">
        <f>MIN(AZ57+(MAX(0,25-U57))^1.5,BB57)</f>
        <v>3.1666666666666665</v>
      </c>
      <c r="BE57" s="336" t="str">
        <f>IF(BD57&gt;9,"SuperStar",IF(BD57&gt;8,"Star",IF(BD57&gt;6.5,"GoodReg",IF(BD57&gt;5,"Reg",IF(BD57&gt;4,"Bench","Minors")))))</f>
        <v>Minors</v>
      </c>
      <c r="BF57" s="337">
        <f>COUNT(W57:AT57)/2</f>
        <v>4</v>
      </c>
      <c r="BG57" s="338">
        <f>COUNTIF(W57:AT57,"&gt;5")/2</f>
        <v>0</v>
      </c>
      <c r="BH57" s="266" t="str">
        <f>IF(AY57=1,"Yes","")</f>
        <v/>
      </c>
      <c r="BI57" s="266" t="str">
        <f>IF(B57="ML","There",IF(AVERAGE($T57:$V57)&gt;=6,"Likely",IF(AVERAGE($T57:$V57)&gt;=4,"Possible","Unlikely")))</f>
        <v>Unlikely</v>
      </c>
      <c r="BJ57" s="267" t="str">
        <f>IF(AVERAGE(Q57:S57)&gt;=5.5,"ML",IF(AVERAGE(Q57:S57)&gt;=4.5,"AAA",IF(AVERAGE(Q57:S57)&gt;=4,"AA",IF(AVERAGE(Q57:S57)&gt;=3.5,"A","SS-A"))))</f>
        <v>SS-A</v>
      </c>
      <c r="BK57" s="267">
        <f>SUM(Q57:S57)</f>
        <v>7</v>
      </c>
      <c r="BL57" s="267">
        <f>SUM(T57:V57)</f>
        <v>8</v>
      </c>
      <c r="BM57" s="267">
        <f>Q57-T57</f>
        <v>0</v>
      </c>
      <c r="BN57" s="267">
        <f>R57-U57</f>
        <v>0</v>
      </c>
      <c r="BO57" s="267">
        <f>S57-V57</f>
        <v>-1</v>
      </c>
      <c r="BP57" s="267">
        <f>SUM(BM57:BO57)</f>
        <v>-1</v>
      </c>
    </row>
    <row r="58" spans="1:68" s="267" customFormat="1" x14ac:dyDescent="0.25">
      <c r="A58" s="273" t="str">
        <f>F58&amp;" "&amp;G58</f>
        <v>Ed Woodward</v>
      </c>
      <c r="B58" s="273" t="str">
        <f>IF(ISERROR(VLOOKUP(A58,KAL!$C$53:$C$74,1,FALSE)),IF(ISERROR(VLOOKUP(A58,'GRR-AAA'!$C$51:$C$72,1,FALSE)),IF(ISERROR(VLOOKUP(A58,'HAM-AA'!$C$51:$C$72,1,FALSE)),IF(ISERROR(VLOOKUP(A58,'NAM-A'!$C$51:$C$72,1,FALSE)),IF(ISERROR(VLOOKUP(A58,'KET-S A'!$C$51:$C$72,1,FALSE)),"","S A"),"A"),"AA"),"AAA"),"ML")</f>
        <v/>
      </c>
      <c r="D58" s="267" t="str">
        <f>IF(OR(OR(O58="Very High",O58="High"),AND(OR(O58="Very High",O58="High",O58="Normal"),OR(P58="Very High",P58="High"))),"K","T")</f>
        <v>T</v>
      </c>
      <c r="E58" s="266" t="s">
        <v>98</v>
      </c>
      <c r="F58" s="266" t="s">
        <v>601</v>
      </c>
      <c r="G58" s="266" t="s">
        <v>916</v>
      </c>
      <c r="H58" s="266" t="s">
        <v>531</v>
      </c>
      <c r="I58" s="266" t="s">
        <v>295</v>
      </c>
      <c r="J58" s="266">
        <v>21</v>
      </c>
      <c r="K58" s="266" t="s">
        <v>94</v>
      </c>
      <c r="L58" s="332" t="s">
        <v>94</v>
      </c>
      <c r="M58" s="266" t="s">
        <v>40</v>
      </c>
      <c r="N58" s="266" t="s">
        <v>40</v>
      </c>
      <c r="O58" s="266" t="s">
        <v>214</v>
      </c>
      <c r="P58" s="332" t="s">
        <v>214</v>
      </c>
      <c r="Q58" s="266">
        <v>4</v>
      </c>
      <c r="R58" s="266">
        <v>1</v>
      </c>
      <c r="S58" s="332">
        <v>1</v>
      </c>
      <c r="T58" s="266">
        <v>5</v>
      </c>
      <c r="U58" s="266">
        <v>2</v>
      </c>
      <c r="V58" s="332">
        <v>3</v>
      </c>
      <c r="W58" s="266">
        <v>6</v>
      </c>
      <c r="X58" s="266">
        <v>7</v>
      </c>
      <c r="Y58" s="266">
        <v>2</v>
      </c>
      <c r="Z58" s="266">
        <v>5</v>
      </c>
      <c r="AA58" s="266" t="s">
        <v>35</v>
      </c>
      <c r="AB58" s="266" t="s">
        <v>35</v>
      </c>
      <c r="AC58" s="266">
        <v>3</v>
      </c>
      <c r="AD58" s="266">
        <v>4</v>
      </c>
      <c r="AE58" s="266" t="s">
        <v>35</v>
      </c>
      <c r="AF58" s="266" t="s">
        <v>35</v>
      </c>
      <c r="AG58" s="266" t="s">
        <v>35</v>
      </c>
      <c r="AH58" s="266" t="s">
        <v>35</v>
      </c>
      <c r="AI58" s="266" t="s">
        <v>35</v>
      </c>
      <c r="AJ58" s="266" t="s">
        <v>35</v>
      </c>
      <c r="AK58" s="266">
        <v>5</v>
      </c>
      <c r="AL58" s="266">
        <v>6</v>
      </c>
      <c r="AM58" s="266" t="s">
        <v>35</v>
      </c>
      <c r="AN58" s="266" t="s">
        <v>35</v>
      </c>
      <c r="AO58" s="266" t="s">
        <v>35</v>
      </c>
      <c r="AP58" s="266" t="s">
        <v>35</v>
      </c>
      <c r="AQ58" s="266" t="s">
        <v>35</v>
      </c>
      <c r="AR58" s="266" t="s">
        <v>35</v>
      </c>
      <c r="AS58" s="266" t="s">
        <v>35</v>
      </c>
      <c r="AT58" s="332" t="s">
        <v>35</v>
      </c>
      <c r="AU58" s="266" t="s">
        <v>226</v>
      </c>
      <c r="AV58" s="266">
        <v>7</v>
      </c>
      <c r="AW58" s="333" t="s">
        <v>50</v>
      </c>
      <c r="AX58" s="334" t="s">
        <v>35</v>
      </c>
      <c r="AY58" s="332" t="s">
        <v>38</v>
      </c>
      <c r="AZ58" s="335">
        <f>AVERAGE(Q58:S58)+0.25*MAX(0,(COUNT(W58,Y58,AA58,AC58,AE58,AG58,AI58,AK58,AM58,AO58,AQ58,AS58)-3))+IF(AW58&gt;0.55,0.25,0)+IF(MAX(W58,Y58,AA58,AC58,AE58,AG58,AI58,AK58,AM58,AO58,AQ58,AS58)&gt;5,0.25,0)</f>
        <v>2.75</v>
      </c>
      <c r="BA58" s="336" t="str">
        <f>IF(AZ58&gt;9,"SuperStar",IF(AZ58&gt;8,"Star",IF(AZ58&gt;6.5,"GoodReg",IF(AZ58&gt;5,"Reg",IF(AZ58&gt;4,"Bench","Minors")))))</f>
        <v>Minors</v>
      </c>
      <c r="BB58" s="336">
        <f>AVERAGE(T58:V58)+0.25*MAX(0,(COUNT(X58,Z58,AB58,AD58,AF58,AH58,AJ58,AL58,AN58,AP58,AR58,AT58)-3))+IF(AW58&gt;0.55,0.25,0)+IF(MAX(X58,Z58,AB58,AD58,AF58,AH58,AJ58,AL58,AN58,AP58,AR58,AT58)&gt;5,0.25,0)</f>
        <v>4.0833333333333339</v>
      </c>
      <c r="BC58" s="336" t="str">
        <f>IF(BB58&gt;9,"SuperStar",IF(BB58&gt;8,"Star",IF(BB58&gt;6.5,"GoodReg",IF(BB58&gt;5,"Reg",IF(BB58&gt;4,"Bench","Minors")))))</f>
        <v>Bench</v>
      </c>
      <c r="BD58" s="336">
        <f>MIN(AZ58+(MAX(0,25-U58))^1.5,BB58)</f>
        <v>4.0833333333333339</v>
      </c>
      <c r="BE58" s="336" t="str">
        <f>IF(BD58&gt;9,"SuperStar",IF(BD58&gt;8,"Star",IF(BD58&gt;6.5,"GoodReg",IF(BD58&gt;5,"Reg",IF(BD58&gt;4,"Bench","Minors")))))</f>
        <v>Bench</v>
      </c>
      <c r="BF58" s="337">
        <f>COUNT(W58:AT58)/2</f>
        <v>4</v>
      </c>
      <c r="BG58" s="338">
        <f>COUNTIF(W58:AT58,"&gt;5")/2</f>
        <v>1.5</v>
      </c>
      <c r="BH58" s="266" t="str">
        <f>IF(AY58=1,"Yes","")</f>
        <v/>
      </c>
      <c r="BI58" s="266" t="str">
        <f>IF(B58="ML","There",IF(AVERAGE($T58:$V58)&gt;=6,"Likely",IF(AVERAGE($T58:$V58)&gt;=4,"Possible","Unlikely")))</f>
        <v>Unlikely</v>
      </c>
      <c r="BJ58" s="267" t="str">
        <f>IF(AVERAGE(Q58:S58)&gt;=5.5,"ML",IF(AVERAGE(Q58:S58)&gt;=4.5,"AAA",IF(AVERAGE(Q58:S58)&gt;=4,"AA",IF(AVERAGE(Q58:S58)&gt;=3.5,"A","SS-A"))))</f>
        <v>SS-A</v>
      </c>
      <c r="BK58" s="267">
        <f>SUM(Q58:S58)</f>
        <v>6</v>
      </c>
      <c r="BL58" s="267">
        <f>SUM(T58:V58)</f>
        <v>10</v>
      </c>
      <c r="BM58" s="267">
        <f>Q58-T58</f>
        <v>-1</v>
      </c>
      <c r="BN58" s="267">
        <f>R58-U58</f>
        <v>-1</v>
      </c>
      <c r="BO58" s="267">
        <f>S58-V58</f>
        <v>-2</v>
      </c>
      <c r="BP58" s="267">
        <f>SUM(BM58:BO58)</f>
        <v>-4</v>
      </c>
    </row>
    <row r="59" spans="1:68" s="267" customFormat="1" x14ac:dyDescent="0.25">
      <c r="A59" s="273" t="str">
        <f>F59&amp;" "&amp;G59</f>
        <v>Rubén Martínez</v>
      </c>
      <c r="B59" s="273" t="str">
        <f>IF(ISERROR(VLOOKUP(A59,KAL!$C$53:$C$74,1,FALSE)),IF(ISERROR(VLOOKUP(A59,'GRR-AAA'!$C$51:$C$72,1,FALSE)),IF(ISERROR(VLOOKUP(A59,'HAM-AA'!$C$51:$C$72,1,FALSE)),IF(ISERROR(VLOOKUP(A59,'NAM-A'!$C$51:$C$72,1,FALSE)),IF(ISERROR(VLOOKUP(A59,'KET-S A'!$C$51:$C$72,1,FALSE)),"","S A"),"A"),"AA"),"AAA"),"ML")</f>
        <v/>
      </c>
      <c r="D59" s="267" t="str">
        <f>IF(OR(OR(O59="Very High",O59="High"),AND(OR(O59="Very High",O59="High",O59="Normal"),OR(P59="Very High",P59="High"))),"K","T")</f>
        <v>K</v>
      </c>
      <c r="E59" s="266" t="s">
        <v>98</v>
      </c>
      <c r="F59" s="266" t="s">
        <v>470</v>
      </c>
      <c r="G59" s="266" t="s">
        <v>635</v>
      </c>
      <c r="H59" s="266" t="s">
        <v>468</v>
      </c>
      <c r="I59" s="266" t="s">
        <v>18</v>
      </c>
      <c r="J59" s="266">
        <v>18</v>
      </c>
      <c r="K59" s="266" t="s">
        <v>94</v>
      </c>
      <c r="L59" s="332" t="s">
        <v>94</v>
      </c>
      <c r="M59" s="266" t="s">
        <v>40</v>
      </c>
      <c r="N59" s="266" t="s">
        <v>36</v>
      </c>
      <c r="O59" s="266" t="s">
        <v>213</v>
      </c>
      <c r="P59" s="332" t="s">
        <v>213</v>
      </c>
      <c r="Q59" s="266">
        <v>3</v>
      </c>
      <c r="R59" s="266">
        <v>3</v>
      </c>
      <c r="S59" s="332">
        <v>1</v>
      </c>
      <c r="T59" s="266">
        <v>7</v>
      </c>
      <c r="U59" s="266">
        <v>4</v>
      </c>
      <c r="V59" s="332">
        <v>3</v>
      </c>
      <c r="W59" s="266">
        <v>4</v>
      </c>
      <c r="X59" s="266">
        <v>7</v>
      </c>
      <c r="Y59" s="266" t="s">
        <v>35</v>
      </c>
      <c r="Z59" s="266" t="s">
        <v>35</v>
      </c>
      <c r="AA59" s="266">
        <v>2</v>
      </c>
      <c r="AB59" s="266">
        <v>9</v>
      </c>
      <c r="AC59" s="266" t="s">
        <v>35</v>
      </c>
      <c r="AD59" s="266" t="s">
        <v>35</v>
      </c>
      <c r="AE59" s="266" t="s">
        <v>35</v>
      </c>
      <c r="AF59" s="266" t="s">
        <v>35</v>
      </c>
      <c r="AG59" s="266">
        <v>4</v>
      </c>
      <c r="AH59" s="266">
        <v>7</v>
      </c>
      <c r="AI59" s="266" t="s">
        <v>35</v>
      </c>
      <c r="AJ59" s="266" t="s">
        <v>35</v>
      </c>
      <c r="AK59" s="266" t="s">
        <v>35</v>
      </c>
      <c r="AL59" s="266" t="s">
        <v>35</v>
      </c>
      <c r="AM59" s="266" t="s">
        <v>35</v>
      </c>
      <c r="AN59" s="266" t="s">
        <v>35</v>
      </c>
      <c r="AO59" s="266" t="s">
        <v>35</v>
      </c>
      <c r="AP59" s="266" t="s">
        <v>35</v>
      </c>
      <c r="AQ59" s="266" t="s">
        <v>35</v>
      </c>
      <c r="AR59" s="266" t="s">
        <v>35</v>
      </c>
      <c r="AS59" s="266" t="s">
        <v>35</v>
      </c>
      <c r="AT59" s="332" t="s">
        <v>35</v>
      </c>
      <c r="AU59" s="266" t="s">
        <v>1</v>
      </c>
      <c r="AV59" s="266">
        <v>8</v>
      </c>
      <c r="AW59" s="333" t="s">
        <v>453</v>
      </c>
      <c r="AX59" s="334" t="s">
        <v>35</v>
      </c>
      <c r="AY59" s="332" t="s">
        <v>38</v>
      </c>
      <c r="AZ59" s="335">
        <f>AVERAGE(Q59:S59)+0.25*MAX(0,(COUNT(W59,Y59,AA59,AC59,AE59,AG59,AI59,AK59,AM59,AO59,AQ59,AS59)-3))+IF(AW59&gt;0.55,0.25,0)+IF(MAX(W59,Y59,AA59,AC59,AE59,AG59,AI59,AK59,AM59,AO59,AQ59,AS59)&gt;5,0.25,0)</f>
        <v>2.5833333333333335</v>
      </c>
      <c r="BA59" s="336" t="str">
        <f>IF(AZ59&gt;9,"SuperStar",IF(AZ59&gt;8,"Star",IF(AZ59&gt;6.5,"GoodReg",IF(AZ59&gt;5,"Reg",IF(AZ59&gt;4,"Bench","Minors")))))</f>
        <v>Minors</v>
      </c>
      <c r="BB59" s="336">
        <f>AVERAGE(T59:V59)+0.25*MAX(0,(COUNT(X59,Z59,AB59,AD59,AF59,AH59,AJ59,AL59,AN59,AP59,AR59,AT59)-3))+IF(AW59&gt;0.55,0.25,0)+IF(MAX(X59,Z59,AB59,AD59,AF59,AH59,AJ59,AL59,AN59,AP59,AR59,AT59)&gt;5,0.25,0)</f>
        <v>5.166666666666667</v>
      </c>
      <c r="BC59" s="336" t="str">
        <f>IF(BB59&gt;9,"SuperStar",IF(BB59&gt;8,"Star",IF(BB59&gt;6.5,"GoodReg",IF(BB59&gt;5,"Reg",IF(BB59&gt;4,"Bench","Minors")))))</f>
        <v>Reg</v>
      </c>
      <c r="BD59" s="336">
        <f>MIN(AZ59+(MAX(0,25-U59))^1.5,BB59)</f>
        <v>5.166666666666667</v>
      </c>
      <c r="BE59" s="336" t="str">
        <f>IF(BD59&gt;9,"SuperStar",IF(BD59&gt;8,"Star",IF(BD59&gt;6.5,"GoodReg",IF(BD59&gt;5,"Reg",IF(BD59&gt;4,"Bench","Minors")))))</f>
        <v>Reg</v>
      </c>
      <c r="BF59" s="337">
        <f>COUNT(W59:AT59)/2</f>
        <v>3</v>
      </c>
      <c r="BG59" s="338">
        <f>COUNTIF(W59:AT59,"&gt;5")/2</f>
        <v>1.5</v>
      </c>
      <c r="BH59" s="266" t="str">
        <f>IF(AY59=1,"Yes","")</f>
        <v/>
      </c>
      <c r="BI59" s="266" t="str">
        <f>IF(B59="ML","There",IF(AVERAGE($T59:$V59)&gt;=6,"Likely",IF(AVERAGE($T59:$V59)&gt;=4,"Possible","Unlikely")))</f>
        <v>Possible</v>
      </c>
      <c r="BJ59" s="267" t="str">
        <f>IF(AVERAGE(Q59:S59)&gt;=5.5,"ML",IF(AVERAGE(Q59:S59)&gt;=4.5,"AAA",IF(AVERAGE(Q59:S59)&gt;=4,"AA",IF(AVERAGE(Q59:S59)&gt;=3.5,"A","SS-A"))))</f>
        <v>SS-A</v>
      </c>
      <c r="BK59" s="267">
        <f>SUM(Q59:S59)</f>
        <v>7</v>
      </c>
      <c r="BL59" s="267">
        <f>SUM(T59:V59)</f>
        <v>14</v>
      </c>
      <c r="BM59" s="267">
        <f>Q59-T59</f>
        <v>-4</v>
      </c>
      <c r="BN59" s="267">
        <f>R59-U59</f>
        <v>-1</v>
      </c>
      <c r="BO59" s="267">
        <f>S59-V59</f>
        <v>-2</v>
      </c>
      <c r="BP59" s="267">
        <f>SUM(BM59:BO59)</f>
        <v>-7</v>
      </c>
    </row>
    <row r="60" spans="1:68" s="267" customFormat="1" x14ac:dyDescent="0.25">
      <c r="A60" s="273" t="str">
        <f>F60&amp;" "&amp;G60</f>
        <v>Wayne Sterling</v>
      </c>
      <c r="B60" s="273" t="str">
        <f>IF(ISERROR(VLOOKUP(A60,KAL!$C$53:$C$74,1,FALSE)),IF(ISERROR(VLOOKUP(A60,'GRR-AAA'!$C$51:$C$72,1,FALSE)),IF(ISERROR(VLOOKUP(A60,'HAM-AA'!$C$51:$C$72,1,FALSE)),IF(ISERROR(VLOOKUP(A60,'NAM-A'!$C$51:$C$72,1,FALSE)),IF(ISERROR(VLOOKUP(A60,'KET-S A'!$C$51:$C$72,1,FALSE)),"","S A"),"A"),"AA"),"AAA"),"ML")</f>
        <v/>
      </c>
      <c r="D60" s="267" t="str">
        <f>IF(OR(OR(O60="Very High",O60="High"),AND(OR(O60="Very High",O60="High",O60="Normal"),OR(P60="Very High",P60="High"))),"K","T")</f>
        <v>T</v>
      </c>
      <c r="E60" s="266" t="s">
        <v>13</v>
      </c>
      <c r="F60" s="266" t="s">
        <v>511</v>
      </c>
      <c r="G60" s="266" t="s">
        <v>718</v>
      </c>
      <c r="H60" s="266" t="s">
        <v>553</v>
      </c>
      <c r="I60" s="266" t="s">
        <v>200</v>
      </c>
      <c r="J60" s="266">
        <v>22</v>
      </c>
      <c r="K60" s="266" t="s">
        <v>93</v>
      </c>
      <c r="L60" s="332" t="s">
        <v>93</v>
      </c>
      <c r="M60" s="266" t="s">
        <v>40</v>
      </c>
      <c r="N60" s="266" t="s">
        <v>40</v>
      </c>
      <c r="O60" s="266" t="s">
        <v>214</v>
      </c>
      <c r="P60" s="332" t="s">
        <v>214</v>
      </c>
      <c r="Q60" s="266">
        <v>4</v>
      </c>
      <c r="R60" s="266">
        <v>1</v>
      </c>
      <c r="S60" s="332">
        <v>2</v>
      </c>
      <c r="T60" s="266">
        <v>5</v>
      </c>
      <c r="U60" s="266">
        <v>2</v>
      </c>
      <c r="V60" s="332">
        <v>4</v>
      </c>
      <c r="W60" s="266">
        <v>5</v>
      </c>
      <c r="X60" s="266">
        <v>6</v>
      </c>
      <c r="Y60" s="266" t="s">
        <v>35</v>
      </c>
      <c r="Z60" s="266" t="s">
        <v>35</v>
      </c>
      <c r="AA60" s="266" t="s">
        <v>35</v>
      </c>
      <c r="AB60" s="266" t="s">
        <v>35</v>
      </c>
      <c r="AC60" s="266">
        <v>5</v>
      </c>
      <c r="AD60" s="266">
        <v>7</v>
      </c>
      <c r="AE60" s="266" t="s">
        <v>35</v>
      </c>
      <c r="AF60" s="266" t="s">
        <v>35</v>
      </c>
      <c r="AG60" s="266" t="s">
        <v>35</v>
      </c>
      <c r="AH60" s="266" t="s">
        <v>35</v>
      </c>
      <c r="AI60" s="266" t="s">
        <v>35</v>
      </c>
      <c r="AJ60" s="266" t="s">
        <v>35</v>
      </c>
      <c r="AK60" s="266" t="s">
        <v>35</v>
      </c>
      <c r="AL60" s="266" t="s">
        <v>35</v>
      </c>
      <c r="AM60" s="266" t="s">
        <v>35</v>
      </c>
      <c r="AN60" s="266" t="s">
        <v>35</v>
      </c>
      <c r="AO60" s="266" t="s">
        <v>35</v>
      </c>
      <c r="AP60" s="266" t="s">
        <v>35</v>
      </c>
      <c r="AQ60" s="266">
        <v>2</v>
      </c>
      <c r="AR60" s="266">
        <v>2</v>
      </c>
      <c r="AS60" s="266" t="s">
        <v>35</v>
      </c>
      <c r="AT60" s="332" t="s">
        <v>35</v>
      </c>
      <c r="AU60" s="266" t="s">
        <v>1</v>
      </c>
      <c r="AV60" s="266">
        <v>1</v>
      </c>
      <c r="AW60" s="333" t="s">
        <v>50</v>
      </c>
      <c r="AX60" s="334" t="s">
        <v>35</v>
      </c>
      <c r="AY60" s="332">
        <v>0</v>
      </c>
      <c r="AZ60" s="335">
        <f>AVERAGE(Q60:S60)+0.25*MAX(0,(COUNT(W60,Y60,AA60,AC60,AE60,AG60,AI60,AK60,AM60,AO60,AQ60,AS60)-3))+IF(AW60&gt;0.55,0.25,0)+IF(MAX(W60,Y60,AA60,AC60,AE60,AG60,AI60,AK60,AM60,AO60,AQ60,AS60)&gt;5,0.25,0)</f>
        <v>2.5833333333333335</v>
      </c>
      <c r="BA60" s="336" t="str">
        <f>IF(AZ60&gt;9,"SuperStar",IF(AZ60&gt;8,"Star",IF(AZ60&gt;6.5,"GoodReg",IF(AZ60&gt;5,"Reg",IF(AZ60&gt;4,"Bench","Minors")))))</f>
        <v>Minors</v>
      </c>
      <c r="BB60" s="336">
        <f>AVERAGE(T60:V60)+0.25*MAX(0,(COUNT(X60,Z60,AB60,AD60,AF60,AH60,AJ60,AL60,AN60,AP60,AR60,AT60)-3))+IF(AW60&gt;0.55,0.25,0)+IF(MAX(X60,Z60,AB60,AD60,AF60,AH60,AJ60,AL60,AN60,AP60,AR60,AT60)&gt;5,0.25,0)</f>
        <v>4.1666666666666661</v>
      </c>
      <c r="BC60" s="336" t="str">
        <f>IF(BB60&gt;9,"SuperStar",IF(BB60&gt;8,"Star",IF(BB60&gt;6.5,"GoodReg",IF(BB60&gt;5,"Reg",IF(BB60&gt;4,"Bench","Minors")))))</f>
        <v>Bench</v>
      </c>
      <c r="BD60" s="336">
        <f>MIN(AZ60+(MAX(0,25-U60))^1.5,BB60)</f>
        <v>4.1666666666666661</v>
      </c>
      <c r="BE60" s="336" t="str">
        <f>IF(BD60&gt;9,"SuperStar",IF(BD60&gt;8,"Star",IF(BD60&gt;6.5,"GoodReg",IF(BD60&gt;5,"Reg",IF(BD60&gt;4,"Bench","Minors")))))</f>
        <v>Bench</v>
      </c>
      <c r="BF60" s="337">
        <f>COUNT(W60:AT60)/2</f>
        <v>3</v>
      </c>
      <c r="BG60" s="338">
        <f>COUNTIF(W60:AT60,"&gt;5")/2</f>
        <v>1</v>
      </c>
      <c r="BH60" s="266" t="str">
        <f>IF(AY60=1,"Yes","")</f>
        <v/>
      </c>
      <c r="BI60" s="266" t="str">
        <f>IF(B60="ML","There",IF(AVERAGE($T60:$V60)&gt;=6,"Likely",IF(AVERAGE($T60:$V60)&gt;=4,"Possible","Unlikely")))</f>
        <v>Unlikely</v>
      </c>
      <c r="BJ60" s="267" t="str">
        <f>IF(AVERAGE(Q60:S60)&gt;=5.5,"ML",IF(AVERAGE(Q60:S60)&gt;=4.5,"AAA",IF(AVERAGE(Q60:S60)&gt;=4,"AA",IF(AVERAGE(Q60:S60)&gt;=3.5,"A","SS-A"))))</f>
        <v>SS-A</v>
      </c>
      <c r="BK60" s="267">
        <f>SUM(Q60:S60)</f>
        <v>7</v>
      </c>
      <c r="BL60" s="267">
        <f>SUM(T60:V60)</f>
        <v>11</v>
      </c>
      <c r="BM60" s="267">
        <f>Q60-T60</f>
        <v>-1</v>
      </c>
      <c r="BN60" s="267">
        <f>R60-U60</f>
        <v>-1</v>
      </c>
      <c r="BO60" s="267">
        <f>S60-V60</f>
        <v>-2</v>
      </c>
      <c r="BP60" s="267">
        <f>SUM(BM60:BO60)</f>
        <v>-4</v>
      </c>
    </row>
    <row r="61" spans="1:68" s="267" customFormat="1" x14ac:dyDescent="0.25">
      <c r="A61" s="273" t="str">
        <f>F61&amp;" "&amp;G61</f>
        <v>Jorge Villa</v>
      </c>
      <c r="B61" s="273" t="str">
        <f>IF(ISERROR(VLOOKUP(A61,KAL!$C$53:$C$74,1,FALSE)),IF(ISERROR(VLOOKUP(A61,'GRR-AAA'!$C$51:$C$72,1,FALSE)),IF(ISERROR(VLOOKUP(A61,'HAM-AA'!$C$51:$C$72,1,FALSE)),IF(ISERROR(VLOOKUP(A61,'NAM-A'!$C$51:$C$72,1,FALSE)),IF(ISERROR(VLOOKUP(A61,'KET-S A'!$C$51:$C$72,1,FALSE)),"","S A"),"A"),"AA"),"AAA"),"ML")</f>
        <v/>
      </c>
      <c r="D61" s="267" t="str">
        <f>IF(OR(OR(O61="Very High",O61="High"),AND(OR(O61="Very High",O61="High",O61="Normal"),OR(P61="Very High",P61="High"))),"K","T")</f>
        <v>T</v>
      </c>
      <c r="E61" s="266" t="s">
        <v>98</v>
      </c>
      <c r="F61" s="266" t="s">
        <v>741</v>
      </c>
      <c r="G61" s="266" t="s">
        <v>742</v>
      </c>
      <c r="H61" s="266" t="s">
        <v>531</v>
      </c>
      <c r="I61" s="266" t="s">
        <v>295</v>
      </c>
      <c r="J61" s="266">
        <v>20</v>
      </c>
      <c r="K61" s="266" t="s">
        <v>93</v>
      </c>
      <c r="L61" s="332" t="s">
        <v>93</v>
      </c>
      <c r="M61" s="266" t="s">
        <v>40</v>
      </c>
      <c r="N61" s="266" t="s">
        <v>40</v>
      </c>
      <c r="O61" s="266" t="s">
        <v>214</v>
      </c>
      <c r="P61" s="332" t="s">
        <v>214</v>
      </c>
      <c r="Q61" s="266">
        <v>4</v>
      </c>
      <c r="R61" s="266">
        <v>2</v>
      </c>
      <c r="S61" s="332">
        <v>1</v>
      </c>
      <c r="T61" s="266">
        <v>5</v>
      </c>
      <c r="U61" s="266">
        <v>2</v>
      </c>
      <c r="V61" s="332">
        <v>1</v>
      </c>
      <c r="W61" s="266">
        <v>5</v>
      </c>
      <c r="X61" s="266">
        <v>5</v>
      </c>
      <c r="Y61" s="266" t="s">
        <v>35</v>
      </c>
      <c r="Z61" s="266" t="s">
        <v>35</v>
      </c>
      <c r="AA61" s="266">
        <v>4</v>
      </c>
      <c r="AB61" s="266">
        <v>6</v>
      </c>
      <c r="AC61" s="266" t="s">
        <v>35</v>
      </c>
      <c r="AD61" s="266" t="s">
        <v>35</v>
      </c>
      <c r="AE61" s="266">
        <v>5</v>
      </c>
      <c r="AF61" s="266">
        <v>5</v>
      </c>
      <c r="AG61" s="266" t="s">
        <v>35</v>
      </c>
      <c r="AH61" s="266" t="s">
        <v>35</v>
      </c>
      <c r="AI61" s="266" t="s">
        <v>35</v>
      </c>
      <c r="AJ61" s="266" t="s">
        <v>35</v>
      </c>
      <c r="AK61" s="266" t="s">
        <v>35</v>
      </c>
      <c r="AL61" s="266" t="s">
        <v>35</v>
      </c>
      <c r="AM61" s="266" t="s">
        <v>35</v>
      </c>
      <c r="AN61" s="266" t="s">
        <v>35</v>
      </c>
      <c r="AO61" s="266" t="s">
        <v>35</v>
      </c>
      <c r="AP61" s="266" t="s">
        <v>35</v>
      </c>
      <c r="AQ61" s="266" t="s">
        <v>35</v>
      </c>
      <c r="AR61" s="266" t="s">
        <v>35</v>
      </c>
      <c r="AS61" s="266" t="s">
        <v>35</v>
      </c>
      <c r="AT61" s="332" t="s">
        <v>35</v>
      </c>
      <c r="AU61" s="266" t="s">
        <v>5</v>
      </c>
      <c r="AV61" s="266">
        <v>6</v>
      </c>
      <c r="AW61" s="333" t="s">
        <v>453</v>
      </c>
      <c r="AX61" s="334" t="s">
        <v>35</v>
      </c>
      <c r="AY61" s="332">
        <v>0</v>
      </c>
      <c r="AZ61" s="335">
        <f>AVERAGE(Q61:S61)+0.25*MAX(0,(COUNT(W61,Y61,AA61,AC61,AE61,AG61,AI61,AK61,AM61,AO61,AQ61,AS61)-3))+IF(AW61&gt;0.55,0.25,0)+IF(MAX(W61,Y61,AA61,AC61,AE61,AG61,AI61,AK61,AM61,AO61,AQ61,AS61)&gt;5,0.25,0)</f>
        <v>2.5833333333333335</v>
      </c>
      <c r="BA61" s="336" t="str">
        <f>IF(AZ61&gt;9,"SuperStar",IF(AZ61&gt;8,"Star",IF(AZ61&gt;6.5,"GoodReg",IF(AZ61&gt;5,"Reg",IF(AZ61&gt;4,"Bench","Minors")))))</f>
        <v>Minors</v>
      </c>
      <c r="BB61" s="336">
        <f>AVERAGE(T61:V61)+0.25*MAX(0,(COUNT(X61,Z61,AB61,AD61,AF61,AH61,AJ61,AL61,AN61,AP61,AR61,AT61)-3))+IF(AW61&gt;0.55,0.25,0)+IF(MAX(X61,Z61,AB61,AD61,AF61,AH61,AJ61,AL61,AN61,AP61,AR61,AT61)&gt;5,0.25,0)</f>
        <v>3.1666666666666665</v>
      </c>
      <c r="BC61" s="336" t="str">
        <f>IF(BB61&gt;9,"SuperStar",IF(BB61&gt;8,"Star",IF(BB61&gt;6.5,"GoodReg",IF(BB61&gt;5,"Reg",IF(BB61&gt;4,"Bench","Minors")))))</f>
        <v>Minors</v>
      </c>
      <c r="BD61" s="336">
        <f>MIN(AZ61+(MAX(0,25-U61))^1.5,BB61)</f>
        <v>3.1666666666666665</v>
      </c>
      <c r="BE61" s="336" t="str">
        <f>IF(BD61&gt;9,"SuperStar",IF(BD61&gt;8,"Star",IF(BD61&gt;6.5,"GoodReg",IF(BD61&gt;5,"Reg",IF(BD61&gt;4,"Bench","Minors")))))</f>
        <v>Minors</v>
      </c>
      <c r="BF61" s="337">
        <f>COUNT(W61:AT61)/2</f>
        <v>3</v>
      </c>
      <c r="BG61" s="338">
        <f>COUNTIF(W61:AT61,"&gt;5")/2</f>
        <v>0.5</v>
      </c>
      <c r="BH61" s="266" t="str">
        <f>IF(AY61=1,"Yes","")</f>
        <v/>
      </c>
      <c r="BI61" s="266" t="str">
        <f>IF(B61="ML","There",IF(AVERAGE($T61:$V61)&gt;=6,"Likely",IF(AVERAGE($T61:$V61)&gt;=4,"Possible","Unlikely")))</f>
        <v>Unlikely</v>
      </c>
      <c r="BJ61" s="267" t="str">
        <f>IF(AVERAGE(Q61:S61)&gt;=5.5,"ML",IF(AVERAGE(Q61:S61)&gt;=4.5,"AAA",IF(AVERAGE(Q61:S61)&gt;=4,"AA",IF(AVERAGE(Q61:S61)&gt;=3.5,"A","SS-A"))))</f>
        <v>SS-A</v>
      </c>
      <c r="BK61" s="267">
        <f>SUM(Q61:S61)</f>
        <v>7</v>
      </c>
      <c r="BL61" s="267">
        <f>SUM(T61:V61)</f>
        <v>8</v>
      </c>
      <c r="BM61" s="267">
        <f>Q61-T61</f>
        <v>-1</v>
      </c>
      <c r="BN61" s="267">
        <f>R61-U61</f>
        <v>0</v>
      </c>
      <c r="BO61" s="267">
        <f>S61-V61</f>
        <v>0</v>
      </c>
      <c r="BP61" s="267">
        <f>SUM(BM61:BO61)</f>
        <v>-1</v>
      </c>
    </row>
    <row r="62" spans="1:68" s="267" customFormat="1" x14ac:dyDescent="0.25">
      <c r="A62" s="273" t="str">
        <f>F62&amp;" "&amp;G62</f>
        <v>Miguel Rabelo</v>
      </c>
      <c r="B62" s="273" t="str">
        <f>IF(ISERROR(VLOOKUP(A62,KAL!$C$53:$C$74,1,FALSE)),IF(ISERROR(VLOOKUP(A62,'GRR-AAA'!$C$51:$C$72,1,FALSE)),IF(ISERROR(VLOOKUP(A62,'HAM-AA'!$C$51:$C$72,1,FALSE)),IF(ISERROR(VLOOKUP(A62,'NAM-A'!$C$51:$C$72,1,FALSE)),IF(ISERROR(VLOOKUP(A62,'KET-S A'!$C$51:$C$72,1,FALSE)),"","S A"),"A"),"AA"),"AAA"),"ML")</f>
        <v/>
      </c>
      <c r="D62" s="267" t="str">
        <f>IF(OR(OR(O62="Very High",O62="High"),AND(OR(O62="Very High",O62="High",O62="Normal"),OR(P62="Very High",P62="High"))),"K","T")</f>
        <v>T</v>
      </c>
      <c r="E62" s="266" t="s">
        <v>13</v>
      </c>
      <c r="F62" s="266" t="s">
        <v>682</v>
      </c>
      <c r="G62" s="266" t="s">
        <v>683</v>
      </c>
      <c r="H62" s="266" t="s">
        <v>533</v>
      </c>
      <c r="I62" s="266" t="s">
        <v>199</v>
      </c>
      <c r="J62" s="266">
        <v>23</v>
      </c>
      <c r="K62" s="266" t="s">
        <v>94</v>
      </c>
      <c r="L62" s="332" t="s">
        <v>94</v>
      </c>
      <c r="M62" s="266" t="s">
        <v>40</v>
      </c>
      <c r="N62" s="266" t="s">
        <v>40</v>
      </c>
      <c r="O62" s="266" t="s">
        <v>214</v>
      </c>
      <c r="P62" s="332" t="s">
        <v>214</v>
      </c>
      <c r="Q62" s="266">
        <v>4</v>
      </c>
      <c r="R62" s="266">
        <v>2</v>
      </c>
      <c r="S62" s="332">
        <v>1</v>
      </c>
      <c r="T62" s="266">
        <v>5</v>
      </c>
      <c r="U62" s="266">
        <v>2</v>
      </c>
      <c r="V62" s="332">
        <v>1</v>
      </c>
      <c r="W62" s="266">
        <v>5</v>
      </c>
      <c r="X62" s="266">
        <v>6</v>
      </c>
      <c r="Y62" s="266">
        <v>5</v>
      </c>
      <c r="Z62" s="266">
        <v>7</v>
      </c>
      <c r="AA62" s="266">
        <v>4</v>
      </c>
      <c r="AB62" s="266">
        <v>5</v>
      </c>
      <c r="AC62" s="266" t="s">
        <v>35</v>
      </c>
      <c r="AD62" s="266" t="s">
        <v>35</v>
      </c>
      <c r="AE62" s="266" t="s">
        <v>35</v>
      </c>
      <c r="AF62" s="266" t="s">
        <v>35</v>
      </c>
      <c r="AG62" s="266" t="s">
        <v>35</v>
      </c>
      <c r="AH62" s="266" t="s">
        <v>35</v>
      </c>
      <c r="AI62" s="266" t="s">
        <v>35</v>
      </c>
      <c r="AJ62" s="266" t="s">
        <v>35</v>
      </c>
      <c r="AK62" s="266" t="s">
        <v>35</v>
      </c>
      <c r="AL62" s="266" t="s">
        <v>35</v>
      </c>
      <c r="AM62" s="266" t="s">
        <v>35</v>
      </c>
      <c r="AN62" s="266" t="s">
        <v>35</v>
      </c>
      <c r="AO62" s="266" t="s">
        <v>35</v>
      </c>
      <c r="AP62" s="266" t="s">
        <v>35</v>
      </c>
      <c r="AQ62" s="266" t="s">
        <v>35</v>
      </c>
      <c r="AR62" s="266" t="s">
        <v>35</v>
      </c>
      <c r="AS62" s="266" t="s">
        <v>35</v>
      </c>
      <c r="AT62" s="332" t="s">
        <v>35</v>
      </c>
      <c r="AU62" s="266" t="s">
        <v>7</v>
      </c>
      <c r="AV62" s="266">
        <v>6</v>
      </c>
      <c r="AW62" s="333" t="s">
        <v>453</v>
      </c>
      <c r="AX62" s="334" t="s">
        <v>35</v>
      </c>
      <c r="AY62" s="332">
        <v>0</v>
      </c>
      <c r="AZ62" s="335">
        <f>AVERAGE(Q62:S62)+0.25*MAX(0,(COUNT(W62,Y62,AA62,AC62,AE62,AG62,AI62,AK62,AM62,AO62,AQ62,AS62)-3))+IF(AW62&gt;0.55,0.25,0)+IF(MAX(W62,Y62,AA62,AC62,AE62,AG62,AI62,AK62,AM62,AO62,AQ62,AS62)&gt;5,0.25,0)</f>
        <v>2.5833333333333335</v>
      </c>
      <c r="BA62" s="336" t="str">
        <f>IF(AZ62&gt;9,"SuperStar",IF(AZ62&gt;8,"Star",IF(AZ62&gt;6.5,"GoodReg",IF(AZ62&gt;5,"Reg",IF(AZ62&gt;4,"Bench","Minors")))))</f>
        <v>Minors</v>
      </c>
      <c r="BB62" s="336">
        <f>AVERAGE(T62:V62)+0.25*MAX(0,(COUNT(X62,Z62,AB62,AD62,AF62,AH62,AJ62,AL62,AN62,AP62,AR62,AT62)-3))+IF(AW62&gt;0.55,0.25,0)+IF(MAX(X62,Z62,AB62,AD62,AF62,AH62,AJ62,AL62,AN62,AP62,AR62,AT62)&gt;5,0.25,0)</f>
        <v>3.1666666666666665</v>
      </c>
      <c r="BC62" s="336" t="str">
        <f>IF(BB62&gt;9,"SuperStar",IF(BB62&gt;8,"Star",IF(BB62&gt;6.5,"GoodReg",IF(BB62&gt;5,"Reg",IF(BB62&gt;4,"Bench","Minors")))))</f>
        <v>Minors</v>
      </c>
      <c r="BD62" s="336">
        <f>MIN(AZ62+(MAX(0,25-U62))^1.5,BB62)</f>
        <v>3.1666666666666665</v>
      </c>
      <c r="BE62" s="336" t="str">
        <f>IF(BD62&gt;9,"SuperStar",IF(BD62&gt;8,"Star",IF(BD62&gt;6.5,"GoodReg",IF(BD62&gt;5,"Reg",IF(BD62&gt;4,"Bench","Minors")))))</f>
        <v>Minors</v>
      </c>
      <c r="BF62" s="337">
        <f>COUNT(W62:AT62)/2</f>
        <v>3</v>
      </c>
      <c r="BG62" s="338">
        <f>COUNTIF(W62:AT62,"&gt;5")/2</f>
        <v>1</v>
      </c>
      <c r="BH62" s="266" t="str">
        <f>IF(AY62=1,"Yes","")</f>
        <v/>
      </c>
      <c r="BI62" s="266" t="str">
        <f>IF(B62="ML","There",IF(AVERAGE($T62:$V62)&gt;=6,"Likely",IF(AVERAGE($T62:$V62)&gt;=4,"Possible","Unlikely")))</f>
        <v>Unlikely</v>
      </c>
      <c r="BJ62" s="267" t="str">
        <f>IF(AVERAGE(Q62:S62)&gt;=5.5,"ML",IF(AVERAGE(Q62:S62)&gt;=4.5,"AAA",IF(AVERAGE(Q62:S62)&gt;=4,"AA",IF(AVERAGE(Q62:S62)&gt;=3.5,"A","SS-A"))))</f>
        <v>SS-A</v>
      </c>
      <c r="BK62" s="267">
        <f>SUM(Q62:S62)</f>
        <v>7</v>
      </c>
      <c r="BL62" s="267">
        <f>SUM(T62:V62)</f>
        <v>8</v>
      </c>
      <c r="BM62" s="267">
        <f>Q62-T62</f>
        <v>-1</v>
      </c>
      <c r="BN62" s="267">
        <f>R62-U62</f>
        <v>0</v>
      </c>
      <c r="BO62" s="267">
        <f>S62-V62</f>
        <v>0</v>
      </c>
      <c r="BP62" s="267">
        <f>SUM(BM62:BO62)</f>
        <v>-1</v>
      </c>
    </row>
    <row r="63" spans="1:68" s="267" customFormat="1" x14ac:dyDescent="0.25">
      <c r="A63" s="273" t="str">
        <f>F63&amp;" "&amp;G63</f>
        <v>José Valdéz</v>
      </c>
      <c r="B63" s="273" t="str">
        <f>IF(ISERROR(VLOOKUP(A63,KAL!$C$53:$C$74,1,FALSE)),IF(ISERROR(VLOOKUP(A63,'GRR-AAA'!$C$51:$C$72,1,FALSE)),IF(ISERROR(VLOOKUP(A63,'HAM-AA'!$C$51:$C$72,1,FALSE)),IF(ISERROR(VLOOKUP(A63,'NAM-A'!$C$51:$C$72,1,FALSE)),IF(ISERROR(VLOOKUP(A63,'KET-S A'!$C$51:$C$72,1,FALSE)),"","S A"),"A"),"AA"),"AAA"),"ML")</f>
        <v/>
      </c>
      <c r="D63" s="267" t="str">
        <f>IF(OR(OR(O63="Very High",O63="High"),AND(OR(O63="Very High",O63="High",O63="Normal"),OR(P63="Very High",P63="High"))),"K","T")</f>
        <v>K</v>
      </c>
      <c r="E63" s="266" t="s">
        <v>98</v>
      </c>
      <c r="F63" s="266" t="s">
        <v>509</v>
      </c>
      <c r="G63" s="266" t="s">
        <v>913</v>
      </c>
      <c r="H63" s="266" t="s">
        <v>468</v>
      </c>
      <c r="I63" s="266" t="s">
        <v>18</v>
      </c>
      <c r="J63" s="266">
        <v>16</v>
      </c>
      <c r="K63" s="266" t="s">
        <v>94</v>
      </c>
      <c r="L63" s="332" t="s">
        <v>94</v>
      </c>
      <c r="M63" s="266" t="s">
        <v>40</v>
      </c>
      <c r="N63" s="266" t="s">
        <v>40</v>
      </c>
      <c r="O63" s="266" t="s">
        <v>214</v>
      </c>
      <c r="P63" s="332" t="s">
        <v>213</v>
      </c>
      <c r="Q63" s="266">
        <v>3</v>
      </c>
      <c r="R63" s="266">
        <v>2</v>
      </c>
      <c r="S63" s="332">
        <v>1</v>
      </c>
      <c r="T63" s="266">
        <v>6</v>
      </c>
      <c r="U63" s="266">
        <v>2</v>
      </c>
      <c r="V63" s="332">
        <v>2</v>
      </c>
      <c r="W63" s="266">
        <v>5</v>
      </c>
      <c r="X63" s="266">
        <v>8</v>
      </c>
      <c r="Y63" s="266">
        <v>1</v>
      </c>
      <c r="Z63" s="266">
        <v>4</v>
      </c>
      <c r="AA63" s="266" t="s">
        <v>35</v>
      </c>
      <c r="AB63" s="266" t="s">
        <v>35</v>
      </c>
      <c r="AC63" s="266">
        <v>3</v>
      </c>
      <c r="AD63" s="266">
        <v>7</v>
      </c>
      <c r="AE63" s="266" t="s">
        <v>35</v>
      </c>
      <c r="AF63" s="266" t="s">
        <v>35</v>
      </c>
      <c r="AG63" s="266" t="s">
        <v>35</v>
      </c>
      <c r="AH63" s="266" t="s">
        <v>35</v>
      </c>
      <c r="AI63" s="266" t="s">
        <v>35</v>
      </c>
      <c r="AJ63" s="266" t="s">
        <v>35</v>
      </c>
      <c r="AK63" s="266" t="s">
        <v>35</v>
      </c>
      <c r="AL63" s="266" t="s">
        <v>35</v>
      </c>
      <c r="AM63" s="266" t="s">
        <v>35</v>
      </c>
      <c r="AN63" s="266" t="s">
        <v>35</v>
      </c>
      <c r="AO63" s="266" t="s">
        <v>35</v>
      </c>
      <c r="AP63" s="266" t="s">
        <v>35</v>
      </c>
      <c r="AQ63" s="266">
        <v>2</v>
      </c>
      <c r="AR63" s="266">
        <v>6</v>
      </c>
      <c r="AS63" s="266" t="s">
        <v>35</v>
      </c>
      <c r="AT63" s="332" t="s">
        <v>35</v>
      </c>
      <c r="AU63" s="266" t="s">
        <v>9</v>
      </c>
      <c r="AV63" s="266">
        <v>4</v>
      </c>
      <c r="AW63" s="333" t="s">
        <v>453</v>
      </c>
      <c r="AX63" s="334" t="s">
        <v>35</v>
      </c>
      <c r="AY63" s="332" t="s">
        <v>38</v>
      </c>
      <c r="AZ63" s="335">
        <f>AVERAGE(Q63:S63)+0.25*MAX(0,(COUNT(W63,Y63,AA63,AC63,AE63,AG63,AI63,AK63,AM63,AO63,AQ63,AS63)-3))+IF(AW63&gt;0.55,0.25,0)+IF(MAX(W63,Y63,AA63,AC63,AE63,AG63,AI63,AK63,AM63,AO63,AQ63,AS63)&gt;5,0.25,0)</f>
        <v>2.5</v>
      </c>
      <c r="BA63" s="336" t="str">
        <f>IF(AZ63&gt;9,"SuperStar",IF(AZ63&gt;8,"Star",IF(AZ63&gt;6.5,"GoodReg",IF(AZ63&gt;5,"Reg",IF(AZ63&gt;4,"Bench","Minors")))))</f>
        <v>Minors</v>
      </c>
      <c r="BB63" s="336">
        <f>AVERAGE(T63:V63)+0.25*MAX(0,(COUNT(X63,Z63,AB63,AD63,AF63,AH63,AJ63,AL63,AN63,AP63,AR63,AT63)-3))+IF(AW63&gt;0.55,0.25,0)+IF(MAX(X63,Z63,AB63,AD63,AF63,AH63,AJ63,AL63,AN63,AP63,AR63,AT63)&gt;5,0.25,0)</f>
        <v>4.0833333333333339</v>
      </c>
      <c r="BC63" s="336" t="str">
        <f>IF(BB63&gt;9,"SuperStar",IF(BB63&gt;8,"Star",IF(BB63&gt;6.5,"GoodReg",IF(BB63&gt;5,"Reg",IF(BB63&gt;4,"Bench","Minors")))))</f>
        <v>Bench</v>
      </c>
      <c r="BD63" s="336">
        <f>MIN(AZ63+(MAX(0,25-U63))^1.5,BB63)</f>
        <v>4.0833333333333339</v>
      </c>
      <c r="BE63" s="336" t="str">
        <f>IF(BD63&gt;9,"SuperStar",IF(BD63&gt;8,"Star",IF(BD63&gt;6.5,"GoodReg",IF(BD63&gt;5,"Reg",IF(BD63&gt;4,"Bench","Minors")))))</f>
        <v>Bench</v>
      </c>
      <c r="BF63" s="337">
        <f>COUNT(W63:AT63)/2</f>
        <v>4</v>
      </c>
      <c r="BG63" s="338">
        <f>COUNTIF(W63:AT63,"&gt;5")/2</f>
        <v>1.5</v>
      </c>
      <c r="BH63" s="266" t="str">
        <f>IF(AY63=1,"Yes","")</f>
        <v/>
      </c>
      <c r="BI63" s="266" t="str">
        <f>IF(B63="ML","There",IF(AVERAGE($T63:$V63)&gt;=6,"Likely",IF(AVERAGE($T63:$V63)&gt;=4,"Possible","Unlikely")))</f>
        <v>Unlikely</v>
      </c>
      <c r="BJ63" s="267" t="str">
        <f>IF(AVERAGE(Q63:S63)&gt;=5.5,"ML",IF(AVERAGE(Q63:S63)&gt;=4.5,"AAA",IF(AVERAGE(Q63:S63)&gt;=4,"AA",IF(AVERAGE(Q63:S63)&gt;=3.5,"A","SS-A"))))</f>
        <v>SS-A</v>
      </c>
      <c r="BK63" s="267">
        <f>SUM(Q63:S63)</f>
        <v>6</v>
      </c>
      <c r="BL63" s="267">
        <f>SUM(T63:V63)</f>
        <v>10</v>
      </c>
      <c r="BM63" s="267">
        <f>Q63-T63</f>
        <v>-3</v>
      </c>
      <c r="BN63" s="267">
        <f>R63-U63</f>
        <v>0</v>
      </c>
      <c r="BO63" s="267">
        <f>S63-V63</f>
        <v>-1</v>
      </c>
      <c r="BP63" s="267">
        <f>SUM(BM63:BO63)</f>
        <v>-4</v>
      </c>
    </row>
    <row r="64" spans="1:68" s="267" customFormat="1" x14ac:dyDescent="0.25">
      <c r="A64" s="273" t="str">
        <f>F64&amp;" "&amp;G64</f>
        <v>Hughie Tuck</v>
      </c>
      <c r="B64" s="273" t="str">
        <f>IF(ISERROR(VLOOKUP(A64,KAL!$C$53:$C$74,1,FALSE)),IF(ISERROR(VLOOKUP(A64,'GRR-AAA'!$C$51:$C$72,1,FALSE)),IF(ISERROR(VLOOKUP(A64,'HAM-AA'!$C$51:$C$72,1,FALSE)),IF(ISERROR(VLOOKUP(A64,'NAM-A'!$C$51:$C$72,1,FALSE)),IF(ISERROR(VLOOKUP(A64,'KET-S A'!$C$51:$C$72,1,FALSE)),"","S A"),"A"),"AA"),"AAA"),"ML")</f>
        <v/>
      </c>
      <c r="D64" s="267" t="str">
        <f>IF(OR(OR(O64="Very High",O64="High"),AND(OR(O64="Very High",O64="High",O64="Normal"),OR(P64="Very High",P64="High"))),"K","T")</f>
        <v>T</v>
      </c>
      <c r="E64" s="266" t="s">
        <v>13</v>
      </c>
      <c r="F64" s="266" t="s">
        <v>729</v>
      </c>
      <c r="G64" s="266" t="s">
        <v>730</v>
      </c>
      <c r="H64" s="266" t="s">
        <v>531</v>
      </c>
      <c r="I64" s="266" t="s">
        <v>295</v>
      </c>
      <c r="J64" s="266">
        <v>19</v>
      </c>
      <c r="K64" s="266" t="s">
        <v>94</v>
      </c>
      <c r="L64" s="332" t="s">
        <v>94</v>
      </c>
      <c r="M64" s="266" t="s">
        <v>40</v>
      </c>
      <c r="N64" s="266" t="s">
        <v>40</v>
      </c>
      <c r="O64" s="266" t="s">
        <v>215</v>
      </c>
      <c r="P64" s="332" t="s">
        <v>214</v>
      </c>
      <c r="Q64" s="266">
        <v>2</v>
      </c>
      <c r="R64" s="266">
        <v>2</v>
      </c>
      <c r="S64" s="332">
        <v>1</v>
      </c>
      <c r="T64" s="266">
        <v>3</v>
      </c>
      <c r="U64" s="266">
        <v>2</v>
      </c>
      <c r="V64" s="332">
        <v>2</v>
      </c>
      <c r="W64" s="266">
        <v>4</v>
      </c>
      <c r="X64" s="266">
        <v>5</v>
      </c>
      <c r="Y64" s="266">
        <v>2</v>
      </c>
      <c r="Z64" s="266">
        <v>2</v>
      </c>
      <c r="AA64" s="266">
        <v>3</v>
      </c>
      <c r="AB64" s="266">
        <v>3</v>
      </c>
      <c r="AC64" s="266" t="s">
        <v>35</v>
      </c>
      <c r="AD64" s="266" t="s">
        <v>35</v>
      </c>
      <c r="AE64" s="266" t="s">
        <v>35</v>
      </c>
      <c r="AF64" s="266" t="s">
        <v>35</v>
      </c>
      <c r="AG64" s="266">
        <v>4</v>
      </c>
      <c r="AH64" s="266">
        <v>4</v>
      </c>
      <c r="AI64" s="266" t="s">
        <v>35</v>
      </c>
      <c r="AJ64" s="266" t="s">
        <v>35</v>
      </c>
      <c r="AK64" s="266">
        <v>4</v>
      </c>
      <c r="AL64" s="266">
        <v>4</v>
      </c>
      <c r="AM64" s="266" t="s">
        <v>35</v>
      </c>
      <c r="AN64" s="266" t="s">
        <v>35</v>
      </c>
      <c r="AO64" s="266" t="s">
        <v>35</v>
      </c>
      <c r="AP64" s="266" t="s">
        <v>35</v>
      </c>
      <c r="AQ64" s="266" t="s">
        <v>35</v>
      </c>
      <c r="AR64" s="266" t="s">
        <v>35</v>
      </c>
      <c r="AS64" s="266" t="s">
        <v>35</v>
      </c>
      <c r="AT64" s="332" t="s">
        <v>35</v>
      </c>
      <c r="AU64" s="266" t="s">
        <v>5</v>
      </c>
      <c r="AV64" s="266">
        <v>9</v>
      </c>
      <c r="AW64" s="333" t="s">
        <v>453</v>
      </c>
      <c r="AX64" s="334" t="s">
        <v>35</v>
      </c>
      <c r="AY64" s="332">
        <v>0</v>
      </c>
      <c r="AZ64" s="335">
        <f>AVERAGE(Q64:S64)+0.25*MAX(0,(COUNT(W64,Y64,AA64,AC64,AE64,AG64,AI64,AK64,AM64,AO64,AQ64,AS64)-3))+IF(AW64&gt;0.55,0.25,0)+IF(MAX(W64,Y64,AA64,AC64,AE64,AG64,AI64,AK64,AM64,AO64,AQ64,AS64)&gt;5,0.25,0)</f>
        <v>2.416666666666667</v>
      </c>
      <c r="BA64" s="336" t="str">
        <f>IF(AZ64&gt;9,"SuperStar",IF(AZ64&gt;8,"Star",IF(AZ64&gt;6.5,"GoodReg",IF(AZ64&gt;5,"Reg",IF(AZ64&gt;4,"Bench","Minors")))))</f>
        <v>Minors</v>
      </c>
      <c r="BB64" s="336">
        <f>AVERAGE(T64:V64)+0.25*MAX(0,(COUNT(X64,Z64,AB64,AD64,AF64,AH64,AJ64,AL64,AN64,AP64,AR64,AT64)-3))+IF(AW64&gt;0.55,0.25,0)+IF(MAX(X64,Z64,AB64,AD64,AF64,AH64,AJ64,AL64,AN64,AP64,AR64,AT64)&gt;5,0.25,0)</f>
        <v>3.0833333333333335</v>
      </c>
      <c r="BC64" s="336" t="str">
        <f>IF(BB64&gt;9,"SuperStar",IF(BB64&gt;8,"Star",IF(BB64&gt;6.5,"GoodReg",IF(BB64&gt;5,"Reg",IF(BB64&gt;4,"Bench","Minors")))))</f>
        <v>Minors</v>
      </c>
      <c r="BD64" s="336">
        <f>MIN(AZ64+(MAX(0,25-U64))^1.5,BB64)</f>
        <v>3.0833333333333335</v>
      </c>
      <c r="BE64" s="336" t="str">
        <f>IF(BD64&gt;9,"SuperStar",IF(BD64&gt;8,"Star",IF(BD64&gt;6.5,"GoodReg",IF(BD64&gt;5,"Reg",IF(BD64&gt;4,"Bench","Minors")))))</f>
        <v>Minors</v>
      </c>
      <c r="BF64" s="337">
        <f>COUNT(W64:AT64)/2</f>
        <v>5</v>
      </c>
      <c r="BG64" s="338">
        <f>COUNTIF(W64:AT64,"&gt;5")/2</f>
        <v>0</v>
      </c>
      <c r="BH64" s="266" t="str">
        <f>IF(AY64=1,"Yes","")</f>
        <v/>
      </c>
      <c r="BI64" s="266" t="str">
        <f>IF(B64="ML","There",IF(AVERAGE($T64:$V64)&gt;=6,"Likely",IF(AVERAGE($T64:$V64)&gt;=4,"Possible","Unlikely")))</f>
        <v>Unlikely</v>
      </c>
      <c r="BJ64" s="267" t="str">
        <f>IF(AVERAGE(Q64:S64)&gt;=5.5,"ML",IF(AVERAGE(Q64:S64)&gt;=4.5,"AAA",IF(AVERAGE(Q64:S64)&gt;=4,"AA",IF(AVERAGE(Q64:S64)&gt;=3.5,"A","SS-A"))))</f>
        <v>SS-A</v>
      </c>
      <c r="BK64" s="267">
        <f>SUM(Q64:S64)</f>
        <v>5</v>
      </c>
      <c r="BL64" s="267">
        <f>SUM(T64:V64)</f>
        <v>7</v>
      </c>
      <c r="BM64" s="267">
        <f>Q64-T64</f>
        <v>-1</v>
      </c>
      <c r="BN64" s="267">
        <f>R64-U64</f>
        <v>0</v>
      </c>
      <c r="BO64" s="267">
        <f>S64-V64</f>
        <v>-1</v>
      </c>
      <c r="BP64" s="267">
        <f>SUM(BM64:BO64)</f>
        <v>-2</v>
      </c>
    </row>
    <row r="65" spans="1:68" s="267" customFormat="1" x14ac:dyDescent="0.25">
      <c r="A65" s="273" t="str">
        <f>F65&amp;" "&amp;G65</f>
        <v>Evan van der Kamp</v>
      </c>
      <c r="B65" s="273" t="str">
        <f>IF(ISERROR(VLOOKUP(A65,KAL!$C$53:$C$74,1,FALSE)),IF(ISERROR(VLOOKUP(A65,'GRR-AAA'!$C$51:$C$72,1,FALSE)),IF(ISERROR(VLOOKUP(A65,'HAM-AA'!$C$51:$C$72,1,FALSE)),IF(ISERROR(VLOOKUP(A65,'NAM-A'!$C$51:$C$72,1,FALSE)),IF(ISERROR(VLOOKUP(A65,'KET-S A'!$C$51:$C$72,1,FALSE)),"","S A"),"A"),"AA"),"AAA"),"ML")</f>
        <v/>
      </c>
      <c r="D65" s="267" t="str">
        <f>IF(OR(OR(O65="Very High",O65="High"),AND(OR(O65="Very High",O65="High",O65="Normal"),OR(P65="Very High",P65="High"))),"K","T")</f>
        <v>T</v>
      </c>
      <c r="E65" s="266" t="s">
        <v>98</v>
      </c>
      <c r="F65" s="266" t="s">
        <v>737</v>
      </c>
      <c r="G65" s="266" t="s">
        <v>738</v>
      </c>
      <c r="H65" s="266" t="s">
        <v>468</v>
      </c>
      <c r="I65" s="266" t="s">
        <v>18</v>
      </c>
      <c r="J65" s="266">
        <v>18</v>
      </c>
      <c r="K65" s="266" t="s">
        <v>96</v>
      </c>
      <c r="L65" s="332" t="s">
        <v>94</v>
      </c>
      <c r="M65" s="266" t="s">
        <v>40</v>
      </c>
      <c r="N65" s="266" t="s">
        <v>40</v>
      </c>
      <c r="O65" s="266" t="s">
        <v>215</v>
      </c>
      <c r="P65" s="332" t="s">
        <v>214</v>
      </c>
      <c r="Q65" s="266">
        <v>2</v>
      </c>
      <c r="R65" s="266">
        <v>3</v>
      </c>
      <c r="S65" s="332">
        <v>1</v>
      </c>
      <c r="T65" s="266">
        <v>4</v>
      </c>
      <c r="U65" s="266">
        <v>3</v>
      </c>
      <c r="V65" s="332">
        <v>3</v>
      </c>
      <c r="W65" s="266" t="s">
        <v>35</v>
      </c>
      <c r="X65" s="266" t="s">
        <v>35</v>
      </c>
      <c r="Y65" s="266">
        <v>2</v>
      </c>
      <c r="Z65" s="266">
        <v>3</v>
      </c>
      <c r="AA65" s="266" t="s">
        <v>35</v>
      </c>
      <c r="AB65" s="266" t="s">
        <v>35</v>
      </c>
      <c r="AC65" s="266">
        <v>3</v>
      </c>
      <c r="AD65" s="266">
        <v>7</v>
      </c>
      <c r="AE65" s="266" t="s">
        <v>35</v>
      </c>
      <c r="AF65" s="266" t="s">
        <v>35</v>
      </c>
      <c r="AG65" s="266" t="s">
        <v>35</v>
      </c>
      <c r="AH65" s="266" t="s">
        <v>35</v>
      </c>
      <c r="AI65" s="266">
        <v>5</v>
      </c>
      <c r="AJ65" s="266">
        <v>6</v>
      </c>
      <c r="AK65" s="266" t="s">
        <v>35</v>
      </c>
      <c r="AL65" s="266" t="s">
        <v>35</v>
      </c>
      <c r="AM65" s="266" t="s">
        <v>35</v>
      </c>
      <c r="AN65" s="266" t="s">
        <v>35</v>
      </c>
      <c r="AO65" s="266" t="s">
        <v>35</v>
      </c>
      <c r="AP65" s="266" t="s">
        <v>35</v>
      </c>
      <c r="AQ65" s="266" t="s">
        <v>35</v>
      </c>
      <c r="AR65" s="266" t="s">
        <v>35</v>
      </c>
      <c r="AS65" s="266" t="s">
        <v>35</v>
      </c>
      <c r="AT65" s="332" t="s">
        <v>35</v>
      </c>
      <c r="AU65" s="266" t="s">
        <v>1</v>
      </c>
      <c r="AV65" s="266">
        <v>2</v>
      </c>
      <c r="AW65" s="333" t="s">
        <v>453</v>
      </c>
      <c r="AX65" s="334" t="s">
        <v>35</v>
      </c>
      <c r="AY65" s="332">
        <v>0</v>
      </c>
      <c r="AZ65" s="335">
        <f>AVERAGE(Q65:S65)+0.25*MAX(0,(COUNT(W65,Y65,AA65,AC65,AE65,AG65,AI65,AK65,AM65,AO65,AQ65,AS65)-3))+IF(AW65&gt;0.55,0.25,0)+IF(MAX(W65,Y65,AA65,AC65,AE65,AG65,AI65,AK65,AM65,AO65,AQ65,AS65)&gt;5,0.25,0)</f>
        <v>2.25</v>
      </c>
      <c r="BA65" s="336" t="str">
        <f>IF(AZ65&gt;9,"SuperStar",IF(AZ65&gt;8,"Star",IF(AZ65&gt;6.5,"GoodReg",IF(AZ65&gt;5,"Reg",IF(AZ65&gt;4,"Bench","Minors")))))</f>
        <v>Minors</v>
      </c>
      <c r="BB65" s="336">
        <f>AVERAGE(T65:V65)+0.25*MAX(0,(COUNT(X65,Z65,AB65,AD65,AF65,AH65,AJ65,AL65,AN65,AP65,AR65,AT65)-3))+IF(AW65&gt;0.55,0.25,0)+IF(MAX(X65,Z65,AB65,AD65,AF65,AH65,AJ65,AL65,AN65,AP65,AR65,AT65)&gt;5,0.25,0)</f>
        <v>3.8333333333333335</v>
      </c>
      <c r="BC65" s="336" t="str">
        <f>IF(BB65&gt;9,"SuperStar",IF(BB65&gt;8,"Star",IF(BB65&gt;6.5,"GoodReg",IF(BB65&gt;5,"Reg",IF(BB65&gt;4,"Bench","Minors")))))</f>
        <v>Minors</v>
      </c>
      <c r="BD65" s="336">
        <f>MIN(AZ65+(MAX(0,25-U65))^1.5,BB65)</f>
        <v>3.8333333333333335</v>
      </c>
      <c r="BE65" s="336" t="str">
        <f>IF(BD65&gt;9,"SuperStar",IF(BD65&gt;8,"Star",IF(BD65&gt;6.5,"GoodReg",IF(BD65&gt;5,"Reg",IF(BD65&gt;4,"Bench","Minors")))))</f>
        <v>Minors</v>
      </c>
      <c r="BF65" s="337">
        <f>COUNT(W65:AT65)/2</f>
        <v>3</v>
      </c>
      <c r="BG65" s="338">
        <f>COUNTIF(W65:AT65,"&gt;5")/2</f>
        <v>1</v>
      </c>
      <c r="BH65" s="266" t="str">
        <f>IF(AY65=1,"Yes","")</f>
        <v/>
      </c>
      <c r="BI65" s="266" t="str">
        <f>IF(B65="ML","There",IF(AVERAGE($T65:$V65)&gt;=6,"Likely",IF(AVERAGE($T65:$V65)&gt;=4,"Possible","Unlikely")))</f>
        <v>Unlikely</v>
      </c>
      <c r="BJ65" s="267" t="str">
        <f>IF(AVERAGE(Q65:S65)&gt;=5.5,"ML",IF(AVERAGE(Q65:S65)&gt;=4.5,"AAA",IF(AVERAGE(Q65:S65)&gt;=4,"AA",IF(AVERAGE(Q65:S65)&gt;=3.5,"A","SS-A"))))</f>
        <v>SS-A</v>
      </c>
      <c r="BK65" s="267">
        <f>SUM(Q65:S65)</f>
        <v>6</v>
      </c>
      <c r="BL65" s="267">
        <f>SUM(T65:V65)</f>
        <v>10</v>
      </c>
      <c r="BM65" s="267">
        <f>Q65-T65</f>
        <v>-2</v>
      </c>
      <c r="BN65" s="267">
        <f>R65-U65</f>
        <v>0</v>
      </c>
      <c r="BO65" s="267">
        <f>S65-V65</f>
        <v>-2</v>
      </c>
      <c r="BP65" s="267">
        <f>SUM(BM65:BO65)</f>
        <v>-4</v>
      </c>
    </row>
    <row r="66" spans="1:68" s="267" customFormat="1" x14ac:dyDescent="0.25">
      <c r="A66" s="273" t="str">
        <f>F66&amp;" "&amp;G66</f>
        <v>Arturo Chapa</v>
      </c>
      <c r="B66" s="273" t="str">
        <f>IF(ISERROR(VLOOKUP(A66,KAL!$C$53:$C$74,1,FALSE)),IF(ISERROR(VLOOKUP(A66,'GRR-AAA'!$C$51:$C$72,1,FALSE)),IF(ISERROR(VLOOKUP(A66,'HAM-AA'!$C$51:$C$72,1,FALSE)),IF(ISERROR(VLOOKUP(A66,'NAM-A'!$C$51:$C$72,1,FALSE)),IF(ISERROR(VLOOKUP(A66,'KET-S A'!$C$51:$C$72,1,FALSE)),"","S A"),"A"),"AA"),"AAA"),"ML")</f>
        <v/>
      </c>
      <c r="D66" s="267" t="str">
        <f>IF(OR(OR(O66="Very High",O66="High"),AND(OR(O66="Very High",O66="High",O66="Normal"),OR(P66="Very High",P66="High"))),"K","T")</f>
        <v>T</v>
      </c>
      <c r="E66" s="266" t="s">
        <v>98</v>
      </c>
      <c r="F66" s="266" t="s">
        <v>569</v>
      </c>
      <c r="G66" s="266" t="s">
        <v>570</v>
      </c>
      <c r="H66" s="266" t="s">
        <v>468</v>
      </c>
      <c r="I66" s="266" t="s">
        <v>18</v>
      </c>
      <c r="J66" s="266">
        <v>18</v>
      </c>
      <c r="K66" s="266" t="s">
        <v>96</v>
      </c>
      <c r="L66" s="332" t="s">
        <v>94</v>
      </c>
      <c r="M66" s="266" t="s">
        <v>40</v>
      </c>
      <c r="N66" s="266" t="s">
        <v>40</v>
      </c>
      <c r="O66" s="266" t="s">
        <v>214</v>
      </c>
      <c r="P66" s="332" t="s">
        <v>214</v>
      </c>
      <c r="Q66" s="266">
        <v>3</v>
      </c>
      <c r="R66" s="266">
        <v>1</v>
      </c>
      <c r="S66" s="332">
        <v>2</v>
      </c>
      <c r="T66" s="266">
        <v>3</v>
      </c>
      <c r="U66" s="266">
        <v>2</v>
      </c>
      <c r="V66" s="332">
        <v>4</v>
      </c>
      <c r="W66" s="266">
        <v>4</v>
      </c>
      <c r="X66" s="266">
        <v>4</v>
      </c>
      <c r="Y66" s="266">
        <v>4</v>
      </c>
      <c r="Z66" s="266">
        <v>4</v>
      </c>
      <c r="AA66" s="266" t="s">
        <v>35</v>
      </c>
      <c r="AB66" s="266" t="s">
        <v>35</v>
      </c>
      <c r="AC66" s="266" t="s">
        <v>35</v>
      </c>
      <c r="AD66" s="266" t="s">
        <v>35</v>
      </c>
      <c r="AE66" s="266" t="s">
        <v>35</v>
      </c>
      <c r="AF66" s="266" t="s">
        <v>35</v>
      </c>
      <c r="AG66" s="266">
        <v>4</v>
      </c>
      <c r="AH66" s="266">
        <v>4</v>
      </c>
      <c r="AI66" s="266" t="s">
        <v>35</v>
      </c>
      <c r="AJ66" s="266" t="s">
        <v>35</v>
      </c>
      <c r="AK66" s="266" t="s">
        <v>35</v>
      </c>
      <c r="AL66" s="266" t="s">
        <v>35</v>
      </c>
      <c r="AM66" s="266" t="s">
        <v>35</v>
      </c>
      <c r="AN66" s="266" t="s">
        <v>35</v>
      </c>
      <c r="AO66" s="266" t="s">
        <v>35</v>
      </c>
      <c r="AP66" s="266" t="s">
        <v>35</v>
      </c>
      <c r="AQ66" s="266" t="s">
        <v>35</v>
      </c>
      <c r="AR66" s="266" t="s">
        <v>35</v>
      </c>
      <c r="AS66" s="266" t="s">
        <v>35</v>
      </c>
      <c r="AT66" s="332" t="s">
        <v>35</v>
      </c>
      <c r="AU66" s="266" t="s">
        <v>456</v>
      </c>
      <c r="AV66" s="266">
        <v>10</v>
      </c>
      <c r="AW66" s="333" t="s">
        <v>50</v>
      </c>
      <c r="AX66" s="334" t="s">
        <v>35</v>
      </c>
      <c r="AY66" s="332">
        <v>0</v>
      </c>
      <c r="AZ66" s="335">
        <f>AVERAGE(Q66:S66)+0.25*MAX(0,(COUNT(W66,Y66,AA66,AC66,AE66,AG66,AI66,AK66,AM66,AO66,AQ66,AS66)-3))+IF(AW66&gt;0.55,0.25,0)+IF(MAX(W66,Y66,AA66,AC66,AE66,AG66,AI66,AK66,AM66,AO66,AQ66,AS66)&gt;5,0.25,0)</f>
        <v>2.25</v>
      </c>
      <c r="BA66" s="336" t="str">
        <f>IF(AZ66&gt;9,"SuperStar",IF(AZ66&gt;8,"Star",IF(AZ66&gt;6.5,"GoodReg",IF(AZ66&gt;5,"Reg",IF(AZ66&gt;4,"Bench","Minors")))))</f>
        <v>Minors</v>
      </c>
      <c r="BB66" s="336">
        <f>AVERAGE(T66:V66)+0.25*MAX(0,(COUNT(X66,Z66,AB66,AD66,AF66,AH66,AJ66,AL66,AN66,AP66,AR66,AT66)-3))+IF(AW66&gt;0.55,0.25,0)+IF(MAX(X66,Z66,AB66,AD66,AF66,AH66,AJ66,AL66,AN66,AP66,AR66,AT66)&gt;5,0.25,0)</f>
        <v>3.25</v>
      </c>
      <c r="BC66" s="336" t="str">
        <f>IF(BB66&gt;9,"SuperStar",IF(BB66&gt;8,"Star",IF(BB66&gt;6.5,"GoodReg",IF(BB66&gt;5,"Reg",IF(BB66&gt;4,"Bench","Minors")))))</f>
        <v>Minors</v>
      </c>
      <c r="BD66" s="336">
        <f>MIN(AZ66+(MAX(0,25-U66))^1.5,BB66)</f>
        <v>3.25</v>
      </c>
      <c r="BE66" s="336" t="str">
        <f>IF(BD66&gt;9,"SuperStar",IF(BD66&gt;8,"Star",IF(BD66&gt;6.5,"GoodReg",IF(BD66&gt;5,"Reg",IF(BD66&gt;4,"Bench","Minors")))))</f>
        <v>Minors</v>
      </c>
      <c r="BF66" s="337">
        <f>COUNT(W66:AT66)/2</f>
        <v>3</v>
      </c>
      <c r="BG66" s="338">
        <f>COUNTIF(W66:AT66,"&gt;5")/2</f>
        <v>0</v>
      </c>
      <c r="BH66" s="266" t="str">
        <f>IF(AY66=1,"Yes","")</f>
        <v/>
      </c>
      <c r="BI66" s="266" t="str">
        <f>IF(B66="ML","There",IF(AVERAGE($T66:$V66)&gt;=6,"Likely",IF(AVERAGE($T66:$V66)&gt;=4,"Possible","Unlikely")))</f>
        <v>Unlikely</v>
      </c>
      <c r="BJ66" s="267" t="str">
        <f>IF(AVERAGE(Q66:S66)&gt;=5.5,"ML",IF(AVERAGE(Q66:S66)&gt;=4.5,"AAA",IF(AVERAGE(Q66:S66)&gt;=4,"AA",IF(AVERAGE(Q66:S66)&gt;=3.5,"A","SS-A"))))</f>
        <v>SS-A</v>
      </c>
      <c r="BK66" s="267">
        <f>SUM(Q66:S66)</f>
        <v>6</v>
      </c>
      <c r="BL66" s="267">
        <f>SUM(T66:V66)</f>
        <v>9</v>
      </c>
      <c r="BM66" s="267">
        <f>Q66-T66</f>
        <v>0</v>
      </c>
      <c r="BN66" s="267">
        <f>R66-U66</f>
        <v>-1</v>
      </c>
      <c r="BO66" s="267">
        <f>S66-V66</f>
        <v>-2</v>
      </c>
      <c r="BP66" s="267">
        <f>SUM(BM66:BO66)</f>
        <v>-3</v>
      </c>
    </row>
    <row r="67" spans="1:68" s="267" customFormat="1" x14ac:dyDescent="0.25">
      <c r="A67" s="273" t="str">
        <f>F67&amp;" "&amp;G67</f>
        <v>George Schultz</v>
      </c>
      <c r="B67" s="273" t="str">
        <f>IF(ISERROR(VLOOKUP(A67,KAL!$C$53:$C$74,1,FALSE)),IF(ISERROR(VLOOKUP(A67,'GRR-AAA'!$C$51:$C$72,1,FALSE)),IF(ISERROR(VLOOKUP(A67,'HAM-AA'!$C$51:$C$72,1,FALSE)),IF(ISERROR(VLOOKUP(A67,'NAM-A'!$C$51:$C$72,1,FALSE)),IF(ISERROR(VLOOKUP(A67,'KET-S A'!$C$51:$C$72,1,FALSE)),"","S A"),"A"),"AA"),"AAA"),"ML")</f>
        <v/>
      </c>
      <c r="D67" s="267" t="str">
        <f>IF(OR(OR(O67="Very High",O67="High"),AND(OR(O67="Very High",O67="High",O67="Normal"),OR(P67="Very High",P67="High"))),"K","T")</f>
        <v>T</v>
      </c>
      <c r="E67" s="266" t="s">
        <v>13</v>
      </c>
      <c r="F67" s="266" t="s">
        <v>507</v>
      </c>
      <c r="G67" s="266" t="s">
        <v>704</v>
      </c>
      <c r="H67" s="266" t="s">
        <v>531</v>
      </c>
      <c r="I67" s="266" t="s">
        <v>295</v>
      </c>
      <c r="J67" s="266">
        <v>20</v>
      </c>
      <c r="K67" s="266" t="s">
        <v>94</v>
      </c>
      <c r="L67" s="332" t="s">
        <v>94</v>
      </c>
      <c r="M67" s="266" t="s">
        <v>40</v>
      </c>
      <c r="N67" s="266" t="s">
        <v>40</v>
      </c>
      <c r="O67" s="266" t="s">
        <v>214</v>
      </c>
      <c r="P67" s="332" t="s">
        <v>214</v>
      </c>
      <c r="Q67" s="266">
        <v>3</v>
      </c>
      <c r="R67" s="266">
        <v>2</v>
      </c>
      <c r="S67" s="332">
        <v>1</v>
      </c>
      <c r="T67" s="266">
        <v>4</v>
      </c>
      <c r="U67" s="266">
        <v>2</v>
      </c>
      <c r="V67" s="332">
        <v>2</v>
      </c>
      <c r="W67" s="266">
        <v>5</v>
      </c>
      <c r="X67" s="266">
        <v>6</v>
      </c>
      <c r="Y67" s="266" t="s">
        <v>35</v>
      </c>
      <c r="Z67" s="266" t="s">
        <v>35</v>
      </c>
      <c r="AA67" s="266">
        <v>3</v>
      </c>
      <c r="AB67" s="266">
        <v>4</v>
      </c>
      <c r="AC67" s="266">
        <v>3</v>
      </c>
      <c r="AD67" s="266">
        <v>4</v>
      </c>
      <c r="AE67" s="266" t="s">
        <v>35</v>
      </c>
      <c r="AF67" s="266" t="s">
        <v>35</v>
      </c>
      <c r="AG67" s="266" t="s">
        <v>35</v>
      </c>
      <c r="AH67" s="266" t="s">
        <v>35</v>
      </c>
      <c r="AI67" s="266" t="s">
        <v>35</v>
      </c>
      <c r="AJ67" s="266" t="s">
        <v>35</v>
      </c>
      <c r="AK67" s="266" t="s">
        <v>35</v>
      </c>
      <c r="AL67" s="266" t="s">
        <v>35</v>
      </c>
      <c r="AM67" s="266" t="s">
        <v>35</v>
      </c>
      <c r="AN67" s="266" t="s">
        <v>35</v>
      </c>
      <c r="AO67" s="266" t="s">
        <v>35</v>
      </c>
      <c r="AP67" s="266" t="s">
        <v>35</v>
      </c>
      <c r="AQ67" s="266" t="s">
        <v>35</v>
      </c>
      <c r="AR67" s="266" t="s">
        <v>35</v>
      </c>
      <c r="AS67" s="266" t="s">
        <v>35</v>
      </c>
      <c r="AT67" s="332" t="s">
        <v>35</v>
      </c>
      <c r="AU67" s="266" t="s">
        <v>9</v>
      </c>
      <c r="AV67" s="266">
        <v>9</v>
      </c>
      <c r="AW67" s="333" t="s">
        <v>453</v>
      </c>
      <c r="AX67" s="334" t="s">
        <v>35</v>
      </c>
      <c r="AY67" s="332">
        <v>0</v>
      </c>
      <c r="AZ67" s="335">
        <f>AVERAGE(Q67:S67)+0.25*MAX(0,(COUNT(W67,Y67,AA67,AC67,AE67,AG67,AI67,AK67,AM67,AO67,AQ67,AS67)-3))+IF(AW67&gt;0.55,0.25,0)+IF(MAX(W67,Y67,AA67,AC67,AE67,AG67,AI67,AK67,AM67,AO67,AQ67,AS67)&gt;5,0.25,0)</f>
        <v>2.25</v>
      </c>
      <c r="BA67" s="336" t="str">
        <f>IF(AZ67&gt;9,"SuperStar",IF(AZ67&gt;8,"Star",IF(AZ67&gt;6.5,"GoodReg",IF(AZ67&gt;5,"Reg",IF(AZ67&gt;4,"Bench","Minors")))))</f>
        <v>Minors</v>
      </c>
      <c r="BB67" s="336">
        <f>AVERAGE(T67:V67)+0.25*MAX(0,(COUNT(X67,Z67,AB67,AD67,AF67,AH67,AJ67,AL67,AN67,AP67,AR67,AT67)-3))+IF(AW67&gt;0.55,0.25,0)+IF(MAX(X67,Z67,AB67,AD67,AF67,AH67,AJ67,AL67,AN67,AP67,AR67,AT67)&gt;5,0.25,0)</f>
        <v>3.1666666666666665</v>
      </c>
      <c r="BC67" s="336" t="str">
        <f>IF(BB67&gt;9,"SuperStar",IF(BB67&gt;8,"Star",IF(BB67&gt;6.5,"GoodReg",IF(BB67&gt;5,"Reg",IF(BB67&gt;4,"Bench","Minors")))))</f>
        <v>Minors</v>
      </c>
      <c r="BD67" s="336">
        <f>MIN(AZ67+(MAX(0,25-U67))^1.5,BB67)</f>
        <v>3.1666666666666665</v>
      </c>
      <c r="BE67" s="336" t="str">
        <f>IF(BD67&gt;9,"SuperStar",IF(BD67&gt;8,"Star",IF(BD67&gt;6.5,"GoodReg",IF(BD67&gt;5,"Reg",IF(BD67&gt;4,"Bench","Minors")))))</f>
        <v>Minors</v>
      </c>
      <c r="BF67" s="337">
        <f>COUNT(W67:AT67)/2</f>
        <v>3</v>
      </c>
      <c r="BG67" s="338">
        <f>COUNTIF(W67:AT67,"&gt;5")/2</f>
        <v>0.5</v>
      </c>
      <c r="BH67" s="266" t="str">
        <f>IF(AY67=1,"Yes","")</f>
        <v/>
      </c>
      <c r="BI67" s="266" t="str">
        <f>IF(B67="ML","There",IF(AVERAGE($T67:$V67)&gt;=6,"Likely",IF(AVERAGE($T67:$V67)&gt;=4,"Possible","Unlikely")))</f>
        <v>Unlikely</v>
      </c>
      <c r="BJ67" s="267" t="str">
        <f>IF(AVERAGE(Q67:S67)&gt;=5.5,"ML",IF(AVERAGE(Q67:S67)&gt;=4.5,"AAA",IF(AVERAGE(Q67:S67)&gt;=4,"AA",IF(AVERAGE(Q67:S67)&gt;=3.5,"A","SS-A"))))</f>
        <v>SS-A</v>
      </c>
      <c r="BK67" s="267">
        <f>SUM(Q67:S67)</f>
        <v>6</v>
      </c>
      <c r="BL67" s="267">
        <f>SUM(T67:V67)</f>
        <v>8</v>
      </c>
      <c r="BM67" s="267">
        <f>Q67-T67</f>
        <v>-1</v>
      </c>
      <c r="BN67" s="267">
        <f>R67-U67</f>
        <v>0</v>
      </c>
      <c r="BO67" s="267">
        <f>S67-V67</f>
        <v>-1</v>
      </c>
      <c r="BP67" s="267">
        <f>SUM(BM67:BO67)</f>
        <v>-2</v>
      </c>
    </row>
    <row r="68" spans="1:68" s="267" customFormat="1" x14ac:dyDescent="0.25">
      <c r="A68" s="273" t="str">
        <f>F68&amp;" "&amp;G68</f>
        <v>Pedro Méndez</v>
      </c>
      <c r="B68" s="273" t="str">
        <f>IF(ISERROR(VLOOKUP(A68,KAL!$C$53:$C$74,1,FALSE)),IF(ISERROR(VLOOKUP(A68,'GRR-AAA'!$C$51:$C$72,1,FALSE)),IF(ISERROR(VLOOKUP(A68,'HAM-AA'!$C$51:$C$72,1,FALSE)),IF(ISERROR(VLOOKUP(A68,'NAM-A'!$C$51:$C$72,1,FALSE)),IF(ISERROR(VLOOKUP(A68,'KET-S A'!$C$51:$C$72,1,FALSE)),"","S A"),"A"),"AA"),"AAA"),"ML")</f>
        <v/>
      </c>
      <c r="D68" s="267" t="str">
        <f>IF(OR(OR(O68="Very High",O68="High"),AND(OR(O68="Very High",O68="High",O68="Normal"),OR(P68="Very High",P68="High"))),"K","T")</f>
        <v>T</v>
      </c>
      <c r="E68" s="266" t="s">
        <v>13</v>
      </c>
      <c r="F68" s="266" t="s">
        <v>501</v>
      </c>
      <c r="G68" s="266" t="s">
        <v>852</v>
      </c>
      <c r="H68" s="266" t="s">
        <v>531</v>
      </c>
      <c r="I68" s="266" t="s">
        <v>295</v>
      </c>
      <c r="J68" s="266">
        <v>19</v>
      </c>
      <c r="K68" s="266" t="s">
        <v>93</v>
      </c>
      <c r="L68" s="332" t="s">
        <v>93</v>
      </c>
      <c r="M68" s="266" t="s">
        <v>40</v>
      </c>
      <c r="N68" s="266" t="s">
        <v>40</v>
      </c>
      <c r="O68" s="266" t="s">
        <v>214</v>
      </c>
      <c r="P68" s="332" t="s">
        <v>214</v>
      </c>
      <c r="Q68" s="266">
        <v>3</v>
      </c>
      <c r="R68" s="266">
        <v>2</v>
      </c>
      <c r="S68" s="332">
        <v>1</v>
      </c>
      <c r="T68" s="266">
        <v>3</v>
      </c>
      <c r="U68" s="266">
        <v>3</v>
      </c>
      <c r="V68" s="332">
        <v>2</v>
      </c>
      <c r="W68" s="266" t="s">
        <v>35</v>
      </c>
      <c r="X68" s="266" t="s">
        <v>35</v>
      </c>
      <c r="Y68" s="266">
        <v>2</v>
      </c>
      <c r="Z68" s="266">
        <v>2</v>
      </c>
      <c r="AA68" s="266">
        <v>4</v>
      </c>
      <c r="AB68" s="266">
        <v>4</v>
      </c>
      <c r="AC68" s="266" t="s">
        <v>35</v>
      </c>
      <c r="AD68" s="266" t="s">
        <v>35</v>
      </c>
      <c r="AE68" s="266" t="s">
        <v>35</v>
      </c>
      <c r="AF68" s="266" t="s">
        <v>35</v>
      </c>
      <c r="AG68" s="266" t="s">
        <v>35</v>
      </c>
      <c r="AH68" s="266" t="s">
        <v>35</v>
      </c>
      <c r="AI68" s="266">
        <v>5</v>
      </c>
      <c r="AJ68" s="266">
        <v>5</v>
      </c>
      <c r="AK68" s="266" t="s">
        <v>35</v>
      </c>
      <c r="AL68" s="266" t="s">
        <v>35</v>
      </c>
      <c r="AM68" s="266" t="s">
        <v>35</v>
      </c>
      <c r="AN68" s="266" t="s">
        <v>35</v>
      </c>
      <c r="AO68" s="266" t="s">
        <v>35</v>
      </c>
      <c r="AP68" s="266" t="s">
        <v>35</v>
      </c>
      <c r="AQ68" s="266" t="s">
        <v>35</v>
      </c>
      <c r="AR68" s="266" t="s">
        <v>35</v>
      </c>
      <c r="AS68" s="266" t="s">
        <v>35</v>
      </c>
      <c r="AT68" s="332" t="s">
        <v>35</v>
      </c>
      <c r="AU68" s="266" t="s">
        <v>363</v>
      </c>
      <c r="AV68" s="266">
        <v>9</v>
      </c>
      <c r="AW68" s="333" t="s">
        <v>453</v>
      </c>
      <c r="AX68" s="334" t="s">
        <v>35</v>
      </c>
      <c r="AY68" s="332">
        <v>0</v>
      </c>
      <c r="AZ68" s="335">
        <f>AVERAGE(Q68:S68)+0.25*MAX(0,(COUNT(W68,Y68,AA68,AC68,AE68,AG68,AI68,AK68,AM68,AO68,AQ68,AS68)-3))+IF(AW68&gt;0.55,0.25,0)+IF(MAX(W68,Y68,AA68,AC68,AE68,AG68,AI68,AK68,AM68,AO68,AQ68,AS68)&gt;5,0.25,0)</f>
        <v>2.25</v>
      </c>
      <c r="BA68" s="336" t="str">
        <f>IF(AZ68&gt;9,"SuperStar",IF(AZ68&gt;8,"Star",IF(AZ68&gt;6.5,"GoodReg",IF(AZ68&gt;5,"Reg",IF(AZ68&gt;4,"Bench","Minors")))))</f>
        <v>Minors</v>
      </c>
      <c r="BB68" s="336">
        <f>AVERAGE(T68:V68)+0.25*MAX(0,(COUNT(X68,Z68,AB68,AD68,AF68,AH68,AJ68,AL68,AN68,AP68,AR68,AT68)-3))+IF(AW68&gt;0.55,0.25,0)+IF(MAX(X68,Z68,AB68,AD68,AF68,AH68,AJ68,AL68,AN68,AP68,AR68,AT68)&gt;5,0.25,0)</f>
        <v>2.9166666666666665</v>
      </c>
      <c r="BC68" s="336" t="str">
        <f>IF(BB68&gt;9,"SuperStar",IF(BB68&gt;8,"Star",IF(BB68&gt;6.5,"GoodReg",IF(BB68&gt;5,"Reg",IF(BB68&gt;4,"Bench","Minors")))))</f>
        <v>Minors</v>
      </c>
      <c r="BD68" s="336">
        <f>MIN(AZ68+(MAX(0,25-U68))^1.5,BB68)</f>
        <v>2.9166666666666665</v>
      </c>
      <c r="BE68" s="336" t="str">
        <f>IF(BD68&gt;9,"SuperStar",IF(BD68&gt;8,"Star",IF(BD68&gt;6.5,"GoodReg",IF(BD68&gt;5,"Reg",IF(BD68&gt;4,"Bench","Minors")))))</f>
        <v>Minors</v>
      </c>
      <c r="BF68" s="337">
        <f>COUNT(W68:AT68)/2</f>
        <v>3</v>
      </c>
      <c r="BG68" s="338">
        <f>COUNTIF(W68:AT68,"&gt;5")/2</f>
        <v>0</v>
      </c>
      <c r="BH68" s="266" t="str">
        <f>IF(AY68=1,"Yes","")</f>
        <v/>
      </c>
      <c r="BI68" s="266" t="str">
        <f>IF(B68="ML","There",IF(AVERAGE($T68:$V68)&gt;=6,"Likely",IF(AVERAGE($T68:$V68)&gt;=4,"Possible","Unlikely")))</f>
        <v>Unlikely</v>
      </c>
      <c r="BJ68" s="267" t="str">
        <f>IF(AVERAGE(Q68:S68)&gt;=5.5,"ML",IF(AVERAGE(Q68:S68)&gt;=4.5,"AAA",IF(AVERAGE(Q68:S68)&gt;=4,"AA",IF(AVERAGE(Q68:S68)&gt;=3.5,"A","SS-A"))))</f>
        <v>SS-A</v>
      </c>
      <c r="BK68" s="267">
        <f>SUM(Q68:S68)</f>
        <v>6</v>
      </c>
      <c r="BL68" s="267">
        <f>SUM(T68:V68)</f>
        <v>8</v>
      </c>
      <c r="BM68" s="267">
        <f>Q68-T68</f>
        <v>0</v>
      </c>
      <c r="BN68" s="267">
        <f>R68-U68</f>
        <v>-1</v>
      </c>
      <c r="BO68" s="267">
        <f>S68-V68</f>
        <v>-1</v>
      </c>
      <c r="BP68" s="267">
        <f>SUM(BM68:BO68)</f>
        <v>-2</v>
      </c>
    </row>
    <row r="69" spans="1:68" s="267" customFormat="1" x14ac:dyDescent="0.25">
      <c r="A69" s="273" t="str">
        <f>F69&amp;" "&amp;G69</f>
        <v>Arturo Rodríguez</v>
      </c>
      <c r="B69" s="273" t="str">
        <f>IF(ISERROR(VLOOKUP(A69,KAL!$C$53:$C$74,1,FALSE)),IF(ISERROR(VLOOKUP(A69,'GRR-AAA'!$C$51:$C$72,1,FALSE)),IF(ISERROR(VLOOKUP(A69,'HAM-AA'!$C$51:$C$72,1,FALSE)),IF(ISERROR(VLOOKUP(A69,'NAM-A'!$C$51:$C$72,1,FALSE)),IF(ISERROR(VLOOKUP(A69,'KET-S A'!$C$51:$C$72,1,FALSE)),"","S A"),"A"),"AA"),"AAA"),"ML")</f>
        <v/>
      </c>
      <c r="D69" s="267" t="str">
        <f>IF(OR(OR(O69="Very High",O69="High"),AND(OR(O69="Very High",O69="High",O69="Normal"),OR(P69="Very High",P69="High"))),"K","T")</f>
        <v>T</v>
      </c>
      <c r="E69" s="266" t="s">
        <v>13</v>
      </c>
      <c r="F69" s="266" t="s">
        <v>569</v>
      </c>
      <c r="G69" s="266" t="s">
        <v>502</v>
      </c>
      <c r="H69" s="266" t="s">
        <v>531</v>
      </c>
      <c r="I69" s="266" t="s">
        <v>295</v>
      </c>
      <c r="J69" s="266">
        <v>19</v>
      </c>
      <c r="K69" s="266" t="s">
        <v>94</v>
      </c>
      <c r="L69" s="332" t="s">
        <v>93</v>
      </c>
      <c r="M69" s="266" t="s">
        <v>40</v>
      </c>
      <c r="N69" s="266" t="s">
        <v>40</v>
      </c>
      <c r="O69" s="266" t="s">
        <v>215</v>
      </c>
      <c r="P69" s="332" t="s">
        <v>214</v>
      </c>
      <c r="Q69" s="266">
        <v>3</v>
      </c>
      <c r="R69" s="266">
        <v>2</v>
      </c>
      <c r="S69" s="332">
        <v>1</v>
      </c>
      <c r="T69" s="266">
        <v>4</v>
      </c>
      <c r="U69" s="266">
        <v>2</v>
      </c>
      <c r="V69" s="332">
        <v>1</v>
      </c>
      <c r="W69" s="266">
        <v>4</v>
      </c>
      <c r="X69" s="266">
        <v>4</v>
      </c>
      <c r="Y69" s="266">
        <v>3</v>
      </c>
      <c r="Z69" s="266">
        <v>4</v>
      </c>
      <c r="AA69" s="266">
        <v>4</v>
      </c>
      <c r="AB69" s="266">
        <v>6</v>
      </c>
      <c r="AC69" s="266" t="s">
        <v>35</v>
      </c>
      <c r="AD69" s="266" t="s">
        <v>35</v>
      </c>
      <c r="AE69" s="266" t="s">
        <v>35</v>
      </c>
      <c r="AF69" s="266" t="s">
        <v>35</v>
      </c>
      <c r="AG69" s="266" t="s">
        <v>35</v>
      </c>
      <c r="AH69" s="266" t="s">
        <v>35</v>
      </c>
      <c r="AI69" s="266" t="s">
        <v>35</v>
      </c>
      <c r="AJ69" s="266" t="s">
        <v>35</v>
      </c>
      <c r="AK69" s="266" t="s">
        <v>35</v>
      </c>
      <c r="AL69" s="266" t="s">
        <v>35</v>
      </c>
      <c r="AM69" s="266" t="s">
        <v>35</v>
      </c>
      <c r="AN69" s="266" t="s">
        <v>35</v>
      </c>
      <c r="AO69" s="266" t="s">
        <v>35</v>
      </c>
      <c r="AP69" s="266" t="s">
        <v>35</v>
      </c>
      <c r="AQ69" s="266" t="s">
        <v>35</v>
      </c>
      <c r="AR69" s="266" t="s">
        <v>35</v>
      </c>
      <c r="AS69" s="266" t="s">
        <v>35</v>
      </c>
      <c r="AT69" s="332" t="s">
        <v>35</v>
      </c>
      <c r="AU69" s="266" t="s">
        <v>1</v>
      </c>
      <c r="AV69" s="266">
        <v>8</v>
      </c>
      <c r="AW69" s="333" t="s">
        <v>453</v>
      </c>
      <c r="AX69" s="334" t="s">
        <v>35</v>
      </c>
      <c r="AY69" s="332">
        <v>0</v>
      </c>
      <c r="AZ69" s="335">
        <f>AVERAGE(Q69:S69)+0.25*MAX(0,(COUNT(W69,Y69,AA69,AC69,AE69,AG69,AI69,AK69,AM69,AO69,AQ69,AS69)-3))+IF(AW69&gt;0.55,0.25,0)+IF(MAX(W69,Y69,AA69,AC69,AE69,AG69,AI69,AK69,AM69,AO69,AQ69,AS69)&gt;5,0.25,0)</f>
        <v>2.25</v>
      </c>
      <c r="BA69" s="336" t="str">
        <f>IF(AZ69&gt;9,"SuperStar",IF(AZ69&gt;8,"Star",IF(AZ69&gt;6.5,"GoodReg",IF(AZ69&gt;5,"Reg",IF(AZ69&gt;4,"Bench","Minors")))))</f>
        <v>Minors</v>
      </c>
      <c r="BB69" s="336">
        <f>AVERAGE(T69:V69)+0.25*MAX(0,(COUNT(X69,Z69,AB69,AD69,AF69,AH69,AJ69,AL69,AN69,AP69,AR69,AT69)-3))+IF(AW69&gt;0.55,0.25,0)+IF(MAX(X69,Z69,AB69,AD69,AF69,AH69,AJ69,AL69,AN69,AP69,AR69,AT69)&gt;5,0.25,0)</f>
        <v>2.8333333333333335</v>
      </c>
      <c r="BC69" s="336" t="str">
        <f>IF(BB69&gt;9,"SuperStar",IF(BB69&gt;8,"Star",IF(BB69&gt;6.5,"GoodReg",IF(BB69&gt;5,"Reg",IF(BB69&gt;4,"Bench","Minors")))))</f>
        <v>Minors</v>
      </c>
      <c r="BD69" s="336">
        <f>MIN(AZ69+(MAX(0,25-U69))^1.5,BB69)</f>
        <v>2.8333333333333335</v>
      </c>
      <c r="BE69" s="336" t="str">
        <f>IF(BD69&gt;9,"SuperStar",IF(BD69&gt;8,"Star",IF(BD69&gt;6.5,"GoodReg",IF(BD69&gt;5,"Reg",IF(BD69&gt;4,"Bench","Minors")))))</f>
        <v>Minors</v>
      </c>
      <c r="BF69" s="337">
        <f>COUNT(W69:AT69)/2</f>
        <v>3</v>
      </c>
      <c r="BG69" s="338">
        <f>COUNTIF(W69:AT69,"&gt;5")/2</f>
        <v>0.5</v>
      </c>
      <c r="BH69" s="266" t="str">
        <f>IF(AY69=1,"Yes","")</f>
        <v/>
      </c>
      <c r="BI69" s="266" t="str">
        <f>IF(B69="ML","There",IF(AVERAGE($T69:$V69)&gt;=6,"Likely",IF(AVERAGE($T69:$V69)&gt;=4,"Possible","Unlikely")))</f>
        <v>Unlikely</v>
      </c>
      <c r="BJ69" s="267" t="str">
        <f>IF(AVERAGE(Q69:S69)&gt;=5.5,"ML",IF(AVERAGE(Q69:S69)&gt;=4.5,"AAA",IF(AVERAGE(Q69:S69)&gt;=4,"AA",IF(AVERAGE(Q69:S69)&gt;=3.5,"A","SS-A"))))</f>
        <v>SS-A</v>
      </c>
      <c r="BK69" s="267">
        <f>SUM(Q69:S69)</f>
        <v>6</v>
      </c>
      <c r="BL69" s="267">
        <f>SUM(T69:V69)</f>
        <v>7</v>
      </c>
      <c r="BM69" s="267">
        <f>Q69-T69</f>
        <v>-1</v>
      </c>
      <c r="BN69" s="267">
        <f>R69-U69</f>
        <v>0</v>
      </c>
      <c r="BO69" s="267">
        <f>S69-V69</f>
        <v>0</v>
      </c>
      <c r="BP69" s="267">
        <f>SUM(BM69:BO69)</f>
        <v>-1</v>
      </c>
    </row>
    <row r="70" spans="1:68" s="267" customFormat="1" x14ac:dyDescent="0.25">
      <c r="A70" s="273" t="str">
        <f>F70&amp;" "&amp;G70</f>
        <v>Alberto Tapia</v>
      </c>
      <c r="B70" s="273" t="str">
        <f>IF(ISERROR(VLOOKUP(A70,KAL!$C$53:$C$74,1,FALSE)),IF(ISERROR(VLOOKUP(A70,'GRR-AAA'!$C$51:$C$72,1,FALSE)),IF(ISERROR(VLOOKUP(A70,'HAM-AA'!$C$51:$C$72,1,FALSE)),IF(ISERROR(VLOOKUP(A70,'NAM-A'!$C$51:$C$72,1,FALSE)),IF(ISERROR(VLOOKUP(A70,'KET-S A'!$C$51:$C$72,1,FALSE)),"","S A"),"A"),"AA"),"AAA"),"ML")</f>
        <v/>
      </c>
      <c r="D70" s="267" t="str">
        <f>IF(OR(OR(O70="Very High",O70="High"),AND(OR(O70="Very High",O70="High",O70="Normal"),OR(P70="Very High",P70="High"))),"K","T")</f>
        <v>T</v>
      </c>
      <c r="E70" s="266" t="s">
        <v>98</v>
      </c>
      <c r="F70" s="266" t="s">
        <v>721</v>
      </c>
      <c r="G70" s="266" t="s">
        <v>722</v>
      </c>
      <c r="H70" s="266" t="s">
        <v>531</v>
      </c>
      <c r="I70" s="266" t="s">
        <v>295</v>
      </c>
      <c r="J70" s="266">
        <v>22</v>
      </c>
      <c r="K70" s="266" t="s">
        <v>94</v>
      </c>
      <c r="L70" s="332" t="s">
        <v>94</v>
      </c>
      <c r="M70" s="266" t="s">
        <v>40</v>
      </c>
      <c r="N70" s="266" t="s">
        <v>40</v>
      </c>
      <c r="O70" s="266" t="s">
        <v>215</v>
      </c>
      <c r="P70" s="332" t="s">
        <v>214</v>
      </c>
      <c r="Q70" s="266">
        <v>3</v>
      </c>
      <c r="R70" s="266">
        <v>2</v>
      </c>
      <c r="S70" s="332">
        <v>1</v>
      </c>
      <c r="T70" s="266">
        <v>3</v>
      </c>
      <c r="U70" s="266">
        <v>2</v>
      </c>
      <c r="V70" s="332">
        <v>1</v>
      </c>
      <c r="W70" s="266">
        <v>5</v>
      </c>
      <c r="X70" s="266">
        <v>5</v>
      </c>
      <c r="Y70" s="266">
        <v>5</v>
      </c>
      <c r="Z70" s="266">
        <v>5</v>
      </c>
      <c r="AA70" s="266" t="s">
        <v>35</v>
      </c>
      <c r="AB70" s="266" t="s">
        <v>35</v>
      </c>
      <c r="AC70" s="266">
        <v>3</v>
      </c>
      <c r="AD70" s="266">
        <v>3</v>
      </c>
      <c r="AE70" s="266" t="s">
        <v>35</v>
      </c>
      <c r="AF70" s="266" t="s">
        <v>35</v>
      </c>
      <c r="AG70" s="266" t="s">
        <v>35</v>
      </c>
      <c r="AH70" s="266" t="s">
        <v>35</v>
      </c>
      <c r="AI70" s="266" t="s">
        <v>35</v>
      </c>
      <c r="AJ70" s="266" t="s">
        <v>35</v>
      </c>
      <c r="AK70" s="266" t="s">
        <v>35</v>
      </c>
      <c r="AL70" s="266" t="s">
        <v>35</v>
      </c>
      <c r="AM70" s="266" t="s">
        <v>35</v>
      </c>
      <c r="AN70" s="266" t="s">
        <v>35</v>
      </c>
      <c r="AO70" s="266" t="s">
        <v>35</v>
      </c>
      <c r="AP70" s="266" t="s">
        <v>35</v>
      </c>
      <c r="AQ70" s="266" t="s">
        <v>35</v>
      </c>
      <c r="AR70" s="266" t="s">
        <v>35</v>
      </c>
      <c r="AS70" s="266" t="s">
        <v>35</v>
      </c>
      <c r="AT70" s="332" t="s">
        <v>35</v>
      </c>
      <c r="AU70" s="266" t="s">
        <v>2</v>
      </c>
      <c r="AV70" s="266">
        <v>4</v>
      </c>
      <c r="AW70" s="333" t="s">
        <v>50</v>
      </c>
      <c r="AX70" s="334" t="s">
        <v>35</v>
      </c>
      <c r="AY70" s="332">
        <v>0</v>
      </c>
      <c r="AZ70" s="335">
        <f>AVERAGE(Q70:S70)+0.25*MAX(0,(COUNT(W70,Y70,AA70,AC70,AE70,AG70,AI70,AK70,AM70,AO70,AQ70,AS70)-3))+IF(AW70&gt;0.55,0.25,0)+IF(MAX(W70,Y70,AA70,AC70,AE70,AG70,AI70,AK70,AM70,AO70,AQ70,AS70)&gt;5,0.25,0)</f>
        <v>2.25</v>
      </c>
      <c r="BA70" s="336" t="str">
        <f>IF(AZ70&gt;9,"SuperStar",IF(AZ70&gt;8,"Star",IF(AZ70&gt;6.5,"GoodReg",IF(AZ70&gt;5,"Reg",IF(AZ70&gt;4,"Bench","Minors")))))</f>
        <v>Minors</v>
      </c>
      <c r="BB70" s="336">
        <f>AVERAGE(T70:V70)+0.25*MAX(0,(COUNT(X70,Z70,AB70,AD70,AF70,AH70,AJ70,AL70,AN70,AP70,AR70,AT70)-3))+IF(AW70&gt;0.55,0.25,0)+IF(MAX(X70,Z70,AB70,AD70,AF70,AH70,AJ70,AL70,AN70,AP70,AR70,AT70)&gt;5,0.25,0)</f>
        <v>2.25</v>
      </c>
      <c r="BC70" s="336" t="str">
        <f>IF(BB70&gt;9,"SuperStar",IF(BB70&gt;8,"Star",IF(BB70&gt;6.5,"GoodReg",IF(BB70&gt;5,"Reg",IF(BB70&gt;4,"Bench","Minors")))))</f>
        <v>Minors</v>
      </c>
      <c r="BD70" s="336">
        <f>MIN(AZ70+(MAX(0,25-U70))^1.5,BB70)</f>
        <v>2.25</v>
      </c>
      <c r="BE70" s="336" t="str">
        <f>IF(BD70&gt;9,"SuperStar",IF(BD70&gt;8,"Star",IF(BD70&gt;6.5,"GoodReg",IF(BD70&gt;5,"Reg",IF(BD70&gt;4,"Bench","Minors")))))</f>
        <v>Minors</v>
      </c>
      <c r="BF70" s="337">
        <f>COUNT(W70:AT70)/2</f>
        <v>3</v>
      </c>
      <c r="BG70" s="338">
        <f>COUNTIF(W70:AT70,"&gt;5")/2</f>
        <v>0</v>
      </c>
      <c r="BH70" s="266" t="str">
        <f>IF(AY70=1,"Yes","")</f>
        <v/>
      </c>
      <c r="BI70" s="266" t="str">
        <f>IF(B70="ML","There",IF(AVERAGE($T70:$V70)&gt;=6,"Likely",IF(AVERAGE($T70:$V70)&gt;=4,"Possible","Unlikely")))</f>
        <v>Unlikely</v>
      </c>
      <c r="BJ70" s="267" t="str">
        <f>IF(AVERAGE(Q70:S70)&gt;=5.5,"ML",IF(AVERAGE(Q70:S70)&gt;=4.5,"AAA",IF(AVERAGE(Q70:S70)&gt;=4,"AA",IF(AVERAGE(Q70:S70)&gt;=3.5,"A","SS-A"))))</f>
        <v>SS-A</v>
      </c>
      <c r="BK70" s="267">
        <f>SUM(Q70:S70)</f>
        <v>6</v>
      </c>
      <c r="BL70" s="267">
        <f>SUM(T70:V70)</f>
        <v>6</v>
      </c>
      <c r="BM70" s="267">
        <f>Q70-T70</f>
        <v>0</v>
      </c>
      <c r="BN70" s="267">
        <f>R70-U70</f>
        <v>0</v>
      </c>
      <c r="BO70" s="267">
        <f>S70-V70</f>
        <v>0</v>
      </c>
      <c r="BP70" s="267">
        <f>SUM(BM70:BO70)</f>
        <v>0</v>
      </c>
    </row>
    <row r="71" spans="1:68" s="267" customFormat="1" x14ac:dyDescent="0.25">
      <c r="A71" s="273" t="str">
        <f>F71&amp;" "&amp;G71</f>
        <v>Lauren Dickens</v>
      </c>
      <c r="B71" s="273" t="str">
        <f>IF(ISERROR(VLOOKUP(A71,KAL!$C$53:$C$74,1,FALSE)),IF(ISERROR(VLOOKUP(A71,'GRR-AAA'!$C$51:$C$72,1,FALSE)),IF(ISERROR(VLOOKUP(A71,'HAM-AA'!$C$51:$C$72,1,FALSE)),IF(ISERROR(VLOOKUP(A71,'NAM-A'!$C$51:$C$72,1,FALSE)),IF(ISERROR(VLOOKUP(A71,'KET-S A'!$C$51:$C$72,1,FALSE)),"","S A"),"A"),"AA"),"AAA"),"ML")</f>
        <v/>
      </c>
      <c r="D71" s="267" t="str">
        <f>IF(OR(OR(O71="Very High",O71="High"),AND(OR(O71="Very High",O71="High",O71="Normal"),OR(P71="Very High",P71="High"))),"K","T")</f>
        <v>T</v>
      </c>
      <c r="E71" s="266" t="s">
        <v>98</v>
      </c>
      <c r="F71" s="266" t="s">
        <v>899</v>
      </c>
      <c r="G71" s="266" t="s">
        <v>900</v>
      </c>
      <c r="H71" s="266" t="s">
        <v>468</v>
      </c>
      <c r="I71" s="266" t="s">
        <v>18</v>
      </c>
      <c r="J71" s="266">
        <v>16</v>
      </c>
      <c r="K71" s="266" t="s">
        <v>94</v>
      </c>
      <c r="L71" s="332" t="s">
        <v>94</v>
      </c>
      <c r="M71" s="266" t="s">
        <v>40</v>
      </c>
      <c r="N71" s="266" t="s">
        <v>40</v>
      </c>
      <c r="O71" s="266" t="s">
        <v>214</v>
      </c>
      <c r="P71" s="332" t="s">
        <v>214</v>
      </c>
      <c r="Q71" s="266">
        <v>2</v>
      </c>
      <c r="R71" s="266">
        <v>2</v>
      </c>
      <c r="S71" s="332">
        <v>1</v>
      </c>
      <c r="T71" s="266">
        <v>5</v>
      </c>
      <c r="U71" s="266">
        <v>2</v>
      </c>
      <c r="V71" s="332">
        <v>5</v>
      </c>
      <c r="W71" s="266" t="s">
        <v>35</v>
      </c>
      <c r="X71" s="266" t="s">
        <v>35</v>
      </c>
      <c r="Y71" s="266">
        <v>2</v>
      </c>
      <c r="Z71" s="266">
        <v>7</v>
      </c>
      <c r="AA71" s="266" t="s">
        <v>35</v>
      </c>
      <c r="AB71" s="266" t="s">
        <v>35</v>
      </c>
      <c r="AC71" s="266">
        <v>3</v>
      </c>
      <c r="AD71" s="266">
        <v>3</v>
      </c>
      <c r="AE71" s="266" t="s">
        <v>35</v>
      </c>
      <c r="AF71" s="266" t="s">
        <v>35</v>
      </c>
      <c r="AG71" s="266" t="s">
        <v>35</v>
      </c>
      <c r="AH71" s="266" t="s">
        <v>35</v>
      </c>
      <c r="AI71" s="266">
        <v>3</v>
      </c>
      <c r="AJ71" s="266">
        <v>4</v>
      </c>
      <c r="AK71" s="266" t="s">
        <v>35</v>
      </c>
      <c r="AL71" s="266" t="s">
        <v>35</v>
      </c>
      <c r="AM71" s="266">
        <v>1</v>
      </c>
      <c r="AN71" s="266">
        <v>6</v>
      </c>
      <c r="AO71" s="266" t="s">
        <v>35</v>
      </c>
      <c r="AP71" s="266" t="s">
        <v>35</v>
      </c>
      <c r="AQ71" s="266" t="s">
        <v>35</v>
      </c>
      <c r="AR71" s="266" t="s">
        <v>35</v>
      </c>
      <c r="AS71" s="266" t="s">
        <v>35</v>
      </c>
      <c r="AT71" s="332" t="s">
        <v>35</v>
      </c>
      <c r="AU71" s="266" t="s">
        <v>456</v>
      </c>
      <c r="AV71" s="266">
        <v>4</v>
      </c>
      <c r="AW71" s="333" t="s">
        <v>453</v>
      </c>
      <c r="AX71" s="334" t="s">
        <v>35</v>
      </c>
      <c r="AY71" s="332">
        <v>0</v>
      </c>
      <c r="AZ71" s="335">
        <f>AVERAGE(Q71:S71)+0.25*MAX(0,(COUNT(W71,Y71,AA71,AC71,AE71,AG71,AI71,AK71,AM71,AO71,AQ71,AS71)-3))+IF(AW71&gt;0.55,0.25,0)+IF(MAX(W71,Y71,AA71,AC71,AE71,AG71,AI71,AK71,AM71,AO71,AQ71,AS71)&gt;5,0.25,0)</f>
        <v>2.166666666666667</v>
      </c>
      <c r="BA71" s="336" t="str">
        <f>IF(AZ71&gt;9,"SuperStar",IF(AZ71&gt;8,"Star",IF(AZ71&gt;6.5,"GoodReg",IF(AZ71&gt;5,"Reg",IF(AZ71&gt;4,"Bench","Minors")))))</f>
        <v>Minors</v>
      </c>
      <c r="BB71" s="336">
        <f>AVERAGE(T71:V71)+0.25*MAX(0,(COUNT(X71,Z71,AB71,AD71,AF71,AH71,AJ71,AL71,AN71,AP71,AR71,AT71)-3))+IF(AW71&gt;0.55,0.25,0)+IF(MAX(X71,Z71,AB71,AD71,AF71,AH71,AJ71,AL71,AN71,AP71,AR71,AT71)&gt;5,0.25,0)</f>
        <v>4.75</v>
      </c>
      <c r="BC71" s="336" t="str">
        <f>IF(BB71&gt;9,"SuperStar",IF(BB71&gt;8,"Star",IF(BB71&gt;6.5,"GoodReg",IF(BB71&gt;5,"Reg",IF(BB71&gt;4,"Bench","Minors")))))</f>
        <v>Bench</v>
      </c>
      <c r="BD71" s="336">
        <f>MIN(AZ71+(MAX(0,25-U71))^1.5,BB71)</f>
        <v>4.75</v>
      </c>
      <c r="BE71" s="336" t="str">
        <f>IF(BD71&gt;9,"SuperStar",IF(BD71&gt;8,"Star",IF(BD71&gt;6.5,"GoodReg",IF(BD71&gt;5,"Reg",IF(BD71&gt;4,"Bench","Minors")))))</f>
        <v>Bench</v>
      </c>
      <c r="BF71" s="337">
        <f>COUNT(W71:AT71)/2</f>
        <v>4</v>
      </c>
      <c r="BG71" s="338">
        <f>COUNTIF(W71:AT71,"&gt;5")/2</f>
        <v>1</v>
      </c>
      <c r="BH71" s="266" t="str">
        <f>IF(AY71=1,"Yes","")</f>
        <v/>
      </c>
      <c r="BI71" s="266" t="str">
        <f>IF(B71="ML","There",IF(AVERAGE($T71:$V71)&gt;=6,"Likely",IF(AVERAGE($T71:$V71)&gt;=4,"Possible","Unlikely")))</f>
        <v>Possible</v>
      </c>
      <c r="BJ71" s="267" t="str">
        <f>IF(AVERAGE(Q71:S71)&gt;=5.5,"ML",IF(AVERAGE(Q71:S71)&gt;=4.5,"AAA",IF(AVERAGE(Q71:S71)&gt;=4,"AA",IF(AVERAGE(Q71:S71)&gt;=3.5,"A","SS-A"))))</f>
        <v>SS-A</v>
      </c>
      <c r="BK71" s="267">
        <f>SUM(Q71:S71)</f>
        <v>5</v>
      </c>
      <c r="BL71" s="267">
        <f>SUM(T71:V71)</f>
        <v>12</v>
      </c>
      <c r="BM71" s="267">
        <f>Q71-T71</f>
        <v>-3</v>
      </c>
      <c r="BN71" s="267">
        <f>R71-U71</f>
        <v>0</v>
      </c>
      <c r="BO71" s="267">
        <f>S71-V71</f>
        <v>-4</v>
      </c>
      <c r="BP71" s="267">
        <f>SUM(BM71:BO71)</f>
        <v>-7</v>
      </c>
    </row>
    <row r="72" spans="1:68" s="267" customFormat="1" x14ac:dyDescent="0.25">
      <c r="A72" s="273" t="str">
        <f>F72&amp;" "&amp;G72</f>
        <v>Szeto Tze</v>
      </c>
      <c r="B72" s="273" t="str">
        <f>IF(ISERROR(VLOOKUP(A72,KAL!$C$53:$C$74,1,FALSE)),IF(ISERROR(VLOOKUP(A72,'GRR-AAA'!$C$51:$C$72,1,FALSE)),IF(ISERROR(VLOOKUP(A72,'HAM-AA'!$C$51:$C$72,1,FALSE)),IF(ISERROR(VLOOKUP(A72,'NAM-A'!$C$51:$C$72,1,FALSE)),IF(ISERROR(VLOOKUP(A72,'KET-S A'!$C$51:$C$72,1,FALSE)),"","S A"),"A"),"AA"),"AAA"),"ML")</f>
        <v/>
      </c>
      <c r="D72" s="267" t="str">
        <f>IF(OR(OR(O72="Very High",O72="High"),AND(OR(O72="Very High",O72="High",O72="Normal"),OR(P72="Very High",P72="High"))),"K","T")</f>
        <v>T</v>
      </c>
      <c r="E72" s="266" t="s">
        <v>98</v>
      </c>
      <c r="F72" s="266" t="s">
        <v>731</v>
      </c>
      <c r="G72" s="266" t="s">
        <v>732</v>
      </c>
      <c r="H72" s="266" t="s">
        <v>468</v>
      </c>
      <c r="I72" s="266" t="s">
        <v>18</v>
      </c>
      <c r="J72" s="266">
        <v>17</v>
      </c>
      <c r="K72" s="266" t="s">
        <v>93</v>
      </c>
      <c r="L72" s="332" t="s">
        <v>93</v>
      </c>
      <c r="M72" s="266" t="s">
        <v>40</v>
      </c>
      <c r="N72" s="266" t="s">
        <v>40</v>
      </c>
      <c r="O72" s="266" t="s">
        <v>214</v>
      </c>
      <c r="P72" s="332" t="s">
        <v>215</v>
      </c>
      <c r="Q72" s="266">
        <v>2</v>
      </c>
      <c r="R72" s="266">
        <v>2</v>
      </c>
      <c r="S72" s="332">
        <v>1</v>
      </c>
      <c r="T72" s="266">
        <v>5</v>
      </c>
      <c r="U72" s="266">
        <v>2</v>
      </c>
      <c r="V72" s="332">
        <v>4</v>
      </c>
      <c r="W72" s="266">
        <v>4</v>
      </c>
      <c r="X72" s="266">
        <v>5</v>
      </c>
      <c r="Y72" s="266">
        <v>1</v>
      </c>
      <c r="Z72" s="266">
        <v>7</v>
      </c>
      <c r="AA72" s="266">
        <v>3</v>
      </c>
      <c r="AB72" s="266">
        <v>6</v>
      </c>
      <c r="AC72" s="266">
        <v>3</v>
      </c>
      <c r="AD72" s="266">
        <v>6</v>
      </c>
      <c r="AE72" s="266" t="s">
        <v>35</v>
      </c>
      <c r="AF72" s="266" t="s">
        <v>35</v>
      </c>
      <c r="AG72" s="266" t="s">
        <v>35</v>
      </c>
      <c r="AH72" s="266" t="s">
        <v>35</v>
      </c>
      <c r="AI72" s="266" t="s">
        <v>35</v>
      </c>
      <c r="AJ72" s="266" t="s">
        <v>35</v>
      </c>
      <c r="AK72" s="266" t="s">
        <v>35</v>
      </c>
      <c r="AL72" s="266" t="s">
        <v>35</v>
      </c>
      <c r="AM72" s="266" t="s">
        <v>35</v>
      </c>
      <c r="AN72" s="266" t="s">
        <v>35</v>
      </c>
      <c r="AO72" s="266" t="s">
        <v>35</v>
      </c>
      <c r="AP72" s="266" t="s">
        <v>35</v>
      </c>
      <c r="AQ72" s="266" t="s">
        <v>35</v>
      </c>
      <c r="AR72" s="266" t="s">
        <v>35</v>
      </c>
      <c r="AS72" s="266" t="s">
        <v>35</v>
      </c>
      <c r="AT72" s="332" t="s">
        <v>35</v>
      </c>
      <c r="AU72" s="266" t="s">
        <v>459</v>
      </c>
      <c r="AV72" s="266">
        <v>5</v>
      </c>
      <c r="AW72" s="333" t="s">
        <v>453</v>
      </c>
      <c r="AX72" s="334" t="s">
        <v>35</v>
      </c>
      <c r="AY72" s="332">
        <v>0</v>
      </c>
      <c r="AZ72" s="335">
        <f>AVERAGE(Q72:S72)+0.25*MAX(0,(COUNT(W72,Y72,AA72,AC72,AE72,AG72,AI72,AK72,AM72,AO72,AQ72,AS72)-3))+IF(AW72&gt;0.55,0.25,0)+IF(MAX(W72,Y72,AA72,AC72,AE72,AG72,AI72,AK72,AM72,AO72,AQ72,AS72)&gt;5,0.25,0)</f>
        <v>2.166666666666667</v>
      </c>
      <c r="BA72" s="336" t="str">
        <f>IF(AZ72&gt;9,"SuperStar",IF(AZ72&gt;8,"Star",IF(AZ72&gt;6.5,"GoodReg",IF(AZ72&gt;5,"Reg",IF(AZ72&gt;4,"Bench","Minors")))))</f>
        <v>Minors</v>
      </c>
      <c r="BB72" s="336">
        <f>AVERAGE(T72:V72)+0.25*MAX(0,(COUNT(X72,Z72,AB72,AD72,AF72,AH72,AJ72,AL72,AN72,AP72,AR72,AT72)-3))+IF(AW72&gt;0.55,0.25,0)+IF(MAX(X72,Z72,AB72,AD72,AF72,AH72,AJ72,AL72,AN72,AP72,AR72,AT72)&gt;5,0.25,0)</f>
        <v>4.4166666666666661</v>
      </c>
      <c r="BC72" s="336" t="str">
        <f>IF(BB72&gt;9,"SuperStar",IF(BB72&gt;8,"Star",IF(BB72&gt;6.5,"GoodReg",IF(BB72&gt;5,"Reg",IF(BB72&gt;4,"Bench","Minors")))))</f>
        <v>Bench</v>
      </c>
      <c r="BD72" s="336">
        <f>MIN(AZ72+(MAX(0,25-U72))^1.5,BB72)</f>
        <v>4.4166666666666661</v>
      </c>
      <c r="BE72" s="336" t="str">
        <f>IF(BD72&gt;9,"SuperStar",IF(BD72&gt;8,"Star",IF(BD72&gt;6.5,"GoodReg",IF(BD72&gt;5,"Reg",IF(BD72&gt;4,"Bench","Minors")))))</f>
        <v>Bench</v>
      </c>
      <c r="BF72" s="337">
        <f>COUNT(W72:AT72)/2</f>
        <v>4</v>
      </c>
      <c r="BG72" s="338">
        <f>COUNTIF(W72:AT72,"&gt;5")/2</f>
        <v>1.5</v>
      </c>
      <c r="BH72" s="266" t="str">
        <f>IF(AY72=1,"Yes","")</f>
        <v/>
      </c>
      <c r="BI72" s="266" t="str">
        <f>IF(B72="ML","There",IF(AVERAGE($T72:$V72)&gt;=6,"Likely",IF(AVERAGE($T72:$V72)&gt;=4,"Possible","Unlikely")))</f>
        <v>Unlikely</v>
      </c>
      <c r="BJ72" s="267" t="str">
        <f>IF(AVERAGE(Q72:S72)&gt;=5.5,"ML",IF(AVERAGE(Q72:S72)&gt;=4.5,"AAA",IF(AVERAGE(Q72:S72)&gt;=4,"AA",IF(AVERAGE(Q72:S72)&gt;=3.5,"A","SS-A"))))</f>
        <v>SS-A</v>
      </c>
      <c r="BK72" s="267">
        <f>SUM(Q72:S72)</f>
        <v>5</v>
      </c>
      <c r="BL72" s="267">
        <f>SUM(T72:V72)</f>
        <v>11</v>
      </c>
      <c r="BM72" s="267">
        <f>Q72-T72</f>
        <v>-3</v>
      </c>
      <c r="BN72" s="267">
        <f>R72-U72</f>
        <v>0</v>
      </c>
      <c r="BO72" s="267">
        <f>S72-V72</f>
        <v>-3</v>
      </c>
      <c r="BP72" s="267">
        <f>SUM(BM72:BO72)</f>
        <v>-6</v>
      </c>
    </row>
    <row r="73" spans="1:68" s="267" customFormat="1" x14ac:dyDescent="0.25">
      <c r="A73" s="273" t="str">
        <f>F73&amp;" "&amp;G73</f>
        <v>Armando Hinojosa</v>
      </c>
      <c r="B73" s="273" t="str">
        <f>IF(ISERROR(VLOOKUP(A73,KAL!$C$53:$C$74,1,FALSE)),IF(ISERROR(VLOOKUP(A73,'GRR-AAA'!$C$51:$C$72,1,FALSE)),IF(ISERROR(VLOOKUP(A73,'HAM-AA'!$C$51:$C$72,1,FALSE)),IF(ISERROR(VLOOKUP(A73,'NAM-A'!$C$51:$C$72,1,FALSE)),IF(ISERROR(VLOOKUP(A73,'KET-S A'!$C$51:$C$72,1,FALSE)),"","S A"),"A"),"AA"),"AAA"),"ML")</f>
        <v/>
      </c>
      <c r="D73" s="267" t="str">
        <f>IF(OR(OR(O73="Very High",O73="High"),AND(OR(O73="Very High",O73="High",O73="Normal"),OR(P73="Very High",P73="High"))),"K","T")</f>
        <v>T</v>
      </c>
      <c r="E73" s="266" t="s">
        <v>98</v>
      </c>
      <c r="F73" s="266" t="s">
        <v>605</v>
      </c>
      <c r="G73" s="266" t="s">
        <v>606</v>
      </c>
      <c r="H73" s="266" t="s">
        <v>468</v>
      </c>
      <c r="I73" s="266" t="s">
        <v>18</v>
      </c>
      <c r="J73" s="266">
        <v>18</v>
      </c>
      <c r="K73" s="266" t="s">
        <v>96</v>
      </c>
      <c r="L73" s="332" t="s">
        <v>94</v>
      </c>
      <c r="M73" s="266" t="s">
        <v>40</v>
      </c>
      <c r="N73" s="266" t="s">
        <v>40</v>
      </c>
      <c r="O73" s="266" t="s">
        <v>214</v>
      </c>
      <c r="P73" s="332" t="s">
        <v>215</v>
      </c>
      <c r="Q73" s="266">
        <v>2</v>
      </c>
      <c r="R73" s="266">
        <v>2</v>
      </c>
      <c r="S73" s="332">
        <v>1</v>
      </c>
      <c r="T73" s="266">
        <v>6</v>
      </c>
      <c r="U73" s="266">
        <v>2</v>
      </c>
      <c r="V73" s="332">
        <v>2</v>
      </c>
      <c r="W73" s="266">
        <v>4</v>
      </c>
      <c r="X73" s="266">
        <v>6</v>
      </c>
      <c r="Y73" s="266" t="s">
        <v>35</v>
      </c>
      <c r="Z73" s="266" t="s">
        <v>35</v>
      </c>
      <c r="AA73" s="266">
        <v>3</v>
      </c>
      <c r="AB73" s="266">
        <v>7</v>
      </c>
      <c r="AC73" s="266">
        <v>2</v>
      </c>
      <c r="AD73" s="266">
        <v>6</v>
      </c>
      <c r="AE73" s="266" t="s">
        <v>35</v>
      </c>
      <c r="AF73" s="266" t="s">
        <v>35</v>
      </c>
      <c r="AG73" s="266" t="s">
        <v>35</v>
      </c>
      <c r="AH73" s="266" t="s">
        <v>35</v>
      </c>
      <c r="AI73" s="266" t="s">
        <v>35</v>
      </c>
      <c r="AJ73" s="266" t="s">
        <v>35</v>
      </c>
      <c r="AK73" s="266" t="s">
        <v>35</v>
      </c>
      <c r="AL73" s="266" t="s">
        <v>35</v>
      </c>
      <c r="AM73" s="266" t="s">
        <v>35</v>
      </c>
      <c r="AN73" s="266" t="s">
        <v>35</v>
      </c>
      <c r="AO73" s="266">
        <v>2</v>
      </c>
      <c r="AP73" s="266">
        <v>7</v>
      </c>
      <c r="AQ73" s="266" t="s">
        <v>35</v>
      </c>
      <c r="AR73" s="266" t="s">
        <v>35</v>
      </c>
      <c r="AS73" s="266" t="s">
        <v>35</v>
      </c>
      <c r="AT73" s="332" t="s">
        <v>35</v>
      </c>
      <c r="AU73" s="266" t="s">
        <v>459</v>
      </c>
      <c r="AV73" s="266">
        <v>9</v>
      </c>
      <c r="AW73" s="333" t="s">
        <v>453</v>
      </c>
      <c r="AX73" s="334" t="s">
        <v>35</v>
      </c>
      <c r="AY73" s="332">
        <v>0</v>
      </c>
      <c r="AZ73" s="335">
        <f>AVERAGE(Q73:S73)+0.25*MAX(0,(COUNT(W73,Y73,AA73,AC73,AE73,AG73,AI73,AK73,AM73,AO73,AQ73,AS73)-3))+IF(AW73&gt;0.55,0.25,0)+IF(MAX(W73,Y73,AA73,AC73,AE73,AG73,AI73,AK73,AM73,AO73,AQ73,AS73)&gt;5,0.25,0)</f>
        <v>2.166666666666667</v>
      </c>
      <c r="BA73" s="336" t="str">
        <f>IF(AZ73&gt;9,"SuperStar",IF(AZ73&gt;8,"Star",IF(AZ73&gt;6.5,"GoodReg",IF(AZ73&gt;5,"Reg",IF(AZ73&gt;4,"Bench","Minors")))))</f>
        <v>Minors</v>
      </c>
      <c r="BB73" s="336">
        <f>AVERAGE(T73:V73)+0.25*MAX(0,(COUNT(X73,Z73,AB73,AD73,AF73,AH73,AJ73,AL73,AN73,AP73,AR73,AT73)-3))+IF(AW73&gt;0.55,0.25,0)+IF(MAX(X73,Z73,AB73,AD73,AF73,AH73,AJ73,AL73,AN73,AP73,AR73,AT73)&gt;5,0.25,0)</f>
        <v>4.0833333333333339</v>
      </c>
      <c r="BC73" s="336" t="str">
        <f>IF(BB73&gt;9,"SuperStar",IF(BB73&gt;8,"Star",IF(BB73&gt;6.5,"GoodReg",IF(BB73&gt;5,"Reg",IF(BB73&gt;4,"Bench","Minors")))))</f>
        <v>Bench</v>
      </c>
      <c r="BD73" s="336">
        <f>MIN(AZ73+(MAX(0,25-U73))^1.5,BB73)</f>
        <v>4.0833333333333339</v>
      </c>
      <c r="BE73" s="336" t="str">
        <f>IF(BD73&gt;9,"SuperStar",IF(BD73&gt;8,"Star",IF(BD73&gt;6.5,"GoodReg",IF(BD73&gt;5,"Reg",IF(BD73&gt;4,"Bench","Minors")))))</f>
        <v>Bench</v>
      </c>
      <c r="BF73" s="337">
        <f>COUNT(W73:AT73)/2</f>
        <v>4</v>
      </c>
      <c r="BG73" s="338">
        <f>COUNTIF(W73:AT73,"&gt;5")/2</f>
        <v>2</v>
      </c>
      <c r="BH73" s="266" t="str">
        <f>IF(AY73=1,"Yes","")</f>
        <v/>
      </c>
      <c r="BI73" s="266" t="str">
        <f>IF(B73="ML","There",IF(AVERAGE($T73:$V73)&gt;=6,"Likely",IF(AVERAGE($T73:$V73)&gt;=4,"Possible","Unlikely")))</f>
        <v>Unlikely</v>
      </c>
      <c r="BJ73" s="267" t="str">
        <f>IF(AVERAGE(Q73:S73)&gt;=5.5,"ML",IF(AVERAGE(Q73:S73)&gt;=4.5,"AAA",IF(AVERAGE(Q73:S73)&gt;=4,"AA",IF(AVERAGE(Q73:S73)&gt;=3.5,"A","SS-A"))))</f>
        <v>SS-A</v>
      </c>
      <c r="BK73" s="267">
        <f>SUM(Q73:S73)</f>
        <v>5</v>
      </c>
      <c r="BL73" s="267">
        <f>SUM(T73:V73)</f>
        <v>10</v>
      </c>
      <c r="BM73" s="267">
        <f>Q73-T73</f>
        <v>-4</v>
      </c>
      <c r="BN73" s="267">
        <f>R73-U73</f>
        <v>0</v>
      </c>
      <c r="BO73" s="267">
        <f>S73-V73</f>
        <v>-1</v>
      </c>
      <c r="BP73" s="267">
        <f>SUM(BM73:BO73)</f>
        <v>-5</v>
      </c>
    </row>
    <row r="74" spans="1:68" s="267" customFormat="1" x14ac:dyDescent="0.25">
      <c r="A74" s="273" t="str">
        <f>F74&amp;" "&amp;G74</f>
        <v>Glenn Cooper</v>
      </c>
      <c r="B74" s="273" t="str">
        <f>IF(ISERROR(VLOOKUP(A74,KAL!$C$53:$C$74,1,FALSE)),IF(ISERROR(VLOOKUP(A74,'GRR-AAA'!$C$51:$C$72,1,FALSE)),IF(ISERROR(VLOOKUP(A74,'HAM-AA'!$C$51:$C$72,1,FALSE)),IF(ISERROR(VLOOKUP(A74,'NAM-A'!$C$51:$C$72,1,FALSE)),IF(ISERROR(VLOOKUP(A74,'KET-S A'!$C$51:$C$72,1,FALSE)),"","S A"),"A"),"AA"),"AAA"),"ML")</f>
        <v/>
      </c>
      <c r="D74" s="267" t="str">
        <f>IF(OR(OR(O74="Very High",O74="High"),AND(OR(O74="Very High",O74="High",O74="Normal"),OR(P74="Very High",P74="High"))),"K","T")</f>
        <v>T</v>
      </c>
      <c r="E74" s="266" t="s">
        <v>13</v>
      </c>
      <c r="F74" s="266" t="s">
        <v>580</v>
      </c>
      <c r="G74" s="266" t="s">
        <v>581</v>
      </c>
      <c r="H74" s="266" t="s">
        <v>531</v>
      </c>
      <c r="I74" s="266" t="s">
        <v>295</v>
      </c>
      <c r="J74" s="266">
        <v>20</v>
      </c>
      <c r="K74" s="266" t="s">
        <v>94</v>
      </c>
      <c r="L74" s="332" t="s">
        <v>94</v>
      </c>
      <c r="M74" s="266" t="s">
        <v>40</v>
      </c>
      <c r="N74" s="266" t="s">
        <v>40</v>
      </c>
      <c r="O74" s="266" t="s">
        <v>215</v>
      </c>
      <c r="P74" s="332" t="s">
        <v>214</v>
      </c>
      <c r="Q74" s="266">
        <v>3</v>
      </c>
      <c r="R74" s="266">
        <v>1</v>
      </c>
      <c r="S74" s="332">
        <v>1</v>
      </c>
      <c r="T74" s="266">
        <v>4</v>
      </c>
      <c r="U74" s="266">
        <v>1</v>
      </c>
      <c r="V74" s="332">
        <v>3</v>
      </c>
      <c r="W74" s="266">
        <v>5</v>
      </c>
      <c r="X74" s="266">
        <v>5</v>
      </c>
      <c r="Y74" s="266">
        <v>1</v>
      </c>
      <c r="Z74" s="266">
        <v>3</v>
      </c>
      <c r="AA74" s="266">
        <v>3</v>
      </c>
      <c r="AB74" s="266">
        <v>4</v>
      </c>
      <c r="AC74" s="266" t="s">
        <v>35</v>
      </c>
      <c r="AD74" s="266" t="s">
        <v>35</v>
      </c>
      <c r="AE74" s="266" t="s">
        <v>35</v>
      </c>
      <c r="AF74" s="266" t="s">
        <v>35</v>
      </c>
      <c r="AG74" s="266" t="s">
        <v>35</v>
      </c>
      <c r="AH74" s="266" t="s">
        <v>35</v>
      </c>
      <c r="AI74" s="266" t="s">
        <v>35</v>
      </c>
      <c r="AJ74" s="266" t="s">
        <v>35</v>
      </c>
      <c r="AK74" s="266">
        <v>3</v>
      </c>
      <c r="AL74" s="266">
        <v>3</v>
      </c>
      <c r="AM74" s="266" t="s">
        <v>35</v>
      </c>
      <c r="AN74" s="266" t="s">
        <v>35</v>
      </c>
      <c r="AO74" s="266" t="s">
        <v>35</v>
      </c>
      <c r="AP74" s="266" t="s">
        <v>35</v>
      </c>
      <c r="AQ74" s="266" t="s">
        <v>35</v>
      </c>
      <c r="AR74" s="266" t="s">
        <v>35</v>
      </c>
      <c r="AS74" s="266" t="s">
        <v>35</v>
      </c>
      <c r="AT74" s="332" t="s">
        <v>35</v>
      </c>
      <c r="AU74" s="266" t="s">
        <v>1</v>
      </c>
      <c r="AV74" s="266">
        <v>7</v>
      </c>
      <c r="AW74" s="333" t="s">
        <v>50</v>
      </c>
      <c r="AX74" s="334" t="s">
        <v>35</v>
      </c>
      <c r="AY74" s="332">
        <v>0</v>
      </c>
      <c r="AZ74" s="335">
        <f>AVERAGE(Q74:S74)+0.25*MAX(0,(COUNT(W74,Y74,AA74,AC74,AE74,AG74,AI74,AK74,AM74,AO74,AQ74,AS74)-3))+IF(AW74&gt;0.55,0.25,0)+IF(MAX(W74,Y74,AA74,AC74,AE74,AG74,AI74,AK74,AM74,AO74,AQ74,AS74)&gt;5,0.25,0)</f>
        <v>2.166666666666667</v>
      </c>
      <c r="BA74" s="336" t="str">
        <f>IF(AZ74&gt;9,"SuperStar",IF(AZ74&gt;8,"Star",IF(AZ74&gt;6.5,"GoodReg",IF(AZ74&gt;5,"Reg",IF(AZ74&gt;4,"Bench","Minors")))))</f>
        <v>Minors</v>
      </c>
      <c r="BB74" s="336">
        <f>AVERAGE(T74:V74)+0.25*MAX(0,(COUNT(X74,Z74,AB74,AD74,AF74,AH74,AJ74,AL74,AN74,AP74,AR74,AT74)-3))+IF(AW74&gt;0.55,0.25,0)+IF(MAX(X74,Z74,AB74,AD74,AF74,AH74,AJ74,AL74,AN74,AP74,AR74,AT74)&gt;5,0.25,0)</f>
        <v>3.1666666666666665</v>
      </c>
      <c r="BC74" s="336" t="str">
        <f>IF(BB74&gt;9,"SuperStar",IF(BB74&gt;8,"Star",IF(BB74&gt;6.5,"GoodReg",IF(BB74&gt;5,"Reg",IF(BB74&gt;4,"Bench","Minors")))))</f>
        <v>Minors</v>
      </c>
      <c r="BD74" s="336">
        <f>MIN(AZ74+(MAX(0,25-U74))^1.5,BB74)</f>
        <v>3.1666666666666665</v>
      </c>
      <c r="BE74" s="336" t="str">
        <f>IF(BD74&gt;9,"SuperStar",IF(BD74&gt;8,"Star",IF(BD74&gt;6.5,"GoodReg",IF(BD74&gt;5,"Reg",IF(BD74&gt;4,"Bench","Minors")))))</f>
        <v>Minors</v>
      </c>
      <c r="BF74" s="337">
        <f>COUNT(W74:AT74)/2</f>
        <v>4</v>
      </c>
      <c r="BG74" s="338">
        <f>COUNTIF(W74:AT74,"&gt;5")/2</f>
        <v>0</v>
      </c>
      <c r="BH74" s="266" t="str">
        <f>IF(AY74=1,"Yes","")</f>
        <v/>
      </c>
      <c r="BI74" s="266" t="str">
        <f>IF(B74="ML","There",IF(AVERAGE($T74:$V74)&gt;=6,"Likely",IF(AVERAGE($T74:$V74)&gt;=4,"Possible","Unlikely")))</f>
        <v>Unlikely</v>
      </c>
      <c r="BJ74" s="267" t="str">
        <f>IF(AVERAGE(Q74:S74)&gt;=5.5,"ML",IF(AVERAGE(Q74:S74)&gt;=4.5,"AAA",IF(AVERAGE(Q74:S74)&gt;=4,"AA",IF(AVERAGE(Q74:S74)&gt;=3.5,"A","SS-A"))))</f>
        <v>SS-A</v>
      </c>
      <c r="BK74" s="267">
        <f>SUM(Q74:S74)</f>
        <v>5</v>
      </c>
      <c r="BL74" s="267">
        <f>SUM(T74:V74)</f>
        <v>8</v>
      </c>
      <c r="BM74" s="267">
        <f>Q74-T74</f>
        <v>-1</v>
      </c>
      <c r="BN74" s="267">
        <f>R74-U74</f>
        <v>0</v>
      </c>
      <c r="BO74" s="267">
        <f>S74-V74</f>
        <v>-2</v>
      </c>
      <c r="BP74" s="267">
        <f>SUM(BM74:BO74)</f>
        <v>-3</v>
      </c>
    </row>
    <row r="75" spans="1:68" s="267" customFormat="1" x14ac:dyDescent="0.25">
      <c r="A75" s="273" t="str">
        <f>F75&amp;" "&amp;G75</f>
        <v>Andrew Wight</v>
      </c>
      <c r="B75" s="273" t="str">
        <f>IF(ISERROR(VLOOKUP(A75,KAL!$C$53:$C$74,1,FALSE)),IF(ISERROR(VLOOKUP(A75,'GRR-AAA'!$C$51:$C$72,1,FALSE)),IF(ISERROR(VLOOKUP(A75,'HAM-AA'!$C$51:$C$72,1,FALSE)),IF(ISERROR(VLOOKUP(A75,'NAM-A'!$C$51:$C$72,1,FALSE)),IF(ISERROR(VLOOKUP(A75,'KET-S A'!$C$51:$C$72,1,FALSE)),"","S A"),"A"),"AA"),"AAA"),"ML")</f>
        <v/>
      </c>
      <c r="D75" s="267" t="str">
        <f>IF(OR(OR(O75="Very High",O75="High"),AND(OR(O75="Very High",O75="High",O75="Normal"),OR(P75="Very High",P75="High"))),"K","T")</f>
        <v>K</v>
      </c>
      <c r="E75" s="266" t="s">
        <v>98</v>
      </c>
      <c r="F75" s="266" t="s">
        <v>749</v>
      </c>
      <c r="G75" s="266" t="s">
        <v>750</v>
      </c>
      <c r="H75" s="266" t="s">
        <v>531</v>
      </c>
      <c r="I75" s="266" t="s">
        <v>295</v>
      </c>
      <c r="J75" s="266">
        <v>20</v>
      </c>
      <c r="K75" s="266" t="s">
        <v>93</v>
      </c>
      <c r="L75" s="332" t="s">
        <v>94</v>
      </c>
      <c r="M75" s="266" t="s">
        <v>40</v>
      </c>
      <c r="N75" s="266" t="s">
        <v>40</v>
      </c>
      <c r="O75" s="266" t="s">
        <v>213</v>
      </c>
      <c r="P75" s="332" t="s">
        <v>214</v>
      </c>
      <c r="Q75" s="266">
        <v>3</v>
      </c>
      <c r="R75" s="266">
        <v>1</v>
      </c>
      <c r="S75" s="332">
        <v>1</v>
      </c>
      <c r="T75" s="266">
        <v>5</v>
      </c>
      <c r="U75" s="266">
        <v>1</v>
      </c>
      <c r="V75" s="332">
        <v>4</v>
      </c>
      <c r="W75" s="266" t="s">
        <v>35</v>
      </c>
      <c r="X75" s="266" t="s">
        <v>35</v>
      </c>
      <c r="Y75" s="266">
        <v>1</v>
      </c>
      <c r="Z75" s="266">
        <v>4</v>
      </c>
      <c r="AA75" s="266">
        <v>5</v>
      </c>
      <c r="AB75" s="266">
        <v>8</v>
      </c>
      <c r="AC75" s="266" t="s">
        <v>35</v>
      </c>
      <c r="AD75" s="266" t="s">
        <v>35</v>
      </c>
      <c r="AE75" s="266" t="s">
        <v>35</v>
      </c>
      <c r="AF75" s="266" t="s">
        <v>35</v>
      </c>
      <c r="AG75" s="266" t="s">
        <v>35</v>
      </c>
      <c r="AH75" s="266" t="s">
        <v>35</v>
      </c>
      <c r="AI75" s="266">
        <v>5</v>
      </c>
      <c r="AJ75" s="266">
        <v>6</v>
      </c>
      <c r="AK75" s="266" t="s">
        <v>35</v>
      </c>
      <c r="AL75" s="266" t="s">
        <v>35</v>
      </c>
      <c r="AM75" s="266" t="s">
        <v>35</v>
      </c>
      <c r="AN75" s="266" t="s">
        <v>35</v>
      </c>
      <c r="AO75" s="266" t="s">
        <v>35</v>
      </c>
      <c r="AP75" s="266" t="s">
        <v>35</v>
      </c>
      <c r="AQ75" s="266" t="s">
        <v>35</v>
      </c>
      <c r="AR75" s="266" t="s">
        <v>35</v>
      </c>
      <c r="AS75" s="266" t="s">
        <v>35</v>
      </c>
      <c r="AT75" s="332" t="s">
        <v>35</v>
      </c>
      <c r="AU75" s="266" t="s">
        <v>2</v>
      </c>
      <c r="AV75" s="266">
        <v>9</v>
      </c>
      <c r="AW75" s="333" t="s">
        <v>50</v>
      </c>
      <c r="AX75" s="334" t="s">
        <v>35</v>
      </c>
      <c r="AY75" s="332">
        <v>0</v>
      </c>
      <c r="AZ75" s="335">
        <f>AVERAGE(Q75:S75)+0.25*MAX(0,(COUNT(W75,Y75,AA75,AC75,AE75,AG75,AI75,AK75,AM75,AO75,AQ75,AS75)-3))+IF(AW75&gt;0.55,0.25,0)+IF(MAX(W75,Y75,AA75,AC75,AE75,AG75,AI75,AK75,AM75,AO75,AQ75,AS75)&gt;5,0.25,0)</f>
        <v>1.9166666666666667</v>
      </c>
      <c r="BA75" s="336" t="str">
        <f>IF(AZ75&gt;9,"SuperStar",IF(AZ75&gt;8,"Star",IF(AZ75&gt;6.5,"GoodReg",IF(AZ75&gt;5,"Reg",IF(AZ75&gt;4,"Bench","Minors")))))</f>
        <v>Minors</v>
      </c>
      <c r="BB75" s="336">
        <f>AVERAGE(T75:V75)+0.25*MAX(0,(COUNT(X75,Z75,AB75,AD75,AF75,AH75,AJ75,AL75,AN75,AP75,AR75,AT75)-3))+IF(AW75&gt;0.55,0.25,0)+IF(MAX(X75,Z75,AB75,AD75,AF75,AH75,AJ75,AL75,AN75,AP75,AR75,AT75)&gt;5,0.25,0)</f>
        <v>3.8333333333333335</v>
      </c>
      <c r="BC75" s="336" t="str">
        <f>IF(BB75&gt;9,"SuperStar",IF(BB75&gt;8,"Star",IF(BB75&gt;6.5,"GoodReg",IF(BB75&gt;5,"Reg",IF(BB75&gt;4,"Bench","Minors")))))</f>
        <v>Minors</v>
      </c>
      <c r="BD75" s="336">
        <f>MIN(AZ75+(MAX(0,25-U75))^1.5,BB75)</f>
        <v>3.8333333333333335</v>
      </c>
      <c r="BE75" s="336" t="str">
        <f>IF(BD75&gt;9,"SuperStar",IF(BD75&gt;8,"Star",IF(BD75&gt;6.5,"GoodReg",IF(BD75&gt;5,"Reg",IF(BD75&gt;4,"Bench","Minors")))))</f>
        <v>Minors</v>
      </c>
      <c r="BF75" s="337">
        <f>COUNT(W75:AT75)/2</f>
        <v>3</v>
      </c>
      <c r="BG75" s="338">
        <f>COUNTIF(W75:AT75,"&gt;5")/2</f>
        <v>1</v>
      </c>
      <c r="BH75" s="266" t="str">
        <f>IF(AY75=1,"Yes","")</f>
        <v/>
      </c>
      <c r="BI75" s="266" t="str">
        <f>IF(B75="ML","There",IF(AVERAGE($T75:$V75)&gt;=6,"Likely",IF(AVERAGE($T75:$V75)&gt;=4,"Possible","Unlikely")))</f>
        <v>Unlikely</v>
      </c>
      <c r="BJ75" s="267" t="str">
        <f>IF(AVERAGE(Q75:S75)&gt;=5.5,"ML",IF(AVERAGE(Q75:S75)&gt;=4.5,"AAA",IF(AVERAGE(Q75:S75)&gt;=4,"AA",IF(AVERAGE(Q75:S75)&gt;=3.5,"A","SS-A"))))</f>
        <v>SS-A</v>
      </c>
      <c r="BK75" s="267">
        <f>SUM(Q75:S75)</f>
        <v>5</v>
      </c>
      <c r="BL75" s="267">
        <f>SUM(T75:V75)</f>
        <v>10</v>
      </c>
      <c r="BM75" s="267">
        <f>Q75-T75</f>
        <v>-2</v>
      </c>
      <c r="BN75" s="267">
        <f>R75-U75</f>
        <v>0</v>
      </c>
      <c r="BO75" s="267">
        <f>S75-V75</f>
        <v>-3</v>
      </c>
      <c r="BP75" s="267">
        <f>SUM(BM75:BO75)</f>
        <v>-5</v>
      </c>
    </row>
    <row r="76" spans="1:68" s="267" customFormat="1" x14ac:dyDescent="0.25">
      <c r="A76" s="273" t="str">
        <f>F76&amp;" "&amp;G76</f>
        <v>Chia-kang Sheng</v>
      </c>
      <c r="B76" s="273" t="str">
        <f>IF(ISERROR(VLOOKUP(A76,KAL!$C$53:$C$74,1,FALSE)),IF(ISERROR(VLOOKUP(A76,'GRR-AAA'!$C$51:$C$72,1,FALSE)),IF(ISERROR(VLOOKUP(A76,'HAM-AA'!$C$51:$C$72,1,FALSE)),IF(ISERROR(VLOOKUP(A76,'NAM-A'!$C$51:$C$72,1,FALSE)),IF(ISERROR(VLOOKUP(A76,'KET-S A'!$C$51:$C$72,1,FALSE)),"","S A"),"A"),"AA"),"AAA"),"ML")</f>
        <v/>
      </c>
      <c r="D76" s="267" t="str">
        <f>IF(OR(OR(O76="Very High",O76="High"),AND(OR(O76="Very High",O76="High",O76="Normal"),OR(P76="Very High",P76="High"))),"K","T")</f>
        <v>K</v>
      </c>
      <c r="E76" s="266" t="s">
        <v>98</v>
      </c>
      <c r="F76" s="266" t="s">
        <v>708</v>
      </c>
      <c r="G76" s="266" t="s">
        <v>709</v>
      </c>
      <c r="H76" s="266" t="s">
        <v>468</v>
      </c>
      <c r="I76" s="266" t="s">
        <v>18</v>
      </c>
      <c r="J76" s="266">
        <v>18</v>
      </c>
      <c r="K76" s="266" t="s">
        <v>94</v>
      </c>
      <c r="L76" s="332" t="s">
        <v>94</v>
      </c>
      <c r="M76" s="266" t="s">
        <v>40</v>
      </c>
      <c r="N76" s="266" t="s">
        <v>40</v>
      </c>
      <c r="O76" s="266" t="s">
        <v>213</v>
      </c>
      <c r="P76" s="332" t="s">
        <v>213</v>
      </c>
      <c r="Q76" s="266">
        <v>2</v>
      </c>
      <c r="R76" s="266">
        <v>2</v>
      </c>
      <c r="S76" s="332">
        <v>1</v>
      </c>
      <c r="T76" s="266">
        <v>5</v>
      </c>
      <c r="U76" s="266">
        <v>2</v>
      </c>
      <c r="V76" s="332">
        <v>2</v>
      </c>
      <c r="W76" s="266" t="s">
        <v>35</v>
      </c>
      <c r="X76" s="266" t="s">
        <v>35</v>
      </c>
      <c r="Y76" s="266">
        <v>1</v>
      </c>
      <c r="Z76" s="266">
        <v>4</v>
      </c>
      <c r="AA76" s="266">
        <v>4</v>
      </c>
      <c r="AB76" s="266">
        <v>8</v>
      </c>
      <c r="AC76" s="266" t="s">
        <v>35</v>
      </c>
      <c r="AD76" s="266" t="s">
        <v>35</v>
      </c>
      <c r="AE76" s="266" t="s">
        <v>35</v>
      </c>
      <c r="AF76" s="266" t="s">
        <v>35</v>
      </c>
      <c r="AG76" s="266" t="s">
        <v>35</v>
      </c>
      <c r="AH76" s="266" t="s">
        <v>35</v>
      </c>
      <c r="AI76" s="266">
        <v>4</v>
      </c>
      <c r="AJ76" s="266">
        <v>5</v>
      </c>
      <c r="AK76" s="266" t="s">
        <v>35</v>
      </c>
      <c r="AL76" s="266" t="s">
        <v>35</v>
      </c>
      <c r="AM76" s="266" t="s">
        <v>35</v>
      </c>
      <c r="AN76" s="266" t="s">
        <v>35</v>
      </c>
      <c r="AO76" s="266" t="s">
        <v>35</v>
      </c>
      <c r="AP76" s="266" t="s">
        <v>35</v>
      </c>
      <c r="AQ76" s="266" t="s">
        <v>35</v>
      </c>
      <c r="AR76" s="266" t="s">
        <v>35</v>
      </c>
      <c r="AS76" s="266" t="s">
        <v>35</v>
      </c>
      <c r="AT76" s="332" t="s">
        <v>35</v>
      </c>
      <c r="AU76" s="266" t="s">
        <v>0</v>
      </c>
      <c r="AV76" s="266">
        <v>9</v>
      </c>
      <c r="AW76" s="333" t="s">
        <v>453</v>
      </c>
      <c r="AX76" s="334" t="s">
        <v>35</v>
      </c>
      <c r="AY76" s="332">
        <v>0</v>
      </c>
      <c r="AZ76" s="335">
        <f>AVERAGE(Q76:S76)+0.25*MAX(0,(COUNT(W76,Y76,AA76,AC76,AE76,AG76,AI76,AK76,AM76,AO76,AQ76,AS76)-3))+IF(AW76&gt;0.55,0.25,0)+IF(MAX(W76,Y76,AA76,AC76,AE76,AG76,AI76,AK76,AM76,AO76,AQ76,AS76)&gt;5,0.25,0)</f>
        <v>1.9166666666666667</v>
      </c>
      <c r="BA76" s="336" t="str">
        <f>IF(AZ76&gt;9,"SuperStar",IF(AZ76&gt;8,"Star",IF(AZ76&gt;6.5,"GoodReg",IF(AZ76&gt;5,"Reg",IF(AZ76&gt;4,"Bench","Minors")))))</f>
        <v>Minors</v>
      </c>
      <c r="BB76" s="336">
        <f>AVERAGE(T76:V76)+0.25*MAX(0,(COUNT(X76,Z76,AB76,AD76,AF76,AH76,AJ76,AL76,AN76,AP76,AR76,AT76)-3))+IF(AW76&gt;0.55,0.25,0)+IF(MAX(X76,Z76,AB76,AD76,AF76,AH76,AJ76,AL76,AN76,AP76,AR76,AT76)&gt;5,0.25,0)</f>
        <v>3.5</v>
      </c>
      <c r="BC76" s="336" t="str">
        <f>IF(BB76&gt;9,"SuperStar",IF(BB76&gt;8,"Star",IF(BB76&gt;6.5,"GoodReg",IF(BB76&gt;5,"Reg",IF(BB76&gt;4,"Bench","Minors")))))</f>
        <v>Minors</v>
      </c>
      <c r="BD76" s="336">
        <f>MIN(AZ76+(MAX(0,25-U76))^1.5,BB76)</f>
        <v>3.5</v>
      </c>
      <c r="BE76" s="336" t="str">
        <f>IF(BD76&gt;9,"SuperStar",IF(BD76&gt;8,"Star",IF(BD76&gt;6.5,"GoodReg",IF(BD76&gt;5,"Reg",IF(BD76&gt;4,"Bench","Minors")))))</f>
        <v>Minors</v>
      </c>
      <c r="BF76" s="337">
        <f>COUNT(W76:AT76)/2</f>
        <v>3</v>
      </c>
      <c r="BG76" s="338">
        <f>COUNTIF(W76:AT76,"&gt;5")/2</f>
        <v>0.5</v>
      </c>
      <c r="BH76" s="266" t="str">
        <f>IF(AY76=1,"Yes","")</f>
        <v/>
      </c>
      <c r="BI76" s="266" t="str">
        <f>IF(B76="ML","There",IF(AVERAGE($T76:$V76)&gt;=6,"Likely",IF(AVERAGE($T76:$V76)&gt;=4,"Possible","Unlikely")))</f>
        <v>Unlikely</v>
      </c>
      <c r="BJ76" s="267" t="str">
        <f>IF(AVERAGE(Q76:S76)&gt;=5.5,"ML",IF(AVERAGE(Q76:S76)&gt;=4.5,"AAA",IF(AVERAGE(Q76:S76)&gt;=4,"AA",IF(AVERAGE(Q76:S76)&gt;=3.5,"A","SS-A"))))</f>
        <v>SS-A</v>
      </c>
      <c r="BK76" s="267">
        <f>SUM(Q76:S76)</f>
        <v>5</v>
      </c>
      <c r="BL76" s="267">
        <f>SUM(T76:V76)</f>
        <v>9</v>
      </c>
      <c r="BM76" s="267">
        <f>Q76-T76</f>
        <v>-3</v>
      </c>
      <c r="BN76" s="267">
        <f>R76-U76</f>
        <v>0</v>
      </c>
      <c r="BO76" s="267">
        <f>S76-V76</f>
        <v>-1</v>
      </c>
      <c r="BP76" s="267">
        <f>SUM(BM76:BO76)</f>
        <v>-4</v>
      </c>
    </row>
    <row r="77" spans="1:68" s="267" customFormat="1" x14ac:dyDescent="0.25">
      <c r="A77" s="273" t="str">
        <f>F77&amp;" "&amp;G77</f>
        <v>Pepe Martínez</v>
      </c>
      <c r="B77" s="273" t="str">
        <f>IF(ISERROR(VLOOKUP(A77,KAL!$C$53:$C$74,1,FALSE)),IF(ISERROR(VLOOKUP(A77,'GRR-AAA'!$C$51:$C$72,1,FALSE)),IF(ISERROR(VLOOKUP(A77,'HAM-AA'!$C$51:$C$72,1,FALSE)),IF(ISERROR(VLOOKUP(A77,'NAM-A'!$C$51:$C$72,1,FALSE)),IF(ISERROR(VLOOKUP(A77,'KET-S A'!$C$51:$C$72,1,FALSE)),"","S A"),"A"),"AA"),"AAA"),"ML")</f>
        <v/>
      </c>
      <c r="D77" s="267" t="str">
        <f>IF(OR(OR(O77="Very High",O77="High"),AND(OR(O77="Very High",O77="High",O77="Normal"),OR(P77="Very High",P77="High"))),"K","T")</f>
        <v>K</v>
      </c>
      <c r="E77" s="266" t="s">
        <v>98</v>
      </c>
      <c r="F77" s="266" t="s">
        <v>637</v>
      </c>
      <c r="G77" s="266" t="s">
        <v>635</v>
      </c>
      <c r="H77" s="266" t="s">
        <v>468</v>
      </c>
      <c r="I77" s="266" t="s">
        <v>18</v>
      </c>
      <c r="J77" s="266">
        <v>18</v>
      </c>
      <c r="K77" s="266" t="s">
        <v>94</v>
      </c>
      <c r="L77" s="332" t="s">
        <v>94</v>
      </c>
      <c r="M77" s="266" t="s">
        <v>40</v>
      </c>
      <c r="N77" s="266" t="s">
        <v>40</v>
      </c>
      <c r="O77" s="266" t="s">
        <v>213</v>
      </c>
      <c r="P77" s="332" t="s">
        <v>214</v>
      </c>
      <c r="Q77" s="266">
        <v>2</v>
      </c>
      <c r="R77" s="266">
        <v>2</v>
      </c>
      <c r="S77" s="332">
        <v>1</v>
      </c>
      <c r="T77" s="266">
        <v>5</v>
      </c>
      <c r="U77" s="266">
        <v>3</v>
      </c>
      <c r="V77" s="332">
        <v>1</v>
      </c>
      <c r="W77" s="266" t="s">
        <v>35</v>
      </c>
      <c r="X77" s="266" t="s">
        <v>35</v>
      </c>
      <c r="Y77" s="266">
        <v>1</v>
      </c>
      <c r="Z77" s="266">
        <v>1</v>
      </c>
      <c r="AA77" s="266">
        <v>4</v>
      </c>
      <c r="AB77" s="266">
        <v>8</v>
      </c>
      <c r="AC77" s="266" t="s">
        <v>35</v>
      </c>
      <c r="AD77" s="266" t="s">
        <v>35</v>
      </c>
      <c r="AE77" s="266" t="s">
        <v>35</v>
      </c>
      <c r="AF77" s="266" t="s">
        <v>35</v>
      </c>
      <c r="AG77" s="266" t="s">
        <v>35</v>
      </c>
      <c r="AH77" s="266" t="s">
        <v>35</v>
      </c>
      <c r="AI77" s="266">
        <v>4</v>
      </c>
      <c r="AJ77" s="266">
        <v>7</v>
      </c>
      <c r="AK77" s="266" t="s">
        <v>35</v>
      </c>
      <c r="AL77" s="266" t="s">
        <v>35</v>
      </c>
      <c r="AM77" s="266" t="s">
        <v>35</v>
      </c>
      <c r="AN77" s="266" t="s">
        <v>35</v>
      </c>
      <c r="AO77" s="266" t="s">
        <v>35</v>
      </c>
      <c r="AP77" s="266" t="s">
        <v>35</v>
      </c>
      <c r="AQ77" s="266" t="s">
        <v>35</v>
      </c>
      <c r="AR77" s="266" t="s">
        <v>35</v>
      </c>
      <c r="AS77" s="266" t="s">
        <v>35</v>
      </c>
      <c r="AT77" s="332" t="s">
        <v>35</v>
      </c>
      <c r="AU77" s="266" t="s">
        <v>1</v>
      </c>
      <c r="AV77" s="266">
        <v>9</v>
      </c>
      <c r="AW77" s="333" t="s">
        <v>453</v>
      </c>
      <c r="AX77" s="334" t="s">
        <v>35</v>
      </c>
      <c r="AY77" s="332">
        <v>0</v>
      </c>
      <c r="AZ77" s="335">
        <f>AVERAGE(Q77:S77)+0.25*MAX(0,(COUNT(W77,Y77,AA77,AC77,AE77,AG77,AI77,AK77,AM77,AO77,AQ77,AS77)-3))+IF(AW77&gt;0.55,0.25,0)+IF(MAX(W77,Y77,AA77,AC77,AE77,AG77,AI77,AK77,AM77,AO77,AQ77,AS77)&gt;5,0.25,0)</f>
        <v>1.9166666666666667</v>
      </c>
      <c r="BA77" s="336" t="str">
        <f>IF(AZ77&gt;9,"SuperStar",IF(AZ77&gt;8,"Star",IF(AZ77&gt;6.5,"GoodReg",IF(AZ77&gt;5,"Reg",IF(AZ77&gt;4,"Bench","Minors")))))</f>
        <v>Minors</v>
      </c>
      <c r="BB77" s="336">
        <f>AVERAGE(T77:V77)+0.25*MAX(0,(COUNT(X77,Z77,AB77,AD77,AF77,AH77,AJ77,AL77,AN77,AP77,AR77,AT77)-3))+IF(AW77&gt;0.55,0.25,0)+IF(MAX(X77,Z77,AB77,AD77,AF77,AH77,AJ77,AL77,AN77,AP77,AR77,AT77)&gt;5,0.25,0)</f>
        <v>3.5</v>
      </c>
      <c r="BC77" s="336" t="str">
        <f>IF(BB77&gt;9,"SuperStar",IF(BB77&gt;8,"Star",IF(BB77&gt;6.5,"GoodReg",IF(BB77&gt;5,"Reg",IF(BB77&gt;4,"Bench","Minors")))))</f>
        <v>Minors</v>
      </c>
      <c r="BD77" s="336">
        <f>MIN(AZ77+(MAX(0,25-U77))^1.5,BB77)</f>
        <v>3.5</v>
      </c>
      <c r="BE77" s="336" t="str">
        <f>IF(BD77&gt;9,"SuperStar",IF(BD77&gt;8,"Star",IF(BD77&gt;6.5,"GoodReg",IF(BD77&gt;5,"Reg",IF(BD77&gt;4,"Bench","Minors")))))</f>
        <v>Minors</v>
      </c>
      <c r="BF77" s="337">
        <f>COUNT(W77:AT77)/2</f>
        <v>3</v>
      </c>
      <c r="BG77" s="338">
        <f>COUNTIF(W77:AT77,"&gt;5")/2</f>
        <v>1</v>
      </c>
      <c r="BH77" s="266" t="str">
        <f>IF(AY77=1,"Yes","")</f>
        <v/>
      </c>
      <c r="BI77" s="266" t="str">
        <f>IF(B77="ML","There",IF(AVERAGE($T77:$V77)&gt;=6,"Likely",IF(AVERAGE($T77:$V77)&gt;=4,"Possible","Unlikely")))</f>
        <v>Unlikely</v>
      </c>
      <c r="BJ77" s="267" t="str">
        <f>IF(AVERAGE(Q77:S77)&gt;=5.5,"ML",IF(AVERAGE(Q77:S77)&gt;=4.5,"AAA",IF(AVERAGE(Q77:S77)&gt;=4,"AA",IF(AVERAGE(Q77:S77)&gt;=3.5,"A","SS-A"))))</f>
        <v>SS-A</v>
      </c>
      <c r="BK77" s="267">
        <f>SUM(Q77:S77)</f>
        <v>5</v>
      </c>
      <c r="BL77" s="267">
        <f>SUM(T77:V77)</f>
        <v>9</v>
      </c>
      <c r="BM77" s="267">
        <f>Q77-T77</f>
        <v>-3</v>
      </c>
      <c r="BN77" s="267">
        <f>R77-U77</f>
        <v>-1</v>
      </c>
      <c r="BO77" s="267">
        <f>S77-V77</f>
        <v>0</v>
      </c>
      <c r="BP77" s="267">
        <f>SUM(BM77:BO77)</f>
        <v>-4</v>
      </c>
    </row>
    <row r="78" spans="1:68" s="267" customFormat="1" x14ac:dyDescent="0.25">
      <c r="A78" s="273" t="str">
        <f>F78&amp;" "&amp;G78</f>
        <v>Francisco Aguilera</v>
      </c>
      <c r="B78" s="273" t="str">
        <f>IF(ISERROR(VLOOKUP(A78,KAL!$C$53:$C$74,1,FALSE)),IF(ISERROR(VLOOKUP(A78,'GRR-AAA'!$C$51:$C$72,1,FALSE)),IF(ISERROR(VLOOKUP(A78,'HAM-AA'!$C$51:$C$72,1,FALSE)),IF(ISERROR(VLOOKUP(A78,'NAM-A'!$C$51:$C$72,1,FALSE)),IF(ISERROR(VLOOKUP(A78,'KET-S A'!$C$51:$C$72,1,FALSE)),"","S A"),"A"),"AA"),"AAA"),"ML")</f>
        <v/>
      </c>
      <c r="D78" s="267" t="str">
        <f>IF(OR(OR(O78="Very High",O78="High"),AND(OR(O78="Very High",O78="High",O78="Normal"),OR(P78="Very High",P78="High"))),"K","T")</f>
        <v>T</v>
      </c>
      <c r="E78" s="266" t="s">
        <v>13</v>
      </c>
      <c r="F78" s="266" t="s">
        <v>526</v>
      </c>
      <c r="G78" s="266" t="s">
        <v>527</v>
      </c>
      <c r="H78" s="266" t="s">
        <v>531</v>
      </c>
      <c r="I78" s="266" t="s">
        <v>295</v>
      </c>
      <c r="J78" s="266">
        <v>19</v>
      </c>
      <c r="K78" s="266" t="s">
        <v>94</v>
      </c>
      <c r="L78" s="332" t="s">
        <v>93</v>
      </c>
      <c r="M78" s="266" t="s">
        <v>40</v>
      </c>
      <c r="N78" s="266" t="s">
        <v>40</v>
      </c>
      <c r="O78" s="266" t="s">
        <v>215</v>
      </c>
      <c r="P78" s="332" t="s">
        <v>214</v>
      </c>
      <c r="Q78" s="266">
        <v>3</v>
      </c>
      <c r="R78" s="266">
        <v>1</v>
      </c>
      <c r="S78" s="332">
        <v>1</v>
      </c>
      <c r="T78" s="266">
        <v>4</v>
      </c>
      <c r="U78" s="266">
        <v>2</v>
      </c>
      <c r="V78" s="332">
        <v>3</v>
      </c>
      <c r="W78" s="266">
        <v>5</v>
      </c>
      <c r="X78" s="266">
        <v>5</v>
      </c>
      <c r="Y78" s="266" t="s">
        <v>35</v>
      </c>
      <c r="Z78" s="266" t="s">
        <v>35</v>
      </c>
      <c r="AA78" s="266">
        <v>4</v>
      </c>
      <c r="AB78" s="266">
        <v>4</v>
      </c>
      <c r="AC78" s="266" t="s">
        <v>35</v>
      </c>
      <c r="AD78" s="266" t="s">
        <v>35</v>
      </c>
      <c r="AE78" s="266" t="s">
        <v>35</v>
      </c>
      <c r="AF78" s="266" t="s">
        <v>35</v>
      </c>
      <c r="AG78" s="266" t="s">
        <v>35</v>
      </c>
      <c r="AH78" s="266" t="s">
        <v>35</v>
      </c>
      <c r="AI78" s="266" t="s">
        <v>35</v>
      </c>
      <c r="AJ78" s="266" t="s">
        <v>35</v>
      </c>
      <c r="AK78" s="266" t="s">
        <v>35</v>
      </c>
      <c r="AL78" s="266" t="s">
        <v>35</v>
      </c>
      <c r="AM78" s="266">
        <v>3</v>
      </c>
      <c r="AN78" s="266">
        <v>4</v>
      </c>
      <c r="AO78" s="266" t="s">
        <v>35</v>
      </c>
      <c r="AP78" s="266" t="s">
        <v>35</v>
      </c>
      <c r="AQ78" s="266" t="s">
        <v>35</v>
      </c>
      <c r="AR78" s="266" t="s">
        <v>35</v>
      </c>
      <c r="AS78" s="266" t="s">
        <v>35</v>
      </c>
      <c r="AT78" s="332" t="s">
        <v>35</v>
      </c>
      <c r="AU78" s="266" t="s">
        <v>459</v>
      </c>
      <c r="AV78" s="266">
        <v>7</v>
      </c>
      <c r="AW78" s="333" t="s">
        <v>455</v>
      </c>
      <c r="AX78" s="334" t="s">
        <v>35</v>
      </c>
      <c r="AY78" s="332">
        <v>0</v>
      </c>
      <c r="AZ78" s="335">
        <f>AVERAGE(Q78:S78)+0.25*MAX(0,(COUNT(W78,Y78,AA78,AC78,AE78,AG78,AI78,AK78,AM78,AO78,AQ78,AS78)-3))+IF(AW78&gt;0.55,0.25,0)+IF(MAX(W78,Y78,AA78,AC78,AE78,AG78,AI78,AK78,AM78,AO78,AQ78,AS78)&gt;5,0.25,0)</f>
        <v>1.9166666666666667</v>
      </c>
      <c r="BA78" s="336" t="str">
        <f>IF(AZ78&gt;9,"SuperStar",IF(AZ78&gt;8,"Star",IF(AZ78&gt;6.5,"GoodReg",IF(AZ78&gt;5,"Reg",IF(AZ78&gt;4,"Bench","Minors")))))</f>
        <v>Minors</v>
      </c>
      <c r="BB78" s="336">
        <f>AVERAGE(T78:V78)+0.25*MAX(0,(COUNT(X78,Z78,AB78,AD78,AF78,AH78,AJ78,AL78,AN78,AP78,AR78,AT78)-3))+IF(AW78&gt;0.55,0.25,0)+IF(MAX(X78,Z78,AB78,AD78,AF78,AH78,AJ78,AL78,AN78,AP78,AR78,AT78)&gt;5,0.25,0)</f>
        <v>3.25</v>
      </c>
      <c r="BC78" s="336" t="str">
        <f>IF(BB78&gt;9,"SuperStar",IF(BB78&gt;8,"Star",IF(BB78&gt;6.5,"GoodReg",IF(BB78&gt;5,"Reg",IF(BB78&gt;4,"Bench","Minors")))))</f>
        <v>Minors</v>
      </c>
      <c r="BD78" s="336">
        <f>MIN(AZ78+(MAX(0,25-U78))^1.5,BB78)</f>
        <v>3.25</v>
      </c>
      <c r="BE78" s="336" t="str">
        <f>IF(BD78&gt;9,"SuperStar",IF(BD78&gt;8,"Star",IF(BD78&gt;6.5,"GoodReg",IF(BD78&gt;5,"Reg",IF(BD78&gt;4,"Bench","Minors")))))</f>
        <v>Minors</v>
      </c>
      <c r="BF78" s="337">
        <f>COUNT(W78:AT78)/2</f>
        <v>3</v>
      </c>
      <c r="BG78" s="338">
        <f>COUNTIF(W78:AT78,"&gt;5")/2</f>
        <v>0</v>
      </c>
      <c r="BH78" s="266" t="str">
        <f>IF(AY78=1,"Yes","")</f>
        <v/>
      </c>
      <c r="BI78" s="266" t="str">
        <f>IF(B78="ML","There",IF(AVERAGE($T78:$V78)&gt;=6,"Likely",IF(AVERAGE($T78:$V78)&gt;=4,"Possible","Unlikely")))</f>
        <v>Unlikely</v>
      </c>
      <c r="BJ78" s="267" t="str">
        <f>IF(AVERAGE(Q78:S78)&gt;=5.5,"ML",IF(AVERAGE(Q78:S78)&gt;=4.5,"AAA",IF(AVERAGE(Q78:S78)&gt;=4,"AA",IF(AVERAGE(Q78:S78)&gt;=3.5,"A","SS-A"))))</f>
        <v>SS-A</v>
      </c>
      <c r="BK78" s="267">
        <f>SUM(Q78:S78)</f>
        <v>5</v>
      </c>
      <c r="BL78" s="267">
        <f>SUM(T78:V78)</f>
        <v>9</v>
      </c>
      <c r="BM78" s="267">
        <f>Q78-T78</f>
        <v>-1</v>
      </c>
      <c r="BN78" s="267">
        <f>R78-U78</f>
        <v>-1</v>
      </c>
      <c r="BO78" s="267">
        <f>S78-V78</f>
        <v>-2</v>
      </c>
      <c r="BP78" s="267">
        <f>SUM(BM78:BO78)</f>
        <v>-4</v>
      </c>
    </row>
    <row r="79" spans="1:68" s="267" customFormat="1" x14ac:dyDescent="0.25">
      <c r="A79" s="273" t="str">
        <f>F79&amp;" "&amp;G79</f>
        <v>Francisco Pérez</v>
      </c>
      <c r="B79" s="273" t="str">
        <f>IF(ISERROR(VLOOKUP(A79,KAL!$C$53:$C$74,1,FALSE)),IF(ISERROR(VLOOKUP(A79,'GRR-AAA'!$C$51:$C$72,1,FALSE)),IF(ISERROR(VLOOKUP(A79,'HAM-AA'!$C$51:$C$72,1,FALSE)),IF(ISERROR(VLOOKUP(A79,'NAM-A'!$C$51:$C$72,1,FALSE)),IF(ISERROR(VLOOKUP(A79,'KET-S A'!$C$51:$C$72,1,FALSE)),"","S A"),"A"),"AA"),"AAA"),"ML")</f>
        <v/>
      </c>
      <c r="D79" s="267" t="str">
        <f>IF(OR(OR(O79="Very High",O79="High"),AND(OR(O79="Very High",O79="High",O79="Normal"),OR(P79="Very High",P79="High"))),"K","T")</f>
        <v>K</v>
      </c>
      <c r="E79" s="266" t="s">
        <v>98</v>
      </c>
      <c r="F79" s="266" t="s">
        <v>526</v>
      </c>
      <c r="G79" s="266" t="s">
        <v>679</v>
      </c>
      <c r="H79" s="266" t="s">
        <v>468</v>
      </c>
      <c r="I79" s="266" t="s">
        <v>18</v>
      </c>
      <c r="J79" s="266">
        <v>17</v>
      </c>
      <c r="K79" s="266" t="s">
        <v>94</v>
      </c>
      <c r="L79" s="332" t="s">
        <v>94</v>
      </c>
      <c r="M79" s="266" t="s">
        <v>40</v>
      </c>
      <c r="N79" s="266" t="s">
        <v>40</v>
      </c>
      <c r="O79" s="266" t="s">
        <v>213</v>
      </c>
      <c r="P79" s="332" t="s">
        <v>214</v>
      </c>
      <c r="Q79" s="266">
        <v>2</v>
      </c>
      <c r="R79" s="266">
        <v>2</v>
      </c>
      <c r="S79" s="332">
        <v>1</v>
      </c>
      <c r="T79" s="266">
        <v>3</v>
      </c>
      <c r="U79" s="266">
        <v>3</v>
      </c>
      <c r="V79" s="332">
        <v>3</v>
      </c>
      <c r="W79" s="266">
        <v>4</v>
      </c>
      <c r="X79" s="266">
        <v>4</v>
      </c>
      <c r="Y79" s="266" t="s">
        <v>35</v>
      </c>
      <c r="Z79" s="266" t="s">
        <v>35</v>
      </c>
      <c r="AA79" s="266">
        <v>1</v>
      </c>
      <c r="AB79" s="266">
        <v>4</v>
      </c>
      <c r="AC79" s="266" t="s">
        <v>35</v>
      </c>
      <c r="AD79" s="266" t="s">
        <v>35</v>
      </c>
      <c r="AE79" s="266" t="s">
        <v>35</v>
      </c>
      <c r="AF79" s="266" t="s">
        <v>35</v>
      </c>
      <c r="AG79" s="266" t="s">
        <v>35</v>
      </c>
      <c r="AH79" s="266" t="s">
        <v>35</v>
      </c>
      <c r="AI79" s="266" t="s">
        <v>35</v>
      </c>
      <c r="AJ79" s="266" t="s">
        <v>35</v>
      </c>
      <c r="AK79" s="266" t="s">
        <v>35</v>
      </c>
      <c r="AL79" s="266" t="s">
        <v>35</v>
      </c>
      <c r="AM79" s="266">
        <v>3</v>
      </c>
      <c r="AN79" s="266">
        <v>3</v>
      </c>
      <c r="AO79" s="266" t="s">
        <v>35</v>
      </c>
      <c r="AP79" s="266" t="s">
        <v>35</v>
      </c>
      <c r="AQ79" s="266" t="s">
        <v>35</v>
      </c>
      <c r="AR79" s="266" t="s">
        <v>35</v>
      </c>
      <c r="AS79" s="266" t="s">
        <v>35</v>
      </c>
      <c r="AT79" s="332" t="s">
        <v>35</v>
      </c>
      <c r="AU79" s="266" t="s">
        <v>456</v>
      </c>
      <c r="AV79" s="266">
        <v>8</v>
      </c>
      <c r="AW79" s="333" t="s">
        <v>453</v>
      </c>
      <c r="AX79" s="334" t="s">
        <v>35</v>
      </c>
      <c r="AY79" s="332">
        <v>0</v>
      </c>
      <c r="AZ79" s="335">
        <f>AVERAGE(Q79:S79)+0.25*MAX(0,(COUNT(W79,Y79,AA79,AC79,AE79,AG79,AI79,AK79,AM79,AO79,AQ79,AS79)-3))+IF(AW79&gt;0.55,0.25,0)+IF(MAX(W79,Y79,AA79,AC79,AE79,AG79,AI79,AK79,AM79,AO79,AQ79,AS79)&gt;5,0.25,0)</f>
        <v>1.9166666666666667</v>
      </c>
      <c r="BA79" s="336" t="str">
        <f>IF(AZ79&gt;9,"SuperStar",IF(AZ79&gt;8,"Star",IF(AZ79&gt;6.5,"GoodReg",IF(AZ79&gt;5,"Reg",IF(AZ79&gt;4,"Bench","Minors")))))</f>
        <v>Minors</v>
      </c>
      <c r="BB79" s="336">
        <f>AVERAGE(T79:V79)+0.25*MAX(0,(COUNT(X79,Z79,AB79,AD79,AF79,AH79,AJ79,AL79,AN79,AP79,AR79,AT79)-3))+IF(AW79&gt;0.55,0.25,0)+IF(MAX(X79,Z79,AB79,AD79,AF79,AH79,AJ79,AL79,AN79,AP79,AR79,AT79)&gt;5,0.25,0)</f>
        <v>3.25</v>
      </c>
      <c r="BC79" s="336" t="str">
        <f>IF(BB79&gt;9,"SuperStar",IF(BB79&gt;8,"Star",IF(BB79&gt;6.5,"GoodReg",IF(BB79&gt;5,"Reg",IF(BB79&gt;4,"Bench","Minors")))))</f>
        <v>Minors</v>
      </c>
      <c r="BD79" s="336">
        <f>MIN(AZ79+(MAX(0,25-U79))^1.5,BB79)</f>
        <v>3.25</v>
      </c>
      <c r="BE79" s="336" t="str">
        <f>IF(BD79&gt;9,"SuperStar",IF(BD79&gt;8,"Star",IF(BD79&gt;6.5,"GoodReg",IF(BD79&gt;5,"Reg",IF(BD79&gt;4,"Bench","Minors")))))</f>
        <v>Minors</v>
      </c>
      <c r="BF79" s="337">
        <f>COUNT(W79:AT79)/2</f>
        <v>3</v>
      </c>
      <c r="BG79" s="338">
        <f>COUNTIF(W79:AT79,"&gt;5")/2</f>
        <v>0</v>
      </c>
      <c r="BH79" s="266" t="str">
        <f>IF(AY79=1,"Yes","")</f>
        <v/>
      </c>
      <c r="BI79" s="266" t="str">
        <f>IF(B79="ML","There",IF(AVERAGE($T79:$V79)&gt;=6,"Likely",IF(AVERAGE($T79:$V79)&gt;=4,"Possible","Unlikely")))</f>
        <v>Unlikely</v>
      </c>
      <c r="BJ79" s="267" t="str">
        <f>IF(AVERAGE(Q79:S79)&gt;=5.5,"ML",IF(AVERAGE(Q79:S79)&gt;=4.5,"AAA",IF(AVERAGE(Q79:S79)&gt;=4,"AA",IF(AVERAGE(Q79:S79)&gt;=3.5,"A","SS-A"))))</f>
        <v>SS-A</v>
      </c>
      <c r="BK79" s="267">
        <f>SUM(Q79:S79)</f>
        <v>5</v>
      </c>
      <c r="BL79" s="267">
        <f>SUM(T79:V79)</f>
        <v>9</v>
      </c>
      <c r="BM79" s="267">
        <f>Q79-T79</f>
        <v>-1</v>
      </c>
      <c r="BN79" s="267">
        <f>R79-U79</f>
        <v>-1</v>
      </c>
      <c r="BO79" s="267">
        <f>S79-V79</f>
        <v>-2</v>
      </c>
      <c r="BP79" s="267">
        <f>SUM(BM79:BO79)</f>
        <v>-4</v>
      </c>
    </row>
    <row r="80" spans="1:68" s="267" customFormat="1" x14ac:dyDescent="0.25">
      <c r="A80" s="273" t="str">
        <f>F80&amp;" "&amp;G80</f>
        <v>Mauro Ojeda</v>
      </c>
      <c r="B80" s="273" t="str">
        <f>IF(ISERROR(VLOOKUP(A80,KAL!$C$53:$C$74,1,FALSE)),IF(ISERROR(VLOOKUP(A80,'GRR-AAA'!$C$51:$C$72,1,FALSE)),IF(ISERROR(VLOOKUP(A80,'HAM-AA'!$C$51:$C$72,1,FALSE)),IF(ISERROR(VLOOKUP(A80,'NAM-A'!$C$51:$C$72,1,FALSE)),IF(ISERROR(VLOOKUP(A80,'KET-S A'!$C$51:$C$72,1,FALSE)),"","S A"),"A"),"AA"),"AAA"),"ML")</f>
        <v/>
      </c>
      <c r="D80" s="267" t="str">
        <f>IF(OR(OR(O80="Very High",O80="High"),AND(OR(O80="Very High",O80="High",O80="Normal"),OR(P80="Very High",P80="High"))),"K","T")</f>
        <v>T</v>
      </c>
      <c r="E80" s="266" t="s">
        <v>98</v>
      </c>
      <c r="F80" s="266" t="s">
        <v>700</v>
      </c>
      <c r="G80" s="266" t="s">
        <v>907</v>
      </c>
      <c r="H80" s="266" t="s">
        <v>468</v>
      </c>
      <c r="I80" s="266" t="s">
        <v>18</v>
      </c>
      <c r="J80" s="266">
        <v>18</v>
      </c>
      <c r="K80" s="266" t="s">
        <v>93</v>
      </c>
      <c r="L80" s="332" t="s">
        <v>93</v>
      </c>
      <c r="M80" s="266" t="s">
        <v>40</v>
      </c>
      <c r="N80" s="266" t="s">
        <v>40</v>
      </c>
      <c r="O80" s="266" t="s">
        <v>214</v>
      </c>
      <c r="P80" s="332" t="s">
        <v>214</v>
      </c>
      <c r="Q80" s="266">
        <v>1</v>
      </c>
      <c r="R80" s="266">
        <v>2</v>
      </c>
      <c r="S80" s="332">
        <v>1</v>
      </c>
      <c r="T80" s="266">
        <v>4</v>
      </c>
      <c r="U80" s="266">
        <v>2</v>
      </c>
      <c r="V80" s="332">
        <v>1</v>
      </c>
      <c r="W80" s="266">
        <v>3</v>
      </c>
      <c r="X80" s="266">
        <v>4</v>
      </c>
      <c r="Y80" s="266">
        <v>1</v>
      </c>
      <c r="Z80" s="266">
        <v>4</v>
      </c>
      <c r="AA80" s="266">
        <v>3</v>
      </c>
      <c r="AB80" s="266">
        <v>6</v>
      </c>
      <c r="AC80" s="266" t="s">
        <v>35</v>
      </c>
      <c r="AD80" s="266" t="s">
        <v>35</v>
      </c>
      <c r="AE80" s="266" t="s">
        <v>35</v>
      </c>
      <c r="AF80" s="266" t="s">
        <v>35</v>
      </c>
      <c r="AG80" s="266" t="s">
        <v>35</v>
      </c>
      <c r="AH80" s="266" t="s">
        <v>35</v>
      </c>
      <c r="AI80" s="266" t="s">
        <v>35</v>
      </c>
      <c r="AJ80" s="266" t="s">
        <v>35</v>
      </c>
      <c r="AK80" s="266" t="s">
        <v>35</v>
      </c>
      <c r="AL80" s="266" t="s">
        <v>35</v>
      </c>
      <c r="AM80" s="266" t="s">
        <v>35</v>
      </c>
      <c r="AN80" s="266" t="s">
        <v>35</v>
      </c>
      <c r="AO80" s="266" t="s">
        <v>35</v>
      </c>
      <c r="AP80" s="266" t="s">
        <v>35</v>
      </c>
      <c r="AQ80" s="266" t="s">
        <v>35</v>
      </c>
      <c r="AR80" s="266" t="s">
        <v>35</v>
      </c>
      <c r="AS80" s="266" t="s">
        <v>35</v>
      </c>
      <c r="AT80" s="332" t="s">
        <v>35</v>
      </c>
      <c r="AU80" s="266" t="s">
        <v>0</v>
      </c>
      <c r="AV80" s="266">
        <v>8</v>
      </c>
      <c r="AW80" s="333" t="s">
        <v>50</v>
      </c>
      <c r="AX80" s="334" t="s">
        <v>35</v>
      </c>
      <c r="AY80" s="332">
        <v>0</v>
      </c>
      <c r="AZ80" s="335">
        <f>AVERAGE(Q80:S80)+0.25*MAX(0,(COUNT(W80,Y80,AA80,AC80,AE80,AG80,AI80,AK80,AM80,AO80,AQ80,AS80)-3))+IF(AW80&gt;0.55,0.25,0)+IF(MAX(W80,Y80,AA80,AC80,AE80,AG80,AI80,AK80,AM80,AO80,AQ80,AS80)&gt;5,0.25,0)</f>
        <v>1.5833333333333333</v>
      </c>
      <c r="BA80" s="336" t="str">
        <f>IF(AZ80&gt;9,"SuperStar",IF(AZ80&gt;8,"Star",IF(AZ80&gt;6.5,"GoodReg",IF(AZ80&gt;5,"Reg",IF(AZ80&gt;4,"Bench","Minors")))))</f>
        <v>Minors</v>
      </c>
      <c r="BB80" s="336">
        <f>AVERAGE(T80:V80)+0.25*MAX(0,(COUNT(X80,Z80,AB80,AD80,AF80,AH80,AJ80,AL80,AN80,AP80,AR80,AT80)-3))+IF(AW80&gt;0.55,0.25,0)+IF(MAX(X80,Z80,AB80,AD80,AF80,AH80,AJ80,AL80,AN80,AP80,AR80,AT80)&gt;5,0.25,0)</f>
        <v>2.8333333333333335</v>
      </c>
      <c r="BC80" s="336" t="str">
        <f>IF(BB80&gt;9,"SuperStar",IF(BB80&gt;8,"Star",IF(BB80&gt;6.5,"GoodReg",IF(BB80&gt;5,"Reg",IF(BB80&gt;4,"Bench","Minors")))))</f>
        <v>Minors</v>
      </c>
      <c r="BD80" s="336">
        <f>MIN(AZ80+(MAX(0,25-U80))^1.5,BB80)</f>
        <v>2.8333333333333335</v>
      </c>
      <c r="BE80" s="336" t="str">
        <f>IF(BD80&gt;9,"SuperStar",IF(BD80&gt;8,"Star",IF(BD80&gt;6.5,"GoodReg",IF(BD80&gt;5,"Reg",IF(BD80&gt;4,"Bench","Minors")))))</f>
        <v>Minors</v>
      </c>
      <c r="BF80" s="337">
        <f>COUNT(W80:AT80)/2</f>
        <v>3</v>
      </c>
      <c r="BG80" s="338">
        <f>COUNTIF(W80:AT80,"&gt;5")/2</f>
        <v>0.5</v>
      </c>
      <c r="BH80" s="266" t="str">
        <f>IF(AY80=1,"Yes","")</f>
        <v/>
      </c>
      <c r="BI80" s="266" t="str">
        <f>IF(B80="ML","There",IF(AVERAGE($T80:$V80)&gt;=6,"Likely",IF(AVERAGE($T80:$V80)&gt;=4,"Possible","Unlikely")))</f>
        <v>Unlikely</v>
      </c>
      <c r="BJ80" s="267" t="str">
        <f>IF(AVERAGE(Q80:S80)&gt;=5.5,"ML",IF(AVERAGE(Q80:S80)&gt;=4.5,"AAA",IF(AVERAGE(Q80:S80)&gt;=4,"AA",IF(AVERAGE(Q80:S80)&gt;=3.5,"A","SS-A"))))</f>
        <v>SS-A</v>
      </c>
      <c r="BK80" s="267">
        <f>SUM(Q80:S80)</f>
        <v>4</v>
      </c>
      <c r="BL80" s="267">
        <f>SUM(T80:V80)</f>
        <v>7</v>
      </c>
      <c r="BM80" s="267">
        <f>Q80-T80</f>
        <v>-3</v>
      </c>
      <c r="BN80" s="267">
        <f>R80-U80</f>
        <v>0</v>
      </c>
      <c r="BO80" s="267">
        <f>S80-V80</f>
        <v>0</v>
      </c>
      <c r="BP80" s="267">
        <f>SUM(BM80:BO80)</f>
        <v>-3</v>
      </c>
    </row>
    <row r="81" spans="1:68" s="267" customFormat="1" x14ac:dyDescent="0.25">
      <c r="A81" s="273" t="str">
        <f>F81&amp;" "&amp;G81</f>
        <v>Juan Miranda</v>
      </c>
      <c r="B81" s="273" t="str">
        <f>IF(ISERROR(VLOOKUP(A81,KAL!$C$53:$C$74,1,FALSE)),IF(ISERROR(VLOOKUP(A81,'GRR-AAA'!$C$51:$C$72,1,FALSE)),IF(ISERROR(VLOOKUP(A81,'HAM-AA'!$C$51:$C$72,1,FALSE)),IF(ISERROR(VLOOKUP(A81,'NAM-A'!$C$51:$C$72,1,FALSE)),IF(ISERROR(VLOOKUP(A81,'KET-S A'!$C$51:$C$72,1,FALSE)),"","S A"),"A"),"AA"),"AAA"),"ML")</f>
        <v/>
      </c>
      <c r="D81" s="267" t="str">
        <f>IF(OR(OR(O81="Very High",O81="High"),AND(OR(O81="Very High",O81="High",O81="Normal"),OR(P81="Very High",P81="High"))),"K","T")</f>
        <v>T</v>
      </c>
      <c r="E81" s="266" t="s">
        <v>98</v>
      </c>
      <c r="F81" s="266" t="s">
        <v>466</v>
      </c>
      <c r="G81" s="266" t="s">
        <v>644</v>
      </c>
      <c r="H81" s="266" t="s">
        <v>468</v>
      </c>
      <c r="I81" s="266" t="s">
        <v>18</v>
      </c>
      <c r="J81" s="266">
        <v>17</v>
      </c>
      <c r="K81" s="266" t="s">
        <v>94</v>
      </c>
      <c r="L81" s="332" t="s">
        <v>94</v>
      </c>
      <c r="M81" s="266" t="s">
        <v>40</v>
      </c>
      <c r="N81" s="266" t="s">
        <v>40</v>
      </c>
      <c r="O81" s="266" t="s">
        <v>215</v>
      </c>
      <c r="P81" s="332" t="s">
        <v>214</v>
      </c>
      <c r="Q81" s="266">
        <v>2</v>
      </c>
      <c r="R81" s="266">
        <v>1</v>
      </c>
      <c r="S81" s="332">
        <v>1</v>
      </c>
      <c r="T81" s="266">
        <v>3</v>
      </c>
      <c r="U81" s="266">
        <v>2</v>
      </c>
      <c r="V81" s="332">
        <v>1</v>
      </c>
      <c r="W81" s="266">
        <v>4</v>
      </c>
      <c r="X81" s="266">
        <v>4</v>
      </c>
      <c r="Y81" s="266" t="s">
        <v>35</v>
      </c>
      <c r="Z81" s="266" t="s">
        <v>35</v>
      </c>
      <c r="AA81" s="266">
        <v>1</v>
      </c>
      <c r="AB81" s="266">
        <v>5</v>
      </c>
      <c r="AC81" s="266" t="s">
        <v>35</v>
      </c>
      <c r="AD81" s="266" t="s">
        <v>35</v>
      </c>
      <c r="AE81" s="266" t="s">
        <v>35</v>
      </c>
      <c r="AF81" s="266" t="s">
        <v>35</v>
      </c>
      <c r="AG81" s="266">
        <v>3</v>
      </c>
      <c r="AH81" s="266">
        <v>4</v>
      </c>
      <c r="AI81" s="266" t="s">
        <v>35</v>
      </c>
      <c r="AJ81" s="266" t="s">
        <v>35</v>
      </c>
      <c r="AK81" s="266" t="s">
        <v>35</v>
      </c>
      <c r="AL81" s="266" t="s">
        <v>35</v>
      </c>
      <c r="AM81" s="266" t="s">
        <v>35</v>
      </c>
      <c r="AN81" s="266" t="s">
        <v>35</v>
      </c>
      <c r="AO81" s="266" t="s">
        <v>35</v>
      </c>
      <c r="AP81" s="266" t="s">
        <v>35</v>
      </c>
      <c r="AQ81" s="266" t="s">
        <v>35</v>
      </c>
      <c r="AR81" s="266" t="s">
        <v>35</v>
      </c>
      <c r="AS81" s="266" t="s">
        <v>35</v>
      </c>
      <c r="AT81" s="332" t="s">
        <v>35</v>
      </c>
      <c r="AU81" s="266" t="s">
        <v>0</v>
      </c>
      <c r="AV81" s="266">
        <v>5</v>
      </c>
      <c r="AW81" s="333" t="s">
        <v>50</v>
      </c>
      <c r="AX81" s="334" t="s">
        <v>35</v>
      </c>
      <c r="AY81" s="332">
        <v>0</v>
      </c>
      <c r="AZ81" s="335">
        <f>AVERAGE(Q81:S81)+0.25*MAX(0,(COUNT(W81,Y81,AA81,AC81,AE81,AG81,AI81,AK81,AM81,AO81,AQ81,AS81)-3))+IF(AW81&gt;0.55,0.25,0)+IF(MAX(W81,Y81,AA81,AC81,AE81,AG81,AI81,AK81,AM81,AO81,AQ81,AS81)&gt;5,0.25,0)</f>
        <v>1.5833333333333333</v>
      </c>
      <c r="BA81" s="336" t="str">
        <f>IF(AZ81&gt;9,"SuperStar",IF(AZ81&gt;8,"Star",IF(AZ81&gt;6.5,"GoodReg",IF(AZ81&gt;5,"Reg",IF(AZ81&gt;4,"Bench","Minors")))))</f>
        <v>Minors</v>
      </c>
      <c r="BB81" s="336">
        <f>AVERAGE(T81:V81)+0.25*MAX(0,(COUNT(X81,Z81,AB81,AD81,AF81,AH81,AJ81,AL81,AN81,AP81,AR81,AT81)-3))+IF(AW81&gt;0.55,0.25,0)+IF(MAX(X81,Z81,AB81,AD81,AF81,AH81,AJ81,AL81,AN81,AP81,AR81,AT81)&gt;5,0.25,0)</f>
        <v>2.25</v>
      </c>
      <c r="BC81" s="336" t="str">
        <f>IF(BB81&gt;9,"SuperStar",IF(BB81&gt;8,"Star",IF(BB81&gt;6.5,"GoodReg",IF(BB81&gt;5,"Reg",IF(BB81&gt;4,"Bench","Minors")))))</f>
        <v>Minors</v>
      </c>
      <c r="BD81" s="336">
        <f>MIN(AZ81+(MAX(0,25-U81))^1.5,BB81)</f>
        <v>2.25</v>
      </c>
      <c r="BE81" s="336" t="str">
        <f>IF(BD81&gt;9,"SuperStar",IF(BD81&gt;8,"Star",IF(BD81&gt;6.5,"GoodReg",IF(BD81&gt;5,"Reg",IF(BD81&gt;4,"Bench","Minors")))))</f>
        <v>Minors</v>
      </c>
      <c r="BF81" s="337">
        <f>COUNT(W81:AT81)/2</f>
        <v>3</v>
      </c>
      <c r="BG81" s="338">
        <f>COUNTIF(W81:AT81,"&gt;5")/2</f>
        <v>0</v>
      </c>
      <c r="BH81" s="266" t="str">
        <f>IF(AY81=1,"Yes","")</f>
        <v/>
      </c>
      <c r="BI81" s="266" t="str">
        <f>IF(B81="ML","There",IF(AVERAGE($T81:$V81)&gt;=6,"Likely",IF(AVERAGE($T81:$V81)&gt;=4,"Possible","Unlikely")))</f>
        <v>Unlikely</v>
      </c>
      <c r="BJ81" s="267" t="str">
        <f>IF(AVERAGE(Q81:S81)&gt;=5.5,"ML",IF(AVERAGE(Q81:S81)&gt;=4.5,"AAA",IF(AVERAGE(Q81:S81)&gt;=4,"AA",IF(AVERAGE(Q81:S81)&gt;=3.5,"A","SS-A"))))</f>
        <v>SS-A</v>
      </c>
      <c r="BK81" s="267">
        <f>SUM(Q81:S81)</f>
        <v>4</v>
      </c>
      <c r="BL81" s="267">
        <f>SUM(T81:V81)</f>
        <v>6</v>
      </c>
      <c r="BM81" s="267">
        <f>Q81-T81</f>
        <v>-1</v>
      </c>
      <c r="BN81" s="267">
        <f>R81-U81</f>
        <v>-1</v>
      </c>
      <c r="BO81" s="267">
        <f>S81-V81</f>
        <v>0</v>
      </c>
      <c r="BP81" s="267">
        <f>SUM(BM81:BO81)</f>
        <v>-2</v>
      </c>
    </row>
    <row r="82" spans="1:68" s="267" customFormat="1" x14ac:dyDescent="0.25">
      <c r="A82" s="273" t="str">
        <f>F82&amp;" "&amp;G82</f>
        <v>Mariano Betancourt</v>
      </c>
      <c r="B82" s="273" t="str">
        <f>IF(ISERROR(VLOOKUP(A82,KAL!$C$53:$C$74,1,FALSE)),IF(ISERROR(VLOOKUP(A82,'GRR-AAA'!$C$51:$C$72,1,FALSE)),IF(ISERROR(VLOOKUP(A82,'HAM-AA'!$C$51:$C$72,1,FALSE)),IF(ISERROR(VLOOKUP(A82,'NAM-A'!$C$51:$C$72,1,FALSE)),IF(ISERROR(VLOOKUP(A82,'KET-S A'!$C$51:$C$72,1,FALSE)),"","S A"),"A"),"AA"),"AAA"),"ML")</f>
        <v/>
      </c>
      <c r="D82" s="267" t="str">
        <f>IF(OR(OR(O82="Very High",O82="High"),AND(OR(O82="Very High",O82="High",O82="Normal"),OR(P82="Very High",P82="High"))),"K","T")</f>
        <v>T</v>
      </c>
      <c r="E82" s="266" t="s">
        <v>98</v>
      </c>
      <c r="F82" s="266" t="s">
        <v>559</v>
      </c>
      <c r="G82" s="266" t="s">
        <v>560</v>
      </c>
      <c r="H82" s="266" t="s">
        <v>468</v>
      </c>
      <c r="I82" s="266" t="s">
        <v>18</v>
      </c>
      <c r="J82" s="266">
        <v>18</v>
      </c>
      <c r="K82" s="266" t="s">
        <v>94</v>
      </c>
      <c r="L82" s="332" t="s">
        <v>94</v>
      </c>
      <c r="M82" s="266" t="s">
        <v>40</v>
      </c>
      <c r="N82" s="266" t="s">
        <v>40</v>
      </c>
      <c r="O82" s="266" t="s">
        <v>215</v>
      </c>
      <c r="P82" s="332" t="s">
        <v>215</v>
      </c>
      <c r="Q82" s="266">
        <v>2</v>
      </c>
      <c r="R82" s="266">
        <v>1</v>
      </c>
      <c r="S82" s="332">
        <v>1</v>
      </c>
      <c r="T82" s="266">
        <v>3</v>
      </c>
      <c r="U82" s="266">
        <v>1</v>
      </c>
      <c r="V82" s="332">
        <v>1</v>
      </c>
      <c r="W82" s="266">
        <v>3</v>
      </c>
      <c r="X82" s="266">
        <v>4</v>
      </c>
      <c r="Y82" s="266">
        <v>1</v>
      </c>
      <c r="Z82" s="266">
        <v>4</v>
      </c>
      <c r="AA82" s="266" t="s">
        <v>35</v>
      </c>
      <c r="AB82" s="266" t="s">
        <v>35</v>
      </c>
      <c r="AC82" s="266" t="s">
        <v>35</v>
      </c>
      <c r="AD82" s="266" t="s">
        <v>35</v>
      </c>
      <c r="AE82" s="266" t="s">
        <v>35</v>
      </c>
      <c r="AF82" s="266" t="s">
        <v>35</v>
      </c>
      <c r="AG82" s="266" t="s">
        <v>35</v>
      </c>
      <c r="AH82" s="266" t="s">
        <v>35</v>
      </c>
      <c r="AI82" s="266">
        <v>3</v>
      </c>
      <c r="AJ82" s="266">
        <v>4</v>
      </c>
      <c r="AK82" s="266" t="s">
        <v>35</v>
      </c>
      <c r="AL82" s="266" t="s">
        <v>35</v>
      </c>
      <c r="AM82" s="266" t="s">
        <v>35</v>
      </c>
      <c r="AN82" s="266" t="s">
        <v>35</v>
      </c>
      <c r="AO82" s="266" t="s">
        <v>35</v>
      </c>
      <c r="AP82" s="266" t="s">
        <v>35</v>
      </c>
      <c r="AQ82" s="266" t="s">
        <v>35</v>
      </c>
      <c r="AR82" s="266" t="s">
        <v>35</v>
      </c>
      <c r="AS82" s="266" t="s">
        <v>35</v>
      </c>
      <c r="AT82" s="332" t="s">
        <v>35</v>
      </c>
      <c r="AU82" s="266" t="s">
        <v>0</v>
      </c>
      <c r="AV82" s="266">
        <v>9</v>
      </c>
      <c r="AW82" s="333" t="s">
        <v>50</v>
      </c>
      <c r="AX82" s="334" t="s">
        <v>35</v>
      </c>
      <c r="AY82" s="332">
        <v>0</v>
      </c>
      <c r="AZ82" s="335">
        <f>AVERAGE(Q82:S82)+0.25*MAX(0,(COUNT(W82,Y82,AA82,AC82,AE82,AG82,AI82,AK82,AM82,AO82,AQ82,AS82)-3))+IF(AW82&gt;0.55,0.25,0)+IF(MAX(W82,Y82,AA82,AC82,AE82,AG82,AI82,AK82,AM82,AO82,AQ82,AS82)&gt;5,0.25,0)</f>
        <v>1.5833333333333333</v>
      </c>
      <c r="BA82" s="336" t="str">
        <f>IF(AZ82&gt;9,"SuperStar",IF(AZ82&gt;8,"Star",IF(AZ82&gt;6.5,"GoodReg",IF(AZ82&gt;5,"Reg",IF(AZ82&gt;4,"Bench","Minors")))))</f>
        <v>Minors</v>
      </c>
      <c r="BB82" s="336">
        <f>AVERAGE(T82:V82)+0.25*MAX(0,(COUNT(X82,Z82,AB82,AD82,AF82,AH82,AJ82,AL82,AN82,AP82,AR82,AT82)-3))+IF(AW82&gt;0.55,0.25,0)+IF(MAX(X82,Z82,AB82,AD82,AF82,AH82,AJ82,AL82,AN82,AP82,AR82,AT82)&gt;5,0.25,0)</f>
        <v>1.9166666666666667</v>
      </c>
      <c r="BC82" s="336" t="str">
        <f>IF(BB82&gt;9,"SuperStar",IF(BB82&gt;8,"Star",IF(BB82&gt;6.5,"GoodReg",IF(BB82&gt;5,"Reg",IF(BB82&gt;4,"Bench","Minors")))))</f>
        <v>Minors</v>
      </c>
      <c r="BD82" s="336">
        <f>MIN(AZ82+(MAX(0,25-U82))^1.5,BB82)</f>
        <v>1.9166666666666667</v>
      </c>
      <c r="BE82" s="336" t="str">
        <f>IF(BD82&gt;9,"SuperStar",IF(BD82&gt;8,"Star",IF(BD82&gt;6.5,"GoodReg",IF(BD82&gt;5,"Reg",IF(BD82&gt;4,"Bench","Minors")))))</f>
        <v>Minors</v>
      </c>
      <c r="BF82" s="337">
        <f>COUNT(W82:AT82)/2</f>
        <v>3</v>
      </c>
      <c r="BG82" s="338">
        <f>COUNTIF(W82:AT82,"&gt;5")/2</f>
        <v>0</v>
      </c>
      <c r="BH82" s="266" t="str">
        <f>IF(AY82=1,"Yes","")</f>
        <v/>
      </c>
      <c r="BI82" s="266" t="str">
        <f>IF(B82="ML","There",IF(AVERAGE($T82:$V82)&gt;=6,"Likely",IF(AVERAGE($T82:$V82)&gt;=4,"Possible","Unlikely")))</f>
        <v>Unlikely</v>
      </c>
      <c r="BJ82" s="267" t="str">
        <f>IF(AVERAGE(Q82:S82)&gt;=5.5,"ML",IF(AVERAGE(Q82:S82)&gt;=4.5,"AAA",IF(AVERAGE(Q82:S82)&gt;=4,"AA",IF(AVERAGE(Q82:S82)&gt;=3.5,"A","SS-A"))))</f>
        <v>SS-A</v>
      </c>
      <c r="BK82" s="267">
        <f>SUM(Q82:S82)</f>
        <v>4</v>
      </c>
      <c r="BL82" s="267">
        <f>SUM(T82:V82)</f>
        <v>5</v>
      </c>
      <c r="BM82" s="267">
        <f>Q82-T82</f>
        <v>-1</v>
      </c>
      <c r="BN82" s="267">
        <f>R82-U82</f>
        <v>0</v>
      </c>
      <c r="BO82" s="267">
        <f>S82-V82</f>
        <v>0</v>
      </c>
      <c r="BP82" s="267">
        <f>SUM(BM82:BO82)</f>
        <v>-1</v>
      </c>
    </row>
    <row r="83" spans="1:68" x14ac:dyDescent="0.25">
      <c r="A83" s="273"/>
      <c r="B83" s="273"/>
      <c r="C83" s="267"/>
      <c r="D83" s="267"/>
      <c r="E83" s="20"/>
      <c r="F83" s="20"/>
      <c r="G83" s="20"/>
      <c r="H83" s="20"/>
      <c r="I83" s="20"/>
      <c r="J83" s="20"/>
      <c r="K83" s="20"/>
      <c r="L83" s="21"/>
      <c r="M83" s="20"/>
      <c r="N83" s="20"/>
      <c r="O83" s="20"/>
      <c r="P83" s="21"/>
      <c r="Q83" s="20"/>
      <c r="R83" s="20"/>
      <c r="S83" s="21"/>
      <c r="T83" s="20"/>
      <c r="U83" s="20"/>
      <c r="V83" s="21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1"/>
      <c r="AU83" s="20"/>
      <c r="AV83" s="20"/>
      <c r="AW83" s="75"/>
      <c r="AX83" s="79"/>
      <c r="AY83" s="21"/>
      <c r="AZ83" s="335"/>
      <c r="BA83" s="336"/>
      <c r="BB83" s="336"/>
      <c r="BC83" s="336"/>
      <c r="BD83" s="336"/>
      <c r="BE83" s="336"/>
      <c r="BF83" s="337"/>
      <c r="BG83" s="338"/>
      <c r="BH83" s="266"/>
      <c r="BI83" s="266"/>
      <c r="BJ83" s="267"/>
      <c r="BK83" s="267"/>
      <c r="BL83" s="267"/>
      <c r="BM83" s="267"/>
      <c r="BN83" s="267"/>
      <c r="BO83" s="267"/>
      <c r="BP83" s="267"/>
    </row>
    <row r="84" spans="1:68" x14ac:dyDescent="0.25">
      <c r="A84" s="273"/>
      <c r="B84" s="273"/>
      <c r="C84" s="267"/>
      <c r="D84" s="267"/>
      <c r="E84" s="266"/>
      <c r="F84" s="266"/>
      <c r="G84" s="266"/>
      <c r="H84" s="266"/>
      <c r="I84" s="266"/>
      <c r="J84" s="266"/>
      <c r="K84" s="266"/>
      <c r="L84" s="332"/>
      <c r="M84" s="266"/>
      <c r="N84" s="266"/>
      <c r="O84" s="266"/>
      <c r="P84" s="332"/>
      <c r="Q84" s="266"/>
      <c r="R84" s="266"/>
      <c r="S84" s="332"/>
      <c r="T84" s="266"/>
      <c r="U84" s="266"/>
      <c r="V84" s="332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332"/>
      <c r="AU84" s="266"/>
      <c r="AV84" s="266"/>
      <c r="AW84" s="333"/>
      <c r="AX84" s="334"/>
      <c r="AY84" s="332"/>
      <c r="AZ84" s="335"/>
      <c r="BA84" s="336"/>
      <c r="BB84" s="336"/>
      <c r="BC84" s="336"/>
      <c r="BD84" s="336"/>
      <c r="BE84" s="336"/>
      <c r="BF84" s="337"/>
      <c r="BG84" s="338"/>
      <c r="BH84" s="266"/>
      <c r="BI84" s="266"/>
      <c r="BJ84" s="267"/>
      <c r="BK84" s="267"/>
      <c r="BL84" s="267"/>
      <c r="BM84" s="267"/>
      <c r="BN84" s="267"/>
      <c r="BO84" s="267"/>
      <c r="BP84" s="267"/>
    </row>
    <row r="85" spans="1:68" x14ac:dyDescent="0.25">
      <c r="A85" s="273"/>
      <c r="B85" s="273"/>
      <c r="C85" s="267"/>
      <c r="D85" s="267"/>
      <c r="E85" s="266"/>
      <c r="F85" s="266"/>
      <c r="G85" s="266"/>
      <c r="H85" s="266"/>
      <c r="I85" s="266"/>
      <c r="J85" s="266"/>
      <c r="K85" s="266"/>
      <c r="L85" s="332"/>
      <c r="M85" s="266"/>
      <c r="N85" s="266"/>
      <c r="O85" s="266"/>
      <c r="P85" s="332"/>
      <c r="Q85" s="266"/>
      <c r="R85" s="266"/>
      <c r="S85" s="332"/>
      <c r="T85" s="266"/>
      <c r="U85" s="266"/>
      <c r="V85" s="332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/>
      <c r="AS85" s="266"/>
      <c r="AT85" s="332"/>
      <c r="AU85" s="266"/>
      <c r="AV85" s="266"/>
      <c r="AW85" s="333"/>
      <c r="AX85" s="334"/>
      <c r="AY85" s="332"/>
      <c r="AZ85" s="335"/>
      <c r="BA85" s="336"/>
      <c r="BB85" s="336"/>
      <c r="BC85" s="336"/>
      <c r="BD85" s="336"/>
      <c r="BE85" s="336"/>
      <c r="BF85" s="337"/>
      <c r="BG85" s="338"/>
      <c r="BH85" s="266"/>
      <c r="BI85" s="266"/>
      <c r="BJ85" s="267"/>
      <c r="BK85" s="267"/>
      <c r="BL85" s="267"/>
      <c r="BM85" s="267"/>
      <c r="BN85" s="267"/>
      <c r="BO85" s="267"/>
      <c r="BP85" s="267"/>
    </row>
    <row r="86" spans="1:68" x14ac:dyDescent="0.25">
      <c r="A86" s="273"/>
      <c r="B86" s="273"/>
      <c r="C86" s="267"/>
      <c r="D86" s="267"/>
      <c r="E86" s="266"/>
      <c r="F86" s="266"/>
      <c r="G86" s="266"/>
      <c r="H86" s="266"/>
      <c r="I86" s="266"/>
      <c r="J86" s="266"/>
      <c r="K86" s="266"/>
      <c r="L86" s="332"/>
      <c r="M86" s="266"/>
      <c r="N86" s="266"/>
      <c r="O86" s="266"/>
      <c r="P86" s="332"/>
      <c r="Q86" s="266"/>
      <c r="R86" s="266"/>
      <c r="S86" s="332"/>
      <c r="T86" s="266"/>
      <c r="U86" s="266"/>
      <c r="V86" s="332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332"/>
      <c r="AU86" s="266"/>
      <c r="AV86" s="266"/>
      <c r="AW86" s="333"/>
      <c r="AX86" s="334"/>
      <c r="AY86" s="332"/>
      <c r="AZ86" s="335"/>
      <c r="BA86" s="336"/>
      <c r="BB86" s="336"/>
      <c r="BC86" s="336"/>
      <c r="BD86" s="336"/>
      <c r="BE86" s="336"/>
      <c r="BF86" s="337"/>
      <c r="BG86" s="338"/>
      <c r="BH86" s="266"/>
      <c r="BI86" s="266"/>
      <c r="BJ86" s="267"/>
      <c r="BK86" s="267"/>
      <c r="BL86" s="267"/>
      <c r="BM86" s="267"/>
      <c r="BN86" s="267"/>
      <c r="BO86" s="267"/>
      <c r="BP86" s="267"/>
    </row>
    <row r="87" spans="1:68" x14ac:dyDescent="0.25">
      <c r="A87" s="273"/>
      <c r="B87" s="273"/>
      <c r="C87" s="267"/>
      <c r="D87" s="267"/>
      <c r="E87" s="20"/>
      <c r="F87" s="20"/>
      <c r="G87" s="20"/>
      <c r="H87" s="20"/>
      <c r="I87" s="20"/>
      <c r="J87" s="20"/>
      <c r="K87" s="20"/>
      <c r="L87" s="21"/>
      <c r="M87" s="20"/>
      <c r="N87" s="20"/>
      <c r="O87" s="20"/>
      <c r="P87" s="21"/>
      <c r="Q87" s="20"/>
      <c r="R87" s="20"/>
      <c r="S87" s="21"/>
      <c r="T87" s="20"/>
      <c r="U87" s="20"/>
      <c r="V87" s="21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1"/>
      <c r="AU87" s="20"/>
      <c r="AV87" s="20"/>
      <c r="AW87" s="75"/>
      <c r="AX87" s="79"/>
      <c r="AY87" s="21"/>
      <c r="AZ87" s="335"/>
      <c r="BA87" s="336"/>
      <c r="BB87" s="336"/>
      <c r="BC87" s="336"/>
      <c r="BD87" s="336"/>
      <c r="BE87" s="336"/>
      <c r="BF87" s="337"/>
      <c r="BG87" s="338"/>
      <c r="BH87" s="266"/>
      <c r="BI87" s="266"/>
      <c r="BJ87" s="267"/>
      <c r="BK87" s="267"/>
      <c r="BL87" s="267"/>
      <c r="BM87" s="267"/>
      <c r="BN87" s="267"/>
      <c r="BO87" s="267"/>
      <c r="BP87" s="267"/>
    </row>
    <row r="88" spans="1:68" x14ac:dyDescent="0.25">
      <c r="A88" s="273"/>
      <c r="B88" s="273"/>
      <c r="C88" s="267"/>
      <c r="D88" s="267"/>
      <c r="E88" s="266"/>
      <c r="F88" s="266"/>
      <c r="G88" s="266"/>
      <c r="H88" s="266"/>
      <c r="I88" s="266"/>
      <c r="J88" s="266"/>
      <c r="K88" s="266"/>
      <c r="L88" s="332"/>
      <c r="M88" s="266"/>
      <c r="N88" s="266"/>
      <c r="O88" s="266"/>
      <c r="P88" s="332"/>
      <c r="Q88" s="266"/>
      <c r="R88" s="266"/>
      <c r="S88" s="332"/>
      <c r="T88" s="266"/>
      <c r="U88" s="266"/>
      <c r="V88" s="332"/>
      <c r="W88" s="266"/>
      <c r="X88" s="266"/>
      <c r="Y88" s="266"/>
      <c r="Z88" s="266"/>
      <c r="AA88" s="266"/>
      <c r="AB88" s="266"/>
      <c r="AC88" s="266"/>
      <c r="AD88" s="266"/>
      <c r="AE88" s="266"/>
      <c r="AF88" s="266"/>
      <c r="AG88" s="266"/>
      <c r="AH88" s="266"/>
      <c r="AI88" s="266"/>
      <c r="AJ88" s="266"/>
      <c r="AK88" s="266"/>
      <c r="AL88" s="266"/>
      <c r="AM88" s="266"/>
      <c r="AN88" s="266"/>
      <c r="AO88" s="266"/>
      <c r="AP88" s="266"/>
      <c r="AQ88" s="266"/>
      <c r="AR88" s="266"/>
      <c r="AS88" s="266"/>
      <c r="AT88" s="332"/>
      <c r="AU88" s="266"/>
      <c r="AV88" s="266"/>
      <c r="AW88" s="333"/>
      <c r="AX88" s="334"/>
      <c r="AY88" s="332"/>
      <c r="AZ88" s="335"/>
      <c r="BA88" s="336"/>
      <c r="BB88" s="336"/>
      <c r="BC88" s="336"/>
      <c r="BD88" s="336"/>
      <c r="BE88" s="336"/>
      <c r="BF88" s="337"/>
      <c r="BG88" s="338"/>
      <c r="BH88" s="266"/>
      <c r="BI88" s="266"/>
      <c r="BJ88" s="267"/>
      <c r="BK88" s="267"/>
      <c r="BL88" s="267"/>
      <c r="BM88" s="267"/>
      <c r="BN88" s="267"/>
      <c r="BO88" s="267"/>
      <c r="BP88" s="267"/>
    </row>
    <row r="89" spans="1:68" x14ac:dyDescent="0.25">
      <c r="A89" s="273"/>
      <c r="B89" s="273"/>
      <c r="C89" s="267"/>
      <c r="D89" s="267"/>
      <c r="E89" s="20"/>
      <c r="F89" s="20"/>
      <c r="G89" s="20"/>
      <c r="H89" s="20"/>
      <c r="I89" s="20"/>
      <c r="J89" s="20"/>
      <c r="K89" s="20"/>
      <c r="L89" s="21"/>
      <c r="M89" s="20"/>
      <c r="N89" s="20"/>
      <c r="O89" s="20"/>
      <c r="P89" s="21"/>
      <c r="Q89" s="20"/>
      <c r="R89" s="20"/>
      <c r="S89" s="21"/>
      <c r="T89" s="20"/>
      <c r="U89" s="20"/>
      <c r="V89" s="21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1"/>
      <c r="AU89" s="20"/>
      <c r="AV89" s="20"/>
      <c r="AW89" s="75"/>
      <c r="AX89" s="79"/>
      <c r="AY89" s="21"/>
      <c r="AZ89" s="335"/>
      <c r="BA89" s="336"/>
      <c r="BB89" s="336"/>
      <c r="BC89" s="336"/>
      <c r="BD89" s="336"/>
      <c r="BE89" s="336"/>
      <c r="BF89" s="337"/>
      <c r="BG89" s="338"/>
      <c r="BH89" s="266"/>
      <c r="BI89" s="266"/>
      <c r="BJ89" s="267"/>
      <c r="BK89" s="267"/>
      <c r="BL89" s="267"/>
      <c r="BM89" s="267"/>
      <c r="BN89" s="267"/>
      <c r="BO89" s="267"/>
      <c r="BP89" s="267"/>
    </row>
    <row r="90" spans="1:68" x14ac:dyDescent="0.25">
      <c r="A90" s="273"/>
      <c r="B90" s="273"/>
      <c r="C90" s="267"/>
      <c r="D90" s="267"/>
      <c r="E90" s="266"/>
      <c r="F90" s="266"/>
      <c r="G90" s="266"/>
      <c r="H90" s="266"/>
      <c r="I90" s="266"/>
      <c r="J90" s="266"/>
      <c r="K90" s="266"/>
      <c r="L90" s="332"/>
      <c r="M90" s="266"/>
      <c r="N90" s="266"/>
      <c r="O90" s="266"/>
      <c r="P90" s="332"/>
      <c r="Q90" s="266"/>
      <c r="R90" s="266"/>
      <c r="S90" s="332"/>
      <c r="T90" s="266"/>
      <c r="U90" s="266"/>
      <c r="V90" s="332"/>
      <c r="W90" s="266"/>
      <c r="X90" s="266"/>
      <c r="Y90" s="266"/>
      <c r="Z90" s="266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332"/>
      <c r="AU90" s="266"/>
      <c r="AV90" s="266"/>
      <c r="AW90" s="333"/>
      <c r="AX90" s="334"/>
      <c r="AY90" s="332"/>
      <c r="AZ90" s="335"/>
      <c r="BA90" s="336"/>
      <c r="BB90" s="336"/>
      <c r="BC90" s="336"/>
      <c r="BD90" s="336"/>
      <c r="BE90" s="336"/>
      <c r="BF90" s="337"/>
      <c r="BG90" s="338"/>
      <c r="BH90" s="266"/>
      <c r="BI90" s="266"/>
      <c r="BJ90" s="267"/>
      <c r="BK90" s="267"/>
      <c r="BL90" s="267"/>
      <c r="BM90" s="267"/>
      <c r="BN90" s="267"/>
      <c r="BO90" s="267"/>
      <c r="BP90" s="267"/>
    </row>
    <row r="91" spans="1:68" x14ac:dyDescent="0.25">
      <c r="A91" s="273"/>
      <c r="B91" s="273"/>
      <c r="C91" s="267"/>
      <c r="D91" s="267"/>
      <c r="E91" s="20"/>
      <c r="F91" s="20"/>
      <c r="G91" s="20"/>
      <c r="H91" s="20"/>
      <c r="I91" s="20"/>
      <c r="J91" s="20"/>
      <c r="K91" s="20"/>
      <c r="L91" s="21"/>
      <c r="M91" s="20"/>
      <c r="N91" s="20"/>
      <c r="O91" s="20"/>
      <c r="P91" s="21"/>
      <c r="Q91" s="20"/>
      <c r="R91" s="20"/>
      <c r="S91" s="21"/>
      <c r="T91" s="20"/>
      <c r="U91" s="20"/>
      <c r="V91" s="21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1"/>
      <c r="AU91" s="20"/>
      <c r="AV91" s="20"/>
      <c r="AW91" s="75"/>
      <c r="AX91" s="79"/>
      <c r="AY91" s="21"/>
      <c r="AZ91" s="335"/>
      <c r="BA91" s="336"/>
      <c r="BB91" s="336"/>
      <c r="BC91" s="336"/>
      <c r="BD91" s="336"/>
      <c r="BE91" s="336"/>
      <c r="BF91" s="337"/>
      <c r="BG91" s="338"/>
      <c r="BH91" s="266"/>
      <c r="BI91" s="266"/>
      <c r="BJ91" s="267"/>
      <c r="BK91" s="267"/>
      <c r="BL91" s="267"/>
      <c r="BM91" s="267"/>
      <c r="BN91" s="267"/>
      <c r="BO91" s="267"/>
      <c r="BP91" s="267"/>
    </row>
    <row r="92" spans="1:68" x14ac:dyDescent="0.25">
      <c r="A92" s="273"/>
      <c r="B92" s="273"/>
      <c r="C92" s="267"/>
      <c r="D92" s="267"/>
      <c r="E92" s="266"/>
      <c r="F92" s="266"/>
      <c r="G92" s="266"/>
      <c r="H92" s="266"/>
      <c r="I92" s="266"/>
      <c r="J92" s="266"/>
      <c r="K92" s="266"/>
      <c r="L92" s="332"/>
      <c r="M92" s="266"/>
      <c r="N92" s="266"/>
      <c r="O92" s="266"/>
      <c r="P92" s="332"/>
      <c r="Q92" s="266"/>
      <c r="R92" s="266"/>
      <c r="S92" s="332"/>
      <c r="T92" s="266"/>
      <c r="U92" s="266"/>
      <c r="V92" s="332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332"/>
      <c r="AU92" s="266"/>
      <c r="AV92" s="266"/>
      <c r="AW92" s="333"/>
      <c r="AX92" s="334"/>
      <c r="AY92" s="332"/>
      <c r="AZ92" s="335"/>
      <c r="BA92" s="336"/>
      <c r="BB92" s="336"/>
      <c r="BC92" s="336"/>
      <c r="BD92" s="336"/>
      <c r="BE92" s="336"/>
      <c r="BF92" s="337"/>
      <c r="BG92" s="338"/>
      <c r="BH92" s="266"/>
      <c r="BI92" s="266"/>
      <c r="BJ92" s="267"/>
      <c r="BK92" s="267"/>
      <c r="BL92" s="267"/>
      <c r="BM92" s="267"/>
      <c r="BN92" s="267"/>
      <c r="BO92" s="267"/>
      <c r="BP92" s="267"/>
    </row>
    <row r="93" spans="1:68" x14ac:dyDescent="0.25">
      <c r="A93" s="273"/>
      <c r="B93" s="273"/>
      <c r="C93" s="267"/>
      <c r="D93" s="267"/>
      <c r="E93" s="20"/>
      <c r="F93" s="20"/>
      <c r="G93" s="20"/>
      <c r="H93" s="20"/>
      <c r="I93" s="20"/>
      <c r="J93" s="20"/>
      <c r="K93" s="20"/>
      <c r="L93" s="21"/>
      <c r="M93" s="20"/>
      <c r="N93" s="20"/>
      <c r="O93" s="20"/>
      <c r="P93" s="21"/>
      <c r="Q93" s="20"/>
      <c r="R93" s="20"/>
      <c r="S93" s="21"/>
      <c r="T93" s="20"/>
      <c r="U93" s="20"/>
      <c r="V93" s="21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1"/>
      <c r="AU93" s="20"/>
      <c r="AV93" s="20"/>
      <c r="AW93" s="75"/>
      <c r="AX93" s="79"/>
      <c r="AY93" s="21"/>
      <c r="AZ93" s="335"/>
      <c r="BA93" s="336"/>
      <c r="BB93" s="336"/>
      <c r="BC93" s="336"/>
      <c r="BD93" s="336"/>
      <c r="BE93" s="336"/>
      <c r="BF93" s="337"/>
      <c r="BG93" s="338"/>
      <c r="BH93" s="266"/>
      <c r="BI93" s="266"/>
      <c r="BJ93" s="267"/>
      <c r="BK93" s="267"/>
      <c r="BL93" s="267"/>
      <c r="BM93" s="267"/>
      <c r="BN93" s="267"/>
      <c r="BO93" s="267"/>
      <c r="BP93" s="267"/>
    </row>
    <row r="94" spans="1:68" x14ac:dyDescent="0.25">
      <c r="A94" s="273"/>
      <c r="B94" s="273"/>
      <c r="C94" s="267"/>
      <c r="D94" s="267"/>
      <c r="E94" s="20"/>
      <c r="F94" s="20"/>
      <c r="G94" s="20"/>
      <c r="H94" s="20"/>
      <c r="I94" s="20"/>
      <c r="J94" s="20"/>
      <c r="K94" s="20"/>
      <c r="L94" s="21"/>
      <c r="M94" s="20"/>
      <c r="N94" s="20"/>
      <c r="O94" s="20"/>
      <c r="P94" s="21"/>
      <c r="Q94" s="20"/>
      <c r="R94" s="20"/>
      <c r="S94" s="21"/>
      <c r="T94" s="20"/>
      <c r="U94" s="20"/>
      <c r="V94" s="21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1"/>
      <c r="AU94" s="20"/>
      <c r="AV94" s="20"/>
      <c r="AW94" s="75"/>
      <c r="AX94" s="79"/>
      <c r="AY94" s="21"/>
      <c r="AZ94" s="335"/>
      <c r="BA94" s="336"/>
      <c r="BB94" s="336"/>
      <c r="BC94" s="336"/>
      <c r="BD94" s="336"/>
      <c r="BE94" s="336"/>
      <c r="BF94" s="337"/>
      <c r="BG94" s="338"/>
      <c r="BH94" s="266"/>
      <c r="BI94" s="266"/>
      <c r="BJ94" s="267"/>
      <c r="BK94" s="267"/>
      <c r="BL94" s="267"/>
      <c r="BM94" s="267"/>
      <c r="BN94" s="267"/>
      <c r="BO94" s="267"/>
      <c r="BP94" s="267"/>
    </row>
    <row r="95" spans="1:68" x14ac:dyDescent="0.25">
      <c r="A95" s="273"/>
      <c r="B95" s="273"/>
      <c r="C95" s="267"/>
      <c r="D95" s="267"/>
      <c r="E95" s="20"/>
      <c r="F95" s="20"/>
      <c r="G95" s="20"/>
      <c r="H95" s="20"/>
      <c r="I95" s="20"/>
      <c r="J95" s="20"/>
      <c r="K95" s="20"/>
      <c r="L95" s="21"/>
      <c r="M95" s="20"/>
      <c r="N95" s="20"/>
      <c r="O95" s="20"/>
      <c r="P95" s="21"/>
      <c r="Q95" s="20"/>
      <c r="R95" s="20"/>
      <c r="S95" s="21"/>
      <c r="T95" s="20"/>
      <c r="U95" s="20"/>
      <c r="V95" s="21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1"/>
      <c r="AU95" s="20"/>
      <c r="AV95" s="20"/>
      <c r="AW95" s="75"/>
      <c r="AX95" s="79"/>
      <c r="AY95" s="21"/>
      <c r="AZ95" s="335"/>
      <c r="BA95" s="336"/>
      <c r="BB95" s="336"/>
      <c r="BC95" s="336"/>
      <c r="BD95" s="336"/>
      <c r="BE95" s="336"/>
      <c r="BF95" s="337"/>
      <c r="BG95" s="338"/>
      <c r="BH95" s="266"/>
      <c r="BI95" s="266"/>
      <c r="BJ95" s="267"/>
      <c r="BK95" s="267"/>
      <c r="BL95" s="267"/>
      <c r="BM95" s="267"/>
      <c r="BN95" s="267"/>
      <c r="BO95" s="267"/>
      <c r="BP95" s="267"/>
    </row>
    <row r="96" spans="1:68" x14ac:dyDescent="0.25">
      <c r="A96" s="273"/>
      <c r="B96" s="273"/>
      <c r="C96" s="267"/>
      <c r="D96" s="267"/>
      <c r="E96" s="20"/>
      <c r="F96" s="20"/>
      <c r="G96" s="20"/>
      <c r="H96" s="20"/>
      <c r="I96" s="20"/>
      <c r="J96" s="20"/>
      <c r="K96" s="20"/>
      <c r="L96" s="21"/>
      <c r="M96" s="20"/>
      <c r="N96" s="20"/>
      <c r="O96" s="20"/>
      <c r="P96" s="21"/>
      <c r="Q96" s="20"/>
      <c r="R96" s="20"/>
      <c r="S96" s="21"/>
      <c r="T96" s="20"/>
      <c r="U96" s="20"/>
      <c r="V96" s="21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1"/>
      <c r="AU96" s="20"/>
      <c r="AV96" s="20"/>
      <c r="AW96" s="75"/>
      <c r="AX96" s="79"/>
      <c r="AY96" s="21"/>
      <c r="AZ96" s="335"/>
      <c r="BA96" s="336"/>
      <c r="BB96" s="336"/>
      <c r="BC96" s="336"/>
      <c r="BD96" s="336"/>
      <c r="BE96" s="336"/>
      <c r="BF96" s="337"/>
      <c r="BG96" s="338"/>
      <c r="BH96" s="266"/>
      <c r="BI96" s="266"/>
      <c r="BJ96" s="267"/>
      <c r="BK96" s="267"/>
      <c r="BL96" s="267"/>
      <c r="BM96" s="267"/>
      <c r="BN96" s="267"/>
      <c r="BO96" s="267"/>
      <c r="BP96" s="267"/>
    </row>
    <row r="97" spans="1:68" x14ac:dyDescent="0.25">
      <c r="A97" s="273"/>
      <c r="B97" s="273"/>
      <c r="C97" s="267"/>
      <c r="D97" s="267"/>
      <c r="E97" s="20"/>
      <c r="F97" s="20"/>
      <c r="G97" s="20"/>
      <c r="H97" s="20"/>
      <c r="I97" s="20"/>
      <c r="J97" s="20"/>
      <c r="K97" s="20"/>
      <c r="L97" s="21"/>
      <c r="M97" s="20"/>
      <c r="N97" s="20"/>
      <c r="O97" s="20"/>
      <c r="P97" s="21"/>
      <c r="Q97" s="20"/>
      <c r="R97" s="20"/>
      <c r="S97" s="21"/>
      <c r="T97" s="20"/>
      <c r="U97" s="20"/>
      <c r="V97" s="21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1"/>
      <c r="AU97" s="20"/>
      <c r="AV97" s="20"/>
      <c r="AW97" s="75"/>
      <c r="AX97" s="79"/>
      <c r="AY97" s="21"/>
      <c r="AZ97" s="335"/>
      <c r="BA97" s="336"/>
      <c r="BB97" s="336"/>
      <c r="BC97" s="336"/>
      <c r="BD97" s="336"/>
      <c r="BE97" s="336"/>
      <c r="BF97" s="337"/>
      <c r="BG97" s="338"/>
      <c r="BH97" s="266"/>
      <c r="BI97" s="266"/>
      <c r="BJ97" s="267"/>
      <c r="BK97" s="267"/>
      <c r="BL97" s="267"/>
      <c r="BM97" s="267"/>
      <c r="BN97" s="267"/>
      <c r="BO97" s="267"/>
      <c r="BP97" s="267"/>
    </row>
    <row r="98" spans="1:68" x14ac:dyDescent="0.25">
      <c r="A98" s="273"/>
      <c r="B98" s="273"/>
      <c r="C98" s="267"/>
      <c r="D98" s="267"/>
      <c r="E98" s="266"/>
      <c r="F98" s="266"/>
      <c r="G98" s="266"/>
      <c r="H98" s="266"/>
      <c r="I98" s="266"/>
      <c r="J98" s="266"/>
      <c r="K98" s="266"/>
      <c r="L98" s="332"/>
      <c r="M98" s="266"/>
      <c r="N98" s="266"/>
      <c r="O98" s="266"/>
      <c r="P98" s="332"/>
      <c r="Q98" s="266"/>
      <c r="R98" s="266"/>
      <c r="S98" s="332"/>
      <c r="T98" s="266"/>
      <c r="U98" s="266"/>
      <c r="V98" s="332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66"/>
      <c r="AL98" s="266"/>
      <c r="AM98" s="266"/>
      <c r="AN98" s="266"/>
      <c r="AO98" s="266"/>
      <c r="AP98" s="266"/>
      <c r="AQ98" s="266"/>
      <c r="AR98" s="266"/>
      <c r="AS98" s="266"/>
      <c r="AT98" s="332"/>
      <c r="AU98" s="266"/>
      <c r="AV98" s="266"/>
      <c r="AW98" s="333"/>
      <c r="AX98" s="334"/>
      <c r="AY98" s="332"/>
      <c r="AZ98" s="335"/>
      <c r="BA98" s="336"/>
      <c r="BB98" s="336"/>
      <c r="BC98" s="336"/>
      <c r="BD98" s="336"/>
      <c r="BE98" s="336"/>
      <c r="BF98" s="337"/>
      <c r="BG98" s="338"/>
      <c r="BH98" s="266"/>
      <c r="BI98" s="266"/>
      <c r="BJ98" s="267"/>
      <c r="BK98" s="267"/>
      <c r="BL98" s="267"/>
      <c r="BM98" s="267"/>
      <c r="BN98" s="267"/>
      <c r="BO98" s="267"/>
      <c r="BP98" s="267"/>
    </row>
    <row r="99" spans="1:68" x14ac:dyDescent="0.25">
      <c r="A99" s="273"/>
      <c r="B99" s="273"/>
      <c r="C99" s="267"/>
      <c r="D99" s="267"/>
      <c r="E99" s="266"/>
      <c r="F99" s="266"/>
      <c r="G99" s="266"/>
      <c r="H99" s="266"/>
      <c r="I99" s="266"/>
      <c r="J99" s="266"/>
      <c r="K99" s="266"/>
      <c r="L99" s="332"/>
      <c r="M99" s="266"/>
      <c r="N99" s="266"/>
      <c r="O99" s="266"/>
      <c r="P99" s="332"/>
      <c r="Q99" s="266"/>
      <c r="R99" s="266"/>
      <c r="S99" s="332"/>
      <c r="T99" s="266"/>
      <c r="U99" s="266"/>
      <c r="V99" s="332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66"/>
      <c r="AL99" s="266"/>
      <c r="AM99" s="266"/>
      <c r="AN99" s="266"/>
      <c r="AO99" s="266"/>
      <c r="AP99" s="266"/>
      <c r="AQ99" s="266"/>
      <c r="AR99" s="266"/>
      <c r="AS99" s="266"/>
      <c r="AT99" s="332"/>
      <c r="AU99" s="266"/>
      <c r="AV99" s="266"/>
      <c r="AW99" s="333"/>
      <c r="AX99" s="334"/>
      <c r="AY99" s="332"/>
      <c r="AZ99" s="335"/>
      <c r="BA99" s="336"/>
      <c r="BB99" s="336"/>
      <c r="BC99" s="336"/>
      <c r="BD99" s="336"/>
      <c r="BE99" s="336"/>
      <c r="BF99" s="337"/>
      <c r="BG99" s="338"/>
      <c r="BH99" s="266"/>
      <c r="BI99" s="266"/>
      <c r="BJ99" s="267"/>
      <c r="BK99" s="267"/>
      <c r="BL99" s="267"/>
      <c r="BM99" s="267"/>
      <c r="BN99" s="267"/>
      <c r="BO99" s="267"/>
      <c r="BP99" s="267"/>
    </row>
    <row r="100" spans="1:68" x14ac:dyDescent="0.25">
      <c r="A100" s="273"/>
      <c r="B100" s="273"/>
      <c r="C100" s="267"/>
      <c r="D100" s="267"/>
      <c r="E100" s="20"/>
      <c r="F100" s="20"/>
      <c r="G100" s="20"/>
      <c r="H100" s="20"/>
      <c r="I100" s="20"/>
      <c r="J100" s="20"/>
      <c r="K100" s="20"/>
      <c r="L100" s="21"/>
      <c r="M100" s="20"/>
      <c r="N100" s="20"/>
      <c r="O100" s="20"/>
      <c r="P100" s="21"/>
      <c r="Q100" s="20"/>
      <c r="R100" s="20"/>
      <c r="S100" s="21"/>
      <c r="T100" s="20"/>
      <c r="U100" s="20"/>
      <c r="V100" s="21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1"/>
      <c r="AU100" s="20"/>
      <c r="AV100" s="20"/>
      <c r="AW100" s="75"/>
      <c r="AX100" s="79"/>
      <c r="AY100" s="21"/>
      <c r="AZ100" s="335"/>
      <c r="BA100" s="336"/>
      <c r="BB100" s="336"/>
      <c r="BC100" s="336"/>
      <c r="BD100" s="336"/>
      <c r="BE100" s="336"/>
      <c r="BF100" s="337"/>
      <c r="BG100" s="338"/>
      <c r="BH100" s="266"/>
      <c r="BI100" s="266"/>
      <c r="BJ100" s="267"/>
      <c r="BK100" s="267"/>
      <c r="BL100" s="267"/>
      <c r="BM100" s="267"/>
      <c r="BN100" s="267"/>
      <c r="BO100" s="267"/>
      <c r="BP100" s="267"/>
    </row>
    <row r="101" spans="1:68" x14ac:dyDescent="0.25">
      <c r="A101" s="273"/>
      <c r="B101" s="273"/>
      <c r="C101" s="267"/>
      <c r="D101" s="267"/>
      <c r="E101" s="20"/>
      <c r="F101" s="20"/>
      <c r="G101" s="20"/>
      <c r="H101" s="20"/>
      <c r="I101" s="20"/>
      <c r="J101" s="20"/>
      <c r="K101" s="20"/>
      <c r="L101" s="21"/>
      <c r="M101" s="20"/>
      <c r="N101" s="20"/>
      <c r="O101" s="20"/>
      <c r="P101" s="21"/>
      <c r="Q101" s="20"/>
      <c r="R101" s="20"/>
      <c r="S101" s="21"/>
      <c r="T101" s="20"/>
      <c r="U101" s="20"/>
      <c r="V101" s="21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1"/>
      <c r="AU101" s="20"/>
      <c r="AV101" s="20"/>
      <c r="AW101" s="75"/>
      <c r="AX101" s="79"/>
      <c r="AY101" s="21"/>
      <c r="AZ101" s="335"/>
      <c r="BA101" s="336"/>
      <c r="BB101" s="336"/>
      <c r="BC101" s="336"/>
      <c r="BD101" s="336"/>
      <c r="BE101" s="336"/>
      <c r="BF101" s="337"/>
      <c r="BG101" s="338"/>
      <c r="BH101" s="266"/>
      <c r="BI101" s="266"/>
      <c r="BJ101" s="267"/>
      <c r="BK101" s="267"/>
      <c r="BL101" s="267"/>
      <c r="BM101" s="267"/>
      <c r="BN101" s="267"/>
      <c r="BO101" s="267"/>
      <c r="BP101" s="267"/>
    </row>
    <row r="102" spans="1:68" x14ac:dyDescent="0.25">
      <c r="A102" s="273"/>
      <c r="B102" s="273"/>
      <c r="C102" s="267"/>
      <c r="D102" s="267"/>
      <c r="E102" s="20"/>
      <c r="F102" s="20"/>
      <c r="G102" s="20"/>
      <c r="H102" s="20"/>
      <c r="I102" s="20"/>
      <c r="J102" s="20"/>
      <c r="K102" s="20"/>
      <c r="L102" s="21"/>
      <c r="M102" s="20"/>
      <c r="N102" s="20"/>
      <c r="O102" s="20"/>
      <c r="P102" s="21"/>
      <c r="Q102" s="20"/>
      <c r="R102" s="20"/>
      <c r="S102" s="21"/>
      <c r="T102" s="20"/>
      <c r="U102" s="20"/>
      <c r="V102" s="21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1"/>
      <c r="AU102" s="20"/>
      <c r="AV102" s="20"/>
      <c r="AW102" s="75"/>
      <c r="AX102" s="79"/>
      <c r="AY102" s="21"/>
      <c r="AZ102" s="335"/>
      <c r="BA102" s="336"/>
      <c r="BB102" s="336"/>
      <c r="BC102" s="336"/>
      <c r="BD102" s="336"/>
      <c r="BE102" s="336"/>
      <c r="BF102" s="337"/>
      <c r="BG102" s="338"/>
      <c r="BH102" s="266"/>
      <c r="BI102" s="266"/>
      <c r="BJ102" s="267"/>
      <c r="BK102" s="267"/>
      <c r="BL102" s="267"/>
      <c r="BM102" s="267"/>
      <c r="BN102" s="267"/>
      <c r="BO102" s="267"/>
      <c r="BP102" s="267"/>
    </row>
    <row r="103" spans="1:68" x14ac:dyDescent="0.25">
      <c r="A103" s="273"/>
      <c r="B103" s="273"/>
      <c r="C103" s="267"/>
      <c r="D103" s="267"/>
      <c r="E103" s="20"/>
      <c r="F103" s="20"/>
      <c r="G103" s="20"/>
      <c r="H103" s="20"/>
      <c r="I103" s="20"/>
      <c r="J103" s="20"/>
      <c r="K103" s="20"/>
      <c r="L103" s="21"/>
      <c r="M103" s="20"/>
      <c r="N103" s="20"/>
      <c r="O103" s="20"/>
      <c r="P103" s="21"/>
      <c r="Q103" s="20"/>
      <c r="R103" s="20"/>
      <c r="S103" s="21"/>
      <c r="T103" s="20"/>
      <c r="U103" s="20"/>
      <c r="V103" s="21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1"/>
      <c r="AU103" s="20"/>
      <c r="AV103" s="20"/>
      <c r="AW103" s="75"/>
      <c r="AX103" s="79"/>
      <c r="AY103" s="21"/>
      <c r="AZ103" s="335"/>
      <c r="BA103" s="336"/>
      <c r="BB103" s="336"/>
      <c r="BC103" s="336"/>
      <c r="BD103" s="336"/>
      <c r="BE103" s="336"/>
      <c r="BF103" s="337"/>
      <c r="BG103" s="338"/>
      <c r="BH103" s="266"/>
      <c r="BI103" s="266"/>
      <c r="BJ103" s="267"/>
      <c r="BK103" s="267"/>
      <c r="BL103" s="267"/>
      <c r="BM103" s="267"/>
      <c r="BN103" s="267"/>
      <c r="BO103" s="267"/>
      <c r="BP103" s="267"/>
    </row>
    <row r="104" spans="1:68" x14ac:dyDescent="0.25">
      <c r="A104" s="273"/>
      <c r="B104" s="273"/>
      <c r="C104" s="267"/>
      <c r="D104" s="267"/>
      <c r="E104" s="20"/>
      <c r="F104" s="20"/>
      <c r="G104" s="20"/>
      <c r="H104" s="20"/>
      <c r="I104" s="20"/>
      <c r="J104" s="20"/>
      <c r="K104" s="20"/>
      <c r="L104" s="21"/>
      <c r="M104" s="20"/>
      <c r="N104" s="20"/>
      <c r="O104" s="20"/>
      <c r="P104" s="21"/>
      <c r="Q104" s="20"/>
      <c r="R104" s="20"/>
      <c r="S104" s="21"/>
      <c r="T104" s="20"/>
      <c r="U104" s="20"/>
      <c r="V104" s="21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1"/>
      <c r="AU104" s="20"/>
      <c r="AV104" s="20"/>
      <c r="AW104" s="75"/>
      <c r="AX104" s="79"/>
      <c r="AY104" s="21"/>
      <c r="AZ104" s="335"/>
      <c r="BA104" s="336"/>
      <c r="BB104" s="336"/>
      <c r="BC104" s="336"/>
      <c r="BD104" s="336"/>
      <c r="BE104" s="336"/>
      <c r="BF104" s="337"/>
      <c r="BG104" s="338"/>
      <c r="BH104" s="266"/>
      <c r="BI104" s="266"/>
      <c r="BJ104" s="267"/>
      <c r="BK104" s="267"/>
      <c r="BL104" s="267"/>
      <c r="BM104" s="267"/>
      <c r="BN104" s="267"/>
      <c r="BO104" s="267"/>
      <c r="BP104" s="267"/>
    </row>
    <row r="105" spans="1:68" x14ac:dyDescent="0.25">
      <c r="A105" s="273"/>
      <c r="B105" s="273"/>
      <c r="C105" s="267"/>
      <c r="D105" s="267"/>
      <c r="E105" s="20"/>
      <c r="F105" s="20"/>
      <c r="G105" s="20"/>
      <c r="H105" s="20"/>
      <c r="I105" s="20"/>
      <c r="J105" s="20"/>
      <c r="K105" s="20"/>
      <c r="L105" s="21"/>
      <c r="M105" s="20"/>
      <c r="N105" s="20"/>
      <c r="O105" s="20"/>
      <c r="P105" s="21"/>
      <c r="Q105" s="20"/>
      <c r="R105" s="20"/>
      <c r="S105" s="21"/>
      <c r="T105" s="20"/>
      <c r="U105" s="20"/>
      <c r="V105" s="21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1"/>
      <c r="AU105" s="20"/>
      <c r="AV105" s="20"/>
      <c r="AW105" s="75"/>
      <c r="AX105" s="79"/>
      <c r="AY105" s="21"/>
      <c r="AZ105" s="335"/>
      <c r="BA105" s="336"/>
      <c r="BB105" s="336"/>
      <c r="BC105" s="336"/>
      <c r="BD105" s="336"/>
      <c r="BE105" s="336"/>
      <c r="BF105" s="337"/>
      <c r="BG105" s="338"/>
      <c r="BH105" s="266"/>
      <c r="BI105" s="266"/>
      <c r="BJ105" s="267"/>
      <c r="BK105" s="267"/>
      <c r="BL105" s="267"/>
      <c r="BM105" s="267"/>
      <c r="BN105" s="267"/>
      <c r="BO105" s="267"/>
      <c r="BP105" s="267"/>
    </row>
    <row r="106" spans="1:68" x14ac:dyDescent="0.25">
      <c r="A106" s="273"/>
      <c r="B106" s="273"/>
      <c r="C106" s="267"/>
      <c r="D106" s="267"/>
      <c r="E106" s="266"/>
      <c r="F106" s="266"/>
      <c r="G106" s="266"/>
      <c r="H106" s="266"/>
      <c r="I106" s="266"/>
      <c r="J106" s="266"/>
      <c r="K106" s="266"/>
      <c r="L106" s="332"/>
      <c r="M106" s="266"/>
      <c r="N106" s="266"/>
      <c r="O106" s="266"/>
      <c r="P106" s="332"/>
      <c r="Q106" s="266"/>
      <c r="R106" s="266"/>
      <c r="S106" s="332"/>
      <c r="T106" s="266"/>
      <c r="U106" s="266"/>
      <c r="V106" s="332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332"/>
      <c r="AU106" s="266"/>
      <c r="AV106" s="266"/>
      <c r="AW106" s="333"/>
      <c r="AX106" s="334"/>
      <c r="AY106" s="332"/>
      <c r="AZ106" s="335"/>
      <c r="BA106" s="336"/>
      <c r="BB106" s="336"/>
      <c r="BC106" s="336"/>
      <c r="BD106" s="336"/>
      <c r="BE106" s="336"/>
      <c r="BF106" s="337"/>
      <c r="BG106" s="338"/>
      <c r="BH106" s="266"/>
      <c r="BI106" s="266"/>
      <c r="BJ106" s="267"/>
      <c r="BK106" s="267"/>
      <c r="BL106" s="267"/>
      <c r="BM106" s="267"/>
      <c r="BN106" s="267"/>
      <c r="BO106" s="267"/>
      <c r="BP106" s="267"/>
    </row>
    <row r="107" spans="1:68" x14ac:dyDescent="0.25">
      <c r="A107" s="273"/>
      <c r="B107" s="273"/>
      <c r="C107" s="267"/>
      <c r="D107" s="267"/>
      <c r="E107" s="20"/>
      <c r="F107" s="20"/>
      <c r="G107" s="20"/>
      <c r="H107" s="20"/>
      <c r="I107" s="20"/>
      <c r="J107" s="20"/>
      <c r="K107" s="20"/>
      <c r="L107" s="21"/>
      <c r="M107" s="20"/>
      <c r="N107" s="20"/>
      <c r="O107" s="20"/>
      <c r="P107" s="21"/>
      <c r="Q107" s="20"/>
      <c r="R107" s="20"/>
      <c r="S107" s="21"/>
      <c r="T107" s="20"/>
      <c r="U107" s="20"/>
      <c r="V107" s="21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1"/>
      <c r="AU107" s="20"/>
      <c r="AV107" s="20"/>
      <c r="AW107" s="75"/>
      <c r="AX107" s="79"/>
      <c r="AY107" s="21"/>
      <c r="AZ107" s="335"/>
      <c r="BA107" s="336"/>
      <c r="BB107" s="336"/>
      <c r="BC107" s="336"/>
      <c r="BD107" s="336"/>
      <c r="BE107" s="336"/>
      <c r="BF107" s="337"/>
      <c r="BG107" s="338"/>
      <c r="BH107" s="266"/>
      <c r="BI107" s="266"/>
      <c r="BJ107" s="267"/>
      <c r="BK107" s="267"/>
      <c r="BL107" s="267"/>
      <c r="BM107" s="267"/>
      <c r="BN107" s="267"/>
      <c r="BO107" s="267"/>
      <c r="BP107" s="267"/>
    </row>
    <row r="108" spans="1:68" x14ac:dyDescent="0.25">
      <c r="A108" s="273"/>
      <c r="B108" s="273"/>
      <c r="C108" s="267"/>
      <c r="D108" s="267"/>
      <c r="E108" s="20"/>
      <c r="F108" s="20"/>
      <c r="G108" s="20"/>
      <c r="H108" s="20"/>
      <c r="I108" s="20"/>
      <c r="J108" s="20"/>
      <c r="K108" s="20"/>
      <c r="L108" s="21"/>
      <c r="M108" s="20"/>
      <c r="N108" s="20"/>
      <c r="O108" s="20"/>
      <c r="P108" s="21"/>
      <c r="Q108" s="20"/>
      <c r="R108" s="20"/>
      <c r="S108" s="21"/>
      <c r="T108" s="20"/>
      <c r="U108" s="20"/>
      <c r="V108" s="21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1"/>
      <c r="AU108" s="20"/>
      <c r="AV108" s="20"/>
      <c r="AW108" s="75"/>
      <c r="AX108" s="79"/>
      <c r="AY108" s="21"/>
      <c r="AZ108" s="335"/>
      <c r="BA108" s="336"/>
      <c r="BB108" s="336"/>
      <c r="BC108" s="336"/>
      <c r="BD108" s="336"/>
      <c r="BE108" s="336"/>
      <c r="BF108" s="337"/>
      <c r="BG108" s="338"/>
      <c r="BH108" s="266"/>
      <c r="BI108" s="266"/>
      <c r="BJ108" s="267"/>
      <c r="BK108" s="267"/>
      <c r="BL108" s="267"/>
      <c r="BM108" s="267"/>
      <c r="BN108" s="267"/>
      <c r="BO108" s="267"/>
      <c r="BP108" s="267"/>
    </row>
    <row r="109" spans="1:68" x14ac:dyDescent="0.25">
      <c r="A109" s="273"/>
      <c r="B109" s="273"/>
      <c r="C109" s="267"/>
      <c r="D109" s="267"/>
      <c r="E109" s="20"/>
      <c r="F109" s="20"/>
      <c r="G109" s="20"/>
      <c r="H109" s="20"/>
      <c r="I109" s="20"/>
      <c r="J109" s="20"/>
      <c r="K109" s="20"/>
      <c r="L109" s="21"/>
      <c r="M109" s="20"/>
      <c r="N109" s="20"/>
      <c r="O109" s="20"/>
      <c r="P109" s="21"/>
      <c r="Q109" s="20"/>
      <c r="R109" s="20"/>
      <c r="S109" s="21"/>
      <c r="T109" s="20"/>
      <c r="U109" s="20"/>
      <c r="V109" s="21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1"/>
      <c r="AU109" s="20"/>
      <c r="AV109" s="20"/>
      <c r="AW109" s="75"/>
      <c r="AX109" s="79"/>
      <c r="AY109" s="21"/>
      <c r="AZ109" s="335"/>
      <c r="BA109" s="336"/>
      <c r="BB109" s="336"/>
      <c r="BC109" s="336"/>
      <c r="BD109" s="336"/>
      <c r="BE109" s="336"/>
      <c r="BF109" s="337"/>
      <c r="BG109" s="338"/>
      <c r="BH109" s="266"/>
      <c r="BI109" s="266"/>
      <c r="BJ109" s="267"/>
      <c r="BK109" s="267"/>
      <c r="BL109" s="267"/>
      <c r="BM109" s="267"/>
      <c r="BN109" s="267"/>
      <c r="BO109" s="267"/>
      <c r="BP109" s="267"/>
    </row>
    <row r="110" spans="1:68" x14ac:dyDescent="0.25">
      <c r="A110" s="273"/>
      <c r="B110" s="273"/>
      <c r="C110" s="267"/>
      <c r="D110" s="267"/>
      <c r="E110" s="20"/>
      <c r="F110" s="20"/>
      <c r="G110" s="20"/>
      <c r="H110" s="20"/>
      <c r="I110" s="20"/>
      <c r="J110" s="20"/>
      <c r="K110" s="20"/>
      <c r="L110" s="21"/>
      <c r="M110" s="20"/>
      <c r="N110" s="20"/>
      <c r="O110" s="20"/>
      <c r="P110" s="21"/>
      <c r="Q110" s="20"/>
      <c r="R110" s="20"/>
      <c r="S110" s="21"/>
      <c r="T110" s="20"/>
      <c r="U110" s="20"/>
      <c r="V110" s="21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1"/>
      <c r="AU110" s="20"/>
      <c r="AV110" s="20"/>
      <c r="AW110" s="75"/>
      <c r="AX110" s="79"/>
      <c r="AY110" s="21"/>
      <c r="AZ110" s="335"/>
      <c r="BA110" s="336"/>
      <c r="BB110" s="336"/>
      <c r="BC110" s="336"/>
      <c r="BD110" s="336"/>
      <c r="BE110" s="336"/>
      <c r="BF110" s="337"/>
      <c r="BG110" s="338"/>
      <c r="BH110" s="266"/>
      <c r="BI110" s="266"/>
      <c r="BJ110" s="267"/>
      <c r="BK110" s="267"/>
      <c r="BL110" s="267"/>
      <c r="BM110" s="267"/>
      <c r="BN110" s="267"/>
      <c r="BO110" s="267"/>
      <c r="BP110" s="267"/>
    </row>
    <row r="111" spans="1:68" x14ac:dyDescent="0.25">
      <c r="A111" s="273"/>
      <c r="B111" s="273"/>
      <c r="C111" s="267"/>
      <c r="D111" s="267"/>
      <c r="E111" s="266"/>
      <c r="F111" s="266"/>
      <c r="G111" s="266"/>
      <c r="H111" s="266"/>
      <c r="I111" s="266"/>
      <c r="J111" s="266"/>
      <c r="K111" s="266"/>
      <c r="L111" s="332"/>
      <c r="M111" s="266"/>
      <c r="N111" s="266"/>
      <c r="O111" s="266"/>
      <c r="P111" s="332"/>
      <c r="Q111" s="266"/>
      <c r="R111" s="266"/>
      <c r="S111" s="332"/>
      <c r="T111" s="266"/>
      <c r="U111" s="266"/>
      <c r="V111" s="332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332"/>
      <c r="AU111" s="266"/>
      <c r="AV111" s="266"/>
      <c r="AW111" s="333"/>
      <c r="AX111" s="334"/>
      <c r="AY111" s="332"/>
      <c r="AZ111" s="335"/>
      <c r="BA111" s="336"/>
      <c r="BB111" s="336"/>
      <c r="BC111" s="336"/>
      <c r="BD111" s="336"/>
      <c r="BE111" s="336"/>
      <c r="BF111" s="337"/>
      <c r="BG111" s="338"/>
      <c r="BH111" s="266"/>
      <c r="BI111" s="266"/>
      <c r="BJ111" s="267"/>
      <c r="BK111" s="267"/>
      <c r="BL111" s="267"/>
      <c r="BM111" s="267"/>
      <c r="BN111" s="267"/>
      <c r="BO111" s="267"/>
      <c r="BP111" s="267"/>
    </row>
    <row r="112" spans="1:68" x14ac:dyDescent="0.25">
      <c r="A112" s="273"/>
      <c r="B112" s="273"/>
      <c r="C112" s="267"/>
      <c r="D112" s="267"/>
      <c r="E112" s="20"/>
      <c r="F112" s="20"/>
      <c r="G112" s="20"/>
      <c r="H112" s="20"/>
      <c r="I112" s="20"/>
      <c r="J112" s="20"/>
      <c r="K112" s="20"/>
      <c r="L112" s="21"/>
      <c r="M112" s="20"/>
      <c r="N112" s="20"/>
      <c r="O112" s="20"/>
      <c r="P112" s="21"/>
      <c r="Q112" s="20"/>
      <c r="R112" s="20"/>
      <c r="S112" s="21"/>
      <c r="T112" s="20"/>
      <c r="U112" s="20"/>
      <c r="V112" s="21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1"/>
      <c r="AU112" s="20"/>
      <c r="AV112" s="20"/>
      <c r="AW112" s="75"/>
      <c r="AX112" s="79"/>
      <c r="AY112" s="21"/>
      <c r="AZ112" s="335"/>
      <c r="BA112" s="336"/>
      <c r="BB112" s="336"/>
      <c r="BC112" s="336"/>
      <c r="BD112" s="336"/>
      <c r="BE112" s="336"/>
      <c r="BF112" s="337"/>
      <c r="BG112" s="338"/>
      <c r="BH112" s="266"/>
      <c r="BI112" s="266"/>
      <c r="BJ112" s="267"/>
      <c r="BK112" s="267"/>
      <c r="BL112" s="267"/>
      <c r="BM112" s="267"/>
      <c r="BN112" s="267"/>
      <c r="BO112" s="267"/>
      <c r="BP112" s="267"/>
    </row>
    <row r="113" spans="1:68" x14ac:dyDescent="0.25">
      <c r="A113" s="273"/>
      <c r="B113" s="273"/>
      <c r="C113" s="267"/>
      <c r="D113" s="267"/>
      <c r="E113" s="266"/>
      <c r="F113" s="266"/>
      <c r="G113" s="266"/>
      <c r="H113" s="266"/>
      <c r="I113" s="266"/>
      <c r="J113" s="266"/>
      <c r="K113" s="266"/>
      <c r="L113" s="332"/>
      <c r="M113" s="266"/>
      <c r="N113" s="266"/>
      <c r="O113" s="266"/>
      <c r="P113" s="332"/>
      <c r="Q113" s="266"/>
      <c r="R113" s="266"/>
      <c r="S113" s="332"/>
      <c r="T113" s="266"/>
      <c r="U113" s="266"/>
      <c r="V113" s="332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L113" s="266"/>
      <c r="AM113" s="266"/>
      <c r="AN113" s="266"/>
      <c r="AO113" s="266"/>
      <c r="AP113" s="266"/>
      <c r="AQ113" s="266"/>
      <c r="AR113" s="266"/>
      <c r="AS113" s="266"/>
      <c r="AT113" s="332"/>
      <c r="AU113" s="266"/>
      <c r="AV113" s="266"/>
      <c r="AW113" s="333"/>
      <c r="AX113" s="334"/>
      <c r="AY113" s="332"/>
      <c r="AZ113" s="335"/>
      <c r="BA113" s="336"/>
      <c r="BB113" s="336"/>
      <c r="BC113" s="336"/>
      <c r="BD113" s="336"/>
      <c r="BE113" s="336"/>
      <c r="BF113" s="337"/>
      <c r="BG113" s="338"/>
      <c r="BH113" s="266"/>
      <c r="BI113" s="266"/>
      <c r="BJ113" s="267"/>
      <c r="BK113" s="267"/>
      <c r="BL113" s="267"/>
      <c r="BM113" s="267"/>
      <c r="BN113" s="267"/>
      <c r="BO113" s="267"/>
      <c r="BP113" s="267"/>
    </row>
    <row r="114" spans="1:68" x14ac:dyDescent="0.25">
      <c r="A114" s="273"/>
      <c r="B114" s="273"/>
      <c r="C114" s="267"/>
      <c r="D114" s="267"/>
      <c r="E114" s="266"/>
      <c r="F114" s="266"/>
      <c r="G114" s="266"/>
      <c r="H114" s="266"/>
      <c r="I114" s="266"/>
      <c r="J114" s="266"/>
      <c r="K114" s="266"/>
      <c r="L114" s="332"/>
      <c r="M114" s="266"/>
      <c r="N114" s="266"/>
      <c r="O114" s="266"/>
      <c r="P114" s="332"/>
      <c r="Q114" s="266"/>
      <c r="R114" s="266"/>
      <c r="S114" s="332"/>
      <c r="T114" s="266"/>
      <c r="U114" s="266"/>
      <c r="V114" s="332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266"/>
      <c r="AM114" s="266"/>
      <c r="AN114" s="266"/>
      <c r="AO114" s="266"/>
      <c r="AP114" s="266"/>
      <c r="AQ114" s="266"/>
      <c r="AR114" s="266"/>
      <c r="AS114" s="266"/>
      <c r="AT114" s="332"/>
      <c r="AU114" s="266"/>
      <c r="AV114" s="266"/>
      <c r="AW114" s="333"/>
      <c r="AX114" s="334"/>
      <c r="AY114" s="332"/>
      <c r="AZ114" s="335"/>
      <c r="BA114" s="336"/>
      <c r="BB114" s="336"/>
      <c r="BC114" s="336"/>
      <c r="BD114" s="336"/>
      <c r="BE114" s="336"/>
      <c r="BF114" s="337"/>
      <c r="BG114" s="338"/>
      <c r="BH114" s="266"/>
      <c r="BI114" s="266"/>
      <c r="BJ114" s="267"/>
      <c r="BK114" s="267"/>
      <c r="BL114" s="267"/>
      <c r="BM114" s="267"/>
      <c r="BN114" s="267"/>
      <c r="BO114" s="267"/>
      <c r="BP114" s="267"/>
    </row>
    <row r="115" spans="1:68" x14ac:dyDescent="0.25">
      <c r="A115" s="273"/>
      <c r="B115" s="273"/>
      <c r="C115" s="267"/>
      <c r="D115" s="267"/>
      <c r="E115" s="20"/>
      <c r="F115" s="20"/>
      <c r="G115" s="20"/>
      <c r="H115" s="20"/>
      <c r="I115" s="20"/>
      <c r="J115" s="20"/>
      <c r="K115" s="20"/>
      <c r="L115" s="21"/>
      <c r="M115" s="20"/>
      <c r="N115" s="20"/>
      <c r="O115" s="20"/>
      <c r="P115" s="21"/>
      <c r="Q115" s="20"/>
      <c r="R115" s="20"/>
      <c r="S115" s="21"/>
      <c r="T115" s="20"/>
      <c r="U115" s="20"/>
      <c r="V115" s="21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1"/>
      <c r="AU115" s="20"/>
      <c r="AV115" s="20"/>
      <c r="AW115" s="75"/>
      <c r="AX115" s="79"/>
      <c r="AY115" s="21"/>
      <c r="AZ115" s="335"/>
      <c r="BA115" s="336"/>
      <c r="BB115" s="336"/>
      <c r="BC115" s="336"/>
      <c r="BD115" s="336"/>
      <c r="BE115" s="336"/>
      <c r="BF115" s="337"/>
      <c r="BG115" s="338"/>
      <c r="BH115" s="266"/>
      <c r="BI115" s="266"/>
      <c r="BJ115" s="267"/>
      <c r="BK115" s="267"/>
      <c r="BL115" s="267"/>
      <c r="BM115" s="267"/>
      <c r="BN115" s="267"/>
      <c r="BO115" s="267"/>
      <c r="BP115" s="267"/>
    </row>
    <row r="116" spans="1:68" x14ac:dyDescent="0.25">
      <c r="A116" s="273"/>
      <c r="B116" s="273"/>
      <c r="C116" s="267"/>
      <c r="D116" s="267"/>
      <c r="E116" s="20"/>
      <c r="F116" s="20"/>
      <c r="G116" s="20"/>
      <c r="H116" s="20"/>
      <c r="I116" s="20"/>
      <c r="J116" s="20"/>
      <c r="K116" s="20"/>
      <c r="L116" s="21"/>
      <c r="M116" s="20"/>
      <c r="N116" s="20"/>
      <c r="O116" s="20"/>
      <c r="P116" s="21"/>
      <c r="Q116" s="20"/>
      <c r="R116" s="20"/>
      <c r="S116" s="21"/>
      <c r="T116" s="20"/>
      <c r="U116" s="20"/>
      <c r="V116" s="21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1"/>
      <c r="AU116" s="20"/>
      <c r="AV116" s="20"/>
      <c r="AW116" s="75"/>
      <c r="AX116" s="79"/>
      <c r="AY116" s="21"/>
      <c r="AZ116" s="335"/>
      <c r="BA116" s="336"/>
      <c r="BB116" s="336"/>
      <c r="BC116" s="336"/>
      <c r="BD116" s="336"/>
      <c r="BE116" s="336"/>
      <c r="BF116" s="337"/>
      <c r="BG116" s="338"/>
      <c r="BH116" s="266"/>
      <c r="BI116" s="266"/>
      <c r="BJ116" s="267"/>
      <c r="BK116" s="267"/>
      <c r="BL116" s="267"/>
      <c r="BM116" s="267"/>
      <c r="BN116" s="267"/>
      <c r="BO116" s="267"/>
      <c r="BP116" s="267"/>
    </row>
    <row r="117" spans="1:68" x14ac:dyDescent="0.25">
      <c r="A117" s="273"/>
      <c r="B117" s="273"/>
      <c r="C117" s="267"/>
      <c r="D117" s="267"/>
      <c r="E117" s="20"/>
      <c r="F117" s="20"/>
      <c r="G117" s="20"/>
      <c r="H117" s="20"/>
      <c r="I117" s="20"/>
      <c r="J117" s="20"/>
      <c r="K117" s="20"/>
      <c r="L117" s="21"/>
      <c r="M117" s="20"/>
      <c r="N117" s="20"/>
      <c r="O117" s="20"/>
      <c r="P117" s="21"/>
      <c r="Q117" s="20"/>
      <c r="R117" s="20"/>
      <c r="S117" s="21"/>
      <c r="T117" s="20"/>
      <c r="U117" s="20"/>
      <c r="V117" s="21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1"/>
      <c r="AU117" s="20"/>
      <c r="AV117" s="20"/>
      <c r="AW117" s="75"/>
      <c r="AX117" s="79"/>
      <c r="AY117" s="21"/>
      <c r="AZ117" s="335"/>
      <c r="BA117" s="336"/>
      <c r="BB117" s="336"/>
      <c r="BC117" s="336"/>
      <c r="BD117" s="336"/>
      <c r="BE117" s="336"/>
      <c r="BF117" s="337"/>
      <c r="BG117" s="338"/>
      <c r="BH117" s="266"/>
      <c r="BI117" s="266"/>
      <c r="BJ117" s="267"/>
      <c r="BK117" s="267"/>
      <c r="BL117" s="267"/>
      <c r="BM117" s="267"/>
      <c r="BN117" s="267"/>
      <c r="BO117" s="267"/>
      <c r="BP117" s="267"/>
    </row>
    <row r="118" spans="1:68" x14ac:dyDescent="0.25">
      <c r="A118" s="273"/>
      <c r="B118" s="273"/>
      <c r="C118" s="267"/>
      <c r="D118" s="267"/>
      <c r="E118" s="20"/>
      <c r="F118" s="20"/>
      <c r="G118" s="20"/>
      <c r="H118" s="20"/>
      <c r="I118" s="20"/>
      <c r="J118" s="20"/>
      <c r="K118" s="20"/>
      <c r="L118" s="21"/>
      <c r="M118" s="20"/>
      <c r="N118" s="20"/>
      <c r="O118" s="20"/>
      <c r="P118" s="21"/>
      <c r="Q118" s="20"/>
      <c r="R118" s="20"/>
      <c r="S118" s="21"/>
      <c r="T118" s="20"/>
      <c r="U118" s="20"/>
      <c r="V118" s="21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1"/>
      <c r="AU118" s="20"/>
      <c r="AV118" s="20"/>
      <c r="AW118" s="75"/>
      <c r="AX118" s="79"/>
      <c r="AY118" s="21"/>
      <c r="AZ118" s="335"/>
      <c r="BA118" s="336"/>
      <c r="BB118" s="336"/>
      <c r="BC118" s="336"/>
      <c r="BD118" s="336"/>
      <c r="BE118" s="336"/>
      <c r="BF118" s="337"/>
      <c r="BG118" s="338"/>
      <c r="BH118" s="266"/>
      <c r="BI118" s="266"/>
      <c r="BJ118" s="267"/>
      <c r="BK118" s="267"/>
      <c r="BL118" s="267"/>
      <c r="BM118" s="267"/>
      <c r="BN118" s="267"/>
      <c r="BO118" s="267"/>
      <c r="BP118" s="267"/>
    </row>
    <row r="119" spans="1:68" x14ac:dyDescent="0.25">
      <c r="A119" s="273"/>
      <c r="B119" s="273"/>
      <c r="C119" s="267"/>
      <c r="D119" s="267"/>
      <c r="E119" s="20"/>
      <c r="F119" s="20"/>
      <c r="G119" s="20"/>
      <c r="H119" s="20"/>
      <c r="I119" s="20"/>
      <c r="J119" s="20"/>
      <c r="K119" s="20"/>
      <c r="L119" s="21"/>
      <c r="M119" s="20"/>
      <c r="N119" s="20"/>
      <c r="O119" s="20"/>
      <c r="P119" s="21"/>
      <c r="Q119" s="20"/>
      <c r="R119" s="20"/>
      <c r="S119" s="21"/>
      <c r="T119" s="20"/>
      <c r="U119" s="20"/>
      <c r="V119" s="21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1"/>
      <c r="AU119" s="20"/>
      <c r="AV119" s="20"/>
      <c r="AW119" s="75"/>
      <c r="AX119" s="79"/>
      <c r="AY119" s="21"/>
      <c r="AZ119" s="335"/>
      <c r="BA119" s="336"/>
      <c r="BB119" s="336"/>
      <c r="BC119" s="336"/>
      <c r="BD119" s="336"/>
      <c r="BE119" s="336"/>
      <c r="BF119" s="337"/>
      <c r="BG119" s="338"/>
      <c r="BH119" s="266"/>
      <c r="BI119" s="266"/>
      <c r="BJ119" s="267"/>
      <c r="BK119" s="267"/>
      <c r="BL119" s="267"/>
      <c r="BM119" s="267"/>
      <c r="BN119" s="267"/>
      <c r="BO119" s="267"/>
      <c r="BP119" s="267"/>
    </row>
    <row r="120" spans="1:68" x14ac:dyDescent="0.25">
      <c r="A120" s="273"/>
      <c r="B120" s="273"/>
      <c r="C120" s="267"/>
      <c r="D120" s="267"/>
      <c r="E120" s="266"/>
      <c r="F120" s="266"/>
      <c r="G120" s="266"/>
      <c r="H120" s="266"/>
      <c r="I120" s="266"/>
      <c r="J120" s="266"/>
      <c r="K120" s="266"/>
      <c r="L120" s="332"/>
      <c r="M120" s="266"/>
      <c r="N120" s="266"/>
      <c r="O120" s="266"/>
      <c r="P120" s="332"/>
      <c r="Q120" s="266"/>
      <c r="R120" s="266"/>
      <c r="S120" s="332"/>
      <c r="T120" s="266"/>
      <c r="U120" s="266"/>
      <c r="V120" s="332"/>
      <c r="W120" s="266"/>
      <c r="X120" s="266"/>
      <c r="Y120" s="266"/>
      <c r="Z120" s="266"/>
      <c r="AA120" s="266"/>
      <c r="AB120" s="266"/>
      <c r="AC120" s="266"/>
      <c r="AD120" s="266"/>
      <c r="AE120" s="266"/>
      <c r="AF120" s="266"/>
      <c r="AG120" s="266"/>
      <c r="AH120" s="266"/>
      <c r="AI120" s="266"/>
      <c r="AJ120" s="266"/>
      <c r="AK120" s="266"/>
      <c r="AL120" s="266"/>
      <c r="AM120" s="266"/>
      <c r="AN120" s="266"/>
      <c r="AO120" s="266"/>
      <c r="AP120" s="266"/>
      <c r="AQ120" s="266"/>
      <c r="AR120" s="266"/>
      <c r="AS120" s="266"/>
      <c r="AT120" s="332"/>
      <c r="AU120" s="266"/>
      <c r="AV120" s="266"/>
      <c r="AW120" s="333"/>
      <c r="AX120" s="334"/>
      <c r="AY120" s="332"/>
      <c r="AZ120" s="335"/>
      <c r="BA120" s="336"/>
      <c r="BB120" s="336"/>
      <c r="BC120" s="336"/>
      <c r="BD120" s="336"/>
      <c r="BE120" s="336"/>
      <c r="BF120" s="337"/>
      <c r="BG120" s="338"/>
      <c r="BH120" s="266"/>
      <c r="BI120" s="266"/>
      <c r="BJ120" s="267"/>
      <c r="BK120" s="267"/>
      <c r="BL120" s="267"/>
      <c r="BM120" s="267"/>
      <c r="BN120" s="267"/>
      <c r="BO120" s="267"/>
      <c r="BP120" s="267"/>
    </row>
    <row r="121" spans="1:68" x14ac:dyDescent="0.25">
      <c r="A121" s="273"/>
      <c r="B121" s="273"/>
      <c r="C121" s="267"/>
      <c r="D121" s="267"/>
      <c r="E121" s="20"/>
      <c r="F121" s="20"/>
      <c r="G121" s="20"/>
      <c r="H121" s="20"/>
      <c r="I121" s="20"/>
      <c r="J121" s="20"/>
      <c r="K121" s="20"/>
      <c r="L121" s="21"/>
      <c r="M121" s="20"/>
      <c r="N121" s="20"/>
      <c r="O121" s="20"/>
      <c r="P121" s="21"/>
      <c r="Q121" s="20"/>
      <c r="R121" s="20"/>
      <c r="S121" s="21"/>
      <c r="T121" s="20"/>
      <c r="U121" s="20"/>
      <c r="V121" s="21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1"/>
      <c r="AU121" s="20"/>
      <c r="AV121" s="20"/>
      <c r="AW121" s="75"/>
      <c r="AX121" s="79"/>
      <c r="AY121" s="21"/>
      <c r="AZ121" s="335"/>
      <c r="BA121" s="336"/>
      <c r="BB121" s="336"/>
      <c r="BC121" s="336"/>
      <c r="BD121" s="336"/>
      <c r="BE121" s="336"/>
      <c r="BF121" s="337"/>
      <c r="BG121" s="338"/>
      <c r="BH121" s="266"/>
      <c r="BI121" s="266"/>
      <c r="BJ121" s="267"/>
      <c r="BK121" s="267"/>
      <c r="BL121" s="267"/>
      <c r="BM121" s="267"/>
      <c r="BN121" s="267"/>
      <c r="BO121" s="267"/>
      <c r="BP121" s="267"/>
    </row>
    <row r="122" spans="1:68" x14ac:dyDescent="0.25">
      <c r="A122" s="273"/>
      <c r="B122" s="273"/>
      <c r="C122" s="267"/>
      <c r="D122" s="267"/>
      <c r="E122" s="20"/>
      <c r="F122" s="20"/>
      <c r="G122" s="20"/>
      <c r="H122" s="20"/>
      <c r="I122" s="20"/>
      <c r="J122" s="20"/>
      <c r="K122" s="20"/>
      <c r="L122" s="21"/>
      <c r="M122" s="20"/>
      <c r="N122" s="20"/>
      <c r="O122" s="20"/>
      <c r="P122" s="21"/>
      <c r="Q122" s="20"/>
      <c r="R122" s="20"/>
      <c r="S122" s="21"/>
      <c r="T122" s="20"/>
      <c r="U122" s="20"/>
      <c r="V122" s="21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1"/>
      <c r="AU122" s="20"/>
      <c r="AV122" s="20"/>
      <c r="AW122" s="75"/>
      <c r="AX122" s="79"/>
      <c r="AY122" s="21"/>
      <c r="AZ122" s="335"/>
      <c r="BA122" s="336"/>
      <c r="BB122" s="336"/>
      <c r="BC122" s="336"/>
      <c r="BD122" s="336"/>
      <c r="BE122" s="336"/>
      <c r="BF122" s="337"/>
      <c r="BG122" s="338"/>
      <c r="BH122" s="266"/>
      <c r="BI122" s="266"/>
      <c r="BJ122" s="267"/>
      <c r="BK122" s="267"/>
      <c r="BL122" s="267"/>
      <c r="BM122" s="267"/>
      <c r="BN122" s="267"/>
      <c r="BO122" s="267"/>
      <c r="BP122" s="267"/>
    </row>
    <row r="123" spans="1:68" x14ac:dyDescent="0.25">
      <c r="A123" s="273"/>
      <c r="B123" s="273"/>
      <c r="C123" s="267"/>
      <c r="D123" s="267"/>
      <c r="E123" s="20"/>
      <c r="F123" s="20"/>
      <c r="G123" s="20"/>
      <c r="H123" s="20"/>
      <c r="I123" s="20"/>
      <c r="J123" s="20"/>
      <c r="K123" s="20"/>
      <c r="L123" s="21"/>
      <c r="M123" s="20"/>
      <c r="N123" s="20"/>
      <c r="O123" s="20"/>
      <c r="P123" s="21"/>
      <c r="Q123" s="20"/>
      <c r="R123" s="20"/>
      <c r="S123" s="21"/>
      <c r="T123" s="20"/>
      <c r="U123" s="20"/>
      <c r="V123" s="21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1"/>
      <c r="AU123" s="20"/>
      <c r="AV123" s="20"/>
      <c r="AW123" s="75"/>
      <c r="AX123" s="79"/>
      <c r="AY123" s="21"/>
      <c r="AZ123" s="335"/>
      <c r="BA123" s="336"/>
      <c r="BB123" s="336"/>
      <c r="BC123" s="336"/>
      <c r="BD123" s="336"/>
      <c r="BE123" s="336"/>
      <c r="BF123" s="337"/>
      <c r="BG123" s="338"/>
      <c r="BH123" s="266"/>
      <c r="BI123" s="266"/>
      <c r="BJ123" s="267"/>
      <c r="BK123" s="267"/>
      <c r="BL123" s="267"/>
      <c r="BM123" s="267"/>
      <c r="BN123" s="267"/>
      <c r="BO123" s="267"/>
      <c r="BP123" s="267"/>
    </row>
    <row r="124" spans="1:68" x14ac:dyDescent="0.25">
      <c r="A124" s="273"/>
      <c r="B124" s="273"/>
      <c r="C124" s="267"/>
      <c r="D124" s="267"/>
      <c r="E124" s="20"/>
      <c r="F124" s="20"/>
      <c r="G124" s="20"/>
      <c r="H124" s="20"/>
      <c r="I124" s="20"/>
      <c r="J124" s="20"/>
      <c r="K124" s="20"/>
      <c r="L124" s="21"/>
      <c r="M124" s="20"/>
      <c r="N124" s="20"/>
      <c r="O124" s="20"/>
      <c r="P124" s="21"/>
      <c r="Q124" s="20"/>
      <c r="R124" s="20"/>
      <c r="S124" s="21"/>
      <c r="T124" s="20"/>
      <c r="U124" s="20"/>
      <c r="V124" s="21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1"/>
      <c r="AU124" s="20"/>
      <c r="AV124" s="20"/>
      <c r="AW124" s="75"/>
      <c r="AX124" s="79"/>
      <c r="AY124" s="21"/>
      <c r="AZ124" s="335"/>
      <c r="BA124" s="336"/>
      <c r="BB124" s="336"/>
      <c r="BC124" s="336"/>
      <c r="BD124" s="336"/>
      <c r="BE124" s="336"/>
      <c r="BF124" s="337"/>
      <c r="BG124" s="338"/>
      <c r="BH124" s="266"/>
      <c r="BI124" s="266"/>
      <c r="BJ124" s="267"/>
      <c r="BK124" s="267"/>
      <c r="BL124" s="267"/>
      <c r="BM124" s="267"/>
      <c r="BN124" s="267"/>
      <c r="BO124" s="267"/>
      <c r="BP124" s="267"/>
    </row>
    <row r="125" spans="1:68" x14ac:dyDescent="0.25">
      <c r="A125" s="273"/>
      <c r="B125" s="273"/>
      <c r="C125" s="267"/>
      <c r="D125" s="267"/>
      <c r="E125" s="266"/>
      <c r="F125" s="266"/>
      <c r="G125" s="266"/>
      <c r="H125" s="266"/>
      <c r="I125" s="266"/>
      <c r="J125" s="266"/>
      <c r="K125" s="266"/>
      <c r="L125" s="332"/>
      <c r="M125" s="266"/>
      <c r="N125" s="266"/>
      <c r="O125" s="266"/>
      <c r="P125" s="332"/>
      <c r="Q125" s="266"/>
      <c r="R125" s="266"/>
      <c r="S125" s="332"/>
      <c r="T125" s="266"/>
      <c r="U125" s="266"/>
      <c r="V125" s="332"/>
      <c r="W125" s="266"/>
      <c r="X125" s="266"/>
      <c r="Y125" s="266"/>
      <c r="Z125" s="266"/>
      <c r="AA125" s="266"/>
      <c r="AB125" s="266"/>
      <c r="AC125" s="266"/>
      <c r="AD125" s="266"/>
      <c r="AE125" s="266"/>
      <c r="AF125" s="266"/>
      <c r="AG125" s="266"/>
      <c r="AH125" s="266"/>
      <c r="AI125" s="266"/>
      <c r="AJ125" s="266"/>
      <c r="AK125" s="266"/>
      <c r="AL125" s="266"/>
      <c r="AM125" s="266"/>
      <c r="AN125" s="266"/>
      <c r="AO125" s="266"/>
      <c r="AP125" s="266"/>
      <c r="AQ125" s="266"/>
      <c r="AR125" s="266"/>
      <c r="AS125" s="266"/>
      <c r="AT125" s="332"/>
      <c r="AU125" s="266"/>
      <c r="AV125" s="266"/>
      <c r="AW125" s="333"/>
      <c r="AX125" s="334"/>
      <c r="AY125" s="332"/>
      <c r="AZ125" s="335"/>
      <c r="BA125" s="336"/>
      <c r="BB125" s="336"/>
      <c r="BC125" s="336"/>
      <c r="BD125" s="336"/>
      <c r="BE125" s="336"/>
      <c r="BF125" s="337"/>
      <c r="BG125" s="338"/>
      <c r="BH125" s="266"/>
      <c r="BI125" s="266"/>
      <c r="BJ125" s="267"/>
      <c r="BK125" s="267"/>
      <c r="BL125" s="267"/>
      <c r="BM125" s="267"/>
      <c r="BN125" s="267"/>
      <c r="BO125" s="267"/>
      <c r="BP125" s="267"/>
    </row>
    <row r="126" spans="1:68" x14ac:dyDescent="0.25">
      <c r="A126" s="273"/>
      <c r="B126" s="273"/>
      <c r="C126" s="267"/>
      <c r="D126" s="267"/>
      <c r="E126" s="20"/>
      <c r="F126" s="20"/>
      <c r="G126" s="20"/>
      <c r="H126" s="20"/>
      <c r="I126" s="20"/>
      <c r="J126" s="20"/>
      <c r="K126" s="20"/>
      <c r="L126" s="21"/>
      <c r="M126" s="20"/>
      <c r="N126" s="20"/>
      <c r="O126" s="20"/>
      <c r="P126" s="21"/>
      <c r="Q126" s="20"/>
      <c r="R126" s="20"/>
      <c r="S126" s="21"/>
      <c r="T126" s="20"/>
      <c r="U126" s="20"/>
      <c r="V126" s="21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1"/>
      <c r="AU126" s="20"/>
      <c r="AV126" s="20"/>
      <c r="AW126" s="75"/>
      <c r="AX126" s="79"/>
      <c r="AY126" s="21"/>
      <c r="AZ126" s="335"/>
      <c r="BA126" s="336"/>
      <c r="BB126" s="336"/>
      <c r="BC126" s="336"/>
      <c r="BD126" s="336"/>
      <c r="BE126" s="336"/>
      <c r="BF126" s="337"/>
      <c r="BG126" s="338"/>
      <c r="BH126" s="266"/>
      <c r="BI126" s="266"/>
      <c r="BJ126" s="267"/>
      <c r="BK126" s="267"/>
      <c r="BL126" s="267"/>
      <c r="BM126" s="267"/>
      <c r="BN126" s="267"/>
      <c r="BO126" s="267"/>
      <c r="BP126" s="267"/>
    </row>
    <row r="127" spans="1:68" x14ac:dyDescent="0.25">
      <c r="A127" s="273"/>
      <c r="B127" s="273"/>
      <c r="C127" s="267"/>
      <c r="D127" s="267"/>
      <c r="E127" s="20"/>
      <c r="F127" s="20"/>
      <c r="G127" s="20"/>
      <c r="H127" s="20"/>
      <c r="I127" s="20"/>
      <c r="J127" s="20"/>
      <c r="K127" s="20"/>
      <c r="L127" s="21"/>
      <c r="M127" s="20"/>
      <c r="N127" s="20"/>
      <c r="O127" s="20"/>
      <c r="P127" s="21"/>
      <c r="Q127" s="20"/>
      <c r="R127" s="20"/>
      <c r="S127" s="21"/>
      <c r="T127" s="20"/>
      <c r="U127" s="20"/>
      <c r="V127" s="21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1"/>
      <c r="AU127" s="20"/>
      <c r="AV127" s="20"/>
      <c r="AW127" s="75"/>
      <c r="AX127" s="79"/>
      <c r="AY127" s="21"/>
      <c r="AZ127" s="335"/>
      <c r="BA127" s="336"/>
      <c r="BB127" s="336"/>
      <c r="BC127" s="336"/>
      <c r="BD127" s="336"/>
      <c r="BE127" s="336"/>
      <c r="BF127" s="337"/>
      <c r="BG127" s="338"/>
      <c r="BH127" s="266"/>
      <c r="BI127" s="266"/>
      <c r="BJ127" s="267"/>
      <c r="BK127" s="267"/>
      <c r="BL127" s="267"/>
      <c r="BM127" s="267"/>
      <c r="BN127" s="267"/>
      <c r="BO127" s="267"/>
      <c r="BP127" s="267"/>
    </row>
    <row r="128" spans="1:68" x14ac:dyDescent="0.25">
      <c r="A128" s="273"/>
      <c r="B128" s="273"/>
      <c r="C128" s="267"/>
      <c r="D128" s="267"/>
      <c r="E128" s="20"/>
      <c r="F128" s="20"/>
      <c r="G128" s="20"/>
      <c r="H128" s="20"/>
      <c r="I128" s="20"/>
      <c r="J128" s="20"/>
      <c r="K128" s="20"/>
      <c r="L128" s="21"/>
      <c r="M128" s="20"/>
      <c r="N128" s="20"/>
      <c r="O128" s="20"/>
      <c r="P128" s="21"/>
      <c r="Q128" s="20"/>
      <c r="R128" s="20"/>
      <c r="S128" s="21"/>
      <c r="T128" s="20"/>
      <c r="U128" s="20"/>
      <c r="V128" s="21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1"/>
      <c r="AU128" s="20"/>
      <c r="AV128" s="20"/>
      <c r="AW128" s="75"/>
      <c r="AX128" s="79"/>
      <c r="AY128" s="21"/>
      <c r="AZ128" s="335"/>
      <c r="BA128" s="336"/>
      <c r="BB128" s="336"/>
      <c r="BC128" s="336"/>
      <c r="BD128" s="336"/>
      <c r="BE128" s="336"/>
      <c r="BF128" s="337"/>
      <c r="BG128" s="338"/>
      <c r="BH128" s="266"/>
      <c r="BI128" s="266"/>
      <c r="BJ128" s="267"/>
      <c r="BK128" s="267"/>
      <c r="BL128" s="267"/>
      <c r="BM128" s="267"/>
      <c r="BN128" s="267"/>
      <c r="BO128" s="267"/>
      <c r="BP128" s="267"/>
    </row>
    <row r="129" spans="1:68" x14ac:dyDescent="0.25">
      <c r="A129" s="273"/>
      <c r="B129" s="273"/>
      <c r="C129" s="267"/>
      <c r="D129" s="267"/>
      <c r="E129" s="266"/>
      <c r="F129" s="266"/>
      <c r="G129" s="266"/>
      <c r="H129" s="266"/>
      <c r="I129" s="266"/>
      <c r="J129" s="266"/>
      <c r="K129" s="266"/>
      <c r="L129" s="332"/>
      <c r="M129" s="266"/>
      <c r="N129" s="266"/>
      <c r="O129" s="266"/>
      <c r="P129" s="332"/>
      <c r="Q129" s="266"/>
      <c r="R129" s="266"/>
      <c r="S129" s="332"/>
      <c r="T129" s="266"/>
      <c r="U129" s="266"/>
      <c r="V129" s="332"/>
      <c r="W129" s="266"/>
      <c r="X129" s="266"/>
      <c r="Y129" s="266"/>
      <c r="Z129" s="266"/>
      <c r="AA129" s="266"/>
      <c r="AB129" s="266"/>
      <c r="AC129" s="266"/>
      <c r="AD129" s="266"/>
      <c r="AE129" s="266"/>
      <c r="AF129" s="266"/>
      <c r="AG129" s="266"/>
      <c r="AH129" s="266"/>
      <c r="AI129" s="266"/>
      <c r="AJ129" s="266"/>
      <c r="AK129" s="266"/>
      <c r="AL129" s="266"/>
      <c r="AM129" s="266"/>
      <c r="AN129" s="266"/>
      <c r="AO129" s="266"/>
      <c r="AP129" s="266"/>
      <c r="AQ129" s="266"/>
      <c r="AR129" s="266"/>
      <c r="AS129" s="266"/>
      <c r="AT129" s="332"/>
      <c r="AU129" s="266"/>
      <c r="AV129" s="266"/>
      <c r="AW129" s="333"/>
      <c r="AX129" s="334"/>
      <c r="AY129" s="332"/>
      <c r="AZ129" s="335"/>
      <c r="BA129" s="336"/>
      <c r="BB129" s="336"/>
      <c r="BC129" s="336"/>
      <c r="BD129" s="336"/>
      <c r="BE129" s="336"/>
      <c r="BF129" s="337"/>
      <c r="BG129" s="338"/>
      <c r="BH129" s="266"/>
      <c r="BI129" s="266"/>
      <c r="BJ129" s="267"/>
      <c r="BK129" s="267"/>
      <c r="BL129" s="267"/>
      <c r="BM129" s="267"/>
      <c r="BN129" s="267"/>
      <c r="BO129" s="267"/>
      <c r="BP129" s="267"/>
    </row>
    <row r="130" spans="1:68" x14ac:dyDescent="0.25">
      <c r="A130" s="273"/>
      <c r="B130" s="273"/>
      <c r="C130" s="267"/>
      <c r="D130" s="267"/>
      <c r="E130" s="266"/>
      <c r="F130" s="266"/>
      <c r="G130" s="266"/>
      <c r="H130" s="266"/>
      <c r="I130" s="266"/>
      <c r="J130" s="266"/>
      <c r="K130" s="266"/>
      <c r="L130" s="332"/>
      <c r="M130" s="266"/>
      <c r="N130" s="266"/>
      <c r="O130" s="266"/>
      <c r="P130" s="332"/>
      <c r="Q130" s="266"/>
      <c r="R130" s="266"/>
      <c r="S130" s="332"/>
      <c r="T130" s="266"/>
      <c r="U130" s="266"/>
      <c r="V130" s="332"/>
      <c r="W130" s="266"/>
      <c r="X130" s="266"/>
      <c r="Y130" s="266"/>
      <c r="Z130" s="266"/>
      <c r="AA130" s="266"/>
      <c r="AB130" s="266"/>
      <c r="AC130" s="266"/>
      <c r="AD130" s="266"/>
      <c r="AE130" s="266"/>
      <c r="AF130" s="266"/>
      <c r="AG130" s="266"/>
      <c r="AH130" s="266"/>
      <c r="AI130" s="266"/>
      <c r="AJ130" s="266"/>
      <c r="AK130" s="266"/>
      <c r="AL130" s="266"/>
      <c r="AM130" s="266"/>
      <c r="AN130" s="266"/>
      <c r="AO130" s="266"/>
      <c r="AP130" s="266"/>
      <c r="AQ130" s="266"/>
      <c r="AR130" s="266"/>
      <c r="AS130" s="266"/>
      <c r="AT130" s="332"/>
      <c r="AU130" s="266"/>
      <c r="AV130" s="266"/>
      <c r="AW130" s="333"/>
      <c r="AX130" s="334"/>
      <c r="AY130" s="332"/>
      <c r="AZ130" s="335"/>
      <c r="BA130" s="336"/>
      <c r="BB130" s="336"/>
      <c r="BC130" s="336"/>
      <c r="BD130" s="336"/>
      <c r="BE130" s="336"/>
      <c r="BF130" s="337"/>
      <c r="BG130" s="338"/>
      <c r="BH130" s="266"/>
      <c r="BI130" s="266"/>
      <c r="BJ130" s="267"/>
      <c r="BK130" s="267"/>
      <c r="BL130" s="267"/>
      <c r="BM130" s="267"/>
      <c r="BN130" s="267"/>
      <c r="BO130" s="267"/>
      <c r="BP130" s="267"/>
    </row>
    <row r="131" spans="1:68" x14ac:dyDescent="0.25">
      <c r="A131" s="273"/>
      <c r="B131" s="273"/>
      <c r="C131" s="267"/>
      <c r="D131" s="267"/>
      <c r="E131" s="266"/>
      <c r="F131" s="266"/>
      <c r="G131" s="266"/>
      <c r="H131" s="266"/>
      <c r="I131" s="266"/>
      <c r="J131" s="266"/>
      <c r="K131" s="266"/>
      <c r="L131" s="332"/>
      <c r="M131" s="266"/>
      <c r="N131" s="266"/>
      <c r="O131" s="266"/>
      <c r="P131" s="332"/>
      <c r="Q131" s="266"/>
      <c r="R131" s="266"/>
      <c r="S131" s="332"/>
      <c r="T131" s="266"/>
      <c r="U131" s="266"/>
      <c r="V131" s="332"/>
      <c r="W131" s="266"/>
      <c r="X131" s="266"/>
      <c r="Y131" s="266"/>
      <c r="Z131" s="266"/>
      <c r="AA131" s="266"/>
      <c r="AB131" s="266"/>
      <c r="AC131" s="266"/>
      <c r="AD131" s="266"/>
      <c r="AE131" s="266"/>
      <c r="AF131" s="266"/>
      <c r="AG131" s="266"/>
      <c r="AH131" s="266"/>
      <c r="AI131" s="266"/>
      <c r="AJ131" s="266"/>
      <c r="AK131" s="266"/>
      <c r="AL131" s="266"/>
      <c r="AM131" s="266"/>
      <c r="AN131" s="266"/>
      <c r="AO131" s="266"/>
      <c r="AP131" s="266"/>
      <c r="AQ131" s="266"/>
      <c r="AR131" s="266"/>
      <c r="AS131" s="266"/>
      <c r="AT131" s="332"/>
      <c r="AU131" s="266"/>
      <c r="AV131" s="266"/>
      <c r="AW131" s="333"/>
      <c r="AX131" s="334"/>
      <c r="AY131" s="332"/>
      <c r="AZ131" s="335"/>
      <c r="BA131" s="336"/>
      <c r="BB131" s="336"/>
      <c r="BC131" s="336"/>
      <c r="BD131" s="336"/>
      <c r="BE131" s="336"/>
      <c r="BF131" s="337"/>
      <c r="BG131" s="338"/>
      <c r="BH131" s="266"/>
      <c r="BI131" s="266"/>
      <c r="BJ131" s="267"/>
      <c r="BK131" s="267"/>
      <c r="BL131" s="267"/>
      <c r="BM131" s="267"/>
      <c r="BN131" s="267"/>
      <c r="BO131" s="267"/>
      <c r="BP131" s="267"/>
    </row>
    <row r="132" spans="1:68" x14ac:dyDescent="0.25">
      <c r="A132" s="273"/>
      <c r="B132" s="273"/>
      <c r="C132" s="267"/>
      <c r="D132" s="267"/>
      <c r="E132" s="20"/>
      <c r="F132" s="20"/>
      <c r="G132" s="20"/>
      <c r="H132" s="20"/>
      <c r="I132" s="20"/>
      <c r="J132" s="20"/>
      <c r="K132" s="20"/>
      <c r="L132" s="21"/>
      <c r="M132" s="20"/>
      <c r="N132" s="20"/>
      <c r="O132" s="20"/>
      <c r="P132" s="21"/>
      <c r="Q132" s="20"/>
      <c r="R132" s="20"/>
      <c r="S132" s="21"/>
      <c r="T132" s="20"/>
      <c r="U132" s="20"/>
      <c r="V132" s="21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1"/>
      <c r="AU132" s="20"/>
      <c r="AV132" s="20"/>
      <c r="AW132" s="75"/>
      <c r="AX132" s="79"/>
      <c r="AY132" s="21"/>
      <c r="AZ132" s="335"/>
      <c r="BA132" s="336"/>
      <c r="BB132" s="336"/>
      <c r="BC132" s="336"/>
      <c r="BD132" s="336"/>
      <c r="BE132" s="336"/>
      <c r="BF132" s="337"/>
      <c r="BG132" s="338"/>
      <c r="BH132" s="266"/>
      <c r="BI132" s="266"/>
      <c r="BJ132" s="267"/>
      <c r="BK132" s="267"/>
      <c r="BL132" s="267"/>
      <c r="BM132" s="267"/>
      <c r="BN132" s="267"/>
      <c r="BO132" s="267"/>
      <c r="BP132" s="267"/>
    </row>
    <row r="133" spans="1:68" x14ac:dyDescent="0.25">
      <c r="A133" s="273"/>
      <c r="B133" s="273"/>
      <c r="C133" s="267"/>
      <c r="D133" s="267"/>
      <c r="E133" s="20"/>
      <c r="F133" s="20"/>
      <c r="G133" s="20"/>
      <c r="H133" s="20"/>
      <c r="I133" s="20"/>
      <c r="J133" s="20"/>
      <c r="K133" s="20"/>
      <c r="L133" s="21"/>
      <c r="M133" s="20"/>
      <c r="N133" s="20"/>
      <c r="O133" s="20"/>
      <c r="P133" s="21"/>
      <c r="Q133" s="20"/>
      <c r="R133" s="20"/>
      <c r="S133" s="21"/>
      <c r="T133" s="20"/>
      <c r="U133" s="20"/>
      <c r="V133" s="21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1"/>
      <c r="AU133" s="20"/>
      <c r="AV133" s="20"/>
      <c r="AW133" s="75"/>
      <c r="AX133" s="79"/>
      <c r="AY133" s="21"/>
      <c r="AZ133" s="335"/>
      <c r="BA133" s="336"/>
      <c r="BB133" s="336"/>
      <c r="BC133" s="336"/>
      <c r="BD133" s="336"/>
      <c r="BE133" s="336"/>
      <c r="BF133" s="337"/>
      <c r="BG133" s="338"/>
      <c r="BH133" s="266"/>
      <c r="BI133" s="266"/>
      <c r="BJ133" s="267"/>
      <c r="BK133" s="267"/>
      <c r="BL133" s="267"/>
      <c r="BM133" s="267"/>
      <c r="BN133" s="267"/>
      <c r="BO133" s="267"/>
      <c r="BP133" s="267"/>
    </row>
    <row r="134" spans="1:68" x14ac:dyDescent="0.25">
      <c r="A134" s="273"/>
      <c r="B134" s="273"/>
      <c r="C134" s="267"/>
      <c r="D134" s="267"/>
      <c r="E134" s="20"/>
      <c r="F134" s="20"/>
      <c r="G134" s="20"/>
      <c r="H134" s="20"/>
      <c r="I134" s="20"/>
      <c r="J134" s="20"/>
      <c r="K134" s="20"/>
      <c r="L134" s="21"/>
      <c r="M134" s="20"/>
      <c r="N134" s="20"/>
      <c r="O134" s="20"/>
      <c r="P134" s="21"/>
      <c r="Q134" s="20"/>
      <c r="R134" s="20"/>
      <c r="S134" s="21"/>
      <c r="T134" s="20"/>
      <c r="U134" s="20"/>
      <c r="V134" s="21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1"/>
      <c r="AU134" s="20"/>
      <c r="AV134" s="20"/>
      <c r="AW134" s="75"/>
      <c r="AX134" s="79"/>
      <c r="AY134" s="21"/>
      <c r="AZ134" s="335"/>
      <c r="BA134" s="336"/>
      <c r="BB134" s="336"/>
      <c r="BC134" s="336"/>
      <c r="BD134" s="336"/>
      <c r="BE134" s="336"/>
      <c r="BF134" s="337"/>
      <c r="BG134" s="338"/>
      <c r="BH134" s="266"/>
      <c r="BI134" s="266"/>
      <c r="BJ134" s="267"/>
      <c r="BK134" s="267"/>
      <c r="BL134" s="267"/>
      <c r="BM134" s="267"/>
      <c r="BN134" s="267"/>
      <c r="BO134" s="267"/>
      <c r="BP134" s="267"/>
    </row>
    <row r="135" spans="1:68" x14ac:dyDescent="0.25">
      <c r="A135" s="273"/>
      <c r="B135" s="273"/>
      <c r="C135" s="267"/>
      <c r="D135" s="267"/>
      <c r="E135" s="20"/>
      <c r="F135" s="20"/>
      <c r="G135" s="20"/>
      <c r="H135" s="20"/>
      <c r="I135" s="20"/>
      <c r="J135" s="20"/>
      <c r="K135" s="20"/>
      <c r="L135" s="21"/>
      <c r="M135" s="20"/>
      <c r="N135" s="20"/>
      <c r="O135" s="20"/>
      <c r="P135" s="21"/>
      <c r="Q135" s="20"/>
      <c r="R135" s="20"/>
      <c r="S135" s="21"/>
      <c r="T135" s="20"/>
      <c r="U135" s="20"/>
      <c r="V135" s="21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1"/>
      <c r="AU135" s="20"/>
      <c r="AV135" s="20"/>
      <c r="AW135" s="75"/>
      <c r="AX135" s="79"/>
      <c r="AY135" s="21"/>
      <c r="AZ135" s="335"/>
      <c r="BA135" s="336"/>
      <c r="BB135" s="336"/>
      <c r="BC135" s="336"/>
      <c r="BD135" s="336"/>
      <c r="BE135" s="336"/>
      <c r="BF135" s="337"/>
      <c r="BG135" s="338"/>
      <c r="BH135" s="266"/>
      <c r="BI135" s="266"/>
      <c r="BJ135" s="267"/>
      <c r="BK135" s="267"/>
      <c r="BL135" s="267"/>
      <c r="BM135" s="267"/>
      <c r="BN135" s="267"/>
      <c r="BO135" s="267"/>
      <c r="BP135" s="267"/>
    </row>
    <row r="136" spans="1:68" x14ac:dyDescent="0.25">
      <c r="A136" s="273"/>
      <c r="B136" s="273"/>
      <c r="C136" s="267"/>
      <c r="D136" s="267"/>
      <c r="E136" s="20"/>
      <c r="F136" s="20"/>
      <c r="G136" s="20"/>
      <c r="H136" s="20"/>
      <c r="I136" s="20"/>
      <c r="J136" s="20"/>
      <c r="K136" s="20"/>
      <c r="L136" s="21"/>
      <c r="M136" s="20"/>
      <c r="N136" s="20"/>
      <c r="O136" s="20"/>
      <c r="P136" s="21"/>
      <c r="Q136" s="20"/>
      <c r="R136" s="20"/>
      <c r="S136" s="21"/>
      <c r="T136" s="20"/>
      <c r="U136" s="20"/>
      <c r="V136" s="21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1"/>
      <c r="AU136" s="20"/>
      <c r="AV136" s="20"/>
      <c r="AW136" s="75"/>
      <c r="AX136" s="79"/>
      <c r="AY136" s="21"/>
      <c r="AZ136" s="335"/>
      <c r="BA136" s="336"/>
      <c r="BB136" s="336"/>
      <c r="BC136" s="336"/>
      <c r="BD136" s="336"/>
      <c r="BE136" s="336"/>
      <c r="BF136" s="337"/>
      <c r="BG136" s="338"/>
      <c r="BH136" s="266"/>
      <c r="BI136" s="266"/>
      <c r="BJ136" s="267"/>
      <c r="BK136" s="267"/>
      <c r="BL136" s="267"/>
      <c r="BM136" s="267"/>
      <c r="BN136" s="267"/>
      <c r="BO136" s="267"/>
      <c r="BP136" s="267"/>
    </row>
    <row r="137" spans="1:68" x14ac:dyDescent="0.25">
      <c r="A137" s="273"/>
      <c r="B137" s="273"/>
      <c r="C137" s="267"/>
      <c r="D137" s="267"/>
      <c r="E137" s="266"/>
      <c r="F137" s="266"/>
      <c r="G137" s="266"/>
      <c r="H137" s="266"/>
      <c r="I137" s="266"/>
      <c r="J137" s="266"/>
      <c r="K137" s="266"/>
      <c r="L137" s="332"/>
      <c r="M137" s="266"/>
      <c r="N137" s="266"/>
      <c r="O137" s="266"/>
      <c r="P137" s="332"/>
      <c r="Q137" s="266"/>
      <c r="R137" s="266"/>
      <c r="S137" s="332"/>
      <c r="T137" s="266"/>
      <c r="U137" s="266"/>
      <c r="V137" s="332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6"/>
      <c r="AO137" s="266"/>
      <c r="AP137" s="266"/>
      <c r="AQ137" s="266"/>
      <c r="AR137" s="266"/>
      <c r="AS137" s="266"/>
      <c r="AT137" s="332"/>
      <c r="AU137" s="266"/>
      <c r="AV137" s="266"/>
      <c r="AW137" s="333"/>
      <c r="AX137" s="334"/>
      <c r="AY137" s="332"/>
      <c r="AZ137" s="335"/>
      <c r="BA137" s="336"/>
      <c r="BB137" s="336"/>
      <c r="BC137" s="336"/>
      <c r="BD137" s="336"/>
      <c r="BE137" s="336"/>
      <c r="BF137" s="337"/>
      <c r="BG137" s="338"/>
      <c r="BH137" s="266"/>
      <c r="BI137" s="266"/>
      <c r="BJ137" s="267"/>
      <c r="BK137" s="267"/>
      <c r="BL137" s="267"/>
      <c r="BM137" s="267"/>
      <c r="BN137" s="267"/>
      <c r="BO137" s="267"/>
      <c r="BP137" s="267"/>
    </row>
    <row r="138" spans="1:68" x14ac:dyDescent="0.25">
      <c r="A138" s="273"/>
      <c r="B138" s="273"/>
      <c r="C138" s="267"/>
      <c r="D138" s="267"/>
      <c r="E138" s="20"/>
      <c r="F138" s="20"/>
      <c r="G138" s="20"/>
      <c r="H138" s="20"/>
      <c r="I138" s="20"/>
      <c r="J138" s="20"/>
      <c r="K138" s="20"/>
      <c r="L138" s="21"/>
      <c r="M138" s="20"/>
      <c r="N138" s="20"/>
      <c r="O138" s="20"/>
      <c r="P138" s="21"/>
      <c r="Q138" s="20"/>
      <c r="R138" s="20"/>
      <c r="S138" s="21"/>
      <c r="T138" s="20"/>
      <c r="U138" s="20"/>
      <c r="V138" s="21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1"/>
      <c r="AU138" s="20"/>
      <c r="AV138" s="20"/>
      <c r="AW138" s="75"/>
      <c r="AX138" s="79"/>
      <c r="AY138" s="21"/>
      <c r="AZ138" s="335"/>
      <c r="BA138" s="336"/>
      <c r="BB138" s="336"/>
      <c r="BC138" s="336"/>
      <c r="BD138" s="336"/>
      <c r="BE138" s="336"/>
      <c r="BF138" s="337"/>
      <c r="BG138" s="338"/>
      <c r="BH138" s="266"/>
      <c r="BI138" s="266"/>
      <c r="BJ138" s="267"/>
      <c r="BK138" s="267"/>
      <c r="BL138" s="267"/>
      <c r="BM138" s="267"/>
      <c r="BN138" s="267"/>
      <c r="BO138" s="267"/>
      <c r="BP138" s="267"/>
    </row>
    <row r="139" spans="1:68" x14ac:dyDescent="0.25">
      <c r="A139" s="273"/>
      <c r="B139" s="273"/>
      <c r="C139" s="267"/>
      <c r="D139" s="267"/>
      <c r="E139" s="20"/>
      <c r="F139" s="20"/>
      <c r="G139" s="20"/>
      <c r="H139" s="20"/>
      <c r="I139" s="20"/>
      <c r="J139" s="20"/>
      <c r="K139" s="20"/>
      <c r="L139" s="21"/>
      <c r="M139" s="20"/>
      <c r="N139" s="20"/>
      <c r="O139" s="20"/>
      <c r="P139" s="21"/>
      <c r="Q139" s="20"/>
      <c r="R139" s="20"/>
      <c r="S139" s="21"/>
      <c r="T139" s="20"/>
      <c r="U139" s="20"/>
      <c r="V139" s="21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1"/>
      <c r="AU139" s="20"/>
      <c r="AV139" s="20"/>
      <c r="AW139" s="75"/>
      <c r="AX139" s="79"/>
      <c r="AY139" s="21"/>
      <c r="AZ139" s="335"/>
      <c r="BA139" s="336"/>
      <c r="BB139" s="336"/>
      <c r="BC139" s="336"/>
      <c r="BD139" s="336"/>
      <c r="BE139" s="336"/>
      <c r="BF139" s="337"/>
      <c r="BG139" s="338"/>
      <c r="BH139" s="266"/>
      <c r="BI139" s="266"/>
      <c r="BJ139" s="267"/>
      <c r="BK139" s="267"/>
      <c r="BL139" s="267"/>
      <c r="BM139" s="267"/>
      <c r="BN139" s="267"/>
      <c r="BO139" s="267"/>
      <c r="BP139" s="267"/>
    </row>
    <row r="140" spans="1:68" x14ac:dyDescent="0.25">
      <c r="A140" s="273"/>
      <c r="B140" s="273"/>
      <c r="C140" s="267"/>
      <c r="D140" s="267"/>
      <c r="E140" s="20"/>
      <c r="F140" s="20"/>
      <c r="G140" s="20"/>
      <c r="H140" s="20"/>
      <c r="I140" s="20"/>
      <c r="J140" s="20"/>
      <c r="K140" s="20"/>
      <c r="L140" s="21"/>
      <c r="M140" s="20"/>
      <c r="N140" s="20"/>
      <c r="O140" s="20"/>
      <c r="P140" s="21"/>
      <c r="Q140" s="20"/>
      <c r="R140" s="20"/>
      <c r="S140" s="21"/>
      <c r="T140" s="20"/>
      <c r="U140" s="20"/>
      <c r="V140" s="21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1"/>
      <c r="AU140" s="20"/>
      <c r="AV140" s="20"/>
      <c r="AW140" s="75"/>
      <c r="AX140" s="79"/>
      <c r="AY140" s="21"/>
      <c r="AZ140" s="335"/>
      <c r="BA140" s="336"/>
      <c r="BB140" s="336"/>
      <c r="BC140" s="336"/>
      <c r="BD140" s="336"/>
      <c r="BE140" s="336"/>
      <c r="BF140" s="337"/>
      <c r="BG140" s="338"/>
      <c r="BH140" s="266"/>
      <c r="BI140" s="266"/>
      <c r="BJ140" s="267"/>
      <c r="BK140" s="267"/>
      <c r="BL140" s="267"/>
      <c r="BM140" s="267"/>
      <c r="BN140" s="267"/>
      <c r="BO140" s="267"/>
      <c r="BP140" s="267"/>
    </row>
    <row r="141" spans="1:68" x14ac:dyDescent="0.25">
      <c r="A141" s="273"/>
      <c r="B141" s="273"/>
      <c r="C141" s="267"/>
      <c r="D141" s="267"/>
      <c r="E141" s="20"/>
      <c r="F141" s="20"/>
      <c r="G141" s="20"/>
      <c r="H141" s="20"/>
      <c r="I141" s="20"/>
      <c r="J141" s="20"/>
      <c r="K141" s="20"/>
      <c r="L141" s="21"/>
      <c r="M141" s="20"/>
      <c r="N141" s="20"/>
      <c r="O141" s="20"/>
      <c r="P141" s="21"/>
      <c r="Q141" s="20"/>
      <c r="R141" s="20"/>
      <c r="S141" s="21"/>
      <c r="T141" s="20"/>
      <c r="U141" s="20"/>
      <c r="V141" s="21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1"/>
      <c r="AU141" s="20"/>
      <c r="AV141" s="20"/>
      <c r="AW141" s="75"/>
      <c r="AX141" s="79"/>
      <c r="AY141" s="21"/>
      <c r="AZ141" s="335"/>
      <c r="BA141" s="336"/>
      <c r="BB141" s="336"/>
      <c r="BC141" s="336"/>
      <c r="BD141" s="336"/>
      <c r="BE141" s="336"/>
      <c r="BF141" s="337"/>
      <c r="BG141" s="338"/>
      <c r="BH141" s="266"/>
      <c r="BI141" s="266"/>
      <c r="BJ141" s="267"/>
      <c r="BK141" s="267"/>
      <c r="BL141" s="267"/>
      <c r="BM141" s="267"/>
      <c r="BN141" s="267"/>
      <c r="BO141" s="267"/>
      <c r="BP141" s="267"/>
    </row>
    <row r="142" spans="1:68" x14ac:dyDescent="0.25">
      <c r="A142" s="273"/>
      <c r="B142" s="273"/>
      <c r="C142" s="267"/>
      <c r="D142" s="267"/>
      <c r="E142" s="20"/>
      <c r="F142" s="20"/>
      <c r="G142" s="20"/>
      <c r="H142" s="20"/>
      <c r="I142" s="20"/>
      <c r="J142" s="20"/>
      <c r="K142" s="20"/>
      <c r="L142" s="21"/>
      <c r="M142" s="20"/>
      <c r="N142" s="20"/>
      <c r="O142" s="20"/>
      <c r="P142" s="21"/>
      <c r="Q142" s="20"/>
      <c r="R142" s="20"/>
      <c r="S142" s="21"/>
      <c r="T142" s="20"/>
      <c r="U142" s="20"/>
      <c r="V142" s="21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1"/>
      <c r="AU142" s="20"/>
      <c r="AV142" s="20"/>
      <c r="AW142" s="75"/>
      <c r="AX142" s="79"/>
      <c r="AY142" s="21"/>
      <c r="AZ142" s="335"/>
      <c r="BA142" s="336"/>
      <c r="BB142" s="336"/>
      <c r="BC142" s="336"/>
      <c r="BD142" s="336"/>
      <c r="BE142" s="336"/>
      <c r="BF142" s="337"/>
      <c r="BG142" s="338"/>
      <c r="BH142" s="266"/>
      <c r="BI142" s="266"/>
      <c r="BJ142" s="267"/>
      <c r="BK142" s="267"/>
      <c r="BL142" s="267"/>
      <c r="BM142" s="267"/>
      <c r="BN142" s="267"/>
      <c r="BO142" s="267"/>
      <c r="BP142" s="267"/>
    </row>
    <row r="143" spans="1:68" x14ac:dyDescent="0.25">
      <c r="A143" s="273"/>
      <c r="B143" s="273"/>
      <c r="C143" s="267"/>
      <c r="D143" s="267"/>
      <c r="E143" s="266"/>
      <c r="F143" s="266"/>
      <c r="G143" s="266"/>
      <c r="H143" s="266"/>
      <c r="I143" s="266"/>
      <c r="J143" s="266"/>
      <c r="K143" s="266"/>
      <c r="L143" s="332"/>
      <c r="M143" s="266"/>
      <c r="N143" s="266"/>
      <c r="O143" s="266"/>
      <c r="P143" s="332"/>
      <c r="Q143" s="266"/>
      <c r="R143" s="266"/>
      <c r="S143" s="332"/>
      <c r="T143" s="266"/>
      <c r="U143" s="266"/>
      <c r="V143" s="332"/>
      <c r="W143" s="266"/>
      <c r="X143" s="266"/>
      <c r="Y143" s="266"/>
      <c r="Z143" s="266"/>
      <c r="AA143" s="266"/>
      <c r="AB143" s="266"/>
      <c r="AC143" s="266"/>
      <c r="AD143" s="266"/>
      <c r="AE143" s="266"/>
      <c r="AF143" s="266"/>
      <c r="AG143" s="266"/>
      <c r="AH143" s="266"/>
      <c r="AI143" s="266"/>
      <c r="AJ143" s="266"/>
      <c r="AK143" s="266"/>
      <c r="AL143" s="266"/>
      <c r="AM143" s="266"/>
      <c r="AN143" s="266"/>
      <c r="AO143" s="266"/>
      <c r="AP143" s="266"/>
      <c r="AQ143" s="266"/>
      <c r="AR143" s="266"/>
      <c r="AS143" s="266"/>
      <c r="AT143" s="332"/>
      <c r="AU143" s="266"/>
      <c r="AV143" s="266"/>
      <c r="AW143" s="333"/>
      <c r="AX143" s="334"/>
      <c r="AY143" s="332"/>
      <c r="AZ143" s="335"/>
      <c r="BA143" s="336"/>
      <c r="BB143" s="336"/>
      <c r="BC143" s="336"/>
      <c r="BD143" s="336"/>
      <c r="BE143" s="336"/>
      <c r="BF143" s="337"/>
      <c r="BG143" s="338"/>
      <c r="BH143" s="266"/>
      <c r="BI143" s="266"/>
      <c r="BJ143" s="267"/>
      <c r="BK143" s="267"/>
      <c r="BL143" s="267"/>
      <c r="BM143" s="267"/>
      <c r="BN143" s="267"/>
      <c r="BO143" s="267"/>
      <c r="BP143" s="267"/>
    </row>
    <row r="144" spans="1:68" x14ac:dyDescent="0.25">
      <c r="A144" s="273"/>
      <c r="B144" s="273"/>
      <c r="C144" s="267"/>
      <c r="D144" s="267"/>
      <c r="E144" s="20"/>
      <c r="F144" s="20"/>
      <c r="G144" s="20"/>
      <c r="H144" s="20"/>
      <c r="I144" s="20"/>
      <c r="J144" s="20"/>
      <c r="K144" s="20"/>
      <c r="L144" s="21"/>
      <c r="M144" s="20"/>
      <c r="N144" s="20"/>
      <c r="O144" s="20"/>
      <c r="P144" s="21"/>
      <c r="Q144" s="20"/>
      <c r="R144" s="20"/>
      <c r="S144" s="21"/>
      <c r="T144" s="20"/>
      <c r="U144" s="20"/>
      <c r="V144" s="21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1"/>
      <c r="AU144" s="20"/>
      <c r="AV144" s="20"/>
      <c r="AW144" s="75"/>
      <c r="AX144" s="79"/>
      <c r="AY144" s="21"/>
      <c r="AZ144" s="335"/>
      <c r="BA144" s="336"/>
      <c r="BB144" s="336"/>
      <c r="BC144" s="336"/>
      <c r="BD144" s="336"/>
      <c r="BE144" s="336"/>
      <c r="BF144" s="337"/>
      <c r="BG144" s="338"/>
      <c r="BH144" s="266"/>
      <c r="BI144" s="266"/>
      <c r="BJ144" s="267"/>
      <c r="BK144" s="267"/>
      <c r="BL144" s="267"/>
      <c r="BM144" s="267"/>
      <c r="BN144" s="267"/>
      <c r="BO144" s="267"/>
      <c r="BP144" s="267"/>
    </row>
    <row r="145" spans="1:68" x14ac:dyDescent="0.25">
      <c r="A145" s="273"/>
      <c r="B145" s="273"/>
      <c r="C145" s="267"/>
      <c r="D145" s="267"/>
      <c r="E145" s="20"/>
      <c r="F145" s="20"/>
      <c r="G145" s="20"/>
      <c r="H145" s="20"/>
      <c r="I145" s="20"/>
      <c r="J145" s="20"/>
      <c r="K145" s="20"/>
      <c r="L145" s="21"/>
      <c r="M145" s="20"/>
      <c r="N145" s="20"/>
      <c r="O145" s="20"/>
      <c r="P145" s="21"/>
      <c r="Q145" s="20"/>
      <c r="R145" s="20"/>
      <c r="S145" s="21"/>
      <c r="T145" s="20"/>
      <c r="U145" s="20"/>
      <c r="V145" s="21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1"/>
      <c r="AU145" s="20"/>
      <c r="AV145" s="20"/>
      <c r="AW145" s="75"/>
      <c r="AX145" s="79"/>
      <c r="AY145" s="21"/>
      <c r="AZ145" s="335"/>
      <c r="BA145" s="336"/>
      <c r="BB145" s="336"/>
      <c r="BC145" s="336"/>
      <c r="BD145" s="336"/>
      <c r="BE145" s="336"/>
      <c r="BF145" s="337"/>
      <c r="BG145" s="338"/>
      <c r="BH145" s="266"/>
      <c r="BI145" s="266"/>
      <c r="BJ145" s="267"/>
      <c r="BK145" s="267"/>
      <c r="BL145" s="267"/>
      <c r="BM145" s="267"/>
      <c r="BN145" s="267"/>
      <c r="BO145" s="267"/>
      <c r="BP145" s="267"/>
    </row>
    <row r="146" spans="1:68" x14ac:dyDescent="0.25">
      <c r="A146" s="273"/>
      <c r="B146" s="273"/>
      <c r="C146" s="267"/>
      <c r="D146" s="267"/>
      <c r="E146" s="20"/>
      <c r="F146" s="20"/>
      <c r="G146" s="20"/>
      <c r="H146" s="20"/>
      <c r="I146" s="20"/>
      <c r="J146" s="20"/>
      <c r="K146" s="20"/>
      <c r="L146" s="21"/>
      <c r="M146" s="20"/>
      <c r="N146" s="20"/>
      <c r="O146" s="20"/>
      <c r="P146" s="21"/>
      <c r="Q146" s="20"/>
      <c r="R146" s="20"/>
      <c r="S146" s="21"/>
      <c r="T146" s="20"/>
      <c r="U146" s="20"/>
      <c r="V146" s="21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1"/>
      <c r="AU146" s="20"/>
      <c r="AV146" s="20"/>
      <c r="AW146" s="75"/>
      <c r="AX146" s="79"/>
      <c r="AY146" s="21"/>
      <c r="AZ146" s="335"/>
      <c r="BA146" s="336"/>
      <c r="BB146" s="336"/>
      <c r="BC146" s="336"/>
      <c r="BD146" s="336"/>
      <c r="BE146" s="336"/>
      <c r="BF146" s="337"/>
      <c r="BG146" s="338"/>
      <c r="BH146" s="266"/>
      <c r="BI146" s="266"/>
      <c r="BJ146" s="267"/>
      <c r="BK146" s="267"/>
      <c r="BL146" s="267"/>
      <c r="BM146" s="267"/>
      <c r="BN146" s="267"/>
      <c r="BO146" s="267"/>
      <c r="BP146" s="267"/>
    </row>
    <row r="147" spans="1:68" x14ac:dyDescent="0.25">
      <c r="A147" s="273"/>
      <c r="B147" s="273"/>
      <c r="C147" s="267"/>
      <c r="D147" s="267"/>
      <c r="E147" s="266"/>
      <c r="F147" s="266"/>
      <c r="G147" s="266"/>
      <c r="H147" s="266"/>
      <c r="I147" s="266"/>
      <c r="J147" s="266"/>
      <c r="K147" s="266"/>
      <c r="L147" s="332"/>
      <c r="M147" s="266"/>
      <c r="N147" s="266"/>
      <c r="O147" s="266"/>
      <c r="P147" s="332"/>
      <c r="Q147" s="266"/>
      <c r="R147" s="266"/>
      <c r="S147" s="332"/>
      <c r="T147" s="266"/>
      <c r="U147" s="266"/>
      <c r="V147" s="332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  <c r="AP147" s="266"/>
      <c r="AQ147" s="266"/>
      <c r="AR147" s="266"/>
      <c r="AS147" s="266"/>
      <c r="AT147" s="332"/>
      <c r="AU147" s="266"/>
      <c r="AV147" s="266"/>
      <c r="AW147" s="333"/>
      <c r="AX147" s="334"/>
      <c r="AY147" s="332"/>
      <c r="AZ147" s="335"/>
      <c r="BA147" s="336"/>
      <c r="BB147" s="336"/>
      <c r="BC147" s="336"/>
      <c r="BD147" s="336"/>
      <c r="BE147" s="336"/>
      <c r="BF147" s="337"/>
      <c r="BG147" s="338"/>
      <c r="BH147" s="266"/>
      <c r="BI147" s="266"/>
      <c r="BJ147" s="267"/>
      <c r="BK147" s="267"/>
      <c r="BL147" s="267"/>
      <c r="BM147" s="267"/>
      <c r="BN147" s="267"/>
      <c r="BO147" s="267"/>
      <c r="BP147" s="267"/>
    </row>
    <row r="148" spans="1:68" x14ac:dyDescent="0.25">
      <c r="A148" s="273"/>
      <c r="B148" s="273"/>
      <c r="C148" s="267"/>
      <c r="D148" s="267"/>
      <c r="E148" s="266"/>
      <c r="F148" s="266"/>
      <c r="G148" s="266"/>
      <c r="H148" s="266"/>
      <c r="I148" s="266"/>
      <c r="J148" s="266"/>
      <c r="K148" s="266"/>
      <c r="L148" s="332"/>
      <c r="M148" s="266"/>
      <c r="N148" s="266"/>
      <c r="O148" s="266"/>
      <c r="P148" s="332"/>
      <c r="Q148" s="266"/>
      <c r="R148" s="266"/>
      <c r="S148" s="332"/>
      <c r="T148" s="266"/>
      <c r="U148" s="266"/>
      <c r="V148" s="332"/>
      <c r="W148" s="266"/>
      <c r="X148" s="266"/>
      <c r="Y148" s="266"/>
      <c r="Z148" s="266"/>
      <c r="AA148" s="266"/>
      <c r="AB148" s="266"/>
      <c r="AC148" s="266"/>
      <c r="AD148" s="266"/>
      <c r="AE148" s="266"/>
      <c r="AF148" s="266"/>
      <c r="AG148" s="266"/>
      <c r="AH148" s="266"/>
      <c r="AI148" s="266"/>
      <c r="AJ148" s="266"/>
      <c r="AK148" s="266"/>
      <c r="AL148" s="266"/>
      <c r="AM148" s="266"/>
      <c r="AN148" s="266"/>
      <c r="AO148" s="266"/>
      <c r="AP148" s="266"/>
      <c r="AQ148" s="266"/>
      <c r="AR148" s="266"/>
      <c r="AS148" s="266"/>
      <c r="AT148" s="332"/>
      <c r="AU148" s="266"/>
      <c r="AV148" s="266"/>
      <c r="AW148" s="333"/>
      <c r="AX148" s="334"/>
      <c r="AY148" s="332"/>
      <c r="AZ148" s="335"/>
      <c r="BA148" s="336"/>
      <c r="BB148" s="336"/>
      <c r="BC148" s="336"/>
      <c r="BD148" s="336"/>
      <c r="BE148" s="336"/>
      <c r="BF148" s="337"/>
      <c r="BG148" s="338"/>
      <c r="BH148" s="266"/>
      <c r="BI148" s="266"/>
      <c r="BJ148" s="267"/>
      <c r="BK148" s="267"/>
      <c r="BL148" s="267"/>
      <c r="BM148" s="267"/>
      <c r="BN148" s="267"/>
      <c r="BO148" s="267"/>
      <c r="BP148" s="267"/>
    </row>
    <row r="149" spans="1:68" x14ac:dyDescent="0.25">
      <c r="A149" s="273"/>
      <c r="B149" s="273"/>
      <c r="C149" s="267"/>
      <c r="D149" s="267"/>
      <c r="E149" s="20"/>
      <c r="F149" s="20"/>
      <c r="G149" s="20"/>
      <c r="H149" s="20"/>
      <c r="I149" s="20"/>
      <c r="J149" s="20"/>
      <c r="K149" s="20"/>
      <c r="L149" s="21"/>
      <c r="M149" s="20"/>
      <c r="N149" s="20"/>
      <c r="O149" s="20"/>
      <c r="P149" s="21"/>
      <c r="Q149" s="20"/>
      <c r="R149" s="20"/>
      <c r="S149" s="21"/>
      <c r="T149" s="20"/>
      <c r="U149" s="20"/>
      <c r="V149" s="21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1"/>
      <c r="AU149" s="20"/>
      <c r="AV149" s="20"/>
      <c r="AW149" s="75"/>
      <c r="AX149" s="79"/>
      <c r="AY149" s="21"/>
      <c r="AZ149" s="335"/>
      <c r="BA149" s="336"/>
      <c r="BB149" s="336"/>
      <c r="BC149" s="336"/>
      <c r="BD149" s="336"/>
      <c r="BE149" s="336"/>
      <c r="BF149" s="337"/>
      <c r="BG149" s="338"/>
      <c r="BH149" s="266"/>
      <c r="BI149" s="266"/>
      <c r="BJ149" s="267"/>
      <c r="BK149" s="267"/>
      <c r="BL149" s="267"/>
      <c r="BM149" s="267"/>
      <c r="BN149" s="267"/>
      <c r="BO149" s="267"/>
      <c r="BP149" s="267"/>
    </row>
    <row r="150" spans="1:68" x14ac:dyDescent="0.25">
      <c r="A150" s="273"/>
      <c r="B150" s="273"/>
      <c r="C150" s="267"/>
      <c r="D150" s="267"/>
      <c r="E150" s="266"/>
      <c r="F150" s="266"/>
      <c r="G150" s="266"/>
      <c r="H150" s="266"/>
      <c r="I150" s="266"/>
      <c r="J150" s="266"/>
      <c r="K150" s="266"/>
      <c r="L150" s="332"/>
      <c r="M150" s="266"/>
      <c r="N150" s="266"/>
      <c r="O150" s="266"/>
      <c r="P150" s="332"/>
      <c r="Q150" s="266"/>
      <c r="R150" s="266"/>
      <c r="S150" s="332"/>
      <c r="T150" s="266"/>
      <c r="U150" s="266"/>
      <c r="V150" s="332"/>
      <c r="W150" s="266"/>
      <c r="X150" s="266"/>
      <c r="Y150" s="266"/>
      <c r="Z150" s="266"/>
      <c r="AA150" s="266"/>
      <c r="AB150" s="266"/>
      <c r="AC150" s="266"/>
      <c r="AD150" s="266"/>
      <c r="AE150" s="266"/>
      <c r="AF150" s="266"/>
      <c r="AG150" s="266"/>
      <c r="AH150" s="266"/>
      <c r="AI150" s="266"/>
      <c r="AJ150" s="266"/>
      <c r="AK150" s="266"/>
      <c r="AL150" s="266"/>
      <c r="AM150" s="266"/>
      <c r="AN150" s="266"/>
      <c r="AO150" s="266"/>
      <c r="AP150" s="266"/>
      <c r="AQ150" s="266"/>
      <c r="AR150" s="266"/>
      <c r="AS150" s="266"/>
      <c r="AT150" s="332"/>
      <c r="AU150" s="266"/>
      <c r="AV150" s="266"/>
      <c r="AW150" s="333"/>
      <c r="AX150" s="334"/>
      <c r="AY150" s="332"/>
      <c r="AZ150" s="335"/>
      <c r="BA150" s="336"/>
      <c r="BB150" s="336"/>
      <c r="BC150" s="336"/>
      <c r="BD150" s="336"/>
      <c r="BE150" s="336"/>
      <c r="BF150" s="337"/>
      <c r="BG150" s="338"/>
      <c r="BH150" s="266"/>
      <c r="BI150" s="266"/>
      <c r="BJ150" s="267"/>
      <c r="BK150" s="267"/>
      <c r="BL150" s="267"/>
      <c r="BM150" s="267"/>
      <c r="BN150" s="267"/>
      <c r="BO150" s="267"/>
      <c r="BP150" s="267"/>
    </row>
    <row r="151" spans="1:68" x14ac:dyDescent="0.25">
      <c r="A151" s="273"/>
      <c r="B151" s="273"/>
      <c r="C151" s="267"/>
      <c r="D151" s="267"/>
      <c r="E151" s="266"/>
      <c r="F151" s="266"/>
      <c r="G151" s="266"/>
      <c r="H151" s="266"/>
      <c r="I151" s="266"/>
      <c r="J151" s="266"/>
      <c r="K151" s="266"/>
      <c r="L151" s="332"/>
      <c r="M151" s="266"/>
      <c r="N151" s="266"/>
      <c r="O151" s="266"/>
      <c r="P151" s="332"/>
      <c r="Q151" s="266"/>
      <c r="R151" s="266"/>
      <c r="S151" s="332"/>
      <c r="T151" s="266"/>
      <c r="U151" s="266"/>
      <c r="V151" s="332"/>
      <c r="W151" s="266"/>
      <c r="X151" s="266"/>
      <c r="Y151" s="266"/>
      <c r="Z151" s="266"/>
      <c r="AA151" s="266"/>
      <c r="AB151" s="266"/>
      <c r="AC151" s="266"/>
      <c r="AD151" s="266"/>
      <c r="AE151" s="266"/>
      <c r="AF151" s="266"/>
      <c r="AG151" s="266"/>
      <c r="AH151" s="266"/>
      <c r="AI151" s="266"/>
      <c r="AJ151" s="266"/>
      <c r="AK151" s="266"/>
      <c r="AL151" s="266"/>
      <c r="AM151" s="266"/>
      <c r="AN151" s="266"/>
      <c r="AO151" s="266"/>
      <c r="AP151" s="266"/>
      <c r="AQ151" s="266"/>
      <c r="AR151" s="266"/>
      <c r="AS151" s="266"/>
      <c r="AT151" s="332"/>
      <c r="AU151" s="266"/>
      <c r="AV151" s="266"/>
      <c r="AW151" s="333"/>
      <c r="AX151" s="334"/>
      <c r="AY151" s="332"/>
      <c r="AZ151" s="335"/>
      <c r="BA151" s="336"/>
      <c r="BB151" s="336"/>
      <c r="BC151" s="336"/>
      <c r="BD151" s="336"/>
      <c r="BE151" s="336"/>
      <c r="BF151" s="337"/>
      <c r="BG151" s="338"/>
      <c r="BH151" s="266"/>
      <c r="BI151" s="266"/>
      <c r="BJ151" s="267"/>
      <c r="BK151" s="267"/>
      <c r="BL151" s="267"/>
      <c r="BM151" s="267"/>
      <c r="BN151" s="267"/>
      <c r="BO151" s="267"/>
      <c r="BP151" s="267"/>
    </row>
    <row r="152" spans="1:68" x14ac:dyDescent="0.25">
      <c r="A152" s="273"/>
      <c r="B152" s="273"/>
      <c r="C152" s="267"/>
      <c r="D152" s="267"/>
      <c r="E152" s="20"/>
      <c r="F152" s="20"/>
      <c r="G152" s="20"/>
      <c r="H152" s="20"/>
      <c r="I152" s="20"/>
      <c r="J152" s="20"/>
      <c r="K152" s="20"/>
      <c r="L152" s="21"/>
      <c r="M152" s="20"/>
      <c r="N152" s="20"/>
      <c r="O152" s="20"/>
      <c r="P152" s="21"/>
      <c r="Q152" s="20"/>
      <c r="R152" s="20"/>
      <c r="S152" s="21"/>
      <c r="T152" s="20"/>
      <c r="U152" s="20"/>
      <c r="V152" s="21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1"/>
      <c r="AU152" s="20"/>
      <c r="AV152" s="20"/>
      <c r="AW152" s="75"/>
      <c r="AX152" s="79"/>
      <c r="AY152" s="21"/>
      <c r="AZ152" s="335"/>
      <c r="BA152" s="336"/>
      <c r="BB152" s="336"/>
      <c r="BC152" s="336"/>
      <c r="BD152" s="336"/>
      <c r="BE152" s="336"/>
      <c r="BF152" s="337"/>
      <c r="BG152" s="338"/>
      <c r="BH152" s="266"/>
      <c r="BI152" s="266"/>
      <c r="BJ152" s="267"/>
      <c r="BK152" s="267"/>
      <c r="BL152" s="267"/>
      <c r="BM152" s="267"/>
      <c r="BN152" s="267"/>
      <c r="BO152" s="267"/>
      <c r="BP152" s="267"/>
    </row>
    <row r="153" spans="1:68" x14ac:dyDescent="0.25">
      <c r="A153" s="273"/>
      <c r="B153" s="273"/>
      <c r="C153" s="267"/>
      <c r="D153" s="267"/>
      <c r="E153" s="266"/>
      <c r="F153" s="266"/>
      <c r="G153" s="266"/>
      <c r="H153" s="266"/>
      <c r="I153" s="266"/>
      <c r="J153" s="266"/>
      <c r="K153" s="266"/>
      <c r="L153" s="332"/>
      <c r="M153" s="266"/>
      <c r="N153" s="266"/>
      <c r="O153" s="266"/>
      <c r="P153" s="332"/>
      <c r="Q153" s="266"/>
      <c r="R153" s="266"/>
      <c r="S153" s="332"/>
      <c r="T153" s="266"/>
      <c r="U153" s="266"/>
      <c r="V153" s="332"/>
      <c r="W153" s="266"/>
      <c r="X153" s="266"/>
      <c r="Y153" s="266"/>
      <c r="Z153" s="266"/>
      <c r="AA153" s="266"/>
      <c r="AB153" s="266"/>
      <c r="AC153" s="266"/>
      <c r="AD153" s="266"/>
      <c r="AE153" s="266"/>
      <c r="AF153" s="266"/>
      <c r="AG153" s="266"/>
      <c r="AH153" s="266"/>
      <c r="AI153" s="266"/>
      <c r="AJ153" s="266"/>
      <c r="AK153" s="266"/>
      <c r="AL153" s="266"/>
      <c r="AM153" s="266"/>
      <c r="AN153" s="266"/>
      <c r="AO153" s="266"/>
      <c r="AP153" s="266"/>
      <c r="AQ153" s="266"/>
      <c r="AR153" s="266"/>
      <c r="AS153" s="266"/>
      <c r="AT153" s="332"/>
      <c r="AU153" s="266"/>
      <c r="AV153" s="266"/>
      <c r="AW153" s="333"/>
      <c r="AX153" s="334"/>
      <c r="AY153" s="332"/>
      <c r="AZ153" s="335"/>
      <c r="BA153" s="336"/>
      <c r="BB153" s="336"/>
      <c r="BC153" s="336"/>
      <c r="BD153" s="336"/>
      <c r="BE153" s="336"/>
      <c r="BF153" s="337"/>
      <c r="BG153" s="338"/>
      <c r="BH153" s="266"/>
      <c r="BI153" s="266"/>
      <c r="BJ153" s="267"/>
      <c r="BK153" s="267"/>
      <c r="BL153" s="267"/>
      <c r="BM153" s="267"/>
      <c r="BN153" s="267"/>
      <c r="BO153" s="267"/>
      <c r="BP153" s="267"/>
    </row>
    <row r="154" spans="1:68" x14ac:dyDescent="0.25">
      <c r="A154" s="273"/>
      <c r="B154" s="273"/>
      <c r="C154" s="267"/>
      <c r="D154" s="267"/>
      <c r="E154" s="20"/>
      <c r="F154" s="20"/>
      <c r="G154" s="20"/>
      <c r="H154" s="20"/>
      <c r="I154" s="20"/>
      <c r="J154" s="20"/>
      <c r="K154" s="20"/>
      <c r="L154" s="21"/>
      <c r="M154" s="20"/>
      <c r="N154" s="20"/>
      <c r="O154" s="20"/>
      <c r="P154" s="21"/>
      <c r="Q154" s="20"/>
      <c r="R154" s="20"/>
      <c r="S154" s="21"/>
      <c r="T154" s="20"/>
      <c r="U154" s="20"/>
      <c r="V154" s="21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1"/>
      <c r="AU154" s="20"/>
      <c r="AV154" s="20"/>
      <c r="AW154" s="75"/>
      <c r="AX154" s="79"/>
      <c r="AY154" s="21"/>
      <c r="AZ154" s="335"/>
      <c r="BA154" s="336"/>
      <c r="BB154" s="336"/>
      <c r="BC154" s="336"/>
      <c r="BD154" s="336"/>
      <c r="BE154" s="336"/>
      <c r="BF154" s="337"/>
      <c r="BG154" s="338"/>
      <c r="BH154" s="266"/>
      <c r="BI154" s="266"/>
      <c r="BJ154" s="267"/>
      <c r="BK154" s="267"/>
      <c r="BL154" s="267"/>
      <c r="BM154" s="267"/>
      <c r="BN154" s="267"/>
      <c r="BO154" s="267"/>
      <c r="BP154" s="267"/>
    </row>
    <row r="155" spans="1:68" x14ac:dyDescent="0.25">
      <c r="A155" s="273"/>
      <c r="B155" s="273"/>
      <c r="C155" s="267"/>
      <c r="D155" s="267"/>
      <c r="E155" s="20"/>
      <c r="F155" s="20"/>
      <c r="G155" s="20"/>
      <c r="H155" s="20"/>
      <c r="I155" s="20"/>
      <c r="J155" s="20"/>
      <c r="K155" s="20"/>
      <c r="L155" s="21"/>
      <c r="M155" s="20"/>
      <c r="N155" s="20"/>
      <c r="O155" s="20"/>
      <c r="P155" s="21"/>
      <c r="Q155" s="20"/>
      <c r="R155" s="20"/>
      <c r="S155" s="21"/>
      <c r="T155" s="20"/>
      <c r="U155" s="20"/>
      <c r="V155" s="21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1"/>
      <c r="AU155" s="20"/>
      <c r="AV155" s="20"/>
      <c r="AW155" s="75"/>
      <c r="AX155" s="79"/>
      <c r="AY155" s="21"/>
      <c r="AZ155" s="335"/>
      <c r="BA155" s="336"/>
      <c r="BB155" s="336"/>
      <c r="BC155" s="336"/>
      <c r="BD155" s="336"/>
      <c r="BE155" s="336"/>
      <c r="BF155" s="337"/>
      <c r="BG155" s="338"/>
      <c r="BH155" s="266"/>
      <c r="BI155" s="266"/>
      <c r="BJ155" s="267"/>
      <c r="BK155" s="267"/>
      <c r="BL155" s="267"/>
      <c r="BM155" s="267"/>
      <c r="BN155" s="267"/>
      <c r="BO155" s="267"/>
      <c r="BP155" s="267"/>
    </row>
    <row r="156" spans="1:68" x14ac:dyDescent="0.25">
      <c r="A156" s="273"/>
      <c r="B156" s="273"/>
      <c r="C156" s="267"/>
      <c r="D156" s="267"/>
      <c r="E156" s="266"/>
      <c r="F156" s="266"/>
      <c r="G156" s="266"/>
      <c r="H156" s="266"/>
      <c r="I156" s="266"/>
      <c r="J156" s="266"/>
      <c r="K156" s="266"/>
      <c r="L156" s="332"/>
      <c r="M156" s="266"/>
      <c r="N156" s="266"/>
      <c r="O156" s="266"/>
      <c r="P156" s="332"/>
      <c r="Q156" s="266"/>
      <c r="R156" s="266"/>
      <c r="S156" s="332"/>
      <c r="T156" s="266"/>
      <c r="U156" s="266"/>
      <c r="V156" s="332"/>
      <c r="W156" s="266"/>
      <c r="X156" s="266"/>
      <c r="Y156" s="266"/>
      <c r="Z156" s="266"/>
      <c r="AA156" s="266"/>
      <c r="AB156" s="266"/>
      <c r="AC156" s="266"/>
      <c r="AD156" s="266"/>
      <c r="AE156" s="266"/>
      <c r="AF156" s="266"/>
      <c r="AG156" s="266"/>
      <c r="AH156" s="266"/>
      <c r="AI156" s="266"/>
      <c r="AJ156" s="266"/>
      <c r="AK156" s="266"/>
      <c r="AL156" s="266"/>
      <c r="AM156" s="266"/>
      <c r="AN156" s="266"/>
      <c r="AO156" s="266"/>
      <c r="AP156" s="266"/>
      <c r="AQ156" s="266"/>
      <c r="AR156" s="266"/>
      <c r="AS156" s="266"/>
      <c r="AT156" s="332"/>
      <c r="AU156" s="266"/>
      <c r="AV156" s="266"/>
      <c r="AW156" s="333"/>
      <c r="AX156" s="334"/>
      <c r="AY156" s="332"/>
      <c r="AZ156" s="335"/>
      <c r="BA156" s="336"/>
      <c r="BB156" s="336"/>
      <c r="BC156" s="336"/>
      <c r="BD156" s="336"/>
      <c r="BE156" s="336"/>
      <c r="BF156" s="337"/>
      <c r="BG156" s="338"/>
      <c r="BH156" s="266"/>
      <c r="BI156" s="266"/>
      <c r="BJ156" s="267"/>
      <c r="BK156" s="267"/>
      <c r="BL156" s="267"/>
      <c r="BM156" s="267"/>
      <c r="BN156" s="267"/>
      <c r="BO156" s="267"/>
      <c r="BP156" s="267"/>
    </row>
    <row r="157" spans="1:68" x14ac:dyDescent="0.25">
      <c r="A157" s="273"/>
      <c r="B157" s="273"/>
      <c r="C157" s="267"/>
      <c r="D157" s="267"/>
      <c r="E157" s="266"/>
      <c r="F157" s="266"/>
      <c r="G157" s="266"/>
      <c r="H157" s="266"/>
      <c r="I157" s="266"/>
      <c r="J157" s="266"/>
      <c r="K157" s="266"/>
      <c r="L157" s="332"/>
      <c r="M157" s="266"/>
      <c r="N157" s="266"/>
      <c r="O157" s="266"/>
      <c r="P157" s="332"/>
      <c r="Q157" s="266"/>
      <c r="R157" s="266"/>
      <c r="S157" s="332"/>
      <c r="T157" s="266"/>
      <c r="U157" s="266"/>
      <c r="V157" s="332"/>
      <c r="W157" s="266"/>
      <c r="X157" s="266"/>
      <c r="Y157" s="266"/>
      <c r="Z157" s="266"/>
      <c r="AA157" s="266"/>
      <c r="AB157" s="266"/>
      <c r="AC157" s="266"/>
      <c r="AD157" s="266"/>
      <c r="AE157" s="266"/>
      <c r="AF157" s="266"/>
      <c r="AG157" s="266"/>
      <c r="AH157" s="266"/>
      <c r="AI157" s="266"/>
      <c r="AJ157" s="266"/>
      <c r="AK157" s="266"/>
      <c r="AL157" s="266"/>
      <c r="AM157" s="266"/>
      <c r="AN157" s="266"/>
      <c r="AO157" s="266"/>
      <c r="AP157" s="266"/>
      <c r="AQ157" s="266"/>
      <c r="AR157" s="266"/>
      <c r="AS157" s="266"/>
      <c r="AT157" s="332"/>
      <c r="AU157" s="266"/>
      <c r="AV157" s="266"/>
      <c r="AW157" s="333"/>
      <c r="AX157" s="334"/>
      <c r="AY157" s="332"/>
      <c r="AZ157" s="335"/>
      <c r="BA157" s="336"/>
      <c r="BB157" s="336"/>
      <c r="BC157" s="336"/>
      <c r="BD157" s="336"/>
      <c r="BE157" s="336"/>
      <c r="BF157" s="337"/>
      <c r="BG157" s="338"/>
      <c r="BH157" s="266"/>
      <c r="BI157" s="266"/>
      <c r="BJ157" s="267"/>
      <c r="BK157" s="267"/>
      <c r="BL157" s="267"/>
      <c r="BM157" s="267"/>
      <c r="BN157" s="267"/>
      <c r="BO157" s="267"/>
      <c r="BP157" s="267"/>
    </row>
    <row r="158" spans="1:68" x14ac:dyDescent="0.25">
      <c r="A158" s="273"/>
      <c r="B158" s="273"/>
      <c r="C158" s="267"/>
      <c r="D158" s="267"/>
      <c r="E158" s="20"/>
      <c r="F158" s="20"/>
      <c r="G158" s="20"/>
      <c r="H158" s="20"/>
      <c r="I158" s="20"/>
      <c r="J158" s="20"/>
      <c r="K158" s="20"/>
      <c r="L158" s="21"/>
      <c r="M158" s="20"/>
      <c r="N158" s="20"/>
      <c r="O158" s="20"/>
      <c r="P158" s="21"/>
      <c r="Q158" s="20"/>
      <c r="R158" s="20"/>
      <c r="S158" s="21"/>
      <c r="T158" s="20"/>
      <c r="U158" s="20"/>
      <c r="V158" s="21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1"/>
      <c r="AU158" s="20"/>
      <c r="AV158" s="20"/>
      <c r="AW158" s="75"/>
      <c r="AX158" s="79"/>
      <c r="AY158" s="21"/>
      <c r="AZ158" s="335"/>
      <c r="BA158" s="336"/>
      <c r="BB158" s="336"/>
      <c r="BC158" s="336"/>
      <c r="BD158" s="336"/>
      <c r="BE158" s="336"/>
      <c r="BF158" s="337"/>
      <c r="BG158" s="338"/>
      <c r="BH158" s="266"/>
      <c r="BI158" s="266"/>
      <c r="BJ158" s="267"/>
      <c r="BK158" s="267"/>
      <c r="BL158" s="267"/>
      <c r="BM158" s="267"/>
      <c r="BN158" s="267"/>
      <c r="BO158" s="267"/>
      <c r="BP158" s="267"/>
    </row>
    <row r="159" spans="1:68" x14ac:dyDescent="0.25">
      <c r="A159" s="273"/>
      <c r="B159" s="273"/>
      <c r="C159" s="267"/>
      <c r="D159" s="267"/>
      <c r="E159" s="20"/>
      <c r="F159" s="20"/>
      <c r="G159" s="20"/>
      <c r="H159" s="20"/>
      <c r="I159" s="20"/>
      <c r="J159" s="20"/>
      <c r="K159" s="20"/>
      <c r="L159" s="21"/>
      <c r="M159" s="20"/>
      <c r="N159" s="20"/>
      <c r="O159" s="20"/>
      <c r="P159" s="21"/>
      <c r="Q159" s="20"/>
      <c r="R159" s="20"/>
      <c r="S159" s="21"/>
      <c r="T159" s="20"/>
      <c r="U159" s="20"/>
      <c r="V159" s="21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1"/>
      <c r="AU159" s="20"/>
      <c r="AV159" s="20"/>
      <c r="AW159" s="75"/>
      <c r="AX159" s="79"/>
      <c r="AY159" s="21"/>
      <c r="AZ159" s="335"/>
      <c r="BA159" s="336"/>
      <c r="BB159" s="336"/>
      <c r="BC159" s="336"/>
      <c r="BD159" s="336"/>
      <c r="BE159" s="336"/>
      <c r="BF159" s="337"/>
      <c r="BG159" s="338"/>
      <c r="BH159" s="266"/>
      <c r="BI159" s="266"/>
      <c r="BJ159" s="267"/>
      <c r="BK159" s="267"/>
      <c r="BL159" s="267"/>
      <c r="BM159" s="267"/>
      <c r="BN159" s="267"/>
      <c r="BO159" s="267"/>
      <c r="BP159" s="267"/>
    </row>
    <row r="160" spans="1:68" x14ac:dyDescent="0.25">
      <c r="A160" s="273"/>
      <c r="B160" s="273"/>
      <c r="C160" s="267"/>
      <c r="D160" s="267"/>
      <c r="E160" s="20"/>
      <c r="F160" s="20"/>
      <c r="G160" s="20"/>
      <c r="H160" s="20"/>
      <c r="I160" s="20"/>
      <c r="J160" s="20"/>
      <c r="K160" s="20"/>
      <c r="L160" s="21"/>
      <c r="M160" s="20"/>
      <c r="N160" s="20"/>
      <c r="O160" s="20"/>
      <c r="P160" s="21"/>
      <c r="Q160" s="20"/>
      <c r="R160" s="20"/>
      <c r="S160" s="21"/>
      <c r="T160" s="20"/>
      <c r="U160" s="20"/>
      <c r="V160" s="21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1"/>
      <c r="AU160" s="20"/>
      <c r="AV160" s="20"/>
      <c r="AW160" s="75"/>
      <c r="AX160" s="79"/>
      <c r="AY160" s="21"/>
      <c r="AZ160" s="335"/>
      <c r="BA160" s="336"/>
      <c r="BB160" s="336"/>
      <c r="BC160" s="336"/>
      <c r="BD160" s="336"/>
      <c r="BE160" s="336"/>
      <c r="BF160" s="337"/>
      <c r="BG160" s="338"/>
      <c r="BH160" s="266"/>
      <c r="BI160" s="266"/>
      <c r="BJ160" s="267"/>
      <c r="BK160" s="267"/>
      <c r="BL160" s="267"/>
      <c r="BM160" s="267"/>
      <c r="BN160" s="267"/>
      <c r="BO160" s="267"/>
      <c r="BP160" s="267"/>
    </row>
    <row r="161" spans="1:68" x14ac:dyDescent="0.25">
      <c r="A161" s="273"/>
      <c r="B161" s="273"/>
      <c r="C161" s="267"/>
      <c r="D161" s="267"/>
      <c r="E161" s="266"/>
      <c r="F161" s="266"/>
      <c r="G161" s="266"/>
      <c r="H161" s="266"/>
      <c r="I161" s="266"/>
      <c r="J161" s="266"/>
      <c r="K161" s="266"/>
      <c r="L161" s="332"/>
      <c r="M161" s="266"/>
      <c r="N161" s="266"/>
      <c r="O161" s="266"/>
      <c r="P161" s="332"/>
      <c r="Q161" s="266"/>
      <c r="R161" s="266"/>
      <c r="S161" s="332"/>
      <c r="T161" s="266"/>
      <c r="U161" s="266"/>
      <c r="V161" s="332"/>
      <c r="W161" s="266"/>
      <c r="X161" s="266"/>
      <c r="Y161" s="266"/>
      <c r="Z161" s="266"/>
      <c r="AA161" s="266"/>
      <c r="AB161" s="266"/>
      <c r="AC161" s="266"/>
      <c r="AD161" s="266"/>
      <c r="AE161" s="266"/>
      <c r="AF161" s="266"/>
      <c r="AG161" s="266"/>
      <c r="AH161" s="266"/>
      <c r="AI161" s="266"/>
      <c r="AJ161" s="266"/>
      <c r="AK161" s="266"/>
      <c r="AL161" s="266"/>
      <c r="AM161" s="266"/>
      <c r="AN161" s="266"/>
      <c r="AO161" s="266"/>
      <c r="AP161" s="266"/>
      <c r="AQ161" s="266"/>
      <c r="AR161" s="266"/>
      <c r="AS161" s="266"/>
      <c r="AT161" s="332"/>
      <c r="AU161" s="266"/>
      <c r="AV161" s="266"/>
      <c r="AW161" s="333"/>
      <c r="AX161" s="334"/>
      <c r="AY161" s="332"/>
      <c r="AZ161" s="335"/>
      <c r="BA161" s="336"/>
      <c r="BB161" s="336"/>
      <c r="BC161" s="336"/>
      <c r="BD161" s="336"/>
      <c r="BE161" s="336"/>
      <c r="BF161" s="337"/>
      <c r="BG161" s="338"/>
      <c r="BH161" s="266"/>
      <c r="BI161" s="266"/>
      <c r="BJ161" s="267"/>
      <c r="BK161" s="267"/>
      <c r="BL161" s="267"/>
      <c r="BM161" s="267"/>
      <c r="BN161" s="267"/>
      <c r="BO161" s="267"/>
      <c r="BP161" s="267"/>
    </row>
    <row r="162" spans="1:68" x14ac:dyDescent="0.25">
      <c r="A162" s="273"/>
      <c r="B162" s="273"/>
      <c r="C162" s="267"/>
      <c r="D162" s="267"/>
      <c r="E162" s="20"/>
      <c r="F162" s="20"/>
      <c r="G162" s="20"/>
      <c r="H162" s="20"/>
      <c r="I162" s="20"/>
      <c r="J162" s="20"/>
      <c r="K162" s="20"/>
      <c r="L162" s="21"/>
      <c r="M162" s="20"/>
      <c r="N162" s="20"/>
      <c r="O162" s="20"/>
      <c r="P162" s="21"/>
      <c r="Q162" s="20"/>
      <c r="R162" s="20"/>
      <c r="S162" s="21"/>
      <c r="T162" s="20"/>
      <c r="U162" s="20"/>
      <c r="V162" s="21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1"/>
      <c r="AU162" s="20"/>
      <c r="AV162" s="20"/>
      <c r="AW162" s="75"/>
      <c r="AX162" s="79"/>
      <c r="AY162" s="21"/>
      <c r="AZ162" s="335"/>
      <c r="BA162" s="336"/>
      <c r="BB162" s="336"/>
      <c r="BC162" s="336"/>
      <c r="BD162" s="336"/>
      <c r="BE162" s="336"/>
      <c r="BF162" s="337"/>
      <c r="BG162" s="338"/>
      <c r="BH162" s="266"/>
      <c r="BI162" s="266"/>
      <c r="BJ162" s="267"/>
      <c r="BK162" s="267"/>
      <c r="BL162" s="267"/>
      <c r="BM162" s="267"/>
      <c r="BN162" s="267"/>
      <c r="BO162" s="267"/>
      <c r="BP162" s="267"/>
    </row>
    <row r="163" spans="1:68" x14ac:dyDescent="0.25">
      <c r="A163" s="273"/>
      <c r="B163" s="273"/>
      <c r="C163" s="267"/>
      <c r="D163" s="267"/>
      <c r="E163" s="20"/>
      <c r="F163" s="20"/>
      <c r="G163" s="20"/>
      <c r="H163" s="20"/>
      <c r="I163" s="20"/>
      <c r="J163" s="20"/>
      <c r="K163" s="20"/>
      <c r="L163" s="21"/>
      <c r="M163" s="20"/>
      <c r="N163" s="20"/>
      <c r="O163" s="20"/>
      <c r="P163" s="21"/>
      <c r="Q163" s="20"/>
      <c r="R163" s="20"/>
      <c r="S163" s="21"/>
      <c r="T163" s="20"/>
      <c r="U163" s="20"/>
      <c r="V163" s="21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1"/>
      <c r="AU163" s="20"/>
      <c r="AV163" s="20"/>
      <c r="AW163" s="75"/>
      <c r="AX163" s="79"/>
      <c r="AY163" s="21"/>
      <c r="AZ163" s="335"/>
      <c r="BA163" s="336"/>
      <c r="BB163" s="336"/>
      <c r="BC163" s="336"/>
      <c r="BD163" s="336"/>
      <c r="BE163" s="336"/>
      <c r="BF163" s="337"/>
      <c r="BG163" s="338"/>
      <c r="BH163" s="266"/>
      <c r="BI163" s="266"/>
      <c r="BJ163" s="267"/>
      <c r="BK163" s="267"/>
      <c r="BL163" s="267"/>
      <c r="BM163" s="267"/>
      <c r="BN163" s="267"/>
      <c r="BO163" s="267"/>
      <c r="BP163" s="267"/>
    </row>
    <row r="164" spans="1:68" x14ac:dyDescent="0.25">
      <c r="A164" s="273"/>
      <c r="B164" s="273"/>
      <c r="C164" s="267"/>
      <c r="D164" s="267"/>
      <c r="E164" s="20"/>
      <c r="F164" s="20"/>
      <c r="G164" s="20"/>
      <c r="H164" s="20"/>
      <c r="I164" s="20"/>
      <c r="J164" s="20"/>
      <c r="K164" s="20"/>
      <c r="L164" s="21"/>
      <c r="M164" s="20"/>
      <c r="N164" s="20"/>
      <c r="O164" s="20"/>
      <c r="P164" s="21"/>
      <c r="Q164" s="20"/>
      <c r="R164" s="20"/>
      <c r="S164" s="21"/>
      <c r="T164" s="20"/>
      <c r="U164" s="20"/>
      <c r="V164" s="21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1"/>
      <c r="AU164" s="20"/>
      <c r="AV164" s="20"/>
      <c r="AW164" s="75"/>
      <c r="AX164" s="79"/>
      <c r="AY164" s="21"/>
      <c r="AZ164" s="335"/>
      <c r="BA164" s="336"/>
      <c r="BB164" s="336"/>
      <c r="BC164" s="336"/>
      <c r="BD164" s="336"/>
      <c r="BE164" s="336"/>
      <c r="BF164" s="337"/>
      <c r="BG164" s="338"/>
      <c r="BH164" s="266"/>
      <c r="BI164" s="266"/>
      <c r="BJ164" s="267"/>
      <c r="BK164" s="267"/>
      <c r="BL164" s="267"/>
      <c r="BM164" s="267"/>
      <c r="BN164" s="267"/>
      <c r="BO164" s="267"/>
      <c r="BP164" s="267"/>
    </row>
    <row r="165" spans="1:68" x14ac:dyDescent="0.25">
      <c r="A165" s="273"/>
      <c r="B165" s="273"/>
      <c r="C165" s="267"/>
      <c r="D165" s="267"/>
      <c r="E165" s="20"/>
      <c r="F165" s="20"/>
      <c r="G165" s="20"/>
      <c r="H165" s="20"/>
      <c r="I165" s="20"/>
      <c r="J165" s="20"/>
      <c r="K165" s="20"/>
      <c r="L165" s="21"/>
      <c r="M165" s="20"/>
      <c r="N165" s="20"/>
      <c r="O165" s="20"/>
      <c r="P165" s="21"/>
      <c r="Q165" s="20"/>
      <c r="R165" s="20"/>
      <c r="S165" s="21"/>
      <c r="T165" s="20"/>
      <c r="U165" s="20"/>
      <c r="V165" s="21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1"/>
      <c r="AU165" s="20"/>
      <c r="AV165" s="20"/>
      <c r="AW165" s="75"/>
      <c r="AX165" s="79"/>
      <c r="AY165" s="21"/>
      <c r="AZ165" s="335"/>
      <c r="BA165" s="336"/>
      <c r="BB165" s="336"/>
      <c r="BC165" s="336"/>
      <c r="BD165" s="336"/>
      <c r="BE165" s="336"/>
      <c r="BF165" s="337"/>
      <c r="BG165" s="338"/>
      <c r="BH165" s="266"/>
      <c r="BI165" s="266"/>
      <c r="BJ165" s="267"/>
      <c r="BK165" s="267"/>
      <c r="BL165" s="267"/>
      <c r="BM165" s="267"/>
      <c r="BN165" s="267"/>
      <c r="BO165" s="267"/>
      <c r="BP165" s="267"/>
    </row>
    <row r="166" spans="1:68" x14ac:dyDescent="0.25">
      <c r="A166" s="273"/>
      <c r="B166" s="273"/>
      <c r="C166" s="267"/>
      <c r="D166" s="267"/>
      <c r="E166" s="20"/>
      <c r="F166" s="20"/>
      <c r="G166" s="20"/>
      <c r="H166" s="20"/>
      <c r="I166" s="20"/>
      <c r="J166" s="20"/>
      <c r="K166" s="20"/>
      <c r="L166" s="21"/>
      <c r="M166" s="20"/>
      <c r="N166" s="20"/>
      <c r="O166" s="20"/>
      <c r="P166" s="21"/>
      <c r="Q166" s="20"/>
      <c r="R166" s="20"/>
      <c r="S166" s="21"/>
      <c r="T166" s="20"/>
      <c r="U166" s="20"/>
      <c r="V166" s="21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1"/>
      <c r="AU166" s="20"/>
      <c r="AV166" s="20"/>
      <c r="AW166" s="75"/>
      <c r="AX166" s="79"/>
      <c r="AY166" s="21"/>
      <c r="AZ166" s="335"/>
      <c r="BA166" s="336"/>
      <c r="BB166" s="336"/>
      <c r="BC166" s="336"/>
      <c r="BD166" s="336"/>
      <c r="BE166" s="336"/>
      <c r="BF166" s="337"/>
      <c r="BG166" s="338"/>
      <c r="BH166" s="266"/>
      <c r="BI166" s="266"/>
      <c r="BJ166" s="267"/>
      <c r="BK166" s="267"/>
      <c r="BL166" s="267"/>
      <c r="BM166" s="267"/>
      <c r="BN166" s="267"/>
      <c r="BO166" s="267"/>
      <c r="BP166" s="267"/>
    </row>
    <row r="167" spans="1:68" x14ac:dyDescent="0.25">
      <c r="A167" s="273"/>
      <c r="B167" s="273"/>
      <c r="C167" s="267"/>
      <c r="D167" s="267"/>
      <c r="E167" s="20"/>
      <c r="F167" s="20"/>
      <c r="G167" s="20"/>
      <c r="H167" s="20"/>
      <c r="I167" s="20"/>
      <c r="J167" s="20"/>
      <c r="K167" s="20"/>
      <c r="L167" s="21"/>
      <c r="M167" s="20"/>
      <c r="N167" s="20"/>
      <c r="O167" s="20"/>
      <c r="P167" s="21"/>
      <c r="Q167" s="20"/>
      <c r="R167" s="20"/>
      <c r="S167" s="21"/>
      <c r="T167" s="20"/>
      <c r="U167" s="20"/>
      <c r="V167" s="21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1"/>
      <c r="AU167" s="20"/>
      <c r="AV167" s="20"/>
      <c r="AW167" s="75"/>
      <c r="AX167" s="79"/>
      <c r="AY167" s="21"/>
      <c r="AZ167" s="335"/>
      <c r="BA167" s="336"/>
      <c r="BB167" s="336"/>
      <c r="BC167" s="336"/>
      <c r="BD167" s="336"/>
      <c r="BE167" s="336"/>
      <c r="BF167" s="337"/>
      <c r="BG167" s="338"/>
      <c r="BH167" s="266"/>
      <c r="BI167" s="266"/>
      <c r="BJ167" s="267"/>
      <c r="BK167" s="267"/>
      <c r="BL167" s="267"/>
      <c r="BM167" s="267"/>
      <c r="BN167" s="267"/>
      <c r="BO167" s="267"/>
      <c r="BP167" s="267"/>
    </row>
    <row r="168" spans="1:68" x14ac:dyDescent="0.25">
      <c r="A168" s="273"/>
      <c r="B168" s="273"/>
      <c r="C168" s="267"/>
      <c r="D168" s="267"/>
      <c r="E168" s="20"/>
      <c r="F168" s="20"/>
      <c r="G168" s="20"/>
      <c r="H168" s="20"/>
      <c r="I168" s="20"/>
      <c r="J168" s="20"/>
      <c r="K168" s="20"/>
      <c r="L168" s="21"/>
      <c r="M168" s="20"/>
      <c r="N168" s="20"/>
      <c r="O168" s="20"/>
      <c r="P168" s="21"/>
      <c r="Q168" s="20"/>
      <c r="R168" s="20"/>
      <c r="S168" s="21"/>
      <c r="T168" s="20"/>
      <c r="U168" s="20"/>
      <c r="V168" s="21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1"/>
      <c r="AU168" s="20"/>
      <c r="AV168" s="20"/>
      <c r="AW168" s="75"/>
      <c r="AX168" s="79"/>
      <c r="AY168" s="21"/>
      <c r="AZ168" s="335"/>
      <c r="BA168" s="336"/>
      <c r="BB168" s="336"/>
      <c r="BC168" s="336"/>
      <c r="BD168" s="336"/>
      <c r="BE168" s="336"/>
      <c r="BF168" s="337"/>
      <c r="BG168" s="338"/>
      <c r="BH168" s="266"/>
      <c r="BI168" s="266"/>
      <c r="BJ168" s="267"/>
      <c r="BK168" s="267"/>
      <c r="BL168" s="267"/>
      <c r="BM168" s="267"/>
      <c r="BN168" s="267"/>
      <c r="BO168" s="267"/>
      <c r="BP168" s="267"/>
    </row>
    <row r="169" spans="1:68" x14ac:dyDescent="0.25">
      <c r="A169" s="273"/>
      <c r="B169" s="273"/>
      <c r="C169" s="267"/>
      <c r="D169" s="267"/>
      <c r="E169" s="266"/>
      <c r="F169" s="266"/>
      <c r="G169" s="266"/>
      <c r="H169" s="266"/>
      <c r="I169" s="266"/>
      <c r="J169" s="266"/>
      <c r="K169" s="266"/>
      <c r="L169" s="332"/>
      <c r="M169" s="266"/>
      <c r="N169" s="266"/>
      <c r="O169" s="266"/>
      <c r="P169" s="332"/>
      <c r="Q169" s="266"/>
      <c r="R169" s="266"/>
      <c r="S169" s="332"/>
      <c r="T169" s="266"/>
      <c r="U169" s="266"/>
      <c r="V169" s="332"/>
      <c r="W169" s="266"/>
      <c r="X169" s="266"/>
      <c r="Y169" s="266"/>
      <c r="Z169" s="266"/>
      <c r="AA169" s="266"/>
      <c r="AB169" s="266"/>
      <c r="AC169" s="266"/>
      <c r="AD169" s="266"/>
      <c r="AE169" s="266"/>
      <c r="AF169" s="266"/>
      <c r="AG169" s="266"/>
      <c r="AH169" s="266"/>
      <c r="AI169" s="266"/>
      <c r="AJ169" s="266"/>
      <c r="AK169" s="266"/>
      <c r="AL169" s="266"/>
      <c r="AM169" s="266"/>
      <c r="AN169" s="266"/>
      <c r="AO169" s="266"/>
      <c r="AP169" s="266"/>
      <c r="AQ169" s="266"/>
      <c r="AR169" s="266"/>
      <c r="AS169" s="266"/>
      <c r="AT169" s="332"/>
      <c r="AU169" s="266"/>
      <c r="AV169" s="266"/>
      <c r="AW169" s="333"/>
      <c r="AX169" s="334"/>
      <c r="AY169" s="332"/>
      <c r="AZ169" s="335"/>
      <c r="BA169" s="336"/>
      <c r="BB169" s="336"/>
      <c r="BC169" s="336"/>
      <c r="BD169" s="336"/>
      <c r="BE169" s="336"/>
      <c r="BF169" s="337"/>
      <c r="BG169" s="338"/>
      <c r="BH169" s="266"/>
      <c r="BI169" s="266"/>
      <c r="BJ169" s="267"/>
      <c r="BK169" s="267"/>
      <c r="BL169" s="267"/>
      <c r="BM169" s="267"/>
      <c r="BN169" s="267"/>
      <c r="BO169" s="267"/>
      <c r="BP169" s="267"/>
    </row>
    <row r="170" spans="1:68" x14ac:dyDescent="0.25">
      <c r="A170" s="273"/>
      <c r="B170" s="273"/>
      <c r="C170" s="267"/>
      <c r="D170" s="267"/>
      <c r="E170" s="20"/>
      <c r="F170" s="20"/>
      <c r="G170" s="20"/>
      <c r="H170" s="20"/>
      <c r="I170" s="20"/>
      <c r="J170" s="20"/>
      <c r="K170" s="20"/>
      <c r="L170" s="21"/>
      <c r="M170" s="20"/>
      <c r="N170" s="20"/>
      <c r="O170" s="20"/>
      <c r="P170" s="21"/>
      <c r="Q170" s="20"/>
      <c r="R170" s="20"/>
      <c r="S170" s="21"/>
      <c r="T170" s="20"/>
      <c r="U170" s="20"/>
      <c r="V170" s="21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1"/>
      <c r="AU170" s="20"/>
      <c r="AV170" s="20"/>
      <c r="AW170" s="75"/>
      <c r="AX170" s="79"/>
      <c r="AY170" s="21"/>
      <c r="AZ170" s="335"/>
      <c r="BA170" s="336"/>
      <c r="BB170" s="336"/>
      <c r="BC170" s="336"/>
      <c r="BD170" s="336"/>
      <c r="BE170" s="336"/>
      <c r="BF170" s="337"/>
      <c r="BG170" s="338"/>
      <c r="BH170" s="266"/>
      <c r="BI170" s="266"/>
      <c r="BJ170" s="267"/>
      <c r="BK170" s="267"/>
      <c r="BL170" s="267"/>
      <c r="BM170" s="267"/>
      <c r="BN170" s="267"/>
      <c r="BO170" s="267"/>
      <c r="BP170" s="267"/>
    </row>
    <row r="171" spans="1:68" x14ac:dyDescent="0.25">
      <c r="A171" s="273"/>
      <c r="B171" s="273"/>
      <c r="C171" s="267"/>
      <c r="D171" s="267"/>
      <c r="E171" s="20"/>
      <c r="F171" s="20"/>
      <c r="G171" s="20"/>
      <c r="H171" s="20"/>
      <c r="I171" s="20"/>
      <c r="J171" s="20"/>
      <c r="K171" s="20"/>
      <c r="L171" s="21"/>
      <c r="M171" s="20"/>
      <c r="N171" s="20"/>
      <c r="O171" s="20"/>
      <c r="P171" s="21"/>
      <c r="Q171" s="20"/>
      <c r="R171" s="20"/>
      <c r="S171" s="21"/>
      <c r="T171" s="20"/>
      <c r="U171" s="20"/>
      <c r="V171" s="21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1"/>
      <c r="AU171" s="20"/>
      <c r="AV171" s="20"/>
      <c r="AW171" s="75"/>
      <c r="AX171" s="79"/>
      <c r="AY171" s="21"/>
      <c r="AZ171" s="335"/>
      <c r="BA171" s="336"/>
      <c r="BB171" s="336"/>
      <c r="BC171" s="336"/>
      <c r="BD171" s="336"/>
      <c r="BE171" s="336"/>
      <c r="BF171" s="337"/>
      <c r="BG171" s="338"/>
      <c r="BH171" s="266"/>
      <c r="BI171" s="266"/>
      <c r="BJ171" s="267"/>
      <c r="BK171" s="267"/>
      <c r="BL171" s="267"/>
      <c r="BM171" s="267"/>
      <c r="BN171" s="267"/>
      <c r="BO171" s="267"/>
      <c r="BP171" s="267"/>
    </row>
    <row r="172" spans="1:68" x14ac:dyDescent="0.25">
      <c r="A172" s="273"/>
      <c r="B172" s="273"/>
      <c r="C172" s="267"/>
      <c r="D172" s="267"/>
      <c r="E172" s="266"/>
      <c r="F172" s="266"/>
      <c r="G172" s="266"/>
      <c r="H172" s="266"/>
      <c r="I172" s="266"/>
      <c r="J172" s="266"/>
      <c r="K172" s="266"/>
      <c r="L172" s="332"/>
      <c r="M172" s="266"/>
      <c r="N172" s="266"/>
      <c r="O172" s="266"/>
      <c r="P172" s="332"/>
      <c r="Q172" s="266"/>
      <c r="R172" s="266"/>
      <c r="S172" s="332"/>
      <c r="T172" s="266"/>
      <c r="U172" s="266"/>
      <c r="V172" s="332"/>
      <c r="W172" s="266"/>
      <c r="X172" s="266"/>
      <c r="Y172" s="266"/>
      <c r="Z172" s="266"/>
      <c r="AA172" s="266"/>
      <c r="AB172" s="266"/>
      <c r="AC172" s="266"/>
      <c r="AD172" s="266"/>
      <c r="AE172" s="266"/>
      <c r="AF172" s="266"/>
      <c r="AG172" s="266"/>
      <c r="AH172" s="266"/>
      <c r="AI172" s="266"/>
      <c r="AJ172" s="266"/>
      <c r="AK172" s="266"/>
      <c r="AL172" s="266"/>
      <c r="AM172" s="266"/>
      <c r="AN172" s="266"/>
      <c r="AO172" s="266"/>
      <c r="AP172" s="266"/>
      <c r="AQ172" s="266"/>
      <c r="AR172" s="266"/>
      <c r="AS172" s="266"/>
      <c r="AT172" s="332"/>
      <c r="AU172" s="266"/>
      <c r="AV172" s="266"/>
      <c r="AW172" s="333"/>
      <c r="AX172" s="334"/>
      <c r="AY172" s="332"/>
      <c r="AZ172" s="335"/>
      <c r="BA172" s="336"/>
      <c r="BB172" s="336"/>
      <c r="BC172" s="336"/>
      <c r="BD172" s="336"/>
      <c r="BE172" s="336"/>
      <c r="BF172" s="337"/>
      <c r="BG172" s="338"/>
      <c r="BH172" s="266"/>
      <c r="BI172" s="266"/>
      <c r="BJ172" s="267"/>
      <c r="BK172" s="267"/>
      <c r="BL172" s="267"/>
      <c r="BM172" s="267"/>
      <c r="BN172" s="267"/>
      <c r="BO172" s="267"/>
      <c r="BP172" s="267"/>
    </row>
    <row r="173" spans="1:68" x14ac:dyDescent="0.25">
      <c r="A173" s="273"/>
      <c r="B173" s="273"/>
      <c r="C173" s="267"/>
      <c r="D173" s="267"/>
      <c r="E173" s="20"/>
      <c r="F173" s="20"/>
      <c r="G173" s="20"/>
      <c r="H173" s="20"/>
      <c r="I173" s="20"/>
      <c r="J173" s="20"/>
      <c r="K173" s="20"/>
      <c r="L173" s="21"/>
      <c r="M173" s="20"/>
      <c r="N173" s="20"/>
      <c r="O173" s="20"/>
      <c r="P173" s="21"/>
      <c r="Q173" s="20"/>
      <c r="R173" s="20"/>
      <c r="S173" s="21"/>
      <c r="T173" s="20"/>
      <c r="U173" s="20"/>
      <c r="V173" s="21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1"/>
      <c r="AU173" s="20"/>
      <c r="AV173" s="20"/>
      <c r="AW173" s="75"/>
      <c r="AX173" s="79"/>
      <c r="AY173" s="21"/>
      <c r="AZ173" s="335"/>
      <c r="BA173" s="336"/>
      <c r="BB173" s="336"/>
      <c r="BC173" s="336"/>
      <c r="BD173" s="336"/>
      <c r="BE173" s="336"/>
      <c r="BF173" s="337"/>
      <c r="BG173" s="338"/>
      <c r="BH173" s="266"/>
      <c r="BI173" s="266"/>
      <c r="BJ173" s="267"/>
      <c r="BK173" s="267"/>
      <c r="BL173" s="267"/>
      <c r="BM173" s="267"/>
      <c r="BN173" s="267"/>
      <c r="BO173" s="267"/>
      <c r="BP173" s="267"/>
    </row>
    <row r="174" spans="1:68" x14ac:dyDescent="0.25">
      <c r="A174" s="273"/>
      <c r="B174" s="273"/>
      <c r="C174" s="267"/>
      <c r="D174" s="267"/>
      <c r="E174" s="266"/>
      <c r="F174" s="266"/>
      <c r="G174" s="266"/>
      <c r="H174" s="266"/>
      <c r="I174" s="266"/>
      <c r="J174" s="266"/>
      <c r="K174" s="266"/>
      <c r="L174" s="332"/>
      <c r="M174" s="266"/>
      <c r="N174" s="266"/>
      <c r="O174" s="266"/>
      <c r="P174" s="332"/>
      <c r="Q174" s="266"/>
      <c r="R174" s="266"/>
      <c r="S174" s="332"/>
      <c r="T174" s="266"/>
      <c r="U174" s="266"/>
      <c r="V174" s="332"/>
      <c r="W174" s="266"/>
      <c r="X174" s="266"/>
      <c r="Y174" s="266"/>
      <c r="Z174" s="266"/>
      <c r="AA174" s="266"/>
      <c r="AB174" s="266"/>
      <c r="AC174" s="266"/>
      <c r="AD174" s="266"/>
      <c r="AE174" s="266"/>
      <c r="AF174" s="266"/>
      <c r="AG174" s="266"/>
      <c r="AH174" s="266"/>
      <c r="AI174" s="266"/>
      <c r="AJ174" s="266"/>
      <c r="AK174" s="266"/>
      <c r="AL174" s="266"/>
      <c r="AM174" s="266"/>
      <c r="AN174" s="266"/>
      <c r="AO174" s="266"/>
      <c r="AP174" s="266"/>
      <c r="AQ174" s="266"/>
      <c r="AR174" s="266"/>
      <c r="AS174" s="266"/>
      <c r="AT174" s="332"/>
      <c r="AU174" s="266"/>
      <c r="AV174" s="266"/>
      <c r="AW174" s="333"/>
      <c r="AX174" s="334"/>
      <c r="AY174" s="332"/>
      <c r="AZ174" s="335"/>
      <c r="BA174" s="336"/>
      <c r="BB174" s="336"/>
      <c r="BC174" s="336"/>
      <c r="BD174" s="336"/>
      <c r="BE174" s="336"/>
      <c r="BF174" s="337"/>
      <c r="BG174" s="338"/>
      <c r="BH174" s="266"/>
      <c r="BI174" s="266"/>
      <c r="BJ174" s="267"/>
      <c r="BK174" s="267"/>
      <c r="BL174" s="267"/>
      <c r="BM174" s="267"/>
      <c r="BN174" s="267"/>
      <c r="BO174" s="267"/>
      <c r="BP174" s="267"/>
    </row>
    <row r="175" spans="1:68" x14ac:dyDescent="0.25">
      <c r="A175" s="273"/>
      <c r="B175" s="273"/>
      <c r="C175" s="267"/>
      <c r="D175" s="267"/>
      <c r="E175" s="266"/>
      <c r="F175" s="266"/>
      <c r="G175" s="266"/>
      <c r="H175" s="266"/>
      <c r="I175" s="266"/>
      <c r="J175" s="266"/>
      <c r="K175" s="266"/>
      <c r="L175" s="332"/>
      <c r="M175" s="266"/>
      <c r="N175" s="266"/>
      <c r="O175" s="266"/>
      <c r="P175" s="332"/>
      <c r="Q175" s="266"/>
      <c r="R175" s="266"/>
      <c r="S175" s="332"/>
      <c r="T175" s="266"/>
      <c r="U175" s="266"/>
      <c r="V175" s="332"/>
      <c r="W175" s="266"/>
      <c r="X175" s="266"/>
      <c r="Y175" s="266"/>
      <c r="Z175" s="266"/>
      <c r="AA175" s="266"/>
      <c r="AB175" s="266"/>
      <c r="AC175" s="266"/>
      <c r="AD175" s="266"/>
      <c r="AE175" s="266"/>
      <c r="AF175" s="266"/>
      <c r="AG175" s="266"/>
      <c r="AH175" s="266"/>
      <c r="AI175" s="266"/>
      <c r="AJ175" s="266"/>
      <c r="AK175" s="266"/>
      <c r="AL175" s="266"/>
      <c r="AM175" s="266"/>
      <c r="AN175" s="266"/>
      <c r="AO175" s="266"/>
      <c r="AP175" s="266"/>
      <c r="AQ175" s="266"/>
      <c r="AR175" s="266"/>
      <c r="AS175" s="266"/>
      <c r="AT175" s="332"/>
      <c r="AU175" s="266"/>
      <c r="AV175" s="266"/>
      <c r="AW175" s="333"/>
      <c r="AX175" s="334"/>
      <c r="AY175" s="332"/>
      <c r="AZ175" s="335"/>
      <c r="BA175" s="336"/>
      <c r="BB175" s="336"/>
      <c r="BC175" s="336"/>
      <c r="BD175" s="336"/>
      <c r="BE175" s="336"/>
      <c r="BF175" s="337"/>
      <c r="BG175" s="338"/>
      <c r="BH175" s="266"/>
      <c r="BI175" s="266"/>
      <c r="BJ175" s="267"/>
      <c r="BK175" s="267"/>
      <c r="BL175" s="267"/>
      <c r="BM175" s="267"/>
      <c r="BN175" s="267"/>
      <c r="BO175" s="267"/>
      <c r="BP175" s="267"/>
    </row>
    <row r="176" spans="1:68" x14ac:dyDescent="0.25">
      <c r="A176" s="273"/>
      <c r="B176" s="273"/>
      <c r="C176" s="267"/>
      <c r="D176" s="267"/>
      <c r="E176" s="20"/>
      <c r="F176" s="20"/>
      <c r="G176" s="20"/>
      <c r="H176" s="20"/>
      <c r="I176" s="20"/>
      <c r="J176" s="20"/>
      <c r="K176" s="20"/>
      <c r="L176" s="21"/>
      <c r="M176" s="20"/>
      <c r="N176" s="20"/>
      <c r="O176" s="20"/>
      <c r="P176" s="21"/>
      <c r="Q176" s="20"/>
      <c r="R176" s="20"/>
      <c r="S176" s="21"/>
      <c r="T176" s="20"/>
      <c r="U176" s="20"/>
      <c r="V176" s="21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1"/>
      <c r="AU176" s="20"/>
      <c r="AV176" s="20"/>
      <c r="AW176" s="75"/>
      <c r="AX176" s="79"/>
      <c r="AY176" s="21"/>
      <c r="AZ176" s="335"/>
      <c r="BA176" s="336"/>
      <c r="BB176" s="336"/>
      <c r="BC176" s="336"/>
      <c r="BD176" s="336"/>
      <c r="BE176" s="336"/>
      <c r="BF176" s="337"/>
      <c r="BG176" s="338"/>
      <c r="BH176" s="266"/>
      <c r="BI176" s="266"/>
      <c r="BJ176" s="267"/>
      <c r="BK176" s="267"/>
      <c r="BL176" s="267"/>
      <c r="BM176" s="267"/>
      <c r="BN176" s="267"/>
      <c r="BO176" s="267"/>
      <c r="BP176" s="267"/>
    </row>
    <row r="177" spans="1:68" x14ac:dyDescent="0.25">
      <c r="A177" s="273"/>
      <c r="B177" s="273"/>
      <c r="C177" s="267"/>
      <c r="D177" s="267"/>
      <c r="E177" s="266"/>
      <c r="F177" s="266"/>
      <c r="G177" s="266"/>
      <c r="H177" s="266"/>
      <c r="I177" s="266"/>
      <c r="J177" s="266"/>
      <c r="K177" s="266"/>
      <c r="L177" s="332"/>
      <c r="M177" s="266"/>
      <c r="N177" s="266"/>
      <c r="O177" s="266"/>
      <c r="P177" s="332"/>
      <c r="Q177" s="266"/>
      <c r="R177" s="266"/>
      <c r="S177" s="332"/>
      <c r="T177" s="266"/>
      <c r="U177" s="266"/>
      <c r="V177" s="332"/>
      <c r="W177" s="266"/>
      <c r="X177" s="266"/>
      <c r="Y177" s="266"/>
      <c r="Z177" s="266"/>
      <c r="AA177" s="266"/>
      <c r="AB177" s="266"/>
      <c r="AC177" s="266"/>
      <c r="AD177" s="266"/>
      <c r="AE177" s="266"/>
      <c r="AF177" s="266"/>
      <c r="AG177" s="266"/>
      <c r="AH177" s="266"/>
      <c r="AI177" s="266"/>
      <c r="AJ177" s="266"/>
      <c r="AK177" s="266"/>
      <c r="AL177" s="266"/>
      <c r="AM177" s="266"/>
      <c r="AN177" s="266"/>
      <c r="AO177" s="266"/>
      <c r="AP177" s="266"/>
      <c r="AQ177" s="266"/>
      <c r="AR177" s="266"/>
      <c r="AS177" s="266"/>
      <c r="AT177" s="332"/>
      <c r="AU177" s="266"/>
      <c r="AV177" s="266"/>
      <c r="AW177" s="333"/>
      <c r="AX177" s="334"/>
      <c r="AY177" s="332"/>
      <c r="AZ177" s="335"/>
      <c r="BA177" s="336"/>
      <c r="BB177" s="336"/>
      <c r="BC177" s="336"/>
      <c r="BD177" s="336"/>
      <c r="BE177" s="336"/>
      <c r="BF177" s="337"/>
      <c r="BG177" s="338"/>
      <c r="BH177" s="266"/>
      <c r="BI177" s="266"/>
      <c r="BJ177" s="267"/>
      <c r="BK177" s="267"/>
      <c r="BL177" s="267"/>
      <c r="BM177" s="267"/>
      <c r="BN177" s="267"/>
      <c r="BO177" s="267"/>
      <c r="BP177" s="267"/>
    </row>
    <row r="178" spans="1:68" x14ac:dyDescent="0.25">
      <c r="A178" s="273"/>
      <c r="B178" s="273"/>
      <c r="C178" s="267"/>
      <c r="D178" s="267"/>
      <c r="E178" s="266"/>
      <c r="F178" s="266"/>
      <c r="G178" s="266"/>
      <c r="H178" s="266"/>
      <c r="I178" s="266"/>
      <c r="J178" s="266"/>
      <c r="K178" s="266"/>
      <c r="L178" s="332"/>
      <c r="M178" s="266"/>
      <c r="N178" s="266"/>
      <c r="O178" s="266"/>
      <c r="P178" s="332"/>
      <c r="Q178" s="266"/>
      <c r="R178" s="266"/>
      <c r="S178" s="332"/>
      <c r="T178" s="266"/>
      <c r="U178" s="266"/>
      <c r="V178" s="332"/>
      <c r="W178" s="266"/>
      <c r="X178" s="266"/>
      <c r="Y178" s="266"/>
      <c r="Z178" s="266"/>
      <c r="AA178" s="266"/>
      <c r="AB178" s="266"/>
      <c r="AC178" s="266"/>
      <c r="AD178" s="266"/>
      <c r="AE178" s="266"/>
      <c r="AF178" s="266"/>
      <c r="AG178" s="266"/>
      <c r="AH178" s="266"/>
      <c r="AI178" s="266"/>
      <c r="AJ178" s="266"/>
      <c r="AK178" s="266"/>
      <c r="AL178" s="266"/>
      <c r="AM178" s="266"/>
      <c r="AN178" s="266"/>
      <c r="AO178" s="266"/>
      <c r="AP178" s="266"/>
      <c r="AQ178" s="266"/>
      <c r="AR178" s="266"/>
      <c r="AS178" s="266"/>
      <c r="AT178" s="332"/>
      <c r="AU178" s="266"/>
      <c r="AV178" s="266"/>
      <c r="AW178" s="333"/>
      <c r="AX178" s="334"/>
      <c r="AY178" s="332"/>
      <c r="AZ178" s="335"/>
      <c r="BA178" s="336"/>
      <c r="BB178" s="336"/>
      <c r="BC178" s="336"/>
      <c r="BD178" s="336"/>
      <c r="BE178" s="336"/>
      <c r="BF178" s="337"/>
      <c r="BG178" s="338"/>
      <c r="BH178" s="266"/>
      <c r="BI178" s="266"/>
      <c r="BJ178" s="267"/>
      <c r="BK178" s="267"/>
      <c r="BL178" s="267"/>
      <c r="BM178" s="267"/>
      <c r="BN178" s="267"/>
      <c r="BO178" s="267"/>
      <c r="BP178" s="267"/>
    </row>
    <row r="179" spans="1:68" x14ac:dyDescent="0.25">
      <c r="A179" s="273"/>
      <c r="B179" s="273"/>
      <c r="C179" s="267"/>
      <c r="D179" s="267"/>
      <c r="E179" s="20"/>
      <c r="F179" s="20"/>
      <c r="G179" s="20"/>
      <c r="H179" s="20"/>
      <c r="I179" s="20"/>
      <c r="J179" s="20"/>
      <c r="K179" s="20"/>
      <c r="L179" s="21"/>
      <c r="M179" s="20"/>
      <c r="N179" s="20"/>
      <c r="O179" s="20"/>
      <c r="P179" s="21"/>
      <c r="Q179" s="20"/>
      <c r="R179" s="20"/>
      <c r="S179" s="21"/>
      <c r="T179" s="20"/>
      <c r="U179" s="20"/>
      <c r="V179" s="21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1"/>
      <c r="AU179" s="20"/>
      <c r="AV179" s="20"/>
      <c r="AW179" s="75"/>
      <c r="AX179" s="79"/>
      <c r="AY179" s="21"/>
      <c r="AZ179" s="335"/>
      <c r="BA179" s="336"/>
      <c r="BB179" s="336"/>
      <c r="BC179" s="336"/>
      <c r="BD179" s="336"/>
      <c r="BE179" s="336"/>
      <c r="BF179" s="337"/>
      <c r="BG179" s="338"/>
      <c r="BH179" s="266"/>
      <c r="BI179" s="266"/>
      <c r="BJ179" s="267"/>
      <c r="BK179" s="267"/>
      <c r="BL179" s="267"/>
      <c r="BM179" s="267"/>
      <c r="BN179" s="267"/>
      <c r="BO179" s="267"/>
      <c r="BP179" s="267"/>
    </row>
    <row r="180" spans="1:68" x14ac:dyDescent="0.25">
      <c r="A180" s="273"/>
      <c r="B180" s="273"/>
      <c r="C180" s="267"/>
      <c r="D180" s="267"/>
      <c r="E180" s="20"/>
      <c r="F180" s="20"/>
      <c r="G180" s="20"/>
      <c r="H180" s="20"/>
      <c r="I180" s="20"/>
      <c r="J180" s="20"/>
      <c r="K180" s="20"/>
      <c r="L180" s="21"/>
      <c r="M180" s="20"/>
      <c r="N180" s="20"/>
      <c r="O180" s="20"/>
      <c r="P180" s="21"/>
      <c r="Q180" s="20"/>
      <c r="R180" s="20"/>
      <c r="S180" s="21"/>
      <c r="T180" s="20"/>
      <c r="U180" s="20"/>
      <c r="V180" s="21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1"/>
      <c r="AU180" s="20"/>
      <c r="AV180" s="20"/>
      <c r="AW180" s="75"/>
      <c r="AX180" s="79"/>
      <c r="AY180" s="21"/>
      <c r="AZ180" s="335"/>
      <c r="BA180" s="336"/>
      <c r="BB180" s="336"/>
      <c r="BC180" s="336"/>
      <c r="BD180" s="336"/>
      <c r="BE180" s="336"/>
      <c r="BF180" s="337"/>
      <c r="BG180" s="338"/>
      <c r="BH180" s="266"/>
      <c r="BI180" s="266"/>
      <c r="BJ180" s="267"/>
      <c r="BK180" s="267"/>
      <c r="BL180" s="267"/>
      <c r="BM180" s="267"/>
      <c r="BN180" s="267"/>
      <c r="BO180" s="267"/>
      <c r="BP180" s="267"/>
    </row>
    <row r="181" spans="1:68" x14ac:dyDescent="0.25">
      <c r="A181" s="273"/>
      <c r="B181" s="273"/>
      <c r="C181" s="267"/>
      <c r="D181" s="267"/>
      <c r="E181" s="20"/>
      <c r="F181" s="20"/>
      <c r="G181" s="20"/>
      <c r="H181" s="20"/>
      <c r="I181" s="20"/>
      <c r="J181" s="20"/>
      <c r="K181" s="20"/>
      <c r="L181" s="21"/>
      <c r="M181" s="20"/>
      <c r="N181" s="20"/>
      <c r="O181" s="20"/>
      <c r="P181" s="21"/>
      <c r="Q181" s="20"/>
      <c r="R181" s="20"/>
      <c r="S181" s="21"/>
      <c r="T181" s="20"/>
      <c r="U181" s="20"/>
      <c r="V181" s="21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1"/>
      <c r="AU181" s="20"/>
      <c r="AV181" s="20"/>
      <c r="AW181" s="75"/>
      <c r="AX181" s="79"/>
      <c r="AY181" s="21"/>
      <c r="AZ181" s="335"/>
      <c r="BA181" s="336"/>
      <c r="BB181" s="336"/>
      <c r="BC181" s="336"/>
      <c r="BD181" s="336"/>
      <c r="BE181" s="336"/>
      <c r="BF181" s="337"/>
      <c r="BG181" s="338"/>
      <c r="BH181" s="266"/>
      <c r="BI181" s="266"/>
      <c r="BJ181" s="267"/>
      <c r="BK181" s="267"/>
      <c r="BL181" s="267"/>
      <c r="BM181" s="267"/>
      <c r="BN181" s="267"/>
      <c r="BO181" s="267"/>
      <c r="BP181" s="267"/>
    </row>
    <row r="182" spans="1:68" x14ac:dyDescent="0.25">
      <c r="A182" s="273"/>
      <c r="B182" s="273"/>
      <c r="C182" s="267"/>
      <c r="D182" s="267"/>
      <c r="E182" s="20"/>
      <c r="F182" s="20"/>
      <c r="G182" s="20"/>
      <c r="H182" s="20"/>
      <c r="I182" s="20"/>
      <c r="J182" s="20"/>
      <c r="K182" s="20"/>
      <c r="L182" s="21"/>
      <c r="M182" s="20"/>
      <c r="N182" s="20"/>
      <c r="O182" s="20"/>
      <c r="P182" s="21"/>
      <c r="Q182" s="20"/>
      <c r="R182" s="20"/>
      <c r="S182" s="21"/>
      <c r="T182" s="20"/>
      <c r="U182" s="20"/>
      <c r="V182" s="21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1"/>
      <c r="AU182" s="20"/>
      <c r="AV182" s="20"/>
      <c r="AW182" s="75"/>
      <c r="AX182" s="79"/>
      <c r="AY182" s="21"/>
      <c r="AZ182" s="335"/>
      <c r="BA182" s="336"/>
      <c r="BB182" s="336"/>
      <c r="BC182" s="336"/>
      <c r="BD182" s="336"/>
      <c r="BE182" s="336"/>
      <c r="BF182" s="337"/>
      <c r="BG182" s="338"/>
      <c r="BH182" s="266"/>
      <c r="BI182" s="266"/>
      <c r="BJ182" s="267"/>
      <c r="BK182" s="267"/>
      <c r="BL182" s="267"/>
      <c r="BM182" s="267"/>
      <c r="BN182" s="267"/>
      <c r="BO182" s="267"/>
      <c r="BP182" s="267"/>
    </row>
    <row r="183" spans="1:68" x14ac:dyDescent="0.25">
      <c r="A183" s="273"/>
      <c r="B183" s="273"/>
      <c r="C183" s="267"/>
      <c r="D183" s="267"/>
      <c r="E183" s="20"/>
      <c r="F183" s="20"/>
      <c r="G183" s="20"/>
      <c r="H183" s="20"/>
      <c r="I183" s="20"/>
      <c r="J183" s="20"/>
      <c r="K183" s="20"/>
      <c r="L183" s="21"/>
      <c r="M183" s="20"/>
      <c r="N183" s="20"/>
      <c r="O183" s="20"/>
      <c r="P183" s="21"/>
      <c r="Q183" s="20"/>
      <c r="R183" s="20"/>
      <c r="S183" s="21"/>
      <c r="T183" s="20"/>
      <c r="U183" s="20"/>
      <c r="V183" s="21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1"/>
      <c r="AU183" s="20"/>
      <c r="AV183" s="20"/>
      <c r="AW183" s="75"/>
      <c r="AX183" s="79"/>
      <c r="AY183" s="21"/>
      <c r="AZ183" s="335"/>
      <c r="BA183" s="336"/>
      <c r="BB183" s="336"/>
      <c r="BC183" s="336"/>
      <c r="BD183" s="336"/>
      <c r="BE183" s="336"/>
      <c r="BF183" s="337"/>
      <c r="BG183" s="338"/>
      <c r="BH183" s="266"/>
      <c r="BI183" s="266"/>
      <c r="BJ183" s="267"/>
      <c r="BK183" s="267"/>
      <c r="BL183" s="267"/>
      <c r="BM183" s="267"/>
      <c r="BN183" s="267"/>
      <c r="BO183" s="267"/>
      <c r="BP183" s="267"/>
    </row>
    <row r="184" spans="1:68" x14ac:dyDescent="0.25">
      <c r="A184" s="273"/>
      <c r="B184" s="273"/>
      <c r="C184" s="267"/>
      <c r="D184" s="267"/>
      <c r="E184" s="266"/>
      <c r="F184" s="266"/>
      <c r="G184" s="266"/>
      <c r="H184" s="266"/>
      <c r="I184" s="266"/>
      <c r="J184" s="266"/>
      <c r="K184" s="266"/>
      <c r="L184" s="332"/>
      <c r="M184" s="266"/>
      <c r="N184" s="266"/>
      <c r="O184" s="266"/>
      <c r="P184" s="332"/>
      <c r="Q184" s="266"/>
      <c r="R184" s="266"/>
      <c r="S184" s="332"/>
      <c r="T184" s="266"/>
      <c r="U184" s="266"/>
      <c r="V184" s="332"/>
      <c r="W184" s="266"/>
      <c r="X184" s="266"/>
      <c r="Y184" s="266"/>
      <c r="Z184" s="266"/>
      <c r="AA184" s="266"/>
      <c r="AB184" s="266"/>
      <c r="AC184" s="266"/>
      <c r="AD184" s="266"/>
      <c r="AE184" s="266"/>
      <c r="AF184" s="266"/>
      <c r="AG184" s="266"/>
      <c r="AH184" s="266"/>
      <c r="AI184" s="266"/>
      <c r="AJ184" s="266"/>
      <c r="AK184" s="266"/>
      <c r="AL184" s="266"/>
      <c r="AM184" s="266"/>
      <c r="AN184" s="266"/>
      <c r="AO184" s="266"/>
      <c r="AP184" s="266"/>
      <c r="AQ184" s="266"/>
      <c r="AR184" s="266"/>
      <c r="AS184" s="266"/>
      <c r="AT184" s="332"/>
      <c r="AU184" s="266"/>
      <c r="AV184" s="266"/>
      <c r="AW184" s="333"/>
      <c r="AX184" s="334"/>
      <c r="AY184" s="332"/>
      <c r="AZ184" s="335"/>
      <c r="BA184" s="336"/>
      <c r="BB184" s="336"/>
      <c r="BC184" s="336"/>
      <c r="BD184" s="336"/>
      <c r="BE184" s="336"/>
      <c r="BF184" s="337"/>
      <c r="BG184" s="338"/>
      <c r="BH184" s="266"/>
      <c r="BI184" s="266"/>
      <c r="BJ184" s="267"/>
      <c r="BK184" s="267"/>
      <c r="BL184" s="267"/>
      <c r="BM184" s="267"/>
      <c r="BN184" s="267"/>
      <c r="BO184" s="267"/>
      <c r="BP184" s="267"/>
    </row>
    <row r="185" spans="1:68" x14ac:dyDescent="0.25">
      <c r="A185" s="273"/>
      <c r="B185" s="273"/>
      <c r="C185" s="267"/>
      <c r="D185" s="267"/>
      <c r="E185" s="266"/>
      <c r="F185" s="266"/>
      <c r="G185" s="266"/>
      <c r="H185" s="266"/>
      <c r="I185" s="266"/>
      <c r="J185" s="266"/>
      <c r="K185" s="266"/>
      <c r="L185" s="332"/>
      <c r="M185" s="266"/>
      <c r="N185" s="266"/>
      <c r="O185" s="266"/>
      <c r="P185" s="332"/>
      <c r="Q185" s="266"/>
      <c r="R185" s="266"/>
      <c r="S185" s="332"/>
      <c r="T185" s="266"/>
      <c r="U185" s="266"/>
      <c r="V185" s="332"/>
      <c r="W185" s="266"/>
      <c r="X185" s="266"/>
      <c r="Y185" s="266"/>
      <c r="Z185" s="266"/>
      <c r="AA185" s="266"/>
      <c r="AB185" s="266"/>
      <c r="AC185" s="266"/>
      <c r="AD185" s="266"/>
      <c r="AE185" s="266"/>
      <c r="AF185" s="266"/>
      <c r="AG185" s="266"/>
      <c r="AH185" s="266"/>
      <c r="AI185" s="266"/>
      <c r="AJ185" s="266"/>
      <c r="AK185" s="266"/>
      <c r="AL185" s="266"/>
      <c r="AM185" s="266"/>
      <c r="AN185" s="266"/>
      <c r="AO185" s="266"/>
      <c r="AP185" s="266"/>
      <c r="AQ185" s="266"/>
      <c r="AR185" s="266"/>
      <c r="AS185" s="266"/>
      <c r="AT185" s="332"/>
      <c r="AU185" s="266"/>
      <c r="AV185" s="266"/>
      <c r="AW185" s="333"/>
      <c r="AX185" s="334"/>
      <c r="AY185" s="332"/>
      <c r="AZ185" s="335"/>
      <c r="BA185" s="336"/>
      <c r="BB185" s="336"/>
      <c r="BC185" s="336"/>
      <c r="BD185" s="336"/>
      <c r="BE185" s="336"/>
      <c r="BF185" s="337"/>
      <c r="BG185" s="338"/>
      <c r="BH185" s="266"/>
      <c r="BI185" s="266"/>
      <c r="BJ185" s="267"/>
      <c r="BK185" s="267"/>
      <c r="BL185" s="267"/>
      <c r="BM185" s="267"/>
      <c r="BN185" s="267"/>
      <c r="BO185" s="267"/>
      <c r="BP185" s="267"/>
    </row>
    <row r="186" spans="1:68" x14ac:dyDescent="0.25">
      <c r="A186" s="273"/>
      <c r="B186" s="273"/>
      <c r="C186" s="267"/>
      <c r="D186" s="267"/>
      <c r="E186" s="266"/>
      <c r="F186" s="266"/>
      <c r="G186" s="266"/>
      <c r="H186" s="266"/>
      <c r="I186" s="266"/>
      <c r="J186" s="266"/>
      <c r="K186" s="266"/>
      <c r="L186" s="332"/>
      <c r="M186" s="266"/>
      <c r="N186" s="266"/>
      <c r="O186" s="266"/>
      <c r="P186" s="332"/>
      <c r="Q186" s="266"/>
      <c r="R186" s="266"/>
      <c r="S186" s="332"/>
      <c r="T186" s="266"/>
      <c r="U186" s="266"/>
      <c r="V186" s="332"/>
      <c r="W186" s="266"/>
      <c r="X186" s="266"/>
      <c r="Y186" s="266"/>
      <c r="Z186" s="266"/>
      <c r="AA186" s="266"/>
      <c r="AB186" s="266"/>
      <c r="AC186" s="266"/>
      <c r="AD186" s="266"/>
      <c r="AE186" s="266"/>
      <c r="AF186" s="266"/>
      <c r="AG186" s="266"/>
      <c r="AH186" s="266"/>
      <c r="AI186" s="266"/>
      <c r="AJ186" s="266"/>
      <c r="AK186" s="266"/>
      <c r="AL186" s="266"/>
      <c r="AM186" s="266"/>
      <c r="AN186" s="266"/>
      <c r="AO186" s="266"/>
      <c r="AP186" s="266"/>
      <c r="AQ186" s="266"/>
      <c r="AR186" s="266"/>
      <c r="AS186" s="266"/>
      <c r="AT186" s="332"/>
      <c r="AU186" s="266"/>
      <c r="AV186" s="266"/>
      <c r="AW186" s="333"/>
      <c r="AX186" s="334"/>
      <c r="AY186" s="332"/>
      <c r="AZ186" s="335"/>
      <c r="BA186" s="336"/>
      <c r="BB186" s="336"/>
      <c r="BC186" s="336"/>
      <c r="BD186" s="336"/>
      <c r="BE186" s="336"/>
      <c r="BF186" s="337"/>
      <c r="BG186" s="338"/>
      <c r="BH186" s="266"/>
      <c r="BI186" s="266"/>
      <c r="BJ186" s="267"/>
      <c r="BK186" s="267"/>
      <c r="BL186" s="267"/>
      <c r="BM186" s="267"/>
      <c r="BN186" s="267"/>
      <c r="BO186" s="267"/>
      <c r="BP186" s="267"/>
    </row>
    <row r="187" spans="1:68" x14ac:dyDescent="0.25">
      <c r="A187" s="273"/>
      <c r="B187" s="273"/>
      <c r="C187" s="267"/>
      <c r="D187" s="267"/>
      <c r="E187" s="20"/>
      <c r="F187" s="20"/>
      <c r="G187" s="20"/>
      <c r="H187" s="20"/>
      <c r="I187" s="20"/>
      <c r="J187" s="20"/>
      <c r="K187" s="20"/>
      <c r="L187" s="21"/>
      <c r="M187" s="20"/>
      <c r="N187" s="20"/>
      <c r="O187" s="20"/>
      <c r="P187" s="21"/>
      <c r="Q187" s="20"/>
      <c r="R187" s="20"/>
      <c r="S187" s="21"/>
      <c r="T187" s="20"/>
      <c r="U187" s="20"/>
      <c r="V187" s="21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1"/>
      <c r="AU187" s="20"/>
      <c r="AV187" s="20"/>
      <c r="AW187" s="75"/>
      <c r="AX187" s="79"/>
      <c r="AY187" s="21"/>
      <c r="AZ187" s="335"/>
      <c r="BA187" s="336"/>
      <c r="BB187" s="336"/>
      <c r="BC187" s="336"/>
      <c r="BD187" s="336"/>
      <c r="BE187" s="336"/>
      <c r="BF187" s="337"/>
      <c r="BG187" s="338"/>
      <c r="BH187" s="266"/>
      <c r="BI187" s="266"/>
      <c r="BJ187" s="267"/>
      <c r="BK187" s="267"/>
      <c r="BL187" s="267"/>
      <c r="BM187" s="267"/>
      <c r="BN187" s="267"/>
      <c r="BO187" s="267"/>
      <c r="BP187" s="267"/>
    </row>
    <row r="188" spans="1:68" x14ac:dyDescent="0.25">
      <c r="A188" s="273"/>
      <c r="B188" s="273"/>
      <c r="C188" s="267"/>
      <c r="D188" s="267"/>
      <c r="E188" s="266"/>
      <c r="F188" s="266"/>
      <c r="G188" s="266"/>
      <c r="H188" s="266"/>
      <c r="I188" s="266"/>
      <c r="J188" s="266"/>
      <c r="K188" s="266"/>
      <c r="L188" s="332"/>
      <c r="M188" s="266"/>
      <c r="N188" s="266"/>
      <c r="O188" s="266"/>
      <c r="P188" s="332"/>
      <c r="Q188" s="266"/>
      <c r="R188" s="266"/>
      <c r="S188" s="332"/>
      <c r="T188" s="266"/>
      <c r="U188" s="266"/>
      <c r="V188" s="332"/>
      <c r="W188" s="266"/>
      <c r="X188" s="266"/>
      <c r="Y188" s="266"/>
      <c r="Z188" s="266"/>
      <c r="AA188" s="266"/>
      <c r="AB188" s="266"/>
      <c r="AC188" s="266"/>
      <c r="AD188" s="266"/>
      <c r="AE188" s="266"/>
      <c r="AF188" s="266"/>
      <c r="AG188" s="266"/>
      <c r="AH188" s="266"/>
      <c r="AI188" s="266"/>
      <c r="AJ188" s="266"/>
      <c r="AK188" s="266"/>
      <c r="AL188" s="266"/>
      <c r="AM188" s="266"/>
      <c r="AN188" s="266"/>
      <c r="AO188" s="266"/>
      <c r="AP188" s="266"/>
      <c r="AQ188" s="266"/>
      <c r="AR188" s="266"/>
      <c r="AS188" s="266"/>
      <c r="AT188" s="332"/>
      <c r="AU188" s="266"/>
      <c r="AV188" s="266"/>
      <c r="AW188" s="333"/>
      <c r="AX188" s="334"/>
      <c r="AY188" s="332"/>
      <c r="AZ188" s="335"/>
      <c r="BA188" s="336"/>
      <c r="BB188" s="336"/>
      <c r="BC188" s="336"/>
      <c r="BD188" s="336"/>
      <c r="BE188" s="336"/>
      <c r="BF188" s="337"/>
      <c r="BG188" s="338"/>
      <c r="BH188" s="266"/>
      <c r="BI188" s="266"/>
      <c r="BJ188" s="267"/>
      <c r="BK188" s="267"/>
      <c r="BL188" s="267"/>
      <c r="BM188" s="267"/>
      <c r="BN188" s="267"/>
      <c r="BO188" s="267"/>
      <c r="BP188" s="267"/>
    </row>
    <row r="189" spans="1:68" x14ac:dyDescent="0.25">
      <c r="A189" s="273"/>
      <c r="B189" s="273"/>
      <c r="C189" s="267"/>
      <c r="D189" s="267"/>
      <c r="E189" s="266"/>
      <c r="F189" s="266"/>
      <c r="G189" s="266"/>
      <c r="H189" s="266"/>
      <c r="I189" s="266"/>
      <c r="J189" s="266"/>
      <c r="K189" s="266"/>
      <c r="L189" s="332"/>
      <c r="M189" s="266"/>
      <c r="N189" s="266"/>
      <c r="O189" s="266"/>
      <c r="P189" s="332"/>
      <c r="Q189" s="266"/>
      <c r="R189" s="266"/>
      <c r="S189" s="332"/>
      <c r="T189" s="266"/>
      <c r="U189" s="266"/>
      <c r="V189" s="332"/>
      <c r="W189" s="266"/>
      <c r="X189" s="266"/>
      <c r="Y189" s="266"/>
      <c r="Z189" s="266"/>
      <c r="AA189" s="266"/>
      <c r="AB189" s="266"/>
      <c r="AC189" s="266"/>
      <c r="AD189" s="266"/>
      <c r="AE189" s="266"/>
      <c r="AF189" s="266"/>
      <c r="AG189" s="266"/>
      <c r="AH189" s="266"/>
      <c r="AI189" s="266"/>
      <c r="AJ189" s="266"/>
      <c r="AK189" s="266"/>
      <c r="AL189" s="266"/>
      <c r="AM189" s="266"/>
      <c r="AN189" s="266"/>
      <c r="AO189" s="266"/>
      <c r="AP189" s="266"/>
      <c r="AQ189" s="266"/>
      <c r="AR189" s="266"/>
      <c r="AS189" s="266"/>
      <c r="AT189" s="332"/>
      <c r="AU189" s="266"/>
      <c r="AV189" s="266"/>
      <c r="AW189" s="333"/>
      <c r="AX189" s="334"/>
      <c r="AY189" s="332"/>
      <c r="AZ189" s="335"/>
      <c r="BA189" s="336"/>
      <c r="BB189" s="336"/>
      <c r="BC189" s="336"/>
      <c r="BD189" s="336"/>
      <c r="BE189" s="336"/>
      <c r="BF189" s="337"/>
      <c r="BG189" s="338"/>
      <c r="BH189" s="266"/>
      <c r="BI189" s="266"/>
      <c r="BJ189" s="267"/>
      <c r="BK189" s="267"/>
      <c r="BL189" s="267"/>
      <c r="BM189" s="267"/>
      <c r="BN189" s="267"/>
      <c r="BO189" s="267"/>
      <c r="BP189" s="267"/>
    </row>
    <row r="190" spans="1:68" x14ac:dyDescent="0.25">
      <c r="A190" s="273"/>
      <c r="B190" s="273"/>
      <c r="C190" s="267"/>
      <c r="D190" s="267"/>
      <c r="E190" s="266"/>
      <c r="F190" s="266"/>
      <c r="G190" s="266"/>
      <c r="H190" s="266"/>
      <c r="I190" s="266"/>
      <c r="J190" s="266"/>
      <c r="K190" s="266"/>
      <c r="L190" s="332"/>
      <c r="M190" s="266"/>
      <c r="N190" s="266"/>
      <c r="O190" s="266"/>
      <c r="P190" s="332"/>
      <c r="Q190" s="266"/>
      <c r="R190" s="266"/>
      <c r="S190" s="332"/>
      <c r="T190" s="266"/>
      <c r="U190" s="266"/>
      <c r="V190" s="332"/>
      <c r="W190" s="266"/>
      <c r="X190" s="266"/>
      <c r="Y190" s="266"/>
      <c r="Z190" s="266"/>
      <c r="AA190" s="266"/>
      <c r="AB190" s="266"/>
      <c r="AC190" s="266"/>
      <c r="AD190" s="266"/>
      <c r="AE190" s="266"/>
      <c r="AF190" s="266"/>
      <c r="AG190" s="266"/>
      <c r="AH190" s="266"/>
      <c r="AI190" s="266"/>
      <c r="AJ190" s="266"/>
      <c r="AK190" s="266"/>
      <c r="AL190" s="266"/>
      <c r="AM190" s="266"/>
      <c r="AN190" s="266"/>
      <c r="AO190" s="266"/>
      <c r="AP190" s="266"/>
      <c r="AQ190" s="266"/>
      <c r="AR190" s="266"/>
      <c r="AS190" s="266"/>
      <c r="AT190" s="332"/>
      <c r="AU190" s="266"/>
      <c r="AV190" s="266"/>
      <c r="AW190" s="333"/>
      <c r="AX190" s="334"/>
      <c r="AY190" s="332"/>
      <c r="AZ190" s="335"/>
      <c r="BA190" s="336"/>
      <c r="BB190" s="336"/>
      <c r="BC190" s="336"/>
      <c r="BD190" s="336"/>
      <c r="BE190" s="336"/>
      <c r="BF190" s="337"/>
      <c r="BG190" s="338"/>
      <c r="BH190" s="266"/>
      <c r="BI190" s="266"/>
      <c r="BJ190" s="267"/>
      <c r="BK190" s="267"/>
      <c r="BL190" s="267"/>
      <c r="BM190" s="267"/>
      <c r="BN190" s="267"/>
      <c r="BO190" s="267"/>
      <c r="BP190" s="267"/>
    </row>
    <row r="191" spans="1:68" x14ac:dyDescent="0.25">
      <c r="A191" s="273"/>
      <c r="B191" s="273"/>
      <c r="C191" s="267"/>
      <c r="D191" s="267"/>
      <c r="E191" s="266"/>
      <c r="F191" s="266"/>
      <c r="G191" s="266"/>
      <c r="H191" s="266"/>
      <c r="I191" s="266"/>
      <c r="J191" s="266"/>
      <c r="K191" s="266"/>
      <c r="L191" s="332"/>
      <c r="M191" s="266"/>
      <c r="N191" s="266"/>
      <c r="O191" s="266"/>
      <c r="P191" s="332"/>
      <c r="Q191" s="266"/>
      <c r="R191" s="266"/>
      <c r="S191" s="332"/>
      <c r="T191" s="266"/>
      <c r="U191" s="266"/>
      <c r="V191" s="332"/>
      <c r="W191" s="266"/>
      <c r="X191" s="266"/>
      <c r="Y191" s="266"/>
      <c r="Z191" s="266"/>
      <c r="AA191" s="266"/>
      <c r="AB191" s="266"/>
      <c r="AC191" s="266"/>
      <c r="AD191" s="266"/>
      <c r="AE191" s="266"/>
      <c r="AF191" s="266"/>
      <c r="AG191" s="266"/>
      <c r="AH191" s="266"/>
      <c r="AI191" s="266"/>
      <c r="AJ191" s="266"/>
      <c r="AK191" s="266"/>
      <c r="AL191" s="266"/>
      <c r="AM191" s="266"/>
      <c r="AN191" s="266"/>
      <c r="AO191" s="266"/>
      <c r="AP191" s="266"/>
      <c r="AQ191" s="266"/>
      <c r="AR191" s="266"/>
      <c r="AS191" s="266"/>
      <c r="AT191" s="332"/>
      <c r="AU191" s="266"/>
      <c r="AV191" s="266"/>
      <c r="AW191" s="333"/>
      <c r="AX191" s="334"/>
      <c r="AY191" s="332"/>
      <c r="AZ191" s="335"/>
      <c r="BA191" s="336"/>
      <c r="BB191" s="336"/>
      <c r="BC191" s="336"/>
      <c r="BD191" s="336"/>
      <c r="BE191" s="336"/>
      <c r="BF191" s="337"/>
      <c r="BG191" s="338"/>
      <c r="BH191" s="266"/>
      <c r="BI191" s="266"/>
      <c r="BJ191" s="267"/>
      <c r="BK191" s="267"/>
      <c r="BL191" s="267"/>
      <c r="BM191" s="267"/>
      <c r="BN191" s="267"/>
      <c r="BO191" s="267"/>
      <c r="BP191" s="267"/>
    </row>
    <row r="192" spans="1:68" s="339" customFormat="1" x14ac:dyDescent="0.25">
      <c r="A192" s="273"/>
      <c r="B192" s="273"/>
      <c r="C192" s="267"/>
      <c r="D192" s="267"/>
      <c r="E192" s="266"/>
      <c r="F192" s="266"/>
      <c r="G192" s="266"/>
      <c r="H192" s="266"/>
      <c r="I192" s="266"/>
      <c r="J192" s="266"/>
      <c r="K192" s="266"/>
      <c r="L192" s="332"/>
      <c r="M192" s="266"/>
      <c r="N192" s="266"/>
      <c r="O192" s="266"/>
      <c r="P192" s="332"/>
      <c r="Q192" s="266"/>
      <c r="R192" s="266"/>
      <c r="S192" s="332"/>
      <c r="T192" s="266"/>
      <c r="U192" s="266"/>
      <c r="V192" s="332"/>
      <c r="W192" s="266"/>
      <c r="X192" s="266"/>
      <c r="Y192" s="266"/>
      <c r="Z192" s="266"/>
      <c r="AA192" s="266"/>
      <c r="AB192" s="266"/>
      <c r="AC192" s="266"/>
      <c r="AD192" s="266"/>
      <c r="AE192" s="266"/>
      <c r="AF192" s="266"/>
      <c r="AG192" s="266"/>
      <c r="AH192" s="266"/>
      <c r="AI192" s="266"/>
      <c r="AJ192" s="266"/>
      <c r="AK192" s="266"/>
      <c r="AL192" s="266"/>
      <c r="AM192" s="266"/>
      <c r="AN192" s="266"/>
      <c r="AO192" s="266"/>
      <c r="AP192" s="266"/>
      <c r="AQ192" s="266"/>
      <c r="AR192" s="266"/>
      <c r="AS192" s="266"/>
      <c r="AT192" s="332"/>
      <c r="AU192" s="266"/>
      <c r="AV192" s="266"/>
      <c r="AW192" s="333"/>
      <c r="AX192" s="334"/>
      <c r="AY192" s="332"/>
      <c r="AZ192" s="335"/>
      <c r="BA192" s="336"/>
      <c r="BB192" s="336"/>
      <c r="BC192" s="336"/>
      <c r="BD192" s="336"/>
      <c r="BE192" s="336"/>
      <c r="BF192" s="337"/>
      <c r="BG192" s="338"/>
      <c r="BH192" s="266"/>
      <c r="BI192" s="266"/>
      <c r="BJ192" s="267"/>
      <c r="BK192" s="267"/>
      <c r="BL192" s="267"/>
      <c r="BM192" s="267"/>
      <c r="BN192" s="267"/>
      <c r="BO192" s="267"/>
      <c r="BP192" s="267"/>
    </row>
    <row r="193" spans="1:68" s="339" customFormat="1" x14ac:dyDescent="0.25">
      <c r="A193" s="273"/>
      <c r="B193" s="273"/>
      <c r="C193" s="267"/>
      <c r="D193" s="267"/>
      <c r="E193" s="266"/>
      <c r="F193" s="266"/>
      <c r="G193" s="266"/>
      <c r="H193" s="266"/>
      <c r="I193" s="266"/>
      <c r="J193" s="266"/>
      <c r="K193" s="266"/>
      <c r="L193" s="332"/>
      <c r="M193" s="266"/>
      <c r="N193" s="266"/>
      <c r="O193" s="266"/>
      <c r="P193" s="332"/>
      <c r="Q193" s="266"/>
      <c r="R193" s="266"/>
      <c r="S193" s="332"/>
      <c r="T193" s="266"/>
      <c r="U193" s="266"/>
      <c r="V193" s="332"/>
      <c r="W193" s="266"/>
      <c r="X193" s="266"/>
      <c r="Y193" s="266"/>
      <c r="Z193" s="266"/>
      <c r="AA193" s="266"/>
      <c r="AB193" s="266"/>
      <c r="AC193" s="266"/>
      <c r="AD193" s="266"/>
      <c r="AE193" s="266"/>
      <c r="AF193" s="266"/>
      <c r="AG193" s="266"/>
      <c r="AH193" s="266"/>
      <c r="AI193" s="266"/>
      <c r="AJ193" s="266"/>
      <c r="AK193" s="266"/>
      <c r="AL193" s="266"/>
      <c r="AM193" s="266"/>
      <c r="AN193" s="266"/>
      <c r="AO193" s="266"/>
      <c r="AP193" s="266"/>
      <c r="AQ193" s="266"/>
      <c r="AR193" s="266"/>
      <c r="AS193" s="266"/>
      <c r="AT193" s="332"/>
      <c r="AU193" s="266"/>
      <c r="AV193" s="266"/>
      <c r="AW193" s="333"/>
      <c r="AX193" s="334"/>
      <c r="AY193" s="332"/>
      <c r="AZ193" s="335"/>
      <c r="BA193" s="336"/>
      <c r="BB193" s="336"/>
      <c r="BC193" s="336"/>
      <c r="BD193" s="336"/>
      <c r="BE193" s="336"/>
      <c r="BF193" s="337"/>
      <c r="BG193" s="338"/>
      <c r="BH193" s="266"/>
      <c r="BI193" s="266"/>
      <c r="BJ193" s="267"/>
      <c r="BK193" s="267"/>
      <c r="BL193" s="267"/>
      <c r="BM193" s="267"/>
      <c r="BN193" s="267"/>
      <c r="BO193" s="267"/>
      <c r="BP193" s="267"/>
    </row>
    <row r="194" spans="1:68" s="339" customFormat="1" x14ac:dyDescent="0.25">
      <c r="A194" s="273"/>
      <c r="B194" s="273"/>
      <c r="C194" s="267"/>
      <c r="D194" s="267"/>
      <c r="E194" s="266"/>
      <c r="F194" s="266"/>
      <c r="G194" s="266"/>
      <c r="H194" s="266"/>
      <c r="I194" s="266"/>
      <c r="J194" s="266"/>
      <c r="K194" s="266"/>
      <c r="L194" s="332"/>
      <c r="M194" s="266"/>
      <c r="N194" s="266"/>
      <c r="O194" s="266"/>
      <c r="P194" s="332"/>
      <c r="Q194" s="266"/>
      <c r="R194" s="266"/>
      <c r="S194" s="332"/>
      <c r="T194" s="266"/>
      <c r="U194" s="266"/>
      <c r="V194" s="332"/>
      <c r="W194" s="266"/>
      <c r="X194" s="266"/>
      <c r="Y194" s="266"/>
      <c r="Z194" s="266"/>
      <c r="AA194" s="266"/>
      <c r="AB194" s="266"/>
      <c r="AC194" s="266"/>
      <c r="AD194" s="266"/>
      <c r="AE194" s="266"/>
      <c r="AF194" s="266"/>
      <c r="AG194" s="266"/>
      <c r="AH194" s="266"/>
      <c r="AI194" s="266"/>
      <c r="AJ194" s="266"/>
      <c r="AK194" s="266"/>
      <c r="AL194" s="266"/>
      <c r="AM194" s="266"/>
      <c r="AN194" s="266"/>
      <c r="AO194" s="266"/>
      <c r="AP194" s="266"/>
      <c r="AQ194" s="266"/>
      <c r="AR194" s="266"/>
      <c r="AS194" s="266"/>
      <c r="AT194" s="332"/>
      <c r="AU194" s="266"/>
      <c r="AV194" s="266"/>
      <c r="AW194" s="333"/>
      <c r="AX194" s="334"/>
      <c r="AY194" s="332"/>
      <c r="AZ194" s="335"/>
      <c r="BA194" s="336"/>
      <c r="BB194" s="336"/>
      <c r="BC194" s="336"/>
      <c r="BD194" s="336"/>
      <c r="BE194" s="336"/>
      <c r="BF194" s="337"/>
      <c r="BG194" s="338"/>
      <c r="BH194" s="266"/>
      <c r="BI194" s="266"/>
      <c r="BJ194" s="267"/>
      <c r="BK194" s="267"/>
      <c r="BL194" s="267"/>
      <c r="BM194" s="267"/>
      <c r="BN194" s="267"/>
      <c r="BO194" s="267"/>
      <c r="BP194" s="267"/>
    </row>
    <row r="195" spans="1:68" s="339" customFormat="1" x14ac:dyDescent="0.25">
      <c r="A195" s="273"/>
      <c r="B195" s="273"/>
      <c r="C195" s="267"/>
      <c r="D195" s="267"/>
      <c r="E195" s="266"/>
      <c r="F195" s="266"/>
      <c r="G195" s="266"/>
      <c r="H195" s="266"/>
      <c r="I195" s="266"/>
      <c r="J195" s="266"/>
      <c r="K195" s="266"/>
      <c r="L195" s="332"/>
      <c r="M195" s="266"/>
      <c r="N195" s="266"/>
      <c r="O195" s="266"/>
      <c r="P195" s="332"/>
      <c r="Q195" s="266"/>
      <c r="R195" s="266"/>
      <c r="S195" s="332"/>
      <c r="T195" s="266"/>
      <c r="U195" s="266"/>
      <c r="V195" s="332"/>
      <c r="W195" s="266"/>
      <c r="X195" s="266"/>
      <c r="Y195" s="266"/>
      <c r="Z195" s="266"/>
      <c r="AA195" s="266"/>
      <c r="AB195" s="266"/>
      <c r="AC195" s="266"/>
      <c r="AD195" s="266"/>
      <c r="AE195" s="266"/>
      <c r="AF195" s="266"/>
      <c r="AG195" s="266"/>
      <c r="AH195" s="266"/>
      <c r="AI195" s="266"/>
      <c r="AJ195" s="266"/>
      <c r="AK195" s="266"/>
      <c r="AL195" s="266"/>
      <c r="AM195" s="266"/>
      <c r="AN195" s="266"/>
      <c r="AO195" s="266"/>
      <c r="AP195" s="266"/>
      <c r="AQ195" s="266"/>
      <c r="AR195" s="266"/>
      <c r="AS195" s="266"/>
      <c r="AT195" s="332"/>
      <c r="AU195" s="266"/>
      <c r="AV195" s="266"/>
      <c r="AW195" s="333"/>
      <c r="AX195" s="334"/>
      <c r="AY195" s="332"/>
      <c r="AZ195" s="335"/>
      <c r="BA195" s="336"/>
      <c r="BB195" s="336"/>
      <c r="BC195" s="336"/>
      <c r="BD195" s="336"/>
      <c r="BE195" s="336"/>
      <c r="BF195" s="337"/>
      <c r="BG195" s="338"/>
      <c r="BH195" s="266"/>
      <c r="BI195" s="266"/>
      <c r="BJ195" s="267"/>
      <c r="BK195" s="267"/>
      <c r="BL195" s="267"/>
      <c r="BM195" s="267"/>
      <c r="BN195" s="267"/>
      <c r="BO195" s="267"/>
      <c r="BP195" s="267"/>
    </row>
    <row r="196" spans="1:68" s="339" customFormat="1" x14ac:dyDescent="0.25">
      <c r="A196" s="273"/>
      <c r="B196" s="273"/>
      <c r="C196" s="267"/>
      <c r="D196" s="267"/>
      <c r="E196" s="266"/>
      <c r="F196" s="266"/>
      <c r="G196" s="266"/>
      <c r="H196" s="266"/>
      <c r="I196" s="266"/>
      <c r="J196" s="266"/>
      <c r="K196" s="266"/>
      <c r="L196" s="332"/>
      <c r="M196" s="266"/>
      <c r="N196" s="266"/>
      <c r="O196" s="266"/>
      <c r="P196" s="332"/>
      <c r="Q196" s="266"/>
      <c r="R196" s="266"/>
      <c r="S196" s="332"/>
      <c r="T196" s="266"/>
      <c r="U196" s="266"/>
      <c r="V196" s="332"/>
      <c r="W196" s="266"/>
      <c r="X196" s="266"/>
      <c r="Y196" s="266"/>
      <c r="Z196" s="266"/>
      <c r="AA196" s="266"/>
      <c r="AB196" s="266"/>
      <c r="AC196" s="266"/>
      <c r="AD196" s="266"/>
      <c r="AE196" s="266"/>
      <c r="AF196" s="266"/>
      <c r="AG196" s="266"/>
      <c r="AH196" s="266"/>
      <c r="AI196" s="266"/>
      <c r="AJ196" s="266"/>
      <c r="AK196" s="266"/>
      <c r="AL196" s="266"/>
      <c r="AM196" s="266"/>
      <c r="AN196" s="266"/>
      <c r="AO196" s="266"/>
      <c r="AP196" s="266"/>
      <c r="AQ196" s="266"/>
      <c r="AR196" s="266"/>
      <c r="AS196" s="266"/>
      <c r="AT196" s="332"/>
      <c r="AU196" s="266"/>
      <c r="AV196" s="266"/>
      <c r="AW196" s="333"/>
      <c r="AX196" s="334"/>
      <c r="AY196" s="332"/>
      <c r="AZ196" s="335"/>
      <c r="BA196" s="336"/>
      <c r="BB196" s="336"/>
      <c r="BC196" s="336"/>
      <c r="BD196" s="336"/>
      <c r="BE196" s="336"/>
      <c r="BF196" s="337"/>
      <c r="BG196" s="338"/>
      <c r="BH196" s="266"/>
      <c r="BI196" s="266"/>
      <c r="BJ196" s="267"/>
      <c r="BK196" s="267"/>
      <c r="BL196" s="267"/>
      <c r="BM196" s="267"/>
      <c r="BN196" s="267"/>
      <c r="BO196" s="267"/>
      <c r="BP196" s="267"/>
    </row>
    <row r="197" spans="1:68" s="339" customFormat="1" x14ac:dyDescent="0.25">
      <c r="A197" s="273"/>
      <c r="B197" s="273"/>
      <c r="C197" s="267"/>
      <c r="D197" s="267"/>
      <c r="E197" s="266"/>
      <c r="F197" s="266"/>
      <c r="G197" s="266"/>
      <c r="H197" s="266"/>
      <c r="I197" s="266"/>
      <c r="J197" s="266"/>
      <c r="K197" s="266"/>
      <c r="L197" s="332"/>
      <c r="M197" s="266"/>
      <c r="N197" s="266"/>
      <c r="O197" s="266"/>
      <c r="P197" s="332"/>
      <c r="Q197" s="266"/>
      <c r="R197" s="266"/>
      <c r="S197" s="332"/>
      <c r="T197" s="266"/>
      <c r="U197" s="266"/>
      <c r="V197" s="332"/>
      <c r="W197" s="266"/>
      <c r="X197" s="266"/>
      <c r="Y197" s="266"/>
      <c r="Z197" s="266"/>
      <c r="AA197" s="266"/>
      <c r="AB197" s="266"/>
      <c r="AC197" s="266"/>
      <c r="AD197" s="266"/>
      <c r="AE197" s="266"/>
      <c r="AF197" s="266"/>
      <c r="AG197" s="266"/>
      <c r="AH197" s="266"/>
      <c r="AI197" s="266"/>
      <c r="AJ197" s="266"/>
      <c r="AK197" s="266"/>
      <c r="AL197" s="266"/>
      <c r="AM197" s="266"/>
      <c r="AN197" s="266"/>
      <c r="AO197" s="266"/>
      <c r="AP197" s="266"/>
      <c r="AQ197" s="266"/>
      <c r="AR197" s="266"/>
      <c r="AS197" s="266"/>
      <c r="AT197" s="332"/>
      <c r="AU197" s="266"/>
      <c r="AV197" s="266"/>
      <c r="AW197" s="333"/>
      <c r="AX197" s="334"/>
      <c r="AY197" s="332"/>
      <c r="AZ197" s="335"/>
      <c r="BA197" s="336"/>
      <c r="BB197" s="336"/>
      <c r="BC197" s="336"/>
      <c r="BD197" s="336"/>
      <c r="BE197" s="336"/>
      <c r="BF197" s="337"/>
      <c r="BG197" s="338"/>
      <c r="BH197" s="266"/>
      <c r="BI197" s="266"/>
      <c r="BJ197" s="267"/>
      <c r="BK197" s="267"/>
      <c r="BL197" s="267"/>
      <c r="BM197" s="267"/>
      <c r="BN197" s="267"/>
      <c r="BO197" s="267"/>
      <c r="BP197" s="267"/>
    </row>
    <row r="198" spans="1:68" s="339" customFormat="1" x14ac:dyDescent="0.25">
      <c r="A198" s="273"/>
      <c r="B198" s="273"/>
      <c r="C198" s="267"/>
      <c r="D198" s="267"/>
      <c r="E198" s="266"/>
      <c r="F198" s="266"/>
      <c r="G198" s="266"/>
      <c r="H198" s="266"/>
      <c r="I198" s="266"/>
      <c r="J198" s="266"/>
      <c r="K198" s="266"/>
      <c r="L198" s="332"/>
      <c r="M198" s="266"/>
      <c r="N198" s="266"/>
      <c r="O198" s="266"/>
      <c r="P198" s="332"/>
      <c r="Q198" s="266"/>
      <c r="R198" s="266"/>
      <c r="S198" s="332"/>
      <c r="T198" s="266"/>
      <c r="U198" s="266"/>
      <c r="V198" s="332"/>
      <c r="W198" s="266"/>
      <c r="X198" s="266"/>
      <c r="Y198" s="266"/>
      <c r="Z198" s="266"/>
      <c r="AA198" s="266"/>
      <c r="AB198" s="266"/>
      <c r="AC198" s="266"/>
      <c r="AD198" s="266"/>
      <c r="AE198" s="266"/>
      <c r="AF198" s="266"/>
      <c r="AG198" s="266"/>
      <c r="AH198" s="266"/>
      <c r="AI198" s="266"/>
      <c r="AJ198" s="266"/>
      <c r="AK198" s="266"/>
      <c r="AL198" s="266"/>
      <c r="AM198" s="266"/>
      <c r="AN198" s="266"/>
      <c r="AO198" s="266"/>
      <c r="AP198" s="266"/>
      <c r="AQ198" s="266"/>
      <c r="AR198" s="266"/>
      <c r="AS198" s="266"/>
      <c r="AT198" s="332"/>
      <c r="AU198" s="266"/>
      <c r="AV198" s="266"/>
      <c r="AW198" s="333"/>
      <c r="AX198" s="334"/>
      <c r="AY198" s="332"/>
      <c r="AZ198" s="335"/>
      <c r="BA198" s="336"/>
      <c r="BB198" s="336"/>
      <c r="BC198" s="336"/>
      <c r="BD198" s="336"/>
      <c r="BE198" s="336"/>
      <c r="BF198" s="337"/>
      <c r="BG198" s="338"/>
      <c r="BH198" s="266"/>
      <c r="BI198" s="266"/>
      <c r="BJ198" s="267"/>
      <c r="BK198" s="267"/>
      <c r="BL198" s="267"/>
      <c r="BM198" s="267"/>
      <c r="BN198" s="267"/>
      <c r="BO198" s="267"/>
      <c r="BP198" s="267"/>
    </row>
    <row r="199" spans="1:68" s="339" customFormat="1" x14ac:dyDescent="0.25">
      <c r="A199" s="273"/>
      <c r="B199" s="273"/>
      <c r="C199" s="267"/>
      <c r="D199" s="267"/>
      <c r="E199" s="266"/>
      <c r="F199" s="266"/>
      <c r="G199" s="266"/>
      <c r="H199" s="266"/>
      <c r="I199" s="266"/>
      <c r="J199" s="266"/>
      <c r="K199" s="266"/>
      <c r="L199" s="332"/>
      <c r="M199" s="266"/>
      <c r="N199" s="266"/>
      <c r="O199" s="266"/>
      <c r="P199" s="332"/>
      <c r="Q199" s="266"/>
      <c r="R199" s="266"/>
      <c r="S199" s="332"/>
      <c r="T199" s="266"/>
      <c r="U199" s="266"/>
      <c r="V199" s="332"/>
      <c r="W199" s="266"/>
      <c r="X199" s="266"/>
      <c r="Y199" s="266"/>
      <c r="Z199" s="266"/>
      <c r="AA199" s="266"/>
      <c r="AB199" s="266"/>
      <c r="AC199" s="266"/>
      <c r="AD199" s="266"/>
      <c r="AE199" s="266"/>
      <c r="AF199" s="266"/>
      <c r="AG199" s="266"/>
      <c r="AH199" s="266"/>
      <c r="AI199" s="266"/>
      <c r="AJ199" s="266"/>
      <c r="AK199" s="266"/>
      <c r="AL199" s="266"/>
      <c r="AM199" s="266"/>
      <c r="AN199" s="266"/>
      <c r="AO199" s="266"/>
      <c r="AP199" s="266"/>
      <c r="AQ199" s="266"/>
      <c r="AR199" s="266"/>
      <c r="AS199" s="266"/>
      <c r="AT199" s="332"/>
      <c r="AU199" s="266"/>
      <c r="AV199" s="266"/>
      <c r="AW199" s="333"/>
      <c r="AX199" s="334"/>
      <c r="AY199" s="332"/>
      <c r="AZ199" s="335"/>
      <c r="BA199" s="336"/>
      <c r="BB199" s="336"/>
      <c r="BC199" s="336"/>
      <c r="BD199" s="336"/>
      <c r="BE199" s="336"/>
      <c r="BF199" s="337"/>
      <c r="BG199" s="338"/>
      <c r="BH199" s="266"/>
      <c r="BI199" s="266"/>
      <c r="BJ199" s="267"/>
      <c r="BK199" s="267"/>
      <c r="BL199" s="267"/>
      <c r="BM199" s="267"/>
      <c r="BN199" s="267"/>
      <c r="BO199" s="267"/>
      <c r="BP199" s="267"/>
    </row>
    <row r="200" spans="1:68" s="339" customFormat="1" x14ac:dyDescent="0.25">
      <c r="A200" s="273"/>
      <c r="B200" s="273"/>
      <c r="C200" s="267"/>
      <c r="D200" s="267"/>
      <c r="E200" s="266"/>
      <c r="F200" s="266"/>
      <c r="G200" s="266"/>
      <c r="H200" s="266"/>
      <c r="I200" s="266"/>
      <c r="J200" s="266"/>
      <c r="K200" s="266"/>
      <c r="L200" s="332"/>
      <c r="M200" s="266"/>
      <c r="N200" s="266"/>
      <c r="O200" s="266"/>
      <c r="P200" s="332"/>
      <c r="Q200" s="266"/>
      <c r="R200" s="266"/>
      <c r="S200" s="332"/>
      <c r="T200" s="266"/>
      <c r="U200" s="266"/>
      <c r="V200" s="332"/>
      <c r="W200" s="266"/>
      <c r="X200" s="266"/>
      <c r="Y200" s="266"/>
      <c r="Z200" s="266"/>
      <c r="AA200" s="266"/>
      <c r="AB200" s="266"/>
      <c r="AC200" s="266"/>
      <c r="AD200" s="266"/>
      <c r="AE200" s="266"/>
      <c r="AF200" s="266"/>
      <c r="AG200" s="266"/>
      <c r="AH200" s="266"/>
      <c r="AI200" s="266"/>
      <c r="AJ200" s="266"/>
      <c r="AK200" s="266"/>
      <c r="AL200" s="266"/>
      <c r="AM200" s="266"/>
      <c r="AN200" s="266"/>
      <c r="AO200" s="266"/>
      <c r="AP200" s="266"/>
      <c r="AQ200" s="266"/>
      <c r="AR200" s="266"/>
      <c r="AS200" s="266"/>
      <c r="AT200" s="332"/>
      <c r="AU200" s="266"/>
      <c r="AV200" s="266"/>
      <c r="AW200" s="333"/>
      <c r="AX200" s="334"/>
      <c r="AY200" s="332"/>
      <c r="AZ200" s="335"/>
      <c r="BA200" s="336"/>
      <c r="BB200" s="336"/>
      <c r="BC200" s="336"/>
      <c r="BD200" s="336"/>
      <c r="BE200" s="336"/>
      <c r="BF200" s="337"/>
      <c r="BG200" s="338"/>
      <c r="BH200" s="266"/>
      <c r="BI200" s="266"/>
      <c r="BJ200" s="267"/>
      <c r="BK200" s="267"/>
      <c r="BL200" s="267"/>
      <c r="BM200" s="267"/>
      <c r="BN200" s="267"/>
      <c r="BO200" s="267"/>
      <c r="BP200" s="267"/>
    </row>
    <row r="201" spans="1:68" s="339" customFormat="1" x14ac:dyDescent="0.25">
      <c r="A201" s="273"/>
      <c r="B201" s="273"/>
      <c r="C201" s="267"/>
      <c r="D201" s="267"/>
      <c r="E201" s="266"/>
      <c r="F201" s="266"/>
      <c r="G201" s="266"/>
      <c r="H201" s="266"/>
      <c r="I201" s="266"/>
      <c r="J201" s="266"/>
      <c r="K201" s="266"/>
      <c r="L201" s="332"/>
      <c r="M201" s="266"/>
      <c r="N201" s="266"/>
      <c r="O201" s="266"/>
      <c r="P201" s="332"/>
      <c r="Q201" s="266"/>
      <c r="R201" s="266"/>
      <c r="S201" s="332"/>
      <c r="T201" s="266"/>
      <c r="U201" s="266"/>
      <c r="V201" s="332"/>
      <c r="W201" s="266"/>
      <c r="X201" s="266"/>
      <c r="Y201" s="266"/>
      <c r="Z201" s="266"/>
      <c r="AA201" s="266"/>
      <c r="AB201" s="266"/>
      <c r="AC201" s="266"/>
      <c r="AD201" s="266"/>
      <c r="AE201" s="266"/>
      <c r="AF201" s="266"/>
      <c r="AG201" s="266"/>
      <c r="AH201" s="266"/>
      <c r="AI201" s="266"/>
      <c r="AJ201" s="266"/>
      <c r="AK201" s="266"/>
      <c r="AL201" s="266"/>
      <c r="AM201" s="266"/>
      <c r="AN201" s="266"/>
      <c r="AO201" s="266"/>
      <c r="AP201" s="266"/>
      <c r="AQ201" s="266"/>
      <c r="AR201" s="266"/>
      <c r="AS201" s="266"/>
      <c r="AT201" s="332"/>
      <c r="AU201" s="266"/>
      <c r="AV201" s="266"/>
      <c r="AW201" s="333"/>
      <c r="AX201" s="334"/>
      <c r="AY201" s="332"/>
      <c r="AZ201" s="335"/>
      <c r="BA201" s="336"/>
      <c r="BB201" s="336"/>
      <c r="BC201" s="336"/>
      <c r="BD201" s="336"/>
      <c r="BE201" s="336"/>
      <c r="BF201" s="337"/>
      <c r="BG201" s="338"/>
      <c r="BH201" s="266"/>
      <c r="BI201" s="266"/>
      <c r="BJ201" s="267"/>
      <c r="BK201" s="267"/>
      <c r="BL201" s="267"/>
      <c r="BM201" s="267"/>
      <c r="BN201" s="267"/>
      <c r="BO201" s="267"/>
      <c r="BP201" s="267"/>
    </row>
    <row r="202" spans="1:68" s="339" customFormat="1" x14ac:dyDescent="0.25">
      <c r="A202" s="273"/>
      <c r="B202" s="273"/>
      <c r="C202" s="267"/>
      <c r="D202" s="267"/>
      <c r="E202" s="266"/>
      <c r="F202" s="266"/>
      <c r="G202" s="266"/>
      <c r="H202" s="266"/>
      <c r="I202" s="266"/>
      <c r="J202" s="266"/>
      <c r="K202" s="266"/>
      <c r="L202" s="332"/>
      <c r="M202" s="266"/>
      <c r="N202" s="266"/>
      <c r="O202" s="266"/>
      <c r="P202" s="332"/>
      <c r="Q202" s="266"/>
      <c r="R202" s="266"/>
      <c r="S202" s="332"/>
      <c r="T202" s="266"/>
      <c r="U202" s="266"/>
      <c r="V202" s="332"/>
      <c r="W202" s="266"/>
      <c r="X202" s="266"/>
      <c r="Y202" s="266"/>
      <c r="Z202" s="266"/>
      <c r="AA202" s="266"/>
      <c r="AB202" s="266"/>
      <c r="AC202" s="266"/>
      <c r="AD202" s="266"/>
      <c r="AE202" s="266"/>
      <c r="AF202" s="266"/>
      <c r="AG202" s="266"/>
      <c r="AH202" s="266"/>
      <c r="AI202" s="266"/>
      <c r="AJ202" s="266"/>
      <c r="AK202" s="266"/>
      <c r="AL202" s="266"/>
      <c r="AM202" s="266"/>
      <c r="AN202" s="266"/>
      <c r="AO202" s="266"/>
      <c r="AP202" s="266"/>
      <c r="AQ202" s="266"/>
      <c r="AR202" s="266"/>
      <c r="AS202" s="266"/>
      <c r="AT202" s="332"/>
      <c r="AU202" s="266"/>
      <c r="AV202" s="266"/>
      <c r="AW202" s="333"/>
      <c r="AX202" s="334"/>
      <c r="AY202" s="332"/>
      <c r="AZ202" s="335"/>
      <c r="BA202" s="336"/>
      <c r="BB202" s="336"/>
      <c r="BC202" s="336"/>
      <c r="BD202" s="336"/>
      <c r="BE202" s="336"/>
      <c r="BF202" s="337"/>
      <c r="BG202" s="338"/>
      <c r="BH202" s="266"/>
      <c r="BI202" s="266"/>
      <c r="BJ202" s="267"/>
      <c r="BK202" s="267"/>
      <c r="BL202" s="267"/>
      <c r="BM202" s="267"/>
      <c r="BN202" s="267"/>
      <c r="BO202" s="267"/>
      <c r="BP202" s="267"/>
    </row>
  </sheetData>
  <autoFilter ref="B10:BP202">
    <sortState ref="B11:BP92">
      <sortCondition ref="B11:B92" customList="ML,AAA,AA,A,S A"/>
      <sortCondition descending="1" ref="AZ11:AZ92"/>
      <sortCondition descending="1" ref="BB11:BB92"/>
      <sortCondition ref="C11:C92" customList="SP,MR,RP,CL,DL"/>
    </sortState>
  </autoFilter>
  <sortState ref="A11:BP82">
    <sortCondition descending="1" ref="AZ11:AZ82"/>
    <sortCondition descending="1" ref="BB11:BB82"/>
    <sortCondition ref="B11:B82" customList="ML,AAA,AA,A,S A"/>
    <sortCondition ref="C11:C82" customList="SP,MR,RP,CL,DL"/>
    <sortCondition descending="1" ref="BJ11:BJ82"/>
    <sortCondition descending="1" ref="D11:D82"/>
    <sortCondition ref="F11:F82"/>
  </sortState>
  <phoneticPr fontId="2" type="noConversion"/>
  <conditionalFormatting sqref="M192:N202">
    <cfRule type="expression" dxfId="135" priority="23">
      <formula>IF(M192&lt;&gt;"1 star",1,0)</formula>
    </cfRule>
  </conditionalFormatting>
  <conditionalFormatting sqref="B192:XFD202">
    <cfRule type="expression" dxfId="134" priority="24">
      <formula>IF(MOD(ROW(),2)=1,1,0)</formula>
    </cfRule>
  </conditionalFormatting>
  <conditionalFormatting sqref="B192:XFD202">
    <cfRule type="expression" dxfId="133" priority="27">
      <formula>IF($BL192&lt;18,1,0)</formula>
    </cfRule>
  </conditionalFormatting>
  <conditionalFormatting sqref="B192:BP202">
    <cfRule type="expression" dxfId="132" priority="25">
      <formula>IF($BL192&lt;12,1,0)</formula>
    </cfRule>
    <cfRule type="expression" dxfId="131" priority="26">
      <formula>IF($BL192&lt;15,1,0)</formula>
    </cfRule>
  </conditionalFormatting>
  <conditionalFormatting sqref="A192:A202">
    <cfRule type="expression" dxfId="130" priority="19">
      <formula>IF(MOD(ROW(),2)=1,1,0)</formula>
    </cfRule>
  </conditionalFormatting>
  <conditionalFormatting sqref="A192:A202">
    <cfRule type="expression" dxfId="129" priority="22">
      <formula>IF($BL192&lt;18,1,0)</formula>
    </cfRule>
  </conditionalFormatting>
  <conditionalFormatting sqref="A192:A202">
    <cfRule type="expression" dxfId="128" priority="20">
      <formula>IF($BL192&lt;12,1,0)</formula>
    </cfRule>
    <cfRule type="expression" dxfId="127" priority="21">
      <formula>IF($BL192&lt;15,1,0)</formula>
    </cfRule>
  </conditionalFormatting>
  <conditionalFormatting sqref="M11:N191">
    <cfRule type="expression" dxfId="126" priority="5">
      <formula>IF(M11&lt;&gt;"1 star",1,0)</formula>
    </cfRule>
  </conditionalFormatting>
  <conditionalFormatting sqref="A11:BP191">
    <cfRule type="expression" dxfId="125" priority="1">
      <formula>IF(MOD(ROW(),2)=1,1,0)</formula>
    </cfRule>
    <cfRule type="expression" dxfId="124" priority="2">
      <formula>IF($BL11&lt;12,1,0)</formula>
    </cfRule>
    <cfRule type="expression" dxfId="123" priority="3">
      <formula>IF($BL11&lt;15,1,0)</formula>
    </cfRule>
    <cfRule type="expression" dxfId="122" priority="4">
      <formula>IF($BL11&lt;18,1,0)</formula>
    </cfRule>
  </conditionalFormatting>
  <pageMargins left="0.75" right="0.75" top="1" bottom="1" header="0.5" footer="0.5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3">
    <tabColor theme="9"/>
  </sheetPr>
  <dimension ref="A1:R95"/>
  <sheetViews>
    <sheetView zoomScale="85" zoomScaleNormal="85" workbookViewId="0">
      <selection activeCell="G2" sqref="G2"/>
    </sheetView>
  </sheetViews>
  <sheetFormatPr defaultRowHeight="15" x14ac:dyDescent="0.25"/>
  <cols>
    <col min="1" max="1" width="12.140625" customWidth="1"/>
    <col min="2" max="2" width="27.85546875" style="101" customWidth="1"/>
    <col min="3" max="4" width="5.5703125" bestFit="1" customWidth="1"/>
    <col min="5" max="5" width="14.85546875" customWidth="1"/>
    <col min="6" max="6" width="14.28515625" bestFit="1" customWidth="1"/>
    <col min="7" max="7" width="15.140625" bestFit="1" customWidth="1"/>
    <col min="8" max="8" width="13.7109375" bestFit="1" customWidth="1"/>
    <col min="9" max="9" width="14.5703125" bestFit="1" customWidth="1"/>
    <col min="10" max="12" width="13.7109375" bestFit="1" customWidth="1"/>
    <col min="13" max="16" width="12.85546875" bestFit="1" customWidth="1"/>
    <col min="17" max="17" width="12.85546875" customWidth="1"/>
  </cols>
  <sheetData>
    <row r="1" spans="1:16" x14ac:dyDescent="0.25">
      <c r="A1">
        <f>COUNTIF(A3:A39,"ML")</f>
        <v>6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</row>
    <row r="2" spans="1:16" ht="15.75" thickBot="1" x14ac:dyDescent="0.3">
      <c r="A2" s="213" t="s">
        <v>196</v>
      </c>
      <c r="B2" s="359" t="s">
        <v>108</v>
      </c>
      <c r="C2" s="318" t="s">
        <v>109</v>
      </c>
      <c r="D2" s="318" t="s">
        <v>81</v>
      </c>
      <c r="E2" s="318" t="s">
        <v>110</v>
      </c>
      <c r="F2" s="318">
        <v>2028</v>
      </c>
      <c r="G2" s="318">
        <f t="shared" ref="G2" si="0">F2+1</f>
        <v>2029</v>
      </c>
      <c r="H2" s="318">
        <f t="shared" ref="H2" si="1">G2+1</f>
        <v>2030</v>
      </c>
      <c r="I2" s="318">
        <f t="shared" ref="I2" si="2">H2+1</f>
        <v>2031</v>
      </c>
      <c r="J2" s="318">
        <f t="shared" ref="J2" si="3">I2+1</f>
        <v>2032</v>
      </c>
      <c r="K2" s="318">
        <f t="shared" ref="K2" si="4">J2+1</f>
        <v>2033</v>
      </c>
      <c r="L2" s="318">
        <f t="shared" ref="L2" si="5">K2+1</f>
        <v>2034</v>
      </c>
      <c r="M2" s="318">
        <f t="shared" ref="M2" si="6">L2+1</f>
        <v>2035</v>
      </c>
      <c r="N2" s="318">
        <f t="shared" ref="N2:O2" si="7">M2+1</f>
        <v>2036</v>
      </c>
      <c r="O2" s="318">
        <f t="shared" si="7"/>
        <v>2037</v>
      </c>
    </row>
    <row r="3" spans="1:16" ht="15.75" thickBot="1" x14ac:dyDescent="0.3">
      <c r="A3" t="str">
        <f>IF(ISERROR(VLOOKUP(P3,KAL!$C$3:$C$100,1,FALSE)),IF(ISERROR(VLOOKUP(P3,'GRR-AAA'!$C$6:$C$100,1,FALSE)),IF(ISERROR(VLOOKUP(P3,'HAM-AA'!$C$6:$C$100,1,FALSE)),IF(ISERROR(VLOOKUP(P3,'NAM-A'!$C$6:$C$100,1,FALSE)),IF(ISERROR(VLOOKUP(P3,'KET-S A'!$C$6:$C$100,1,FALSE)),"","S A"),"A"),"AA"),"AAA"),"ML")</f>
        <v/>
      </c>
      <c r="B3" s="370" t="s">
        <v>813</v>
      </c>
      <c r="C3" s="371" t="s">
        <v>87</v>
      </c>
      <c r="D3" s="371">
        <v>31</v>
      </c>
      <c r="E3" s="371" t="s">
        <v>756</v>
      </c>
      <c r="F3" s="372">
        <v>38000000</v>
      </c>
      <c r="G3" s="372">
        <v>38500000</v>
      </c>
      <c r="H3" s="371" t="s">
        <v>757</v>
      </c>
      <c r="I3" s="371"/>
      <c r="J3" s="371"/>
      <c r="K3" s="371"/>
      <c r="L3" s="371"/>
      <c r="M3" s="349"/>
      <c r="N3" s="349"/>
      <c r="O3" s="12"/>
      <c r="P3" t="str">
        <f>IF(B3="","",SUBSTITUTE(SUBSTITUTE(B3,"~",""),"*",""))</f>
        <v>Juan Hernandez</v>
      </c>
    </row>
    <row r="4" spans="1:16" ht="15.75" customHeight="1" thickBot="1" x14ac:dyDescent="0.3">
      <c r="A4" s="339" t="str">
        <f>IF(ISERROR(VLOOKUP(P4,KAL!$C$3:$C$100,1,FALSE)),IF(ISERROR(VLOOKUP(P4,'GRR-AAA'!$C$6:$C$100,1,FALSE)),IF(ISERROR(VLOOKUP(P4,'HAM-AA'!$C$6:$C$100,1,FALSE)),IF(ISERROR(VLOOKUP(P4,'NAM-A'!$C$6:$C$100,1,FALSE)),IF(ISERROR(VLOOKUP(P4,'KET-S A'!$C$6:$C$100,1,FALSE)),"","S A"),"A"),"AA"),"AAA"),"ML")</f>
        <v>ML</v>
      </c>
      <c r="B4" s="373" t="s">
        <v>758</v>
      </c>
      <c r="C4" s="374" t="s">
        <v>82</v>
      </c>
      <c r="D4" s="374">
        <v>36</v>
      </c>
      <c r="E4" s="374" t="s">
        <v>759</v>
      </c>
      <c r="F4" s="375">
        <v>13000000</v>
      </c>
      <c r="G4" s="375">
        <v>13000000</v>
      </c>
      <c r="H4" s="375">
        <v>13000000</v>
      </c>
      <c r="I4" s="374"/>
      <c r="J4" s="374"/>
      <c r="K4" s="374"/>
      <c r="L4" s="374"/>
      <c r="M4" s="352"/>
      <c r="N4" s="352"/>
      <c r="O4" s="13"/>
      <c r="P4" s="339" t="str">
        <f t="shared" ref="P4:P35" si="8">IF(B4="","",SUBSTITUTE(SUBSTITUTE(B4,"~",""),"*",""))</f>
        <v>Lorenzo Amador</v>
      </c>
    </row>
    <row r="5" spans="1:16" s="339" customFormat="1" ht="15.75" customHeight="1" thickBot="1" x14ac:dyDescent="0.3">
      <c r="A5" s="339" t="str">
        <f>IF(ISERROR(VLOOKUP(P5,KAL!$C$3:$C$100,1,FALSE)),IF(ISERROR(VLOOKUP(P5,'GRR-AAA'!$C$6:$C$100,1,FALSE)),IF(ISERROR(VLOOKUP(P5,'HAM-AA'!$C$6:$C$100,1,FALSE)),IF(ISERROR(VLOOKUP(P5,'NAM-A'!$C$6:$C$100,1,FALSE)),IF(ISERROR(VLOOKUP(P5,'KET-S A'!$C$6:$C$100,1,FALSE)),"","S A"),"A"),"AA"),"AAA"),"ML")</f>
        <v/>
      </c>
      <c r="B5" s="370" t="s">
        <v>814</v>
      </c>
      <c r="C5" s="371" t="s">
        <v>97</v>
      </c>
      <c r="D5" s="371">
        <v>31</v>
      </c>
      <c r="E5" s="371" t="s">
        <v>760</v>
      </c>
      <c r="F5" s="372">
        <v>10729755</v>
      </c>
      <c r="G5" s="371" t="s">
        <v>761</v>
      </c>
      <c r="H5" s="371"/>
      <c r="I5" s="371"/>
      <c r="J5" s="371"/>
      <c r="K5" s="371"/>
      <c r="L5" s="371"/>
      <c r="M5" s="349"/>
      <c r="N5" s="349"/>
      <c r="O5" s="13"/>
      <c r="P5" s="339" t="str">
        <f t="shared" si="8"/>
        <v>Javier Jiminez</v>
      </c>
    </row>
    <row r="6" spans="1:16" ht="15.75" thickBot="1" x14ac:dyDescent="0.3">
      <c r="A6" s="339" t="str">
        <f>IF(ISERROR(VLOOKUP(P6,KAL!$C$3:$C$100,1,FALSE)),IF(ISERROR(VLOOKUP(P6,'GRR-AAA'!$C$6:$C$100,1,FALSE)),IF(ISERROR(VLOOKUP(P6,'HAM-AA'!$C$6:$C$100,1,FALSE)),IF(ISERROR(VLOOKUP(P6,'NAM-A'!$C$6:$C$100,1,FALSE)),IF(ISERROR(VLOOKUP(P6,'KET-S A'!$C$6:$C$100,1,FALSE)),"","S A"),"A"),"AA"),"AAA"),"ML")</f>
        <v/>
      </c>
      <c r="B6" s="373" t="s">
        <v>762</v>
      </c>
      <c r="C6" s="374" t="s">
        <v>98</v>
      </c>
      <c r="D6" s="374">
        <v>32</v>
      </c>
      <c r="E6" s="374" t="s">
        <v>763</v>
      </c>
      <c r="F6" s="375">
        <v>10729755</v>
      </c>
      <c r="G6" s="375">
        <v>10729755</v>
      </c>
      <c r="H6" s="375">
        <v>10729755</v>
      </c>
      <c r="I6" s="375">
        <v>10729755</v>
      </c>
      <c r="J6" s="375">
        <v>10729755</v>
      </c>
      <c r="K6" s="374"/>
      <c r="L6" s="374"/>
      <c r="M6" s="352" t="s">
        <v>448</v>
      </c>
      <c r="N6" s="352"/>
      <c r="O6" s="12"/>
      <c r="P6" s="339" t="str">
        <f t="shared" si="8"/>
        <v>Simon Jones!</v>
      </c>
    </row>
    <row r="7" spans="1:16" ht="15.75" thickBot="1" x14ac:dyDescent="0.3">
      <c r="A7" s="339" t="str">
        <f>IF(ISERROR(VLOOKUP(P7,KAL!$C$3:$C$100,1,FALSE)),IF(ISERROR(VLOOKUP(P7,'GRR-AAA'!$C$6:$C$100,1,FALSE)),IF(ISERROR(VLOOKUP(P7,'HAM-AA'!$C$6:$C$100,1,FALSE)),IF(ISERROR(VLOOKUP(P7,'NAM-A'!$C$6:$C$100,1,FALSE)),IF(ISERROR(VLOOKUP(P7,'KET-S A'!$C$6:$C$100,1,FALSE)),"","S A"),"A"),"AA"),"AAA"),"ML")</f>
        <v/>
      </c>
      <c r="B7" s="370" t="s">
        <v>815</v>
      </c>
      <c r="C7" s="371" t="s">
        <v>89</v>
      </c>
      <c r="D7" s="371">
        <v>28</v>
      </c>
      <c r="E7" s="371" t="s">
        <v>764</v>
      </c>
      <c r="F7" s="372">
        <v>5000000</v>
      </c>
      <c r="G7" s="371" t="s">
        <v>111</v>
      </c>
      <c r="H7" s="371" t="s">
        <v>111</v>
      </c>
      <c r="I7" s="371" t="s">
        <v>111</v>
      </c>
      <c r="J7" s="371"/>
      <c r="K7" s="371"/>
      <c r="L7" s="371"/>
      <c r="M7" s="349"/>
      <c r="N7" s="349"/>
      <c r="O7" s="13"/>
      <c r="P7" s="339" t="str">
        <f t="shared" si="8"/>
        <v>Ruben Jiminez</v>
      </c>
    </row>
    <row r="8" spans="1:16" s="339" customFormat="1" ht="15.75" thickBot="1" x14ac:dyDescent="0.3">
      <c r="A8" s="339" t="str">
        <f>IF(ISERROR(VLOOKUP(P8,KAL!$C$3:$C$100,1,FALSE)),IF(ISERROR(VLOOKUP(P8,'GRR-AAA'!$C$6:$C$100,1,FALSE)),IF(ISERROR(VLOOKUP(P8,'HAM-AA'!$C$6:$C$100,1,FALSE)),IF(ISERROR(VLOOKUP(P8,'NAM-A'!$C$6:$C$100,1,FALSE)),IF(ISERROR(VLOOKUP(P8,'KET-S A'!$C$6:$C$100,1,FALSE)),"","S A"),"A"),"AA"),"AAA"),"ML")</f>
        <v/>
      </c>
      <c r="B8" s="373" t="s">
        <v>816</v>
      </c>
      <c r="C8" s="374" t="s">
        <v>97</v>
      </c>
      <c r="D8" s="374">
        <v>34</v>
      </c>
      <c r="E8" s="374" t="s">
        <v>765</v>
      </c>
      <c r="F8" s="375">
        <v>1300000</v>
      </c>
      <c r="G8" s="374"/>
      <c r="H8" s="374"/>
      <c r="I8" s="374"/>
      <c r="J8" s="374"/>
      <c r="K8" s="374"/>
      <c r="L8" s="374"/>
      <c r="M8" s="352"/>
      <c r="N8" s="352"/>
      <c r="O8" s="12"/>
      <c r="P8" s="339" t="str">
        <f t="shared" si="8"/>
        <v>Angelo Morales</v>
      </c>
    </row>
    <row r="9" spans="1:16" ht="15.75" thickBot="1" x14ac:dyDescent="0.3">
      <c r="A9" s="339" t="str">
        <f>IF(ISERROR(VLOOKUP(P9,KAL!$C$3:$C$100,1,FALSE)),IF(ISERROR(VLOOKUP(P9,'GRR-AAA'!$C$6:$C$100,1,FALSE)),IF(ISERROR(VLOOKUP(P9,'HAM-AA'!$C$6:$C$100,1,FALSE)),IF(ISERROR(VLOOKUP(P9,'NAM-A'!$C$6:$C$100,1,FALSE)),IF(ISERROR(VLOOKUP(P9,'KET-S A'!$C$6:$C$100,1,FALSE)),"","S A"),"A"),"AA"),"AAA"),"ML")</f>
        <v/>
      </c>
      <c r="B9" s="370" t="s">
        <v>766</v>
      </c>
      <c r="C9" s="371" t="s">
        <v>88</v>
      </c>
      <c r="D9" s="371">
        <v>28</v>
      </c>
      <c r="E9" s="371" t="s">
        <v>767</v>
      </c>
      <c r="F9" s="372">
        <v>850000</v>
      </c>
      <c r="G9" s="371" t="s">
        <v>111</v>
      </c>
      <c r="H9" s="371" t="s">
        <v>111</v>
      </c>
      <c r="I9" s="371"/>
      <c r="J9" s="371"/>
      <c r="K9" s="371"/>
      <c r="L9" s="371"/>
      <c r="M9" s="352"/>
      <c r="N9" s="352"/>
      <c r="O9" s="12"/>
      <c r="P9" s="339" t="str">
        <f t="shared" si="8"/>
        <v>Wilson Mercado</v>
      </c>
    </row>
    <row r="10" spans="1:16" ht="15.75" thickBot="1" x14ac:dyDescent="0.3">
      <c r="A10" s="339" t="str">
        <f>IF(ISERROR(VLOOKUP(P10,KAL!$C$3:$C$100,1,FALSE)),IF(ISERROR(VLOOKUP(P10,'GRR-AAA'!$C$6:$C$100,1,FALSE)),IF(ISERROR(VLOOKUP(P10,'HAM-AA'!$C$6:$C$100,1,FALSE)),IF(ISERROR(VLOOKUP(P10,'NAM-A'!$C$6:$C$100,1,FALSE)),IF(ISERROR(VLOOKUP(P10,'KET-S A'!$C$6:$C$100,1,FALSE)),"","S A"),"A"),"AA"),"AAA"),"ML")</f>
        <v>ML</v>
      </c>
      <c r="B10" s="373" t="s">
        <v>768</v>
      </c>
      <c r="C10" s="374" t="s">
        <v>90</v>
      </c>
      <c r="D10" s="374">
        <v>30</v>
      </c>
      <c r="E10" s="374" t="s">
        <v>769</v>
      </c>
      <c r="F10" s="375">
        <v>800000</v>
      </c>
      <c r="G10" s="374" t="s">
        <v>111</v>
      </c>
      <c r="H10" s="374" t="s">
        <v>111</v>
      </c>
      <c r="I10" s="374" t="s">
        <v>111</v>
      </c>
      <c r="J10" s="374"/>
      <c r="K10" s="374"/>
      <c r="L10" s="374"/>
      <c r="M10" s="349"/>
      <c r="N10" s="349"/>
      <c r="O10" s="13"/>
      <c r="P10" s="339" t="str">
        <f t="shared" si="8"/>
        <v>Jake Owens</v>
      </c>
    </row>
    <row r="11" spans="1:16" ht="15.75" thickBot="1" x14ac:dyDescent="0.3">
      <c r="A11" s="339" t="str">
        <f>IF(ISERROR(VLOOKUP(P11,KAL!$C$3:$C$100,1,FALSE)),IF(ISERROR(VLOOKUP(P11,'GRR-AAA'!$C$6:$C$100,1,FALSE)),IF(ISERROR(VLOOKUP(P11,'HAM-AA'!$C$6:$C$100,1,FALSE)),IF(ISERROR(VLOOKUP(P11,'NAM-A'!$C$6:$C$100,1,FALSE)),IF(ISERROR(VLOOKUP(P11,'KET-S A'!$C$6:$C$100,1,FALSE)),"","S A"),"A"),"AA"),"AAA"),"ML")</f>
        <v/>
      </c>
      <c r="B11" s="370" t="s">
        <v>770</v>
      </c>
      <c r="C11" s="371" t="s">
        <v>97</v>
      </c>
      <c r="D11" s="371">
        <v>32</v>
      </c>
      <c r="E11" s="371" t="s">
        <v>771</v>
      </c>
      <c r="F11" s="372">
        <v>800000</v>
      </c>
      <c r="G11" s="371" t="s">
        <v>111</v>
      </c>
      <c r="H11" s="371" t="s">
        <v>111</v>
      </c>
      <c r="I11" s="371" t="s">
        <v>111</v>
      </c>
      <c r="J11" s="371"/>
      <c r="K11" s="371"/>
      <c r="L11" s="371"/>
      <c r="M11" s="352"/>
      <c r="N11" s="352"/>
      <c r="O11" s="12"/>
      <c r="P11" s="339" t="str">
        <f t="shared" si="8"/>
        <v>Timothy Jefferson</v>
      </c>
    </row>
    <row r="12" spans="1:16" ht="15.75" thickBot="1" x14ac:dyDescent="0.3">
      <c r="A12" s="339" t="str">
        <f>IF(ISERROR(VLOOKUP(P12,KAL!$C$3:$C$100,1,FALSE)),IF(ISERROR(VLOOKUP(P12,'GRR-AAA'!$C$6:$C$100,1,FALSE)),IF(ISERROR(VLOOKUP(P12,'HAM-AA'!$C$6:$C$100,1,FALSE)),IF(ISERROR(VLOOKUP(P12,'NAM-A'!$C$6:$C$100,1,FALSE)),IF(ISERROR(VLOOKUP(P12,'KET-S A'!$C$6:$C$100,1,FALSE)),"","S A"),"A"),"AA"),"AAA"),"ML")</f>
        <v/>
      </c>
      <c r="B12" s="373" t="s">
        <v>772</v>
      </c>
      <c r="C12" s="374" t="s">
        <v>98</v>
      </c>
      <c r="D12" s="374">
        <v>31</v>
      </c>
      <c r="E12" s="374" t="s">
        <v>773</v>
      </c>
      <c r="F12" s="375">
        <v>765000</v>
      </c>
      <c r="G12" s="374" t="s">
        <v>774</v>
      </c>
      <c r="H12" s="374" t="s">
        <v>111</v>
      </c>
      <c r="I12" s="374" t="s">
        <v>111</v>
      </c>
      <c r="J12" s="374" t="s">
        <v>111</v>
      </c>
      <c r="K12" s="374"/>
      <c r="L12" s="374"/>
      <c r="M12" s="349"/>
      <c r="N12" s="349"/>
      <c r="O12" s="13"/>
      <c r="P12" s="339" t="str">
        <f t="shared" si="8"/>
        <v>Hokusai Ikeda!</v>
      </c>
    </row>
    <row r="13" spans="1:16" s="339" customFormat="1" ht="15.75" thickBot="1" x14ac:dyDescent="0.3">
      <c r="A13" s="339" t="str">
        <f>IF(ISERROR(VLOOKUP(P13,KAL!$C$3:$C$100,1,FALSE)),IF(ISERROR(VLOOKUP(P13,'GRR-AAA'!$C$6:$C$100,1,FALSE)),IF(ISERROR(VLOOKUP(P13,'HAM-AA'!$C$6:$C$100,1,FALSE)),IF(ISERROR(VLOOKUP(P13,'NAM-A'!$C$6:$C$100,1,FALSE)),IF(ISERROR(VLOOKUP(P13,'KET-S A'!$C$6:$C$100,1,FALSE)),"","S A"),"A"),"AA"),"AAA"),"ML")</f>
        <v/>
      </c>
      <c r="B13" s="370" t="s">
        <v>775</v>
      </c>
      <c r="C13" s="371" t="s">
        <v>89</v>
      </c>
      <c r="D13" s="371">
        <v>22</v>
      </c>
      <c r="E13" s="371" t="s">
        <v>776</v>
      </c>
      <c r="F13" s="372">
        <v>510000</v>
      </c>
      <c r="G13" s="371" t="s">
        <v>777</v>
      </c>
      <c r="H13" s="371" t="s">
        <v>777</v>
      </c>
      <c r="I13" s="371" t="s">
        <v>777</v>
      </c>
      <c r="J13" s="371" t="s">
        <v>111</v>
      </c>
      <c r="K13" s="371" t="s">
        <v>111</v>
      </c>
      <c r="L13" s="371" t="s">
        <v>111</v>
      </c>
      <c r="M13" s="352"/>
      <c r="N13" s="352"/>
      <c r="O13" s="12"/>
      <c r="P13" s="339" t="str">
        <f t="shared" si="8"/>
        <v>Fred Mason</v>
      </c>
    </row>
    <row r="14" spans="1:16" s="339" customFormat="1" ht="15.75" thickBot="1" x14ac:dyDescent="0.3">
      <c r="A14" s="339" t="str">
        <f>IF(ISERROR(VLOOKUP(P14,KAL!$C$3:$C$100,1,FALSE)),IF(ISERROR(VLOOKUP(P14,'GRR-AAA'!$C$6:$C$100,1,FALSE)),IF(ISERROR(VLOOKUP(P14,'HAM-AA'!$C$6:$C$100,1,FALSE)),IF(ISERROR(VLOOKUP(P14,'NAM-A'!$C$6:$C$100,1,FALSE)),IF(ISERROR(VLOOKUP(P14,'KET-S A'!$C$6:$C$100,1,FALSE)),"","S A"),"A"),"AA"),"AAA"),"ML")</f>
        <v/>
      </c>
      <c r="B14" s="373" t="s">
        <v>778</v>
      </c>
      <c r="C14" s="374" t="s">
        <v>90</v>
      </c>
      <c r="D14" s="374">
        <v>28</v>
      </c>
      <c r="E14" s="374" t="s">
        <v>779</v>
      </c>
      <c r="F14" s="375">
        <v>510000</v>
      </c>
      <c r="G14" s="374" t="s">
        <v>777</v>
      </c>
      <c r="H14" s="374" t="s">
        <v>777</v>
      </c>
      <c r="I14" s="374" t="s">
        <v>777</v>
      </c>
      <c r="J14" s="374" t="s">
        <v>111</v>
      </c>
      <c r="K14" s="374" t="s">
        <v>111</v>
      </c>
      <c r="L14" s="374" t="s">
        <v>111</v>
      </c>
      <c r="M14" s="352"/>
      <c r="N14" s="352"/>
      <c r="O14" s="12"/>
      <c r="P14" s="339" t="str">
        <f t="shared" si="8"/>
        <v>Bob Campbell</v>
      </c>
    </row>
    <row r="15" spans="1:16" s="339" customFormat="1" ht="15.75" thickBot="1" x14ac:dyDescent="0.3">
      <c r="A15" s="339" t="str">
        <f>IF(ISERROR(VLOOKUP(P15,KAL!$C$3:$C$100,1,FALSE)),IF(ISERROR(VLOOKUP(P15,'GRR-AAA'!$C$6:$C$100,1,FALSE)),IF(ISERROR(VLOOKUP(P15,'HAM-AA'!$C$6:$C$100,1,FALSE)),IF(ISERROR(VLOOKUP(P15,'NAM-A'!$C$6:$C$100,1,FALSE)),IF(ISERROR(VLOOKUP(P15,'KET-S A'!$C$6:$C$100,1,FALSE)),"","S A"),"A"),"AA"),"AAA"),"ML")</f>
        <v/>
      </c>
      <c r="B15" s="370" t="s">
        <v>780</v>
      </c>
      <c r="C15" s="371" t="s">
        <v>97</v>
      </c>
      <c r="D15" s="371">
        <v>28</v>
      </c>
      <c r="E15" s="371" t="s">
        <v>781</v>
      </c>
      <c r="F15" s="372">
        <v>510000</v>
      </c>
      <c r="G15" s="371" t="s">
        <v>777</v>
      </c>
      <c r="H15" s="371" t="s">
        <v>777</v>
      </c>
      <c r="I15" s="371" t="s">
        <v>777</v>
      </c>
      <c r="J15" s="371" t="s">
        <v>111</v>
      </c>
      <c r="K15" s="371" t="s">
        <v>111</v>
      </c>
      <c r="L15" s="371" t="s">
        <v>111</v>
      </c>
      <c r="M15" s="349"/>
      <c r="N15" s="349"/>
      <c r="O15" s="12"/>
      <c r="P15" s="339" t="str">
        <f t="shared" si="8"/>
        <v>Jimmy Pearson</v>
      </c>
    </row>
    <row r="16" spans="1:16" ht="15.75" thickBot="1" x14ac:dyDescent="0.3">
      <c r="A16" s="339" t="str">
        <f>IF(ISERROR(VLOOKUP(P16,KAL!$C$3:$C$100,1,FALSE)),IF(ISERROR(VLOOKUP(P16,'GRR-AAA'!$C$6:$C$100,1,FALSE)),IF(ISERROR(VLOOKUP(P16,'HAM-AA'!$C$6:$C$100,1,FALSE)),IF(ISERROR(VLOOKUP(P16,'NAM-A'!$C$6:$C$100,1,FALSE)),IF(ISERROR(VLOOKUP(P16,'KET-S A'!$C$6:$C$100,1,FALSE)),"","S A"),"A"),"AA"),"AAA"),"ML")</f>
        <v/>
      </c>
      <c r="B16" s="373" t="s">
        <v>817</v>
      </c>
      <c r="C16" s="374" t="s">
        <v>90</v>
      </c>
      <c r="D16" s="374">
        <v>24</v>
      </c>
      <c r="E16" s="374" t="s">
        <v>782</v>
      </c>
      <c r="F16" s="375">
        <v>510000</v>
      </c>
      <c r="G16" s="374" t="s">
        <v>777</v>
      </c>
      <c r="H16" s="374" t="s">
        <v>777</v>
      </c>
      <c r="I16" s="374" t="s">
        <v>777</v>
      </c>
      <c r="J16" s="374" t="s">
        <v>111</v>
      </c>
      <c r="K16" s="374" t="s">
        <v>111</v>
      </c>
      <c r="L16" s="374" t="s">
        <v>111</v>
      </c>
      <c r="M16" s="352"/>
      <c r="N16" s="352"/>
      <c r="O16" s="12"/>
      <c r="P16" s="339" t="str">
        <f t="shared" si="8"/>
        <v>Jose Barajas</v>
      </c>
    </row>
    <row r="17" spans="1:16" ht="15.75" thickBot="1" x14ac:dyDescent="0.3">
      <c r="A17" s="339" t="str">
        <f>IF(ISERROR(VLOOKUP(P17,KAL!$C$3:$C$100,1,FALSE)),IF(ISERROR(VLOOKUP(P17,'GRR-AAA'!$C$6:$C$100,1,FALSE)),IF(ISERROR(VLOOKUP(P17,'HAM-AA'!$C$6:$C$100,1,FALSE)),IF(ISERROR(VLOOKUP(P17,'NAM-A'!$C$6:$C$100,1,FALSE)),IF(ISERROR(VLOOKUP(P17,'KET-S A'!$C$6:$C$100,1,FALSE)),"","S A"),"A"),"AA"),"AAA"),"ML")</f>
        <v>ML</v>
      </c>
      <c r="B17" s="370" t="s">
        <v>783</v>
      </c>
      <c r="C17" s="371" t="s">
        <v>98</v>
      </c>
      <c r="D17" s="371">
        <v>23</v>
      </c>
      <c r="E17" s="371" t="s">
        <v>784</v>
      </c>
      <c r="F17" s="372">
        <v>510000</v>
      </c>
      <c r="G17" s="371" t="s">
        <v>777</v>
      </c>
      <c r="H17" s="371" t="s">
        <v>777</v>
      </c>
      <c r="I17" s="371" t="s">
        <v>111</v>
      </c>
      <c r="J17" s="371" t="s">
        <v>111</v>
      </c>
      <c r="K17" s="371" t="s">
        <v>111</v>
      </c>
      <c r="L17" s="371"/>
      <c r="M17" s="349"/>
      <c r="N17" s="349"/>
      <c r="O17" s="13"/>
      <c r="P17" s="339" t="str">
        <f t="shared" si="8"/>
        <v>Sang-hyuk Pak</v>
      </c>
    </row>
    <row r="18" spans="1:16" s="339" customFormat="1" ht="15.75" thickBot="1" x14ac:dyDescent="0.3">
      <c r="A18" s="339" t="str">
        <f>IF(ISERROR(VLOOKUP(P18,KAL!$C$3:$C$100,1,FALSE)),IF(ISERROR(VLOOKUP(P18,'GRR-AAA'!$C$6:$C$100,1,FALSE)),IF(ISERROR(VLOOKUP(P18,'HAM-AA'!$C$6:$C$100,1,FALSE)),IF(ISERROR(VLOOKUP(P18,'NAM-A'!$C$6:$C$100,1,FALSE)),IF(ISERROR(VLOOKUP(P18,'KET-S A'!$C$6:$C$100,1,FALSE)),"","S A"),"A"),"AA"),"AAA"),"ML")</f>
        <v/>
      </c>
      <c r="B18" s="373" t="s">
        <v>785</v>
      </c>
      <c r="C18" s="374" t="s">
        <v>85</v>
      </c>
      <c r="D18" s="374">
        <v>23</v>
      </c>
      <c r="E18" s="374" t="s">
        <v>786</v>
      </c>
      <c r="F18" s="375">
        <v>510000</v>
      </c>
      <c r="G18" s="374" t="s">
        <v>777</v>
      </c>
      <c r="H18" s="374" t="s">
        <v>777</v>
      </c>
      <c r="I18" s="374" t="s">
        <v>777</v>
      </c>
      <c r="J18" s="374" t="s">
        <v>111</v>
      </c>
      <c r="K18" s="374" t="s">
        <v>111</v>
      </c>
      <c r="L18" s="374" t="s">
        <v>111</v>
      </c>
      <c r="M18" s="352"/>
      <c r="N18" s="352"/>
      <c r="O18" s="12"/>
      <c r="P18" s="339" t="str">
        <f t="shared" si="8"/>
        <v>Dave Provencher</v>
      </c>
    </row>
    <row r="19" spans="1:16" ht="15.75" thickBot="1" x14ac:dyDescent="0.3">
      <c r="A19" s="339" t="str">
        <f>IF(ISERROR(VLOOKUP(P19,KAL!$C$3:$C$100,1,FALSE)),IF(ISERROR(VLOOKUP(P19,'GRR-AAA'!$C$6:$C$100,1,FALSE)),IF(ISERROR(VLOOKUP(P19,'HAM-AA'!$C$6:$C$100,1,FALSE)),IF(ISERROR(VLOOKUP(P19,'NAM-A'!$C$6:$C$100,1,FALSE)),IF(ISERROR(VLOOKUP(P19,'KET-S A'!$C$6:$C$100,1,FALSE)),"","S A"),"A"),"AA"),"AAA"),"ML")</f>
        <v/>
      </c>
      <c r="B19" s="370" t="s">
        <v>818</v>
      </c>
      <c r="C19" s="371" t="s">
        <v>87</v>
      </c>
      <c r="D19" s="371">
        <v>28</v>
      </c>
      <c r="E19" s="371" t="s">
        <v>787</v>
      </c>
      <c r="F19" s="372">
        <v>510000</v>
      </c>
      <c r="G19" s="371" t="s">
        <v>777</v>
      </c>
      <c r="H19" s="371" t="s">
        <v>777</v>
      </c>
      <c r="I19" s="371" t="s">
        <v>777</v>
      </c>
      <c r="J19" s="371" t="s">
        <v>111</v>
      </c>
      <c r="K19" s="371" t="s">
        <v>111</v>
      </c>
      <c r="L19" s="371" t="s">
        <v>111</v>
      </c>
      <c r="M19" s="349"/>
      <c r="N19" s="349"/>
      <c r="O19" s="12"/>
      <c r="P19" s="339" t="str">
        <f t="shared" si="8"/>
        <v>Maximo Medina</v>
      </c>
    </row>
    <row r="20" spans="1:16" ht="15.75" thickBot="1" x14ac:dyDescent="0.3">
      <c r="A20" s="339" t="str">
        <f>IF(ISERROR(VLOOKUP(P20,KAL!$C$3:$C$100,1,FALSE)),IF(ISERROR(VLOOKUP(P20,'GRR-AAA'!$C$6:$C$100,1,FALSE)),IF(ISERROR(VLOOKUP(P20,'HAM-AA'!$C$6:$C$100,1,FALSE)),IF(ISERROR(VLOOKUP(P20,'NAM-A'!$C$6:$C$100,1,FALSE)),IF(ISERROR(VLOOKUP(P20,'KET-S A'!$C$6:$C$100,1,FALSE)),"","S A"),"A"),"AA"),"AAA"),"ML")</f>
        <v/>
      </c>
      <c r="B20" s="373" t="s">
        <v>788</v>
      </c>
      <c r="C20" s="374" t="s">
        <v>98</v>
      </c>
      <c r="D20" s="374">
        <v>24</v>
      </c>
      <c r="E20" s="374" t="s">
        <v>789</v>
      </c>
      <c r="F20" s="375">
        <v>510000</v>
      </c>
      <c r="G20" s="374" t="s">
        <v>777</v>
      </c>
      <c r="H20" s="374" t="s">
        <v>777</v>
      </c>
      <c r="I20" s="374" t="s">
        <v>777</v>
      </c>
      <c r="J20" s="374" t="s">
        <v>111</v>
      </c>
      <c r="K20" s="374" t="s">
        <v>111</v>
      </c>
      <c r="L20" s="374" t="s">
        <v>111</v>
      </c>
      <c r="M20" s="352"/>
      <c r="N20" s="352"/>
      <c r="O20" s="13"/>
      <c r="P20" s="339" t="str">
        <f t="shared" si="8"/>
        <v>Paul Keating</v>
      </c>
    </row>
    <row r="21" spans="1:16" ht="15.75" thickBot="1" x14ac:dyDescent="0.3">
      <c r="A21" s="339" t="str">
        <f>IF(ISERROR(VLOOKUP(P21,KAL!$C$3:$C$100,1,FALSE)),IF(ISERROR(VLOOKUP(P21,'GRR-AAA'!$C$6:$C$100,1,FALSE)),IF(ISERROR(VLOOKUP(P21,'HAM-AA'!$C$6:$C$100,1,FALSE)),IF(ISERROR(VLOOKUP(P21,'NAM-A'!$C$6:$C$100,1,FALSE)),IF(ISERROR(VLOOKUP(P21,'KET-S A'!$C$6:$C$100,1,FALSE)),"","S A"),"A"),"AA"),"AAA"),"ML")</f>
        <v/>
      </c>
      <c r="B21" s="370" t="s">
        <v>790</v>
      </c>
      <c r="C21" s="371" t="s">
        <v>98</v>
      </c>
      <c r="D21" s="371">
        <v>28</v>
      </c>
      <c r="E21" s="371" t="s">
        <v>791</v>
      </c>
      <c r="F21" s="372">
        <v>510000</v>
      </c>
      <c r="G21" s="371" t="s">
        <v>777</v>
      </c>
      <c r="H21" s="371" t="s">
        <v>777</v>
      </c>
      <c r="I21" s="371" t="s">
        <v>777</v>
      </c>
      <c r="J21" s="371" t="s">
        <v>111</v>
      </c>
      <c r="K21" s="371" t="s">
        <v>111</v>
      </c>
      <c r="L21" s="371" t="s">
        <v>111</v>
      </c>
      <c r="M21" s="349"/>
      <c r="N21" s="349"/>
      <c r="O21" s="12"/>
      <c r="P21" s="339" t="str">
        <f t="shared" si="8"/>
        <v>Tom Harrell</v>
      </c>
    </row>
    <row r="22" spans="1:16" ht="15.75" thickBot="1" x14ac:dyDescent="0.3">
      <c r="A22" s="339" t="str">
        <f>IF(ISERROR(VLOOKUP(P22,KAL!$C$3:$C$100,1,FALSE)),IF(ISERROR(VLOOKUP(P22,'GRR-AAA'!$C$6:$C$100,1,FALSE)),IF(ISERROR(VLOOKUP(P22,'HAM-AA'!$C$6:$C$100,1,FALSE)),IF(ISERROR(VLOOKUP(P22,'NAM-A'!$C$6:$C$100,1,FALSE)),IF(ISERROR(VLOOKUP(P22,'KET-S A'!$C$6:$C$100,1,FALSE)),"","S A"),"A"),"AA"),"AAA"),"ML")</f>
        <v>ML</v>
      </c>
      <c r="B22" s="373" t="s">
        <v>792</v>
      </c>
      <c r="C22" s="374" t="s">
        <v>98</v>
      </c>
      <c r="D22" s="374">
        <v>26</v>
      </c>
      <c r="E22" s="374" t="s">
        <v>793</v>
      </c>
      <c r="F22" s="375">
        <v>510000</v>
      </c>
      <c r="G22" s="374" t="s">
        <v>777</v>
      </c>
      <c r="H22" s="374" t="s">
        <v>777</v>
      </c>
      <c r="I22" s="374" t="s">
        <v>111</v>
      </c>
      <c r="J22" s="374" t="s">
        <v>111</v>
      </c>
      <c r="K22" s="374" t="s">
        <v>111</v>
      </c>
      <c r="L22" s="374"/>
      <c r="M22" s="352"/>
      <c r="N22" s="352"/>
      <c r="O22" s="13"/>
      <c r="P22" s="339" t="str">
        <f t="shared" si="8"/>
        <v>Frederick Cotton</v>
      </c>
    </row>
    <row r="23" spans="1:16" ht="15.75" thickBot="1" x14ac:dyDescent="0.3">
      <c r="A23" s="339" t="str">
        <f>IF(ISERROR(VLOOKUP(P23,KAL!$C$3:$C$100,1,FALSE)),IF(ISERROR(VLOOKUP(P23,'GRR-AAA'!$C$6:$C$100,1,FALSE)),IF(ISERROR(VLOOKUP(P23,'HAM-AA'!$C$6:$C$100,1,FALSE)),IF(ISERROR(VLOOKUP(P23,'NAM-A'!$C$6:$C$100,1,FALSE)),IF(ISERROR(VLOOKUP(P23,'KET-S A'!$C$6:$C$100,1,FALSE)),"","S A"),"A"),"AA"),"AAA"),"ML")</f>
        <v/>
      </c>
      <c r="B23" s="370" t="s">
        <v>794</v>
      </c>
      <c r="C23" s="371" t="s">
        <v>98</v>
      </c>
      <c r="D23" s="371">
        <v>21</v>
      </c>
      <c r="E23" s="371" t="s">
        <v>787</v>
      </c>
      <c r="F23" s="372">
        <v>510000</v>
      </c>
      <c r="G23" s="371" t="s">
        <v>777</v>
      </c>
      <c r="H23" s="371" t="s">
        <v>777</v>
      </c>
      <c r="I23" s="371" t="s">
        <v>777</v>
      </c>
      <c r="J23" s="371" t="s">
        <v>111</v>
      </c>
      <c r="K23" s="371" t="s">
        <v>111</v>
      </c>
      <c r="L23" s="371" t="s">
        <v>111</v>
      </c>
      <c r="M23" s="349"/>
      <c r="N23" s="349"/>
      <c r="O23" s="12"/>
      <c r="P23" s="339" t="str">
        <f t="shared" si="8"/>
        <v>Jin-hyun Park</v>
      </c>
    </row>
    <row r="24" spans="1:16" ht="15.75" thickBot="1" x14ac:dyDescent="0.3">
      <c r="A24" s="339" t="str">
        <f>IF(ISERROR(VLOOKUP(P24,KAL!$C$3:$C$100,1,FALSE)),IF(ISERROR(VLOOKUP(P24,'GRR-AAA'!$C$6:$C$100,1,FALSE)),IF(ISERROR(VLOOKUP(P24,'HAM-AA'!$C$6:$C$100,1,FALSE)),IF(ISERROR(VLOOKUP(P24,'NAM-A'!$C$6:$C$100,1,FALSE)),IF(ISERROR(VLOOKUP(P24,'KET-S A'!$C$6:$C$100,1,FALSE)),"","S A"),"A"),"AA"),"AAA"),"ML")</f>
        <v/>
      </c>
      <c r="B24" s="373" t="s">
        <v>795</v>
      </c>
      <c r="C24" s="374" t="s">
        <v>98</v>
      </c>
      <c r="D24" s="374">
        <v>22</v>
      </c>
      <c r="E24" s="374" t="s">
        <v>796</v>
      </c>
      <c r="F24" s="375">
        <v>510000</v>
      </c>
      <c r="G24" s="374" t="s">
        <v>777</v>
      </c>
      <c r="H24" s="374" t="s">
        <v>777</v>
      </c>
      <c r="I24" s="374" t="s">
        <v>777</v>
      </c>
      <c r="J24" s="374" t="s">
        <v>111</v>
      </c>
      <c r="K24" s="374" t="s">
        <v>111</v>
      </c>
      <c r="L24" s="374" t="s">
        <v>111</v>
      </c>
      <c r="M24" s="352"/>
      <c r="N24" s="352"/>
      <c r="O24" s="13"/>
      <c r="P24" s="339" t="str">
        <f t="shared" si="8"/>
        <v>Peter MacLeish</v>
      </c>
    </row>
    <row r="25" spans="1:16" ht="15.75" thickBot="1" x14ac:dyDescent="0.3">
      <c r="A25" s="339" t="str">
        <f>IF(ISERROR(VLOOKUP(P25,KAL!$C$3:$C$100,1,FALSE)),IF(ISERROR(VLOOKUP(P25,'GRR-AAA'!$C$6:$C$100,1,FALSE)),IF(ISERROR(VLOOKUP(P25,'HAM-AA'!$C$6:$C$100,1,FALSE)),IF(ISERROR(VLOOKUP(P25,'NAM-A'!$C$6:$C$100,1,FALSE)),IF(ISERROR(VLOOKUP(P25,'KET-S A'!$C$6:$C$100,1,FALSE)),"","S A"),"A"),"AA"),"AAA"),"ML")</f>
        <v>ML</v>
      </c>
      <c r="B25" s="370" t="s">
        <v>797</v>
      </c>
      <c r="C25" s="371" t="s">
        <v>86</v>
      </c>
      <c r="D25" s="371">
        <v>27</v>
      </c>
      <c r="E25" s="371" t="s">
        <v>798</v>
      </c>
      <c r="F25" s="372">
        <v>510000</v>
      </c>
      <c r="G25" s="371" t="s">
        <v>777</v>
      </c>
      <c r="H25" s="371" t="s">
        <v>111</v>
      </c>
      <c r="I25" s="371" t="s">
        <v>111</v>
      </c>
      <c r="J25" s="371" t="s">
        <v>111</v>
      </c>
      <c r="K25" s="371"/>
      <c r="L25" s="371"/>
      <c r="M25" s="349"/>
      <c r="N25" s="349"/>
      <c r="O25" s="12"/>
      <c r="P25" s="339" t="str">
        <f t="shared" si="8"/>
        <v>Yakamochi Kobayashi</v>
      </c>
    </row>
    <row r="26" spans="1:16" ht="15.75" thickBot="1" x14ac:dyDescent="0.3">
      <c r="A26" s="339" t="str">
        <f>IF(ISERROR(VLOOKUP(P26,KAL!$C$3:$C$100,1,FALSE)),IF(ISERROR(VLOOKUP(P26,'GRR-AAA'!$C$6:$C$100,1,FALSE)),IF(ISERROR(VLOOKUP(P26,'HAM-AA'!$C$6:$C$100,1,FALSE)),IF(ISERROR(VLOOKUP(P26,'NAM-A'!$C$6:$C$100,1,FALSE)),IF(ISERROR(VLOOKUP(P26,'KET-S A'!$C$6:$C$100,1,FALSE)),"","S A"),"A"),"AA"),"AAA"),"ML")</f>
        <v/>
      </c>
      <c r="B26" s="373" t="s">
        <v>799</v>
      </c>
      <c r="C26" s="374" t="s">
        <v>84</v>
      </c>
      <c r="D26" s="374">
        <v>27</v>
      </c>
      <c r="E26" s="374" t="s">
        <v>800</v>
      </c>
      <c r="F26" s="375">
        <v>510000</v>
      </c>
      <c r="G26" s="374" t="s">
        <v>777</v>
      </c>
      <c r="H26" s="374" t="s">
        <v>777</v>
      </c>
      <c r="I26" s="374" t="s">
        <v>111</v>
      </c>
      <c r="J26" s="374" t="s">
        <v>111</v>
      </c>
      <c r="K26" s="374" t="s">
        <v>111</v>
      </c>
      <c r="L26" s="374"/>
      <c r="M26" s="352"/>
      <c r="N26" s="352"/>
      <c r="O26" s="13"/>
      <c r="P26" s="339" t="str">
        <f t="shared" si="8"/>
        <v>Sonny Welch</v>
      </c>
    </row>
    <row r="27" spans="1:16" s="339" customFormat="1" ht="15.75" thickBot="1" x14ac:dyDescent="0.3">
      <c r="A27" s="339" t="str">
        <f>IF(ISERROR(VLOOKUP(P27,KAL!$C$3:$C$100,1,FALSE)),IF(ISERROR(VLOOKUP(P27,'GRR-AAA'!$C$6:$C$100,1,FALSE)),IF(ISERROR(VLOOKUP(P27,'HAM-AA'!$C$6:$C$100,1,FALSE)),IF(ISERROR(VLOOKUP(P27,'NAM-A'!$C$6:$C$100,1,FALSE)),IF(ISERROR(VLOOKUP(P27,'KET-S A'!$C$6:$C$100,1,FALSE)),"","S A"),"A"),"AA"),"AAA"),"ML")</f>
        <v/>
      </c>
      <c r="B27" s="370" t="s">
        <v>801</v>
      </c>
      <c r="C27" s="371" t="s">
        <v>97</v>
      </c>
      <c r="D27" s="371">
        <v>33</v>
      </c>
      <c r="E27" s="371" t="s">
        <v>802</v>
      </c>
      <c r="F27" s="372">
        <v>510000</v>
      </c>
      <c r="G27" s="371" t="s">
        <v>777</v>
      </c>
      <c r="H27" s="371" t="s">
        <v>111</v>
      </c>
      <c r="I27" s="371" t="s">
        <v>111</v>
      </c>
      <c r="J27" s="371" t="s">
        <v>111</v>
      </c>
      <c r="K27" s="371"/>
      <c r="L27" s="371"/>
      <c r="M27" s="352"/>
      <c r="N27" s="352"/>
      <c r="O27" s="13"/>
      <c r="P27" s="339" t="str">
        <f t="shared" si="8"/>
        <v>Philip Klink</v>
      </c>
    </row>
    <row r="28" spans="1:16" s="339" customFormat="1" ht="15.75" thickBot="1" x14ac:dyDescent="0.3">
      <c r="A28" s="339" t="str">
        <f>IF(ISERROR(VLOOKUP(P28,KAL!$C$3:$C$100,1,FALSE)),IF(ISERROR(VLOOKUP(P28,'GRR-AAA'!$C$6:$C$100,1,FALSE)),IF(ISERROR(VLOOKUP(P28,'HAM-AA'!$C$6:$C$100,1,FALSE)),IF(ISERROR(VLOOKUP(P28,'NAM-A'!$C$6:$C$100,1,FALSE)),IF(ISERROR(VLOOKUP(P28,'KET-S A'!$C$6:$C$100,1,FALSE)),"","S A"),"A"),"AA"),"AAA"),"ML")</f>
        <v/>
      </c>
      <c r="B28" s="373" t="s">
        <v>803</v>
      </c>
      <c r="C28" s="374" t="s">
        <v>88</v>
      </c>
      <c r="D28" s="374">
        <v>33</v>
      </c>
      <c r="E28" s="374" t="s">
        <v>804</v>
      </c>
      <c r="F28" s="375">
        <v>510000</v>
      </c>
      <c r="G28" s="374" t="s">
        <v>777</v>
      </c>
      <c r="H28" s="374" t="s">
        <v>777</v>
      </c>
      <c r="I28" s="374" t="s">
        <v>111</v>
      </c>
      <c r="J28" s="374" t="s">
        <v>111</v>
      </c>
      <c r="K28" s="374" t="s">
        <v>111</v>
      </c>
      <c r="L28" s="374"/>
      <c r="M28" s="352"/>
      <c r="N28" s="352"/>
      <c r="O28" s="13"/>
      <c r="P28" s="339" t="str">
        <f t="shared" si="8"/>
        <v>George Abrams</v>
      </c>
    </row>
    <row r="29" spans="1:16" s="339" customFormat="1" ht="15.75" thickBot="1" x14ac:dyDescent="0.3">
      <c r="A29" s="339" t="str">
        <f>IF(ISERROR(VLOOKUP(P29,KAL!$C$3:$C$100,1,FALSE)),IF(ISERROR(VLOOKUP(P29,'GRR-AAA'!$C$6:$C$100,1,FALSE)),IF(ISERROR(VLOOKUP(P29,'HAM-AA'!$C$6:$C$100,1,FALSE)),IF(ISERROR(VLOOKUP(P29,'NAM-A'!$C$6:$C$100,1,FALSE)),IF(ISERROR(VLOOKUP(P29,'KET-S A'!$C$6:$C$100,1,FALSE)),"","S A"),"A"),"AA"),"AAA"),"ML")</f>
        <v/>
      </c>
      <c r="B29" s="370" t="s">
        <v>819</v>
      </c>
      <c r="C29" s="371" t="s">
        <v>88</v>
      </c>
      <c r="D29" s="371">
        <v>27</v>
      </c>
      <c r="E29" s="371" t="s">
        <v>805</v>
      </c>
      <c r="F29" s="372">
        <v>510000</v>
      </c>
      <c r="G29" s="371" t="s">
        <v>777</v>
      </c>
      <c r="H29" s="371" t="s">
        <v>777</v>
      </c>
      <c r="I29" s="371" t="s">
        <v>777</v>
      </c>
      <c r="J29" s="371" t="s">
        <v>111</v>
      </c>
      <c r="K29" s="371" t="s">
        <v>111</v>
      </c>
      <c r="L29" s="371" t="s">
        <v>111</v>
      </c>
      <c r="M29" s="352"/>
      <c r="N29" s="352"/>
      <c r="O29" s="13"/>
      <c r="P29" s="339" t="str">
        <f t="shared" si="8"/>
        <v>Pedro Rodriguez</v>
      </c>
    </row>
    <row r="30" spans="1:16" s="339" customFormat="1" ht="15.75" thickBot="1" x14ac:dyDescent="0.3">
      <c r="A30" s="339" t="str">
        <f>IF(ISERROR(VLOOKUP(P30,KAL!$C$3:$C$100,1,FALSE)),IF(ISERROR(VLOOKUP(P30,'GRR-AAA'!$C$6:$C$100,1,FALSE)),IF(ISERROR(VLOOKUP(P30,'HAM-AA'!$C$6:$C$100,1,FALSE)),IF(ISERROR(VLOOKUP(P30,'NAM-A'!$C$6:$C$100,1,FALSE)),IF(ISERROR(VLOOKUP(P30,'KET-S A'!$C$6:$C$100,1,FALSE)),"","S A"),"A"),"AA"),"AAA"),"ML")</f>
        <v/>
      </c>
      <c r="B30" s="373" t="s">
        <v>820</v>
      </c>
      <c r="C30" s="374" t="s">
        <v>89</v>
      </c>
      <c r="D30" s="374">
        <v>24</v>
      </c>
      <c r="E30" s="374" t="s">
        <v>786</v>
      </c>
      <c r="F30" s="375">
        <v>510000</v>
      </c>
      <c r="G30" s="374" t="s">
        <v>777</v>
      </c>
      <c r="H30" s="374" t="s">
        <v>777</v>
      </c>
      <c r="I30" s="374" t="s">
        <v>777</v>
      </c>
      <c r="J30" s="374" t="s">
        <v>111</v>
      </c>
      <c r="K30" s="374" t="s">
        <v>111</v>
      </c>
      <c r="L30" s="374" t="s">
        <v>111</v>
      </c>
      <c r="M30" s="352"/>
      <c r="N30" s="352"/>
      <c r="O30" s="13"/>
      <c r="P30" s="339" t="str">
        <f t="shared" si="8"/>
        <v>Valentin Davila</v>
      </c>
    </row>
    <row r="31" spans="1:16" s="339" customFormat="1" ht="15.75" thickBot="1" x14ac:dyDescent="0.3">
      <c r="A31" s="339" t="str">
        <f>IF(ISERROR(VLOOKUP(P31,KAL!$C$3:$C$100,1,FALSE)),IF(ISERROR(VLOOKUP(P31,'GRR-AAA'!$C$6:$C$100,1,FALSE)),IF(ISERROR(VLOOKUP(P31,'HAM-AA'!$C$6:$C$100,1,FALSE)),IF(ISERROR(VLOOKUP(P31,'NAM-A'!$C$6:$C$100,1,FALSE)),IF(ISERROR(VLOOKUP(P31,'KET-S A'!$C$6:$C$100,1,FALSE)),"","S A"),"A"),"AA"),"AAA"),"ML")</f>
        <v/>
      </c>
      <c r="B31" s="370" t="s">
        <v>821</v>
      </c>
      <c r="C31" s="371" t="s">
        <v>90</v>
      </c>
      <c r="D31" s="371">
        <v>28</v>
      </c>
      <c r="E31" s="371" t="s">
        <v>786</v>
      </c>
      <c r="F31" s="372">
        <v>510000</v>
      </c>
      <c r="G31" s="371" t="s">
        <v>777</v>
      </c>
      <c r="H31" s="371" t="s">
        <v>777</v>
      </c>
      <c r="I31" s="371" t="s">
        <v>777</v>
      </c>
      <c r="J31" s="371" t="s">
        <v>111</v>
      </c>
      <c r="K31" s="371" t="s">
        <v>111</v>
      </c>
      <c r="L31" s="371" t="s">
        <v>111</v>
      </c>
      <c r="M31" s="349"/>
      <c r="N31" s="13"/>
      <c r="O31" s="13"/>
      <c r="P31" s="339" t="str">
        <f t="shared" si="8"/>
        <v>Jesus Rodriguez</v>
      </c>
    </row>
    <row r="32" spans="1:16" s="339" customFormat="1" ht="15.75" thickBot="1" x14ac:dyDescent="0.3">
      <c r="A32" s="339" t="str">
        <f>IF(ISERROR(VLOOKUP(P32,KAL!$C$3:$C$100,1,FALSE)),IF(ISERROR(VLOOKUP(P32,'GRR-AAA'!$C$6:$C$100,1,FALSE)),IF(ISERROR(VLOOKUP(P32,'HAM-AA'!$C$6:$C$100,1,FALSE)),IF(ISERROR(VLOOKUP(P32,'NAM-A'!$C$6:$C$100,1,FALSE)),IF(ISERROR(VLOOKUP(P32,'KET-S A'!$C$6:$C$100,1,FALSE)),"","S A"),"A"),"AA"),"AAA"),"ML")</f>
        <v>ML</v>
      </c>
      <c r="B32" s="373" t="s">
        <v>806</v>
      </c>
      <c r="C32" s="374" t="s">
        <v>89</v>
      </c>
      <c r="D32" s="374">
        <v>30</v>
      </c>
      <c r="E32" s="374" t="s">
        <v>807</v>
      </c>
      <c r="F32" s="375">
        <v>510000</v>
      </c>
      <c r="G32" s="374" t="s">
        <v>777</v>
      </c>
      <c r="H32" s="374" t="s">
        <v>777</v>
      </c>
      <c r="I32" s="374" t="s">
        <v>111</v>
      </c>
      <c r="J32" s="374" t="s">
        <v>111</v>
      </c>
      <c r="K32" s="374" t="s">
        <v>111</v>
      </c>
      <c r="L32" s="374"/>
      <c r="M32" s="352"/>
      <c r="N32" s="12"/>
      <c r="O32" s="12"/>
      <c r="P32" s="339" t="str">
        <f t="shared" si="8"/>
        <v>Jeremiah Henderson</v>
      </c>
    </row>
    <row r="33" spans="1:16" s="339" customFormat="1" ht="15.75" thickBot="1" x14ac:dyDescent="0.3">
      <c r="A33" s="339" t="str">
        <f>IF(ISERROR(VLOOKUP(P33,KAL!$C$3:$C$100,1,FALSE)),IF(ISERROR(VLOOKUP(P33,'GRR-AAA'!$C$6:$C$100,1,FALSE)),IF(ISERROR(VLOOKUP(P33,'HAM-AA'!$C$6:$C$100,1,FALSE)),IF(ISERROR(VLOOKUP(P33,'NAM-A'!$C$6:$C$100,1,FALSE)),IF(ISERROR(VLOOKUP(P33,'KET-S A'!$C$6:$C$100,1,FALSE)),"","S A"),"A"),"AA"),"AAA"),"ML")</f>
        <v/>
      </c>
      <c r="B33" s="370" t="s">
        <v>822</v>
      </c>
      <c r="C33" s="371" t="s">
        <v>82</v>
      </c>
      <c r="D33" s="371">
        <v>26</v>
      </c>
      <c r="E33" s="371" t="s">
        <v>808</v>
      </c>
      <c r="F33" s="372">
        <v>510000</v>
      </c>
      <c r="G33" s="371" t="s">
        <v>777</v>
      </c>
      <c r="H33" s="371" t="s">
        <v>777</v>
      </c>
      <c r="I33" s="371" t="s">
        <v>777</v>
      </c>
      <c r="J33" s="371" t="s">
        <v>111</v>
      </c>
      <c r="K33" s="371" t="s">
        <v>111</v>
      </c>
      <c r="L33" s="371" t="s">
        <v>111</v>
      </c>
      <c r="M33" s="354"/>
      <c r="N33" s="13"/>
      <c r="O33" s="13"/>
      <c r="P33" s="339" t="str">
        <f t="shared" si="8"/>
        <v>Tomas Cisneros</v>
      </c>
    </row>
    <row r="34" spans="1:16" s="339" customFormat="1" ht="15.75" thickBot="1" x14ac:dyDescent="0.3">
      <c r="A34" s="339" t="str">
        <f>IF(ISERROR(VLOOKUP(P34,KAL!$C$3:$C$100,1,FALSE)),IF(ISERROR(VLOOKUP(P34,'GRR-AAA'!$C$6:$C$100,1,FALSE)),IF(ISERROR(VLOOKUP(P34,'HAM-AA'!$C$6:$C$100,1,FALSE)),IF(ISERROR(VLOOKUP(P34,'NAM-A'!$C$6:$C$100,1,FALSE)),IF(ISERROR(VLOOKUP(P34,'KET-S A'!$C$6:$C$100,1,FALSE)),"","S A"),"A"),"AA"),"AAA"),"ML")</f>
        <v/>
      </c>
      <c r="B34" s="373" t="s">
        <v>809</v>
      </c>
      <c r="C34" s="374" t="s">
        <v>86</v>
      </c>
      <c r="D34" s="374">
        <v>30</v>
      </c>
      <c r="E34" s="374" t="s">
        <v>810</v>
      </c>
      <c r="F34" s="375">
        <v>510000</v>
      </c>
      <c r="G34" s="374" t="s">
        <v>777</v>
      </c>
      <c r="H34" s="374" t="s">
        <v>777</v>
      </c>
      <c r="I34" s="374" t="s">
        <v>111</v>
      </c>
      <c r="J34" s="374" t="s">
        <v>111</v>
      </c>
      <c r="K34" s="374" t="s">
        <v>111</v>
      </c>
      <c r="L34" s="374"/>
      <c r="M34" s="354"/>
      <c r="N34" s="12"/>
      <c r="O34" s="12"/>
      <c r="P34" s="339" t="str">
        <f t="shared" si="8"/>
        <v>Chet Thomas</v>
      </c>
    </row>
    <row r="35" spans="1:16" s="339" customFormat="1" ht="15.75" thickBot="1" x14ac:dyDescent="0.3">
      <c r="A35" s="339" t="str">
        <f>IF(ISERROR(VLOOKUP(P35,KAL!$C$3:$C$100,1,FALSE)),IF(ISERROR(VLOOKUP(P35,'GRR-AAA'!$C$6:$C$100,1,FALSE)),IF(ISERROR(VLOOKUP(P35,'HAM-AA'!$C$6:$C$100,1,FALSE)),IF(ISERROR(VLOOKUP(P35,'NAM-A'!$C$6:$C$100,1,FALSE)),IF(ISERROR(VLOOKUP(P35,'KET-S A'!$C$6:$C$100,1,FALSE)),"","S A"),"A"),"AA"),"AAA"),"ML")</f>
        <v/>
      </c>
      <c r="B35" s="370" t="s">
        <v>811</v>
      </c>
      <c r="C35" s="371" t="s">
        <v>98</v>
      </c>
      <c r="D35" s="371">
        <v>37</v>
      </c>
      <c r="E35" s="371" t="s">
        <v>812</v>
      </c>
      <c r="F35" s="372">
        <v>510000</v>
      </c>
      <c r="G35" s="371" t="s">
        <v>777</v>
      </c>
      <c r="H35" s="371" t="s">
        <v>777</v>
      </c>
      <c r="I35" s="371" t="s">
        <v>111</v>
      </c>
      <c r="J35" s="371" t="s">
        <v>111</v>
      </c>
      <c r="K35" s="371" t="s">
        <v>111</v>
      </c>
      <c r="L35" s="371"/>
      <c r="M35" s="354"/>
      <c r="N35" s="13"/>
      <c r="O35" s="13"/>
      <c r="P35" s="339" t="str">
        <f t="shared" si="8"/>
        <v>Donald Edwards</v>
      </c>
    </row>
    <row r="36" spans="1:16" s="339" customFormat="1" ht="15.75" thickBot="1" x14ac:dyDescent="0.3">
      <c r="B36" s="351"/>
      <c r="C36" s="352"/>
      <c r="D36" s="352"/>
      <c r="E36" s="352"/>
      <c r="F36" s="353"/>
      <c r="G36" s="352"/>
      <c r="H36" s="352"/>
      <c r="I36" s="352"/>
      <c r="J36" s="352"/>
      <c r="K36" s="352"/>
      <c r="L36" s="352"/>
      <c r="M36" s="12"/>
      <c r="N36" s="12"/>
      <c r="O36" s="12"/>
    </row>
    <row r="37" spans="1:16" s="339" customFormat="1" ht="15.75" thickBot="1" x14ac:dyDescent="0.3">
      <c r="B37" s="348"/>
      <c r="C37" s="349"/>
      <c r="D37" s="349"/>
      <c r="E37" s="349"/>
      <c r="F37" s="350"/>
      <c r="G37" s="349"/>
      <c r="H37" s="349"/>
      <c r="I37" s="349"/>
      <c r="J37" s="349"/>
      <c r="K37" s="349"/>
      <c r="L37" s="349"/>
      <c r="M37" s="13"/>
      <c r="N37" s="13"/>
      <c r="O37" s="13"/>
    </row>
    <row r="38" spans="1:16" s="339" customFormat="1" ht="15.75" thickBot="1" x14ac:dyDescent="0.3">
      <c r="B38" s="351"/>
      <c r="C38" s="352"/>
      <c r="D38" s="352"/>
      <c r="E38" s="352"/>
      <c r="F38" s="353"/>
      <c r="G38" s="352"/>
      <c r="H38" s="352"/>
      <c r="I38" s="352"/>
      <c r="J38" s="352"/>
      <c r="K38" s="352"/>
      <c r="L38" s="352"/>
      <c r="M38" s="12"/>
      <c r="N38" s="12"/>
      <c r="O38" s="12"/>
    </row>
    <row r="39" spans="1:16" ht="15.75" thickBot="1" x14ac:dyDescent="0.3">
      <c r="A39" s="339"/>
      <c r="B39" s="348"/>
      <c r="C39" s="349"/>
      <c r="D39" s="349"/>
      <c r="E39" s="349"/>
      <c r="F39" s="350"/>
      <c r="G39" s="349"/>
      <c r="H39" s="349"/>
      <c r="I39" s="349"/>
      <c r="J39" s="349"/>
      <c r="K39" s="349"/>
      <c r="L39" s="349"/>
      <c r="M39" s="13"/>
      <c r="N39" s="13"/>
      <c r="O39" s="13"/>
      <c r="P39" s="339"/>
    </row>
    <row r="40" spans="1:16" s="339" customFormat="1" ht="15.75" thickBot="1" x14ac:dyDescent="0.3">
      <c r="B40" s="403" t="s">
        <v>239</v>
      </c>
      <c r="C40" s="403"/>
      <c r="D40" s="403"/>
      <c r="E40" s="403"/>
      <c r="F40" s="376">
        <v>93704510</v>
      </c>
      <c r="G40" s="376">
        <v>96674510</v>
      </c>
      <c r="H40" s="376">
        <v>85169755</v>
      </c>
      <c r="I40" s="376">
        <v>30619755</v>
      </c>
      <c r="J40" s="376">
        <v>23479755</v>
      </c>
      <c r="K40" s="376">
        <v>13260000</v>
      </c>
      <c r="L40" s="376">
        <v>13260000</v>
      </c>
      <c r="M40" s="354"/>
      <c r="N40" s="13"/>
      <c r="O40" s="13"/>
    </row>
    <row r="41" spans="1:16" s="339" customFormat="1" ht="15.75" thickBot="1" x14ac:dyDescent="0.3">
      <c r="B41" s="403" t="s">
        <v>369</v>
      </c>
      <c r="C41" s="403"/>
      <c r="D41" s="403"/>
      <c r="E41" s="403"/>
      <c r="F41" s="376">
        <v>93704510</v>
      </c>
      <c r="G41" s="376">
        <v>62229755</v>
      </c>
      <c r="H41" s="376">
        <v>23729755</v>
      </c>
      <c r="I41" s="376">
        <v>10729755</v>
      </c>
      <c r="J41" s="376">
        <v>10729755</v>
      </c>
      <c r="K41" s="376">
        <v>0</v>
      </c>
      <c r="L41" s="376">
        <v>0</v>
      </c>
      <c r="M41" s="354"/>
      <c r="N41" s="12"/>
      <c r="O41" s="12"/>
    </row>
    <row r="42" spans="1:16" s="339" customFormat="1" ht="15.75" thickBot="1" x14ac:dyDescent="0.3">
      <c r="B42" s="403" t="s">
        <v>360</v>
      </c>
      <c r="C42" s="403"/>
      <c r="D42" s="403"/>
      <c r="E42" s="403"/>
      <c r="F42" s="376">
        <v>93704510</v>
      </c>
      <c r="G42" s="376">
        <v>73959755</v>
      </c>
      <c r="H42" s="376">
        <v>35969755</v>
      </c>
      <c r="I42" s="376">
        <v>23479755</v>
      </c>
      <c r="J42" s="376">
        <v>23479755</v>
      </c>
      <c r="K42" s="376">
        <v>13260000</v>
      </c>
      <c r="L42" s="376">
        <v>13260000</v>
      </c>
      <c r="M42" s="354"/>
      <c r="N42" s="13"/>
      <c r="O42" s="13"/>
    </row>
    <row r="43" spans="1:16" x14ac:dyDescent="0.25">
      <c r="B43" s="213" t="s">
        <v>352</v>
      </c>
      <c r="C43" s="213"/>
      <c r="D43" s="213"/>
      <c r="E43" s="213"/>
      <c r="F43" s="214">
        <f t="shared" ref="F43:O43" si="9">SUM(F3:F39)</f>
        <v>93704510</v>
      </c>
      <c r="G43" s="214">
        <f t="shared" si="9"/>
        <v>62229755</v>
      </c>
      <c r="H43" s="214">
        <f t="shared" si="9"/>
        <v>23729755</v>
      </c>
      <c r="I43" s="214">
        <f t="shared" si="9"/>
        <v>10729755</v>
      </c>
      <c r="J43" s="214">
        <f t="shared" si="9"/>
        <v>10729755</v>
      </c>
      <c r="K43" s="214">
        <f t="shared" si="9"/>
        <v>0</v>
      </c>
      <c r="L43" s="214">
        <f t="shared" si="9"/>
        <v>0</v>
      </c>
      <c r="M43" s="214">
        <f t="shared" si="9"/>
        <v>0</v>
      </c>
      <c r="N43" s="214">
        <f t="shared" si="9"/>
        <v>0</v>
      </c>
      <c r="O43" s="214">
        <f t="shared" si="9"/>
        <v>0</v>
      </c>
    </row>
    <row r="44" spans="1:16" x14ac:dyDescent="0.25">
      <c r="B44" s="221" t="s">
        <v>355</v>
      </c>
      <c r="C44" s="221"/>
      <c r="D44" s="221"/>
      <c r="E44" s="221"/>
      <c r="F44" s="222"/>
      <c r="G44" s="222">
        <f t="shared" ref="G44:O44" si="10">F43-G43</f>
        <v>31474755</v>
      </c>
      <c r="H44" s="222">
        <f t="shared" si="10"/>
        <v>38500000</v>
      </c>
      <c r="I44" s="222">
        <f t="shared" si="10"/>
        <v>13000000</v>
      </c>
      <c r="J44" s="222">
        <f t="shared" si="10"/>
        <v>0</v>
      </c>
      <c r="K44" s="222">
        <f t="shared" si="10"/>
        <v>10729755</v>
      </c>
      <c r="L44" s="222">
        <f t="shared" si="10"/>
        <v>0</v>
      </c>
      <c r="M44" s="222">
        <f t="shared" si="10"/>
        <v>0</v>
      </c>
      <c r="N44" s="222">
        <f t="shared" si="10"/>
        <v>0</v>
      </c>
      <c r="O44" s="222">
        <f t="shared" si="10"/>
        <v>0</v>
      </c>
    </row>
    <row r="45" spans="1:16" x14ac:dyDescent="0.25">
      <c r="B45" s="1" t="s">
        <v>112</v>
      </c>
      <c r="G45" s="10"/>
    </row>
    <row r="46" spans="1:16" x14ac:dyDescent="0.25">
      <c r="B46" s="1" t="s">
        <v>211</v>
      </c>
      <c r="F46" s="102" t="e">
        <f t="shared" ref="F46:L46" si="11">SUM(F47:F53)</f>
        <v>#N/A</v>
      </c>
      <c r="G46" s="102" t="e">
        <f t="shared" si="11"/>
        <v>#N/A</v>
      </c>
      <c r="H46" s="102" t="e">
        <f t="shared" si="11"/>
        <v>#N/A</v>
      </c>
      <c r="I46" s="102" t="e">
        <f t="shared" si="11"/>
        <v>#N/A</v>
      </c>
      <c r="J46" s="102" t="e">
        <f t="shared" si="11"/>
        <v>#N/A</v>
      </c>
      <c r="K46" s="102" t="e">
        <f t="shared" si="11"/>
        <v>#N/A</v>
      </c>
      <c r="L46" s="102" t="e">
        <f t="shared" si="11"/>
        <v>#N/A</v>
      </c>
      <c r="M46" s="102" t="e">
        <f t="shared" ref="M46:O46" si="12">SUM(M47:M53)</f>
        <v>#N/A</v>
      </c>
      <c r="N46" s="102" t="e">
        <f t="shared" si="12"/>
        <v>#N/A</v>
      </c>
      <c r="O46" s="102" t="e">
        <f t="shared" si="12"/>
        <v>#N/A</v>
      </c>
    </row>
    <row r="47" spans="1:16" x14ac:dyDescent="0.25">
      <c r="B47"/>
      <c r="D47" s="174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6" x14ac:dyDescent="0.25">
      <c r="C48" t="str">
        <f t="shared" ref="C48:E52" si="13">IF(B48="","",VLOOKUP($B48,$B$2:$L$39,C$1,FALSE))</f>
        <v/>
      </c>
      <c r="D48" t="str">
        <f t="shared" si="13"/>
        <v/>
      </c>
      <c r="E48" t="str">
        <f t="shared" si="13"/>
        <v/>
      </c>
      <c r="F48" s="78" t="str">
        <f t="shared" ref="F48:O48" si="14">IF(E48="","",VLOOKUP($B48,$B$2:$O$39,F$1,FALSE))</f>
        <v/>
      </c>
      <c r="G48" s="78" t="str">
        <f t="shared" si="14"/>
        <v/>
      </c>
      <c r="H48" s="78" t="str">
        <f t="shared" si="14"/>
        <v/>
      </c>
      <c r="I48" s="78" t="str">
        <f t="shared" si="14"/>
        <v/>
      </c>
      <c r="J48" s="78" t="str">
        <f t="shared" si="14"/>
        <v/>
      </c>
      <c r="K48" s="78" t="str">
        <f t="shared" si="14"/>
        <v/>
      </c>
      <c r="L48" s="78" t="str">
        <f t="shared" si="14"/>
        <v/>
      </c>
      <c r="M48" s="78" t="str">
        <f t="shared" si="14"/>
        <v/>
      </c>
      <c r="N48" s="78" t="str">
        <f t="shared" si="14"/>
        <v/>
      </c>
      <c r="O48" s="78" t="str">
        <f t="shared" si="14"/>
        <v/>
      </c>
    </row>
    <row r="49" spans="2:17" x14ac:dyDescent="0.25">
      <c r="B49"/>
      <c r="C49" t="str">
        <f t="shared" si="13"/>
        <v/>
      </c>
      <c r="D49" t="str">
        <f t="shared" si="13"/>
        <v/>
      </c>
      <c r="E49" t="str">
        <f t="shared" si="13"/>
        <v/>
      </c>
      <c r="F49" s="78" t="str">
        <f t="shared" ref="F49:O49" si="15">IF(E49="","",VLOOKUP($B49,$B$2:$O$39,F$1,FALSE))</f>
        <v/>
      </c>
      <c r="G49" s="78" t="str">
        <f t="shared" si="15"/>
        <v/>
      </c>
      <c r="H49" s="78" t="str">
        <f t="shared" si="15"/>
        <v/>
      </c>
      <c r="I49" s="78" t="str">
        <f t="shared" si="15"/>
        <v/>
      </c>
      <c r="J49" s="78" t="str">
        <f t="shared" si="15"/>
        <v/>
      </c>
      <c r="K49" s="78" t="str">
        <f t="shared" si="15"/>
        <v/>
      </c>
      <c r="L49" s="78" t="str">
        <f t="shared" si="15"/>
        <v/>
      </c>
      <c r="M49" s="78" t="str">
        <f t="shared" si="15"/>
        <v/>
      </c>
      <c r="N49" s="78" t="str">
        <f t="shared" si="15"/>
        <v/>
      </c>
      <c r="O49" s="78" t="str">
        <f t="shared" si="15"/>
        <v/>
      </c>
    </row>
    <row r="50" spans="2:17" x14ac:dyDescent="0.25">
      <c r="B50" s="339" t="s">
        <v>447</v>
      </c>
      <c r="C50" t="e">
        <f t="shared" si="13"/>
        <v>#N/A</v>
      </c>
      <c r="D50" t="e">
        <f t="shared" si="13"/>
        <v>#N/A</v>
      </c>
      <c r="E50" t="e">
        <f t="shared" si="13"/>
        <v>#N/A</v>
      </c>
      <c r="F50" s="78" t="e">
        <f t="shared" ref="F50:O50" si="16">IF(E50="","",VLOOKUP($B50,$B$2:$O$39,F$1,FALSE))</f>
        <v>#N/A</v>
      </c>
      <c r="G50" s="78" t="e">
        <f t="shared" si="16"/>
        <v>#N/A</v>
      </c>
      <c r="H50" s="78" t="e">
        <f t="shared" si="16"/>
        <v>#N/A</v>
      </c>
      <c r="I50" s="78" t="e">
        <f t="shared" si="16"/>
        <v>#N/A</v>
      </c>
      <c r="J50" s="78" t="e">
        <f t="shared" si="16"/>
        <v>#N/A</v>
      </c>
      <c r="K50" s="78" t="e">
        <f t="shared" si="16"/>
        <v>#N/A</v>
      </c>
      <c r="L50" s="78" t="e">
        <f t="shared" si="16"/>
        <v>#N/A</v>
      </c>
      <c r="M50" s="78" t="e">
        <f t="shared" si="16"/>
        <v>#N/A</v>
      </c>
      <c r="N50" s="78" t="e">
        <f t="shared" si="16"/>
        <v>#N/A</v>
      </c>
      <c r="O50" s="78" t="e">
        <f t="shared" si="16"/>
        <v>#N/A</v>
      </c>
    </row>
    <row r="51" spans="2:17" x14ac:dyDescent="0.25">
      <c r="B51" s="339"/>
      <c r="C51" t="str">
        <f t="shared" si="13"/>
        <v/>
      </c>
      <c r="D51" t="str">
        <f t="shared" si="13"/>
        <v/>
      </c>
      <c r="E51" t="str">
        <f t="shared" si="13"/>
        <v/>
      </c>
      <c r="F51" s="78" t="str">
        <f t="shared" ref="F51:O51" si="17">IF(E51="","",VLOOKUP($B51,$B$2:$O$39,F$1,FALSE))</f>
        <v/>
      </c>
      <c r="G51" s="78" t="str">
        <f t="shared" si="17"/>
        <v/>
      </c>
      <c r="H51" s="78" t="str">
        <f t="shared" si="17"/>
        <v/>
      </c>
      <c r="I51" s="78" t="str">
        <f t="shared" si="17"/>
        <v/>
      </c>
      <c r="J51" s="78" t="str">
        <f t="shared" si="17"/>
        <v/>
      </c>
      <c r="K51" s="78" t="str">
        <f t="shared" si="17"/>
        <v/>
      </c>
      <c r="L51" s="78" t="str">
        <f t="shared" si="17"/>
        <v/>
      </c>
      <c r="M51" s="78" t="str">
        <f t="shared" si="17"/>
        <v/>
      </c>
      <c r="N51" s="78" t="str">
        <f t="shared" si="17"/>
        <v/>
      </c>
      <c r="O51" s="78" t="str">
        <f t="shared" si="17"/>
        <v/>
      </c>
    </row>
    <row r="52" spans="2:17" x14ac:dyDescent="0.25">
      <c r="B52" s="339"/>
      <c r="C52" t="str">
        <f t="shared" si="13"/>
        <v/>
      </c>
      <c r="D52" t="str">
        <f t="shared" si="13"/>
        <v/>
      </c>
      <c r="E52" t="str">
        <f t="shared" si="13"/>
        <v/>
      </c>
      <c r="F52" s="78" t="str">
        <f t="shared" ref="F52:O52" si="18">IF(E52="","",VLOOKUP($B52,$B$2:$O$39,F$1,FALSE))</f>
        <v/>
      </c>
      <c r="G52" s="78" t="str">
        <f t="shared" si="18"/>
        <v/>
      </c>
      <c r="H52" s="78" t="str">
        <f t="shared" si="18"/>
        <v/>
      </c>
      <c r="I52" s="78" t="str">
        <f t="shared" si="18"/>
        <v/>
      </c>
      <c r="J52" s="78" t="str">
        <f t="shared" si="18"/>
        <v/>
      </c>
      <c r="K52" s="78" t="str">
        <f t="shared" si="18"/>
        <v/>
      </c>
      <c r="L52" s="78" t="str">
        <f t="shared" si="18"/>
        <v/>
      </c>
      <c r="M52" s="78" t="str">
        <f t="shared" si="18"/>
        <v/>
      </c>
      <c r="N52" s="78" t="str">
        <f t="shared" si="18"/>
        <v/>
      </c>
      <c r="O52" s="78" t="str">
        <f t="shared" si="18"/>
        <v/>
      </c>
    </row>
    <row r="53" spans="2:17" x14ac:dyDescent="0.25"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2:17" s="15" customFormat="1" x14ac:dyDescent="0.25">
      <c r="B54" s="14" t="str">
        <f t="shared" ref="B54:L54" si="19">B2</f>
        <v>Player</v>
      </c>
      <c r="C54" s="14" t="str">
        <f t="shared" si="19"/>
        <v>Pos</v>
      </c>
      <c r="D54" s="14" t="str">
        <f t="shared" si="19"/>
        <v>Age</v>
      </c>
      <c r="E54" s="14" t="str">
        <f t="shared" si="19"/>
        <v>ML Service</v>
      </c>
      <c r="F54" s="14">
        <f t="shared" si="19"/>
        <v>2028</v>
      </c>
      <c r="G54" s="14">
        <f t="shared" si="19"/>
        <v>2029</v>
      </c>
      <c r="H54" s="14">
        <f t="shared" si="19"/>
        <v>2030</v>
      </c>
      <c r="I54" s="14">
        <f t="shared" si="19"/>
        <v>2031</v>
      </c>
      <c r="J54" s="14">
        <f t="shared" si="19"/>
        <v>2032</v>
      </c>
      <c r="K54" s="14">
        <f t="shared" si="19"/>
        <v>2033</v>
      </c>
      <c r="L54" s="14">
        <f t="shared" si="19"/>
        <v>2034</v>
      </c>
      <c r="M54" s="14">
        <f t="shared" ref="M54:O54" si="20">M2</f>
        <v>2035</v>
      </c>
      <c r="N54" s="14">
        <f t="shared" si="20"/>
        <v>2036</v>
      </c>
      <c r="O54" s="14">
        <f t="shared" si="20"/>
        <v>2037</v>
      </c>
    </row>
    <row r="55" spans="2:17" s="15" customFormat="1" x14ac:dyDescent="0.25">
      <c r="B55" s="14" t="s">
        <v>212</v>
      </c>
      <c r="C55" s="14"/>
      <c r="D55" s="14"/>
      <c r="E55" s="14"/>
      <c r="F55" s="103" t="e">
        <f>F63+F45-F46</f>
        <v>#N/A</v>
      </c>
      <c r="G55" s="103" t="e">
        <f t="shared" ref="G55:O55" si="21">G63+G45-G46</f>
        <v>#N/A</v>
      </c>
      <c r="H55" s="103" t="e">
        <f t="shared" si="21"/>
        <v>#N/A</v>
      </c>
      <c r="I55" s="103" t="e">
        <f t="shared" si="21"/>
        <v>#N/A</v>
      </c>
      <c r="J55" s="103" t="e">
        <f t="shared" si="21"/>
        <v>#N/A</v>
      </c>
      <c r="K55" s="103" t="e">
        <f t="shared" si="21"/>
        <v>#N/A</v>
      </c>
      <c r="L55" s="103" t="e">
        <f t="shared" si="21"/>
        <v>#N/A</v>
      </c>
      <c r="M55" s="103" t="e">
        <f t="shared" si="21"/>
        <v>#N/A</v>
      </c>
      <c r="N55" s="103" t="e">
        <f t="shared" si="21"/>
        <v>#N/A</v>
      </c>
      <c r="O55" s="103" t="e">
        <f t="shared" si="21"/>
        <v>#N/A</v>
      </c>
    </row>
    <row r="56" spans="2:17" s="15" customFormat="1" x14ac:dyDescent="0.25">
      <c r="B56" s="211" t="s">
        <v>351</v>
      </c>
      <c r="F56" s="16" t="e">
        <f>F43-F46+F63</f>
        <v>#N/A</v>
      </c>
      <c r="G56" s="16" t="e">
        <f t="shared" ref="G56:O56" si="22">G43-G46+G63</f>
        <v>#N/A</v>
      </c>
      <c r="H56" s="16" t="e">
        <f t="shared" si="22"/>
        <v>#N/A</v>
      </c>
      <c r="I56" s="16" t="e">
        <f t="shared" si="22"/>
        <v>#N/A</v>
      </c>
      <c r="J56" s="16" t="e">
        <f t="shared" si="22"/>
        <v>#N/A</v>
      </c>
      <c r="K56" s="16" t="e">
        <f t="shared" si="22"/>
        <v>#N/A</v>
      </c>
      <c r="L56" s="16" t="e">
        <f t="shared" si="22"/>
        <v>#N/A</v>
      </c>
      <c r="M56" s="16" t="e">
        <f t="shared" si="22"/>
        <v>#N/A</v>
      </c>
      <c r="N56" s="16" t="e">
        <f t="shared" si="22"/>
        <v>#N/A</v>
      </c>
      <c r="O56" s="16" t="e">
        <f t="shared" si="22"/>
        <v>#N/A</v>
      </c>
    </row>
    <row r="57" spans="2:17" s="27" customFormat="1" x14ac:dyDescent="0.25">
      <c r="B57" s="294" t="s">
        <v>245</v>
      </c>
      <c r="F57" s="295">
        <v>9385000</v>
      </c>
      <c r="G57" s="295">
        <f t="shared" ref="G57:L61" si="23">F57</f>
        <v>9385000</v>
      </c>
      <c r="H57" s="295">
        <f t="shared" si="23"/>
        <v>9385000</v>
      </c>
      <c r="I57" s="295">
        <f t="shared" si="23"/>
        <v>9385000</v>
      </c>
      <c r="J57" s="295">
        <f t="shared" si="23"/>
        <v>9385000</v>
      </c>
      <c r="K57" s="295">
        <f t="shared" si="23"/>
        <v>9385000</v>
      </c>
      <c r="L57" s="295">
        <f t="shared" si="23"/>
        <v>9385000</v>
      </c>
      <c r="M57" s="295">
        <f t="shared" ref="M57:O57" si="24">L57</f>
        <v>9385000</v>
      </c>
      <c r="N57" s="295">
        <f t="shared" si="24"/>
        <v>9385000</v>
      </c>
      <c r="O57" s="295">
        <f t="shared" si="24"/>
        <v>9385000</v>
      </c>
    </row>
    <row r="58" spans="2:17" s="292" customFormat="1" x14ac:dyDescent="0.25">
      <c r="B58" s="4" t="s">
        <v>398</v>
      </c>
      <c r="F58" s="296">
        <v>5000000</v>
      </c>
      <c r="G58" s="296">
        <f t="shared" ref="G58:G60" si="25">F58</f>
        <v>5000000</v>
      </c>
      <c r="H58" s="296">
        <f t="shared" ref="H58:H60" si="26">G58</f>
        <v>5000000</v>
      </c>
      <c r="I58" s="296">
        <f t="shared" ref="I58:I60" si="27">H58</f>
        <v>5000000</v>
      </c>
      <c r="J58" s="296">
        <f t="shared" ref="J58:J60" si="28">I58</f>
        <v>5000000</v>
      </c>
      <c r="K58" s="296">
        <f t="shared" ref="K58:K60" si="29">J58</f>
        <v>5000000</v>
      </c>
      <c r="L58" s="296">
        <f t="shared" ref="L58:L60" si="30">K58</f>
        <v>5000000</v>
      </c>
      <c r="M58" s="296">
        <f t="shared" ref="M58:M60" si="31">L58</f>
        <v>5000000</v>
      </c>
      <c r="N58" s="296">
        <f t="shared" ref="N58:N60" si="32">M58</f>
        <v>5000000</v>
      </c>
      <c r="O58" s="296">
        <f t="shared" ref="O58:O60" si="33">N58</f>
        <v>5000000</v>
      </c>
    </row>
    <row r="59" spans="2:17" s="292" customFormat="1" x14ac:dyDescent="0.25">
      <c r="B59" s="4" t="s">
        <v>399</v>
      </c>
      <c r="F59" s="296">
        <v>5000000</v>
      </c>
      <c r="G59" s="296">
        <f t="shared" ref="G59" si="34">F59</f>
        <v>5000000</v>
      </c>
      <c r="H59" s="296">
        <f t="shared" ref="H59" si="35">G59</f>
        <v>5000000</v>
      </c>
      <c r="I59" s="296">
        <f t="shared" ref="I59" si="36">H59</f>
        <v>5000000</v>
      </c>
      <c r="J59" s="296">
        <f t="shared" ref="J59" si="37">I59</f>
        <v>5000000</v>
      </c>
      <c r="K59" s="296">
        <f t="shared" ref="K59" si="38">J59</f>
        <v>5000000</v>
      </c>
      <c r="L59" s="296">
        <f t="shared" ref="L59" si="39">K59</f>
        <v>5000000</v>
      </c>
      <c r="M59" s="296">
        <f t="shared" ref="M59" si="40">L59</f>
        <v>5000000</v>
      </c>
      <c r="N59" s="296">
        <f t="shared" ref="N59" si="41">M59</f>
        <v>5000000</v>
      </c>
      <c r="O59" s="296">
        <f t="shared" ref="O59" si="42">N59</f>
        <v>5000000</v>
      </c>
    </row>
    <row r="60" spans="2:17" s="293" customFormat="1" x14ac:dyDescent="0.25">
      <c r="B60" s="297" t="s">
        <v>422</v>
      </c>
      <c r="F60" s="298">
        <v>5000000</v>
      </c>
      <c r="G60" s="298">
        <f t="shared" si="25"/>
        <v>5000000</v>
      </c>
      <c r="H60" s="298">
        <f t="shared" si="26"/>
        <v>5000000</v>
      </c>
      <c r="I60" s="298">
        <f t="shared" si="27"/>
        <v>5000000</v>
      </c>
      <c r="J60" s="298">
        <f t="shared" si="28"/>
        <v>5000000</v>
      </c>
      <c r="K60" s="298">
        <f t="shared" si="29"/>
        <v>5000000</v>
      </c>
      <c r="L60" s="298">
        <f t="shared" si="30"/>
        <v>5000000</v>
      </c>
      <c r="M60" s="298">
        <f t="shared" si="31"/>
        <v>5000000</v>
      </c>
      <c r="N60" s="298">
        <f t="shared" si="32"/>
        <v>5000000</v>
      </c>
      <c r="O60" s="298">
        <f t="shared" si="33"/>
        <v>5000000</v>
      </c>
    </row>
    <row r="61" spans="2:17" s="15" customFormat="1" x14ac:dyDescent="0.25">
      <c r="B61" s="14" t="s">
        <v>276</v>
      </c>
      <c r="F61" s="16">
        <v>160000000</v>
      </c>
      <c r="G61" s="16">
        <f t="shared" si="23"/>
        <v>160000000</v>
      </c>
      <c r="H61" s="16">
        <f t="shared" si="23"/>
        <v>160000000</v>
      </c>
      <c r="I61" s="16">
        <f t="shared" si="23"/>
        <v>160000000</v>
      </c>
      <c r="J61" s="16">
        <f t="shared" si="23"/>
        <v>160000000</v>
      </c>
      <c r="K61" s="16">
        <f t="shared" si="23"/>
        <v>160000000</v>
      </c>
      <c r="L61" s="16">
        <f t="shared" si="23"/>
        <v>160000000</v>
      </c>
      <c r="M61" s="16">
        <f t="shared" ref="M61:O61" si="43">L61</f>
        <v>160000000</v>
      </c>
      <c r="N61" s="16">
        <f t="shared" si="43"/>
        <v>160000000</v>
      </c>
      <c r="O61" s="16">
        <f t="shared" si="43"/>
        <v>160000000</v>
      </c>
    </row>
    <row r="62" spans="2:17" s="15" customFormat="1" x14ac:dyDescent="0.25">
      <c r="B62" s="14" t="s">
        <v>277</v>
      </c>
      <c r="F62" s="16" t="e">
        <f t="shared" ref="F62:O62" si="44">F61-SUM(F56:F60)</f>
        <v>#N/A</v>
      </c>
      <c r="G62" s="16" t="e">
        <f t="shared" si="44"/>
        <v>#N/A</v>
      </c>
      <c r="H62" s="16" t="e">
        <f t="shared" si="44"/>
        <v>#N/A</v>
      </c>
      <c r="I62" s="16" t="e">
        <f t="shared" si="44"/>
        <v>#N/A</v>
      </c>
      <c r="J62" s="16" t="e">
        <f t="shared" si="44"/>
        <v>#N/A</v>
      </c>
      <c r="K62" s="16" t="e">
        <f t="shared" si="44"/>
        <v>#N/A</v>
      </c>
      <c r="L62" s="16" t="e">
        <f t="shared" si="44"/>
        <v>#N/A</v>
      </c>
      <c r="M62" s="16" t="e">
        <f t="shared" si="44"/>
        <v>#N/A</v>
      </c>
      <c r="N62" s="16" t="e">
        <f t="shared" si="44"/>
        <v>#N/A</v>
      </c>
      <c r="O62" s="16" t="e">
        <f t="shared" si="44"/>
        <v>#N/A</v>
      </c>
    </row>
    <row r="63" spans="2:17" x14ac:dyDescent="0.25">
      <c r="B63" s="1" t="s">
        <v>113</v>
      </c>
      <c r="F63" s="10">
        <f>SUM(F66:F86)</f>
        <v>19000000</v>
      </c>
      <c r="G63" s="10">
        <f t="shared" ref="G63:O63" si="45">SUM(G66:G86)</f>
        <v>20500000</v>
      </c>
      <c r="H63" s="10">
        <f t="shared" si="45"/>
        <v>0</v>
      </c>
      <c r="I63" s="10">
        <f t="shared" si="45"/>
        <v>0</v>
      </c>
      <c r="J63" s="10">
        <f t="shared" si="45"/>
        <v>0</v>
      </c>
      <c r="K63" s="10">
        <f t="shared" si="45"/>
        <v>0</v>
      </c>
      <c r="L63" s="10">
        <f t="shared" si="45"/>
        <v>0</v>
      </c>
      <c r="M63" s="10">
        <f t="shared" si="45"/>
        <v>0</v>
      </c>
      <c r="N63" s="10">
        <f t="shared" si="45"/>
        <v>0</v>
      </c>
      <c r="O63" s="10">
        <f t="shared" si="45"/>
        <v>0</v>
      </c>
      <c r="P63" s="1" t="s">
        <v>239</v>
      </c>
      <c r="Q63" s="1" t="s">
        <v>290</v>
      </c>
    </row>
    <row r="64" spans="2:17" x14ac:dyDescent="0.25">
      <c r="B64" s="1" t="s">
        <v>250</v>
      </c>
      <c r="E64" s="78"/>
      <c r="F64" s="10">
        <v>2759068</v>
      </c>
      <c r="G64" s="10">
        <f>F64*3</f>
        <v>8277204</v>
      </c>
      <c r="H64" s="10"/>
      <c r="I64" s="10"/>
      <c r="J64" s="10"/>
      <c r="K64" s="10"/>
      <c r="L64" s="10"/>
      <c r="M64" s="10"/>
      <c r="N64" s="10"/>
      <c r="O64" s="10"/>
      <c r="P64" s="10">
        <f>SUM(F64:O64)</f>
        <v>11036272</v>
      </c>
      <c r="Q64" s="78">
        <f>IF(P64&gt;0,P64/COUNT($F64:$O64),0)</f>
        <v>5518136</v>
      </c>
    </row>
    <row r="65" spans="2:17" x14ac:dyDescent="0.25">
      <c r="B65" s="1"/>
      <c r="E65" s="78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78"/>
    </row>
    <row r="66" spans="2:17" s="215" customFormat="1" x14ac:dyDescent="0.25">
      <c r="B66" s="305"/>
      <c r="E66" s="216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6"/>
    </row>
    <row r="67" spans="2:17" s="215" customFormat="1" x14ac:dyDescent="0.25">
      <c r="B67" s="305"/>
      <c r="E67" s="216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6"/>
    </row>
    <row r="68" spans="2:17" s="215" customFormat="1" x14ac:dyDescent="0.25">
      <c r="B68" s="305"/>
      <c r="E68" s="216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6"/>
    </row>
    <row r="69" spans="2:17" x14ac:dyDescent="0.25"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>
        <f t="shared" ref="P69:P86" si="46">SUM(F69:O69)</f>
        <v>0</v>
      </c>
      <c r="Q69" s="78">
        <f t="shared" ref="Q69:Q86" si="47">IF(P69&gt;0,P69/COUNT($F69:$O69),0)</f>
        <v>0</v>
      </c>
    </row>
    <row r="70" spans="2:17" s="218" customFormat="1" x14ac:dyDescent="0.25"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20"/>
    </row>
    <row r="71" spans="2:17" s="218" customFormat="1" x14ac:dyDescent="0.25">
      <c r="B71" s="348" t="s">
        <v>461</v>
      </c>
      <c r="C71" s="349" t="s">
        <v>90</v>
      </c>
      <c r="D71" s="349">
        <v>32</v>
      </c>
      <c r="E71" s="349" t="s">
        <v>462</v>
      </c>
      <c r="F71" s="350">
        <v>19000000</v>
      </c>
      <c r="G71" s="350">
        <v>20500000</v>
      </c>
      <c r="H71" s="349" t="s">
        <v>463</v>
      </c>
      <c r="I71" s="219"/>
      <c r="J71" s="219"/>
      <c r="K71" s="219"/>
      <c r="L71" s="219"/>
      <c r="M71" s="219"/>
      <c r="N71" s="219"/>
      <c r="O71" s="219"/>
      <c r="P71" s="219"/>
      <c r="Q71" s="220"/>
    </row>
    <row r="72" spans="2:17" s="218" customFormat="1" x14ac:dyDescent="0.25">
      <c r="B72" s="219"/>
      <c r="C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20"/>
    </row>
    <row r="73" spans="2:17" s="218" customFormat="1" x14ac:dyDescent="0.25">
      <c r="B73" s="219"/>
      <c r="C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20"/>
    </row>
    <row r="74" spans="2:17" s="218" customFormat="1" x14ac:dyDescent="0.25">
      <c r="B74" s="219"/>
      <c r="C74" s="219"/>
      <c r="E74" s="219"/>
      <c r="F74" s="219"/>
      <c r="G74" s="219"/>
      <c r="H74" s="219"/>
      <c r="I74" s="219"/>
      <c r="J74" s="219"/>
      <c r="K74" s="219"/>
      <c r="L74" s="219"/>
      <c r="M74" s="219"/>
      <c r="P74" s="219"/>
      <c r="Q74" s="220"/>
    </row>
    <row r="75" spans="2:17" s="218" customFormat="1" x14ac:dyDescent="0.25">
      <c r="B75" s="219"/>
      <c r="C75" s="219"/>
      <c r="E75" s="219"/>
      <c r="F75" s="219"/>
      <c r="G75" s="219"/>
      <c r="H75" s="219"/>
      <c r="I75" s="219"/>
      <c r="J75" s="219"/>
      <c r="K75" s="219"/>
      <c r="L75" s="219"/>
      <c r="M75" s="219"/>
      <c r="P75" s="219"/>
      <c r="Q75" s="220"/>
    </row>
    <row r="76" spans="2:17" s="218" customFormat="1" x14ac:dyDescent="0.25">
      <c r="B76" s="219"/>
      <c r="C76" s="219"/>
      <c r="E76" s="219"/>
      <c r="F76" s="219"/>
      <c r="G76" s="219"/>
      <c r="H76" s="219"/>
      <c r="I76" s="219"/>
      <c r="J76" s="219"/>
      <c r="K76" s="219"/>
      <c r="L76" s="219"/>
      <c r="M76" s="219"/>
      <c r="P76" s="219"/>
      <c r="Q76" s="220"/>
    </row>
    <row r="77" spans="2:17" s="218" customFormat="1" x14ac:dyDescent="0.25">
      <c r="B77" s="219"/>
      <c r="C77" s="219"/>
      <c r="E77" s="219"/>
      <c r="F77" s="219"/>
      <c r="G77" s="219"/>
      <c r="H77" s="219"/>
      <c r="I77" s="219"/>
      <c r="J77" s="219"/>
      <c r="K77" s="219"/>
      <c r="L77" s="219"/>
      <c r="M77" s="219"/>
      <c r="P77" s="219"/>
      <c r="Q77" s="220"/>
    </row>
    <row r="78" spans="2:17" s="218" customFormat="1" x14ac:dyDescent="0.25">
      <c r="B78" s="219"/>
      <c r="C78" s="219"/>
      <c r="E78" s="219"/>
      <c r="F78" s="219"/>
      <c r="G78" s="219"/>
      <c r="H78" s="219"/>
      <c r="I78" s="219"/>
      <c r="J78" s="219"/>
      <c r="K78" s="219"/>
      <c r="L78" s="219"/>
      <c r="M78" s="219"/>
      <c r="P78" s="219"/>
      <c r="Q78" s="220"/>
    </row>
    <row r="79" spans="2:17" s="218" customFormat="1" x14ac:dyDescent="0.25">
      <c r="B79" s="219"/>
      <c r="C79" s="219"/>
      <c r="E79" s="219"/>
      <c r="F79" s="219"/>
      <c r="G79" s="219"/>
      <c r="H79" s="219"/>
      <c r="I79" s="219"/>
      <c r="J79" s="219"/>
      <c r="K79" s="219"/>
      <c r="L79" s="219"/>
      <c r="M79" s="219"/>
      <c r="P79" s="219"/>
      <c r="Q79" s="220"/>
    </row>
    <row r="80" spans="2:17" s="218" customFormat="1" x14ac:dyDescent="0.25">
      <c r="B80" s="219"/>
      <c r="C80" s="219"/>
      <c r="E80" s="219"/>
      <c r="F80" s="219"/>
      <c r="G80" s="219"/>
      <c r="H80" s="219"/>
      <c r="I80" s="219"/>
      <c r="J80" s="219"/>
      <c r="K80" s="219"/>
      <c r="L80" s="219"/>
      <c r="M80" s="219"/>
      <c r="P80" s="219"/>
      <c r="Q80" s="220"/>
    </row>
    <row r="81" spans="2:18" s="218" customFormat="1" x14ac:dyDescent="0.25">
      <c r="B81" s="219"/>
      <c r="C81" s="219"/>
      <c r="E81" s="219"/>
      <c r="F81" s="219"/>
      <c r="G81" s="219"/>
      <c r="H81" s="219"/>
      <c r="P81" s="219">
        <f t="shared" ref="P81" si="48">SUM(F81:O81)</f>
        <v>0</v>
      </c>
      <c r="Q81" s="220">
        <f t="shared" ref="Q81" si="49">IF(P81&gt;0,P81/COUNT($F81:$O81),0)</f>
        <v>0</v>
      </c>
      <c r="R81" s="218" t="s">
        <v>423</v>
      </c>
    </row>
    <row r="82" spans="2:18" s="218" customFormat="1" x14ac:dyDescent="0.25">
      <c r="B82" s="219"/>
      <c r="C82" s="219"/>
      <c r="E82" s="219"/>
      <c r="F82" s="219"/>
      <c r="G82" s="219"/>
      <c r="H82" s="219"/>
      <c r="P82" s="219"/>
      <c r="Q82" s="220"/>
    </row>
    <row r="83" spans="2:18" s="218" customFormat="1" x14ac:dyDescent="0.25">
      <c r="B83" s="219"/>
      <c r="C83" s="219"/>
      <c r="E83" s="219"/>
      <c r="F83" s="219"/>
      <c r="G83" s="219"/>
      <c r="H83" s="219"/>
      <c r="P83" s="219"/>
      <c r="Q83" s="220"/>
    </row>
    <row r="84" spans="2:18" s="218" customFormat="1" x14ac:dyDescent="0.25">
      <c r="B84" s="219"/>
      <c r="C84" s="219"/>
      <c r="E84" s="219"/>
      <c r="F84" s="219"/>
      <c r="G84" s="219"/>
      <c r="H84" s="219"/>
      <c r="P84" s="219"/>
      <c r="Q84" s="220"/>
    </row>
    <row r="85" spans="2:18" s="218" customFormat="1" x14ac:dyDescent="0.25">
      <c r="B85" s="219"/>
      <c r="C85" s="219"/>
      <c r="E85" s="219"/>
      <c r="F85" s="219"/>
      <c r="G85" s="219"/>
      <c r="H85" s="219"/>
      <c r="P85" s="219"/>
      <c r="Q85" s="220"/>
    </row>
    <row r="86" spans="2:18" s="218" customFormat="1" x14ac:dyDescent="0.25">
      <c r="B86" s="219"/>
      <c r="C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>
        <f t="shared" si="46"/>
        <v>0</v>
      </c>
      <c r="Q86" s="220">
        <f t="shared" si="47"/>
        <v>0</v>
      </c>
    </row>
    <row r="88" spans="2:18" x14ac:dyDescent="0.25">
      <c r="B88" t="s">
        <v>358</v>
      </c>
      <c r="F88" s="10" t="e">
        <f>#REF!+F55</f>
        <v>#REF!</v>
      </c>
      <c r="G88" s="10" t="e">
        <f>#REF!+G55</f>
        <v>#REF!</v>
      </c>
      <c r="H88" s="10" t="e">
        <f>#REF!+H55</f>
        <v>#REF!</v>
      </c>
      <c r="I88" s="10" t="e">
        <f>#REF!+I55</f>
        <v>#REF!</v>
      </c>
      <c r="J88" s="10" t="e">
        <f>#REF!+J55</f>
        <v>#REF!</v>
      </c>
      <c r="K88" s="10" t="e">
        <f>#REF!+K55</f>
        <v>#REF!</v>
      </c>
      <c r="L88" s="10" t="e">
        <f>#REF!+L55</f>
        <v>#REF!</v>
      </c>
    </row>
    <row r="90" spans="2:18" s="1" customFormat="1" x14ac:dyDescent="0.25">
      <c r="B90" s="1" t="s">
        <v>289</v>
      </c>
      <c r="C90" s="1" t="s">
        <v>109</v>
      </c>
      <c r="D90" s="1" t="s">
        <v>291</v>
      </c>
      <c r="E90" s="1" t="s">
        <v>239</v>
      </c>
      <c r="F90" s="1">
        <f>F2</f>
        <v>2028</v>
      </c>
      <c r="G90" s="1">
        <f t="shared" ref="G90:L90" si="50">G2</f>
        <v>2029</v>
      </c>
      <c r="H90" s="1">
        <f t="shared" si="50"/>
        <v>2030</v>
      </c>
      <c r="I90" s="1">
        <f t="shared" si="50"/>
        <v>2031</v>
      </c>
      <c r="J90" s="1">
        <f t="shared" si="50"/>
        <v>2032</v>
      </c>
      <c r="K90" s="1">
        <f t="shared" si="50"/>
        <v>2033</v>
      </c>
      <c r="L90" s="1">
        <f t="shared" si="50"/>
        <v>2034</v>
      </c>
      <c r="M90" s="1">
        <f t="shared" ref="M90:O90" si="51">M2</f>
        <v>2035</v>
      </c>
      <c r="N90" s="1">
        <f t="shared" si="51"/>
        <v>2036</v>
      </c>
      <c r="O90" s="1">
        <f t="shared" si="51"/>
        <v>2037</v>
      </c>
      <c r="P90" s="1" t="s">
        <v>239</v>
      </c>
      <c r="Q90" s="1" t="s">
        <v>290</v>
      </c>
    </row>
    <row r="91" spans="2:18" x14ac:dyDescent="0.25">
      <c r="B91" t="s">
        <v>296</v>
      </c>
      <c r="C91" t="e">
        <f>IF($B91="","",VLOOKUP($B91,$B$2:$L$39,C$1,FALSE))</f>
        <v>#N/A</v>
      </c>
      <c r="D91" t="e">
        <f>IF($B91="","",VLOOKUP($B91,$B$2:$L$39,D$1,FALSE)+COUNT(G91:O91))</f>
        <v>#N/A</v>
      </c>
      <c r="E91" s="78" t="e">
        <f>IF(D91="","",VLOOKUP($B91,$B$2:$O$39,E$1,FALSE))</f>
        <v>#N/A</v>
      </c>
      <c r="F91" s="78">
        <v>4400000</v>
      </c>
      <c r="G91" s="78">
        <f>F91*1.1</f>
        <v>4840000</v>
      </c>
      <c r="H91" s="78">
        <f>G91*1.1</f>
        <v>5324000</v>
      </c>
      <c r="I91" s="78"/>
      <c r="J91" s="78"/>
      <c r="K91" s="78"/>
      <c r="L91" s="78"/>
      <c r="M91" s="78"/>
      <c r="N91" s="78"/>
      <c r="O91" s="78"/>
      <c r="P91" s="10">
        <f>SUM(F91:O91)</f>
        <v>14564000</v>
      </c>
      <c r="Q91" s="78">
        <f>IF(P91&gt;0,P91/COUNT($F91:$O91),0)</f>
        <v>4854666.666666667</v>
      </c>
    </row>
    <row r="92" spans="2:18" x14ac:dyDescent="0.25"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10">
        <f>SUM(F92:O92)</f>
        <v>0</v>
      </c>
      <c r="Q92" s="78">
        <f>IF(P92&gt;0,P92/COUNT($F92:$O92),0)</f>
        <v>0</v>
      </c>
    </row>
    <row r="93" spans="2:18" x14ac:dyDescent="0.25">
      <c r="B93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10">
        <f>SUM(F93:O93)</f>
        <v>0</v>
      </c>
      <c r="Q93" s="78">
        <f>IF(P93&gt;0,P93/COUNT($F93:$O93),0)</f>
        <v>0</v>
      </c>
    </row>
    <row r="94" spans="2:18" x14ac:dyDescent="0.25"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10">
        <f>SUM(F94:O94)</f>
        <v>0</v>
      </c>
      <c r="Q94" s="78">
        <f>IF(P94&gt;0,P94/COUNT($F94:$O94),0)</f>
        <v>0</v>
      </c>
    </row>
    <row r="95" spans="2:18" x14ac:dyDescent="0.25">
      <c r="E95" s="78"/>
      <c r="F95" s="78"/>
      <c r="G95" s="78"/>
      <c r="H95" s="78"/>
      <c r="I95" s="102"/>
      <c r="J95" s="102"/>
      <c r="K95" s="102"/>
      <c r="L95" s="102" t="str">
        <f t="shared" ref="L95:O95" si="52">IF(K94="","",K94*$P94)</f>
        <v/>
      </c>
      <c r="M95" s="102" t="str">
        <f t="shared" si="52"/>
        <v/>
      </c>
      <c r="N95" s="102" t="str">
        <f t="shared" si="52"/>
        <v/>
      </c>
      <c r="O95" s="102" t="str">
        <f t="shared" si="52"/>
        <v/>
      </c>
      <c r="P95" s="10">
        <f>SUM(F95:O95)</f>
        <v>0</v>
      </c>
      <c r="Q95" s="78">
        <f>IF(P95&gt;0,P95/COUNT($F95:$O95),0)</f>
        <v>0</v>
      </c>
    </row>
  </sheetData>
  <mergeCells count="3">
    <mergeCell ref="B40:E40"/>
    <mergeCell ref="B41:E41"/>
    <mergeCell ref="B42:E42"/>
  </mergeCells>
  <hyperlinks>
    <hyperlink ref="B71" r:id="rId1" display="http://pebabaseball.com/statslab/payroll.php?player=6601"/>
    <hyperlink ref="B3" r:id="rId2" display="http://pebabaseball.com/statslab/payroll.php?player=11143"/>
    <hyperlink ref="B4" r:id="rId3" display="http://pebabaseball.com/statslab/payroll.php?player=9745"/>
    <hyperlink ref="B5" r:id="rId4" display="http://pebabaseball.com/statslab/payroll.php?player=11199"/>
    <hyperlink ref="B6" r:id="rId5" display="http://pebabaseball.com/statslab/payroll.php?player=2252"/>
    <hyperlink ref="B7" r:id="rId6" display="http://pebabaseball.com/statslab/payroll.php?player=334"/>
    <hyperlink ref="B8" r:id="rId7" display="http://pebabaseball.com/statslab/payroll.php?player=8086"/>
    <hyperlink ref="B9" r:id="rId8" display="http://pebabaseball.com/statslab/payroll.php?player=6594"/>
    <hyperlink ref="B10" r:id="rId9" display="http://pebabaseball.com/statslab/payroll.php?player=5961"/>
    <hyperlink ref="B11" r:id="rId10" display="http://pebabaseball.com/statslab/payroll.php?player=4312"/>
    <hyperlink ref="B12" r:id="rId11" display="http://pebabaseball.com/statslab/payroll.php?player=11663"/>
    <hyperlink ref="B13" r:id="rId12" display="http://pebabaseball.com/statslab/payroll.php?player=15249"/>
    <hyperlink ref="B14" r:id="rId13" display="http://pebabaseball.com/statslab/payroll.php?player=10950"/>
    <hyperlink ref="B15" r:id="rId14" display="http://pebabaseball.com/statslab/payroll.php?player=10843"/>
    <hyperlink ref="B16" r:id="rId15" display="http://pebabaseball.com/statslab/payroll.php?player=14099"/>
    <hyperlink ref="B17" r:id="rId16" display="http://pebabaseball.com/statslab/payroll.php?player=15366"/>
    <hyperlink ref="B18" r:id="rId17" display="http://pebabaseball.com/statslab/payroll.php?player=14062"/>
    <hyperlink ref="B19" r:id="rId18" display="http://pebabaseball.com/statslab/payroll.php?player=12200"/>
    <hyperlink ref="B20" r:id="rId19" display="http://pebabaseball.com/statslab/payroll.php?player=13122"/>
    <hyperlink ref="B21" r:id="rId20" display="http://pebabaseball.com/statslab/payroll.php?player=12344"/>
    <hyperlink ref="B22" r:id="rId21" display="http://pebabaseball.com/statslab/payroll.php?player=10824"/>
    <hyperlink ref="B23" r:id="rId22" display="http://pebabaseball.com/statslab/payroll.php?player=8440"/>
    <hyperlink ref="B24" r:id="rId23" display="http://pebabaseball.com/statslab/payroll.php?player=3303"/>
    <hyperlink ref="B25" r:id="rId24" display="http://pebabaseball.com/statslab/payroll.php?player=4374"/>
    <hyperlink ref="B26" r:id="rId25" display="http://pebabaseball.com/statslab/payroll.php?player=2482"/>
    <hyperlink ref="B27" r:id="rId26" display="http://pebabaseball.com/statslab/payroll.php?player=1914"/>
    <hyperlink ref="B28" r:id="rId27" display="http://pebabaseball.com/statslab/payroll.php?player=1436"/>
    <hyperlink ref="B29" r:id="rId28" display="http://pebabaseball.com/statslab/payroll.php?player=4729"/>
    <hyperlink ref="B30" r:id="rId29" display="http://pebabaseball.com/statslab/payroll.php?player=6455"/>
    <hyperlink ref="B31" r:id="rId30" display="http://pebabaseball.com/statslab/payroll.php?player=8690"/>
    <hyperlink ref="B32" r:id="rId31" display="http://pebabaseball.com/statslab/payroll.php?player=7843"/>
    <hyperlink ref="B33" r:id="rId32" display="http://pebabaseball.com/statslab/payroll.php?player=7743"/>
    <hyperlink ref="B34" r:id="rId33" display="http://pebabaseball.com/statslab/payroll.php?player=6577"/>
    <hyperlink ref="B35" r:id="rId34" display="http://pebabaseball.com/statslab/payroll.php?player=9018"/>
  </hyperlinks>
  <pageMargins left="0.7" right="0.7" top="0.75" bottom="0.75" header="0.3" footer="0.3"/>
  <pageSetup orientation="portrait" r:id="rId3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2" tint="-0.499984740745262"/>
  </sheetPr>
  <dimension ref="A1:AZ70"/>
  <sheetViews>
    <sheetView zoomScale="85" zoomScaleNormal="85" workbookViewId="0">
      <selection activeCell="N35" sqref="N35"/>
    </sheetView>
  </sheetViews>
  <sheetFormatPr defaultRowHeight="15" x14ac:dyDescent="0.25"/>
  <cols>
    <col min="1" max="1" width="2" bestFit="1" customWidth="1"/>
    <col min="2" max="2" width="10.7109375" style="1" bestFit="1" customWidth="1"/>
    <col min="3" max="3" width="20" style="19" bestFit="1" customWidth="1"/>
    <col min="4" max="4" width="4.7109375" style="19" bestFit="1" customWidth="1"/>
    <col min="5" max="5" width="4.42578125" style="19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0.42578125" bestFit="1" customWidth="1"/>
    <col min="27" max="27" width="4.28515625" bestFit="1" customWidth="1"/>
    <col min="28" max="29" width="4.7109375" bestFit="1" customWidth="1"/>
    <col min="30" max="32" width="3.7109375" bestFit="1" customWidth="1"/>
    <col min="33" max="33" width="4.7109375" bestFit="1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 x14ac:dyDescent="0.25">
      <c r="D1" s="19">
        <v>4</v>
      </c>
      <c r="E1" s="19">
        <v>5</v>
      </c>
      <c r="J1">
        <v>23</v>
      </c>
      <c r="K1">
        <v>21</v>
      </c>
      <c r="L1">
        <v>22</v>
      </c>
      <c r="M1">
        <v>24</v>
      </c>
      <c r="N1">
        <v>25</v>
      </c>
      <c r="O1">
        <v>26</v>
      </c>
      <c r="P1">
        <v>27</v>
      </c>
      <c r="Q1">
        <v>28</v>
      </c>
      <c r="R1">
        <v>29</v>
      </c>
      <c r="S1">
        <v>30</v>
      </c>
      <c r="T1">
        <v>31</v>
      </c>
      <c r="AD1">
        <v>11</v>
      </c>
      <c r="AE1">
        <v>12</v>
      </c>
      <c r="AF1">
        <v>13</v>
      </c>
      <c r="AG1">
        <v>14</v>
      </c>
      <c r="AH1">
        <v>15</v>
      </c>
      <c r="AI1">
        <v>32</v>
      </c>
      <c r="AJ1">
        <v>33</v>
      </c>
      <c r="AU1">
        <v>16</v>
      </c>
      <c r="AV1">
        <v>17</v>
      </c>
      <c r="AW1">
        <v>18</v>
      </c>
      <c r="AX1">
        <v>19</v>
      </c>
      <c r="AY1">
        <v>20</v>
      </c>
    </row>
    <row r="2" spans="1:52" s="17" customFormat="1" ht="215.25" x14ac:dyDescent="0.25">
      <c r="A2" s="18" t="s">
        <v>183</v>
      </c>
      <c r="B2" s="284" t="s">
        <v>114</v>
      </c>
      <c r="C2" s="37" t="str">
        <f>"Player ("&amp;COUNTA(C3:C11)&amp;")"</f>
        <v>Player (7)</v>
      </c>
      <c r="D2" s="37" t="s">
        <v>81</v>
      </c>
      <c r="E2" s="37" t="s">
        <v>91</v>
      </c>
      <c r="F2" s="44" t="e">
        <f>"Only 1 guy who plays only 1B ("&amp;SUM(F3:F11)&amp;")"</f>
        <v>#N/A</v>
      </c>
      <c r="G2" s="38" t="e">
        <f>"Only 1 guy who can only play 1B or LF ("&amp;SUM(G3:G11)&amp;")"</f>
        <v>#N/A</v>
      </c>
      <c r="H2" s="39" t="e">
        <f>"2 guys with RF arms ("&amp;SUM(H3:H11)&amp;")"</f>
        <v>#N/A</v>
      </c>
      <c r="I2" s="39" t="e">
        <f>"2 guys with CF range ("&amp;SUM(I3:I11)&amp;")"</f>
        <v>#N/A</v>
      </c>
      <c r="J2" s="48" t="s">
        <v>126</v>
      </c>
      <c r="K2" s="40" t="s">
        <v>124</v>
      </c>
      <c r="L2" s="49" t="s">
        <v>125</v>
      </c>
      <c r="M2" s="41" t="s">
        <v>82</v>
      </c>
      <c r="N2" s="41" t="s">
        <v>84</v>
      </c>
      <c r="O2" s="41" t="s">
        <v>85</v>
      </c>
      <c r="P2" s="41" t="s">
        <v>86</v>
      </c>
      <c r="Q2" s="41" t="s">
        <v>87</v>
      </c>
      <c r="R2" s="41" t="s">
        <v>88</v>
      </c>
      <c r="S2" s="41" t="s">
        <v>89</v>
      </c>
      <c r="T2" s="42" t="s">
        <v>90</v>
      </c>
      <c r="U2" s="44" t="s">
        <v>127</v>
      </c>
      <c r="V2" s="38" t="s">
        <v>171</v>
      </c>
      <c r="W2" s="38" t="s">
        <v>128</v>
      </c>
      <c r="X2" s="38" t="s">
        <v>144</v>
      </c>
      <c r="Y2" s="38" t="s">
        <v>143</v>
      </c>
      <c r="Z2" s="38" t="s">
        <v>131</v>
      </c>
      <c r="AA2" s="38" t="s">
        <v>132</v>
      </c>
      <c r="AB2" s="38" t="s">
        <v>149</v>
      </c>
      <c r="AC2" s="53" t="s">
        <v>133</v>
      </c>
      <c r="AD2" s="41" t="s">
        <v>137</v>
      </c>
      <c r="AE2" s="41" t="s">
        <v>138</v>
      </c>
      <c r="AF2" s="41" t="s">
        <v>139</v>
      </c>
      <c r="AG2" s="41" t="s">
        <v>140</v>
      </c>
      <c r="AH2" s="41" t="s">
        <v>23</v>
      </c>
      <c r="AI2" s="56" t="s">
        <v>141</v>
      </c>
      <c r="AJ2" s="42" t="s">
        <v>142</v>
      </c>
      <c r="AK2" s="59" t="s">
        <v>147</v>
      </c>
      <c r="AL2" s="44" t="s">
        <v>127</v>
      </c>
      <c r="AM2" s="38" t="s">
        <v>171</v>
      </c>
      <c r="AN2" s="38" t="s">
        <v>128</v>
      </c>
      <c r="AO2" s="38" t="s">
        <v>144</v>
      </c>
      <c r="AP2" s="38" t="s">
        <v>143</v>
      </c>
      <c r="AQ2" s="38" t="s">
        <v>131</v>
      </c>
      <c r="AR2" s="38" t="s">
        <v>132</v>
      </c>
      <c r="AS2" s="38" t="s">
        <v>149</v>
      </c>
      <c r="AT2" s="53" t="s">
        <v>133</v>
      </c>
      <c r="AU2" s="56" t="s">
        <v>137</v>
      </c>
      <c r="AV2" s="41" t="s">
        <v>138</v>
      </c>
      <c r="AW2" s="41" t="s">
        <v>139</v>
      </c>
      <c r="AX2" s="41" t="s">
        <v>140</v>
      </c>
      <c r="AY2" s="42" t="s">
        <v>23</v>
      </c>
      <c r="AZ2" s="59" t="s">
        <v>187</v>
      </c>
    </row>
    <row r="3" spans="1:52" x14ac:dyDescent="0.25">
      <c r="A3">
        <v>1</v>
      </c>
      <c r="B3" s="25" t="s">
        <v>84</v>
      </c>
      <c r="C3" s="30" t="s">
        <v>356</v>
      </c>
      <c r="D3" s="26" t="e">
        <f>IF($C3="","",VLOOKUP($C3,KALBat!$H$10:$BT$193,D$1,FALSE))</f>
        <v>#N/A</v>
      </c>
      <c r="E3" s="26" t="e">
        <f>IF($C3="","",VLOOKUP($C3,KALBat!$H$10:$BT$193,E$1,FALSE))</f>
        <v>#N/A</v>
      </c>
      <c r="F3" s="45" t="e">
        <f>IF($C3="","",IF(AND(N3&gt;0,N3=SUM(M3:T3)),1,0))</f>
        <v>#N/A</v>
      </c>
      <c r="G3" s="27" t="e">
        <f>IF($C3="","",IF(AND(OR(N3&gt;0,R3&gt;0),SUM(N3,R3)=SUM(M3:T3)),1,0))</f>
        <v>#N/A</v>
      </c>
      <c r="H3" s="27" t="e">
        <f>IF($C3="","",IF(L3&gt;6,1,0))</f>
        <v>#N/A</v>
      </c>
      <c r="I3" s="27" t="e">
        <f t="shared" ref="I3:I7" si="0">IF($C3="","",IF(AND(S3&gt;4,S3&lt;&gt;"-"),1,0))</f>
        <v>#N/A</v>
      </c>
      <c r="J3" s="50" t="e">
        <f>IF($C3="","",VLOOKUP($C3,KALBat!$H$10:$BT$193,J$1,FALSE))</f>
        <v>#N/A</v>
      </c>
      <c r="K3" s="26" t="e">
        <f>IF($C3="","",VLOOKUP($C3,KALBat!$H$10:$BT$193,K$1,FALSE))</f>
        <v>#N/A</v>
      </c>
      <c r="L3" s="28" t="e">
        <f>IF($C3="","",VLOOKUP($C3,KALBat!$H$10:$BT$193,L$1,FALSE))</f>
        <v>#N/A</v>
      </c>
      <c r="M3" s="26" t="e">
        <f>IF($C3="","",VLOOKUP($C3,KALBat!$H$10:$BT$193,M$1,FALSE))</f>
        <v>#N/A</v>
      </c>
      <c r="N3" s="26" t="e">
        <f>IF($C3="","",VLOOKUP($C3,KALBat!$H$10:$BT$193,N$1,FALSE))</f>
        <v>#N/A</v>
      </c>
      <c r="O3" s="26" t="e">
        <f>IF($C3="","",VLOOKUP($C3,KALBat!$H$10:$BT$193,O$1,FALSE))</f>
        <v>#N/A</v>
      </c>
      <c r="P3" s="26" t="e">
        <f>IF($C3="","",VLOOKUP($C3,KALBat!$H$10:$BT$193,P$1,FALSE))</f>
        <v>#N/A</v>
      </c>
      <c r="Q3" s="26" t="e">
        <f>IF($C3="","",VLOOKUP($C3,KALBat!$H$10:$BT$193,Q$1,FALSE))</f>
        <v>#N/A</v>
      </c>
      <c r="R3" s="26" t="e">
        <f>IF($C3="","",VLOOKUP($C3,KALBat!$H$10:$BT$193,R$1,FALSE))</f>
        <v>#N/A</v>
      </c>
      <c r="S3" s="26" t="e">
        <f>IF($C3="","",VLOOKUP($C3,KALBat!$H$10:$BT$193,S$1,FALSE))</f>
        <v>#N/A</v>
      </c>
      <c r="T3" s="28" t="e">
        <f>IF($C3="","",VLOOKUP($C3,KALBat!$H$10:$BT$193,T$1,FALSE))</f>
        <v>#N/A</v>
      </c>
      <c r="U3" s="46" t="e">
        <f t="shared" ref="U3:U11" si="1">IF($C3="","",IF(OR(AD3+AG3&gt;14,AND(OR(AD3+AG3&gt;12,AND(AD3&gt;6,AG3&gt;6)),AI3&gt;6,OR(AJ3&gt;=AI3,AJ3&gt;6))),1,0))</f>
        <v>#N/A</v>
      </c>
      <c r="V3" s="289" t="e">
        <f t="shared" ref="V3:V11" si="2">IF($C3="","",IF(OR(AND(AD3&gt;6,AH3&gt;6),AD3+AG3&gt;12),1,0))</f>
        <v>#N/A</v>
      </c>
      <c r="W3" s="27" t="e">
        <f>IF($C3="","",IF(AND(AD3&gt;6,AF3&gt;6,AG3&gt;6),1,0))</f>
        <v>#N/A</v>
      </c>
      <c r="X3" s="27" t="e">
        <f>IF($C3="","",IF(AND(AF3&gt;7,OR(AD3&gt;6,AG3&gt;6)),1,0))</f>
        <v>#N/A</v>
      </c>
      <c r="Y3" s="27" t="e">
        <f>IF($C3="","",IF(AND(AF3&gt;6,OR(AD3&gt;6,AG3&gt;6)),1,0))</f>
        <v>#N/A</v>
      </c>
      <c r="Z3" s="27" t="e">
        <f>IF($C3="","",IF(AND(OR(AD3&gt;6,AF3&gt;6),OR(AD3&gt;6,AG3&gt;6)),1,0))</f>
        <v>#N/A</v>
      </c>
      <c r="AA3" s="27" t="e">
        <f>IF($C3="","",IF(AND(AD3&gt;4,OR(AD3&gt;6,AF3&gt;6,AG3&gt;6)),1,0))</f>
        <v>#N/A</v>
      </c>
      <c r="AB3" s="27" t="e">
        <f>IF($C3="","",IF(AND(AD3&gt;4,OR(AD3&gt;6,AE3&gt;6,AF3&gt;6,AG3&gt;6)),1,0))</f>
        <v>#N/A</v>
      </c>
      <c r="AC3" s="54" t="e">
        <f>IF($C3="","",IF(AND(AD3&gt;4,MAX(AD3:AH3)&gt;6),1,0))</f>
        <v>#N/A</v>
      </c>
      <c r="AD3" s="26" t="e">
        <f>IF($C3="","",VLOOKUP($C3,KALBat!$H$10:$BT$193,AD$1,FALSE))</f>
        <v>#N/A</v>
      </c>
      <c r="AE3" s="26" t="e">
        <f>IF($C3="","",VLOOKUP($C3,KALBat!$H$10:$BT$193,AE$1,FALSE))</f>
        <v>#N/A</v>
      </c>
      <c r="AF3" s="26" t="e">
        <f>IF($C3="","",VLOOKUP($C3,KALBat!$H$10:$BT$193,AF$1,FALSE))</f>
        <v>#N/A</v>
      </c>
      <c r="AG3" s="26" t="e">
        <f>IF($C3="","",VLOOKUP($C3,KALBat!$H$10:$BT$193,AG$1,FALSE))</f>
        <v>#N/A</v>
      </c>
      <c r="AH3" s="26" t="e">
        <f>IF($C3="","",VLOOKUP($C3,KALBat!$H$10:$BT$193,AH$1,FALSE))</f>
        <v>#N/A</v>
      </c>
      <c r="AI3" s="50" t="e">
        <f>IF($C3="","",VLOOKUP($C3,KALBat!$H$10:$BT$193,AI$1,FALSE))</f>
        <v>#N/A</v>
      </c>
      <c r="AJ3" s="28" t="e">
        <f>IF($C3="","",VLOOKUP($C3,KALBat!$H$10:$BT$193,AJ$1,FALSE))</f>
        <v>#N/A</v>
      </c>
      <c r="AK3" s="60" t="e">
        <f>IF($C3="","",(5*AD3+4*AF3+3*AG3+2*AE3+1*AH3+0.5*(AVERAGE(AD3:AE3))+0.5*AVERAGE(AD3,AH3)+1*(AVERAGE(AD3,AF3))+1*AVERAGE(AD3,AG3))/(5+4+3+2+1+0.5+0.5+1+1))</f>
        <v>#N/A</v>
      </c>
      <c r="AL3" s="45" t="e">
        <f>IF($C3="","",IF(AND(OR(AU3+AX3&gt;12,AND(AU3&gt;6,AX3&gt;6)),AI3&gt;6,OR(AJ3&gt;=AI3,AJ3&gt;6)),1,0))</f>
        <v>#N/A</v>
      </c>
      <c r="AM3" s="27" t="e">
        <f>IF($C3="","",IF(OR(AND(AU3&gt;6,AY3&gt;6),AU3+AX3&gt;12),1,0))</f>
        <v>#N/A</v>
      </c>
      <c r="AN3" s="27" t="e">
        <f>IF($C3="","",IF(AND(AU3&gt;6,AW3&gt;6,AX3&gt;6),1,0))</f>
        <v>#N/A</v>
      </c>
      <c r="AO3" s="27" t="e">
        <f>IF($C3="","",IF(AND(AW3&gt;7,OR(AU3&gt;6,AX3&gt;6)),1,0))</f>
        <v>#N/A</v>
      </c>
      <c r="AP3" s="27" t="e">
        <f>IF($C3="","",IF(AND(AW3&gt;6,OR(AU3&gt;6,AX3&gt;6)),1,0))</f>
        <v>#N/A</v>
      </c>
      <c r="AQ3" s="27" t="e">
        <f>IF($C3="","",IF(AND(OR(AU3&gt;6,AW3&gt;6),OR(AU3&gt;6,AX3&gt;6)),1,0))</f>
        <v>#N/A</v>
      </c>
      <c r="AR3" s="27" t="e">
        <f>IF($C3="","",IF(AND(AU3&gt;4,OR(AU3&gt;6,AW3&gt;6,AX3&gt;6)),1,0))</f>
        <v>#N/A</v>
      </c>
      <c r="AS3" s="27" t="e">
        <f>IF($C3="","",IF(AND(AU3&gt;4,OR(AU3&gt;6,AV3&gt;6,AW3&gt;6,AX3&gt;6)),1,0))</f>
        <v>#N/A</v>
      </c>
      <c r="AT3" s="54" t="e">
        <f>IF($C3="","",IF(AND(AU3&gt;4,MAX(AU3:AY3)&gt;6),1,0))</f>
        <v>#N/A</v>
      </c>
      <c r="AU3" s="50" t="e">
        <f>IF($C3="","",VLOOKUP($C3,KALBat!$H$10:$BT$193,AU$1,FALSE))</f>
        <v>#N/A</v>
      </c>
      <c r="AV3" s="26" t="e">
        <f>IF($C3="","",VLOOKUP($C3,KALBat!$H$10:$BT$193,AV$1,FALSE))</f>
        <v>#N/A</v>
      </c>
      <c r="AW3" s="26" t="e">
        <f>IF($C3="","",VLOOKUP($C3,KALBat!$H$10:$BT$193,AW$1,FALSE))</f>
        <v>#N/A</v>
      </c>
      <c r="AX3" s="26" t="e">
        <f>IF($C3="","",VLOOKUP($C3,KALBat!$H$10:$BT$193,AX$1,FALSE))</f>
        <v>#N/A</v>
      </c>
      <c r="AY3" s="28" t="e">
        <f>IF($C3="","",VLOOKUP($C3,KALBat!$H$10:$BT$193,AY$1,FALSE))</f>
        <v>#N/A</v>
      </c>
      <c r="AZ3" s="60" t="e">
        <f>IF($C3="","",(5*AU3+4*AW3+3*AX3+2*AV3+1*AY3+0.5*(AVERAGE(AU3:AV3))+0.5*AVERAGE(AU3,AY3)+1*(AVERAGE(AU3,AW3))+1*AVERAGE(AU3,AX3))/(5+4+3+2+1+0.5+0.5+1+1))</f>
        <v>#N/A</v>
      </c>
    </row>
    <row r="4" spans="1:52" x14ac:dyDescent="0.25">
      <c r="A4">
        <v>2</v>
      </c>
      <c r="B4" s="29" t="s">
        <v>88</v>
      </c>
      <c r="C4" s="30" t="s">
        <v>353</v>
      </c>
      <c r="D4" s="30" t="e">
        <f>IF($C4="","",VLOOKUP($C4,KALBat!$H$10:$BT$193,D$1,FALSE))</f>
        <v>#N/A</v>
      </c>
      <c r="E4" s="30" t="e">
        <f>IF($C4="","",VLOOKUP($C4,KALBat!$H$10:$BT$193,E$1,FALSE))</f>
        <v>#N/A</v>
      </c>
      <c r="F4" s="46" t="e">
        <f t="shared" ref="F4:F11" si="3">IF($C4="","",IF(AND(N4&gt;0,N4=SUM(M4:T4)),1,0))</f>
        <v>#N/A</v>
      </c>
      <c r="G4" s="289" t="e">
        <f t="shared" ref="G4:G11" si="4">IF($C4="","",IF(AND(OR(N4&gt;0,R4&gt;0),SUM(N4,R4)=SUM(M4:T4)),1,0))</f>
        <v>#N/A</v>
      </c>
      <c r="H4" s="289" t="e">
        <f t="shared" ref="H4:H11" si="5">IF($C4="","",IF(L4&gt;6,1,0))</f>
        <v>#N/A</v>
      </c>
      <c r="I4" s="289" t="e">
        <f t="shared" si="0"/>
        <v>#N/A</v>
      </c>
      <c r="J4" s="51" t="e">
        <f>IF($C4="","",VLOOKUP($C4,KALBat!$H$10:$BT$193,J$1,FALSE))</f>
        <v>#N/A</v>
      </c>
      <c r="K4" s="30" t="e">
        <f>IF($C4="","",VLOOKUP($C4,KALBat!$H$10:$BT$193,K$1,FALSE))</f>
        <v>#N/A</v>
      </c>
      <c r="L4" s="31" t="e">
        <f>IF($C4="","",VLOOKUP($C4,KALBat!$H$10:$BT$193,L$1,FALSE))</f>
        <v>#N/A</v>
      </c>
      <c r="M4" s="30" t="e">
        <f>IF($C4="","",VLOOKUP($C4,KALBat!$H$10:$BT$193,M$1,FALSE))</f>
        <v>#N/A</v>
      </c>
      <c r="N4" s="30" t="e">
        <f>IF($C4="","",VLOOKUP($C4,KALBat!$H$10:$BT$193,N$1,FALSE))</f>
        <v>#N/A</v>
      </c>
      <c r="O4" s="30" t="e">
        <f>IF($C4="","",VLOOKUP($C4,KALBat!$H$10:$BT$193,O$1,FALSE))</f>
        <v>#N/A</v>
      </c>
      <c r="P4" s="30" t="e">
        <f>IF($C4="","",VLOOKUP($C4,KALBat!$H$10:$BT$193,P$1,FALSE))</f>
        <v>#N/A</v>
      </c>
      <c r="Q4" s="30" t="e">
        <f>IF($C4="","",VLOOKUP($C4,KALBat!$H$10:$BT$193,Q$1,FALSE))</f>
        <v>#N/A</v>
      </c>
      <c r="R4" s="30" t="e">
        <f>IF($C4="","",VLOOKUP($C4,KALBat!$H$10:$BT$193,R$1,FALSE))</f>
        <v>#N/A</v>
      </c>
      <c r="S4" s="30" t="e">
        <f>IF($C4="","",VLOOKUP($C4,KALBat!$H$10:$BT$193,S$1,FALSE))</f>
        <v>#N/A</v>
      </c>
      <c r="T4" s="31" t="e">
        <f>IF($C4="","",VLOOKUP($C4,KALBat!$H$10:$BT$193,T$1,FALSE))</f>
        <v>#N/A</v>
      </c>
      <c r="U4" s="46" t="e">
        <f t="shared" si="1"/>
        <v>#N/A</v>
      </c>
      <c r="V4" s="289" t="e">
        <f t="shared" si="2"/>
        <v>#N/A</v>
      </c>
      <c r="W4" s="289" t="e">
        <f t="shared" ref="W4:W11" si="6">IF($C4="","",IF(AND(AD4&gt;6,AF4&gt;6,AG4&gt;6),1,0))</f>
        <v>#N/A</v>
      </c>
      <c r="X4" s="289" t="e">
        <f t="shared" ref="X4:X11" si="7">IF($C4="","",IF(AND(AF4&gt;7,OR(AD4&gt;6,AG4&gt;6)),1,0))</f>
        <v>#N/A</v>
      </c>
      <c r="Y4" s="289" t="e">
        <f t="shared" ref="Y4:Y11" si="8">IF($C4="","",IF(AND(AF4&gt;6,OR(AD4&gt;6,AG4&gt;6)),1,0))</f>
        <v>#N/A</v>
      </c>
      <c r="Z4" s="289" t="e">
        <f t="shared" ref="Z4:Z11" si="9">IF($C4="","",IF(AND(OR(AD4&gt;6,AF4&gt;6),OR(AD4&gt;6,AG4&gt;6)),1,0))</f>
        <v>#N/A</v>
      </c>
      <c r="AA4" s="289" t="e">
        <f t="shared" ref="AA4:AA11" si="10">IF($C4="","",IF(AND(AD4&gt;4,OR(AD4&gt;6,AF4&gt;6,AG4&gt;6)),1,0))</f>
        <v>#N/A</v>
      </c>
      <c r="AB4" s="289" t="e">
        <f t="shared" ref="AB4:AB11" si="11">IF($C4="","",IF(AND(AD4&gt;4,OR(AD4&gt;6,AE4&gt;6,AF4&gt;6,AG4&gt;6)),1,0))</f>
        <v>#N/A</v>
      </c>
      <c r="AC4" s="290" t="e">
        <f t="shared" ref="AC4:AC11" si="12">IF($C4="","",IF(AND(AD4&gt;4,MAX(AD4:AH4)&gt;6),1,0))</f>
        <v>#N/A</v>
      </c>
      <c r="AD4" s="30" t="e">
        <f>IF($C4="","",VLOOKUP($C4,KALBat!$H$10:$BT$193,AD$1,FALSE))</f>
        <v>#N/A</v>
      </c>
      <c r="AE4" s="30" t="e">
        <f>IF($C4="","",VLOOKUP($C4,KALBat!$H$10:$BT$193,AE$1,FALSE))</f>
        <v>#N/A</v>
      </c>
      <c r="AF4" s="30" t="e">
        <f>IF($C4="","",VLOOKUP($C4,KALBat!$H$10:$BT$193,AF$1,FALSE))</f>
        <v>#N/A</v>
      </c>
      <c r="AG4" s="30" t="e">
        <f>IF($C4="","",VLOOKUP($C4,KALBat!$H$10:$BT$193,AG$1,FALSE))</f>
        <v>#N/A</v>
      </c>
      <c r="AH4" s="30" t="e">
        <f>IF($C4="","",VLOOKUP($C4,KALBat!$H$10:$BT$193,AH$1,FALSE))</f>
        <v>#N/A</v>
      </c>
      <c r="AI4" s="51" t="e">
        <f>IF($C4="","",VLOOKUP($C4,KALBat!$H$10:$BT$193,AI$1,FALSE))</f>
        <v>#N/A</v>
      </c>
      <c r="AJ4" s="31" t="e">
        <f>IF($C4="","",VLOOKUP($C4,KALBat!$H$10:$BT$193,AJ$1,FALSE))</f>
        <v>#N/A</v>
      </c>
      <c r="AK4" s="60" t="e">
        <f t="shared" ref="AK4:AK11" si="13">IF($C4="","",(5*AD4+4*AF4+3*AG4+2*AE4+1*AH4+0.5*(AVERAGE(AD4:AE4))+0.5*AVERAGE(AD4,AH4)+1*(AVERAGE(AD4,AF4))+1*AVERAGE(AD4,AG4))/(5+4+3+2+1+0.5+0.5+1+1))</f>
        <v>#N/A</v>
      </c>
      <c r="AL4" s="46" t="e">
        <f t="shared" ref="AL4:AL11" si="14">IF($C4="","",IF(AND(OR(AU4+AX4&gt;12,AND(AU4&gt;6,AX4&gt;6)),AI4&gt;6,OR(AJ4&gt;=AI4,AJ4&gt;6)),1,0))</f>
        <v>#N/A</v>
      </c>
      <c r="AM4" s="289" t="e">
        <f t="shared" ref="AM4:AM11" si="15">IF($C4="","",IF(OR(AND(AU4&gt;6,AY4&gt;6),AU4+AX4&gt;12),1,0))</f>
        <v>#N/A</v>
      </c>
      <c r="AN4" s="289" t="e">
        <f t="shared" ref="AN4:AN11" si="16">IF($C4="","",IF(AND(AU4&gt;6,AW4&gt;6,AX4&gt;6),1,0))</f>
        <v>#N/A</v>
      </c>
      <c r="AO4" s="289" t="e">
        <f t="shared" ref="AO4:AO11" si="17">IF($C4="","",IF(AND(AW4&gt;7,OR(AU4&gt;6,AX4&gt;6)),1,0))</f>
        <v>#N/A</v>
      </c>
      <c r="AP4" s="289" t="e">
        <f t="shared" ref="AP4:AP11" si="18">IF($C4="","",IF(AND(AW4&gt;6,OR(AU4&gt;6,AX4&gt;6)),1,0))</f>
        <v>#N/A</v>
      </c>
      <c r="AQ4" s="289" t="e">
        <f t="shared" ref="AQ4:AQ11" si="19">IF($C4="","",IF(AND(OR(AU4&gt;6,AW4&gt;6),OR(AU4&gt;6,AX4&gt;6)),1,0))</f>
        <v>#N/A</v>
      </c>
      <c r="AR4" s="289" t="e">
        <f t="shared" ref="AR4:AR11" si="20">IF($C4="","",IF(AND(AU4&gt;4,OR(AU4&gt;6,AW4&gt;6,AX4&gt;6)),1,0))</f>
        <v>#N/A</v>
      </c>
      <c r="AS4" s="289" t="e">
        <f t="shared" ref="AS4:AS11" si="21">IF($C4="","",IF(AND(AU4&gt;4,OR(AU4&gt;6,AV4&gt;6,AW4&gt;6,AX4&gt;6)),1,0))</f>
        <v>#N/A</v>
      </c>
      <c r="AT4" s="290" t="e">
        <f t="shared" ref="AT4:AT11" si="22">IF($C4="","",IF(AND(AU4&gt;4,MAX(AU4:AY4)&gt;6),1,0))</f>
        <v>#N/A</v>
      </c>
      <c r="AU4" s="51" t="e">
        <f>IF($C4="","",VLOOKUP($C4,KALBat!$H$10:$BT$193,AU$1,FALSE))</f>
        <v>#N/A</v>
      </c>
      <c r="AV4" s="30" t="e">
        <f>IF($C4="","",VLOOKUP($C4,KALBat!$H$10:$BT$193,AV$1,FALSE))</f>
        <v>#N/A</v>
      </c>
      <c r="AW4" s="30" t="e">
        <f>IF($C4="","",VLOOKUP($C4,KALBat!$H$10:$BT$193,AW$1,FALSE))</f>
        <v>#N/A</v>
      </c>
      <c r="AX4" s="30" t="e">
        <f>IF($C4="","",VLOOKUP($C4,KALBat!$H$10:$BT$193,AX$1,FALSE))</f>
        <v>#N/A</v>
      </c>
      <c r="AY4" s="31" t="e">
        <f>IF($C4="","",VLOOKUP($C4,KALBat!$H$10:$BT$193,AY$1,FALSE))</f>
        <v>#N/A</v>
      </c>
      <c r="AZ4" s="60" t="e">
        <f t="shared" ref="AZ4:AZ11" si="23">IF($C4="","",(5*AU4+4*AW4+3*AX4+2*AV4+1*AY4+0.5*(AVERAGE(AU4:AV4))+0.5*AVERAGE(AU4,AY4)+1*(AVERAGE(AU4,AW4))+1*AVERAGE(AU4,AX4))/(5+4+3+2+1+0.5+0.5+1+1))</f>
        <v>#N/A</v>
      </c>
    </row>
    <row r="5" spans="1:52" x14ac:dyDescent="0.25">
      <c r="A5">
        <v>3</v>
      </c>
      <c r="B5" s="29" t="s">
        <v>89</v>
      </c>
      <c r="C5" s="30" t="s">
        <v>347</v>
      </c>
      <c r="D5" s="30" t="e">
        <f>IF($C5="","",VLOOKUP($C5,KALBat!$H$10:$BT$193,D$1,FALSE))</f>
        <v>#N/A</v>
      </c>
      <c r="E5" s="30" t="e">
        <f>IF($C5="","",VLOOKUP($C5,KALBat!$H$10:$BT$193,E$1,FALSE))</f>
        <v>#N/A</v>
      </c>
      <c r="F5" s="46" t="e">
        <f t="shared" si="3"/>
        <v>#N/A</v>
      </c>
      <c r="G5" s="289" t="e">
        <f t="shared" si="4"/>
        <v>#N/A</v>
      </c>
      <c r="H5" s="289" t="e">
        <f t="shared" si="5"/>
        <v>#N/A</v>
      </c>
      <c r="I5" s="289" t="e">
        <f t="shared" si="0"/>
        <v>#N/A</v>
      </c>
      <c r="J5" s="51" t="e">
        <f>IF($C5="","",VLOOKUP($C5,KALBat!$H$10:$BT$193,J$1,FALSE))</f>
        <v>#N/A</v>
      </c>
      <c r="K5" s="30" t="e">
        <f>IF($C5="","",VLOOKUP($C5,KALBat!$H$10:$BT$193,K$1,FALSE))</f>
        <v>#N/A</v>
      </c>
      <c r="L5" s="31" t="e">
        <f>IF($C5="","",VLOOKUP($C5,KALBat!$H$10:$BT$193,L$1,FALSE))</f>
        <v>#N/A</v>
      </c>
      <c r="M5" s="30" t="e">
        <f>IF($C5="","",VLOOKUP($C5,KALBat!$H$10:$BT$193,M$1,FALSE))</f>
        <v>#N/A</v>
      </c>
      <c r="N5" s="30" t="e">
        <f>IF($C5="","",VLOOKUP($C5,KALBat!$H$10:$BT$193,N$1,FALSE))</f>
        <v>#N/A</v>
      </c>
      <c r="O5" s="30" t="e">
        <f>IF($C5="","",VLOOKUP($C5,KALBat!$H$10:$BT$193,O$1,FALSE))</f>
        <v>#N/A</v>
      </c>
      <c r="P5" s="30" t="e">
        <f>IF($C5="","",VLOOKUP($C5,KALBat!$H$10:$BT$193,P$1,FALSE))</f>
        <v>#N/A</v>
      </c>
      <c r="Q5" s="30" t="e">
        <f>IF($C5="","",VLOOKUP($C5,KALBat!$H$10:$BT$193,Q$1,FALSE))</f>
        <v>#N/A</v>
      </c>
      <c r="R5" s="30" t="e">
        <f>IF($C5="","",VLOOKUP($C5,KALBat!$H$10:$BT$193,R$1,FALSE))</f>
        <v>#N/A</v>
      </c>
      <c r="S5" s="30" t="e">
        <f>IF($C5="","",VLOOKUP($C5,KALBat!$H$10:$BT$193,S$1,FALSE))</f>
        <v>#N/A</v>
      </c>
      <c r="T5" s="31" t="e">
        <f>IF($C5="","",VLOOKUP($C5,KALBat!$H$10:$BT$193,T$1,FALSE))</f>
        <v>#N/A</v>
      </c>
      <c r="U5" s="46" t="e">
        <f t="shared" si="1"/>
        <v>#N/A</v>
      </c>
      <c r="V5" s="289" t="e">
        <f t="shared" si="2"/>
        <v>#N/A</v>
      </c>
      <c r="W5" s="289" t="e">
        <f t="shared" si="6"/>
        <v>#N/A</v>
      </c>
      <c r="X5" s="289" t="e">
        <f t="shared" si="7"/>
        <v>#N/A</v>
      </c>
      <c r="Y5" s="289" t="e">
        <f t="shared" si="8"/>
        <v>#N/A</v>
      </c>
      <c r="Z5" s="289" t="e">
        <f t="shared" si="9"/>
        <v>#N/A</v>
      </c>
      <c r="AA5" s="289" t="e">
        <f t="shared" si="10"/>
        <v>#N/A</v>
      </c>
      <c r="AB5" s="289" t="e">
        <f t="shared" si="11"/>
        <v>#N/A</v>
      </c>
      <c r="AC5" s="290" t="e">
        <f t="shared" si="12"/>
        <v>#N/A</v>
      </c>
      <c r="AD5" s="30" t="e">
        <f>IF($C5="","",VLOOKUP($C5,KALBat!$H$10:$BT$193,AD$1,FALSE))</f>
        <v>#N/A</v>
      </c>
      <c r="AE5" s="30" t="e">
        <f>IF($C5="","",VLOOKUP($C5,KALBat!$H$10:$BT$193,AE$1,FALSE))</f>
        <v>#N/A</v>
      </c>
      <c r="AF5" s="30" t="e">
        <f>IF($C5="","",VLOOKUP($C5,KALBat!$H$10:$BT$193,AF$1,FALSE))</f>
        <v>#N/A</v>
      </c>
      <c r="AG5" s="30" t="e">
        <f>IF($C5="","",VLOOKUP($C5,KALBat!$H$10:$BT$193,AG$1,FALSE))</f>
        <v>#N/A</v>
      </c>
      <c r="AH5" s="30" t="e">
        <f>IF($C5="","",VLOOKUP($C5,KALBat!$H$10:$BT$193,AH$1,FALSE))</f>
        <v>#N/A</v>
      </c>
      <c r="AI5" s="51" t="e">
        <f>IF($C5="","",VLOOKUP($C5,KALBat!$H$10:$BT$193,AI$1,FALSE))</f>
        <v>#N/A</v>
      </c>
      <c r="AJ5" s="31" t="e">
        <f>IF($C5="","",VLOOKUP($C5,KALBat!$H$10:$BT$193,AJ$1,FALSE))</f>
        <v>#N/A</v>
      </c>
      <c r="AK5" s="60" t="e">
        <f t="shared" si="13"/>
        <v>#N/A</v>
      </c>
      <c r="AL5" s="46" t="e">
        <f t="shared" si="14"/>
        <v>#N/A</v>
      </c>
      <c r="AM5" s="289" t="e">
        <f t="shared" si="15"/>
        <v>#N/A</v>
      </c>
      <c r="AN5" s="289" t="e">
        <f t="shared" si="16"/>
        <v>#N/A</v>
      </c>
      <c r="AO5" s="289" t="e">
        <f t="shared" si="17"/>
        <v>#N/A</v>
      </c>
      <c r="AP5" s="289" t="e">
        <f t="shared" si="18"/>
        <v>#N/A</v>
      </c>
      <c r="AQ5" s="289" t="e">
        <f t="shared" si="19"/>
        <v>#N/A</v>
      </c>
      <c r="AR5" s="289" t="e">
        <f t="shared" si="20"/>
        <v>#N/A</v>
      </c>
      <c r="AS5" s="289" t="e">
        <f t="shared" si="21"/>
        <v>#N/A</v>
      </c>
      <c r="AT5" s="290" t="e">
        <f t="shared" si="22"/>
        <v>#N/A</v>
      </c>
      <c r="AU5" s="51" t="e">
        <f>IF($C5="","",VLOOKUP($C5,KALBat!$H$10:$BT$193,AU$1,FALSE))</f>
        <v>#N/A</v>
      </c>
      <c r="AV5" s="30" t="e">
        <f>IF($C5="","",VLOOKUP($C5,KALBat!$H$10:$BT$193,AV$1,FALSE))</f>
        <v>#N/A</v>
      </c>
      <c r="AW5" s="30" t="e">
        <f>IF($C5="","",VLOOKUP($C5,KALBat!$H$10:$BT$193,AW$1,FALSE))</f>
        <v>#N/A</v>
      </c>
      <c r="AX5" s="30" t="e">
        <f>IF($C5="","",VLOOKUP($C5,KALBat!$H$10:$BT$193,AX$1,FALSE))</f>
        <v>#N/A</v>
      </c>
      <c r="AY5" s="31" t="e">
        <f>IF($C5="","",VLOOKUP($C5,KALBat!$H$10:$BT$193,AY$1,FALSE))</f>
        <v>#N/A</v>
      </c>
      <c r="AZ5" s="60" t="e">
        <f t="shared" si="23"/>
        <v>#N/A</v>
      </c>
    </row>
    <row r="6" spans="1:52" x14ac:dyDescent="0.25">
      <c r="A6">
        <v>4</v>
      </c>
      <c r="B6" s="29" t="s">
        <v>90</v>
      </c>
      <c r="C6" s="58" t="s">
        <v>367</v>
      </c>
      <c r="D6" s="30" t="e">
        <f>IF($C6="","",VLOOKUP($C6,KALBat!$H$10:$BT$193,D$1,FALSE))</f>
        <v>#N/A</v>
      </c>
      <c r="E6" s="30" t="e">
        <f>IF($C6="","",VLOOKUP($C6,KALBat!$H$10:$BT$193,E$1,FALSE))</f>
        <v>#N/A</v>
      </c>
      <c r="F6" s="46" t="e">
        <f t="shared" si="3"/>
        <v>#N/A</v>
      </c>
      <c r="G6" s="289" t="e">
        <f t="shared" si="4"/>
        <v>#N/A</v>
      </c>
      <c r="H6" s="289" t="e">
        <f t="shared" si="5"/>
        <v>#N/A</v>
      </c>
      <c r="I6" s="289" t="e">
        <f t="shared" si="0"/>
        <v>#N/A</v>
      </c>
      <c r="J6" s="51" t="e">
        <f>IF($C6="","",VLOOKUP($C6,KALBat!$H$10:$BT$193,J$1,FALSE))</f>
        <v>#N/A</v>
      </c>
      <c r="K6" s="30" t="e">
        <f>IF($C6="","",VLOOKUP($C6,KALBat!$H$10:$BT$193,K$1,FALSE))</f>
        <v>#N/A</v>
      </c>
      <c r="L6" s="31" t="e">
        <f>IF($C6="","",VLOOKUP($C6,KALBat!$H$10:$BT$193,L$1,FALSE))</f>
        <v>#N/A</v>
      </c>
      <c r="M6" s="30" t="e">
        <f>IF($C6="","",VLOOKUP($C6,KALBat!$H$10:$BT$193,M$1,FALSE))</f>
        <v>#N/A</v>
      </c>
      <c r="N6" s="30" t="e">
        <f>IF($C6="","",VLOOKUP($C6,KALBat!$H$10:$BT$193,N$1,FALSE))</f>
        <v>#N/A</v>
      </c>
      <c r="O6" s="30" t="e">
        <f>IF($C6="","",VLOOKUP($C6,KALBat!$H$10:$BT$193,O$1,FALSE))</f>
        <v>#N/A</v>
      </c>
      <c r="P6" s="30" t="e">
        <f>IF($C6="","",VLOOKUP($C6,KALBat!$H$10:$BT$193,P$1,FALSE))</f>
        <v>#N/A</v>
      </c>
      <c r="Q6" s="30" t="e">
        <f>IF($C6="","",VLOOKUP($C6,KALBat!$H$10:$BT$193,Q$1,FALSE))</f>
        <v>#N/A</v>
      </c>
      <c r="R6" s="30" t="e">
        <f>IF($C6="","",VLOOKUP($C6,KALBat!$H$10:$BT$193,R$1,FALSE))</f>
        <v>#N/A</v>
      </c>
      <c r="S6" s="30" t="e">
        <f>IF($C6="","",VLOOKUP($C6,KALBat!$H$10:$BT$193,S$1,FALSE))</f>
        <v>#N/A</v>
      </c>
      <c r="T6" s="31" t="e">
        <f>IF($C6="","",VLOOKUP($C6,KALBat!$H$10:$BT$193,T$1,FALSE))</f>
        <v>#N/A</v>
      </c>
      <c r="U6" s="46" t="e">
        <f t="shared" si="1"/>
        <v>#N/A</v>
      </c>
      <c r="V6" s="289" t="e">
        <f t="shared" si="2"/>
        <v>#N/A</v>
      </c>
      <c r="W6" s="289" t="e">
        <f t="shared" si="6"/>
        <v>#N/A</v>
      </c>
      <c r="X6" s="289" t="e">
        <f t="shared" si="7"/>
        <v>#N/A</v>
      </c>
      <c r="Y6" s="289" t="e">
        <f t="shared" si="8"/>
        <v>#N/A</v>
      </c>
      <c r="Z6" s="289" t="e">
        <f t="shared" si="9"/>
        <v>#N/A</v>
      </c>
      <c r="AA6" s="289" t="e">
        <f t="shared" si="10"/>
        <v>#N/A</v>
      </c>
      <c r="AB6" s="289" t="e">
        <f t="shared" si="11"/>
        <v>#N/A</v>
      </c>
      <c r="AC6" s="290" t="e">
        <f t="shared" si="12"/>
        <v>#N/A</v>
      </c>
      <c r="AD6" s="30" t="e">
        <f>IF($C6="","",VLOOKUP($C6,KALBat!$H$10:$BT$193,AD$1,FALSE))</f>
        <v>#N/A</v>
      </c>
      <c r="AE6" s="30" t="e">
        <f>IF($C6="","",VLOOKUP($C6,KALBat!$H$10:$BT$193,AE$1,FALSE))</f>
        <v>#N/A</v>
      </c>
      <c r="AF6" s="30" t="e">
        <f>IF($C6="","",VLOOKUP($C6,KALBat!$H$10:$BT$193,AF$1,FALSE))</f>
        <v>#N/A</v>
      </c>
      <c r="AG6" s="30" t="e">
        <f>IF($C6="","",VLOOKUP($C6,KALBat!$H$10:$BT$193,AG$1,FALSE))</f>
        <v>#N/A</v>
      </c>
      <c r="AH6" s="30" t="e">
        <f>IF($C6="","",VLOOKUP($C6,KALBat!$H$10:$BT$193,AH$1,FALSE))</f>
        <v>#N/A</v>
      </c>
      <c r="AI6" s="51" t="e">
        <f>IF($C6="","",VLOOKUP($C6,KALBat!$H$10:$BT$193,AI$1,FALSE))</f>
        <v>#N/A</v>
      </c>
      <c r="AJ6" s="31" t="e">
        <f>IF($C6="","",VLOOKUP($C6,KALBat!$H$10:$BT$193,AJ$1,FALSE))</f>
        <v>#N/A</v>
      </c>
      <c r="AK6" s="60" t="e">
        <f t="shared" si="13"/>
        <v>#N/A</v>
      </c>
      <c r="AL6" s="46" t="e">
        <f t="shared" si="14"/>
        <v>#N/A</v>
      </c>
      <c r="AM6" s="289" t="e">
        <f t="shared" si="15"/>
        <v>#N/A</v>
      </c>
      <c r="AN6" s="289" t="e">
        <f t="shared" si="16"/>
        <v>#N/A</v>
      </c>
      <c r="AO6" s="289" t="e">
        <f t="shared" si="17"/>
        <v>#N/A</v>
      </c>
      <c r="AP6" s="289" t="e">
        <f t="shared" si="18"/>
        <v>#N/A</v>
      </c>
      <c r="AQ6" s="289" t="e">
        <f t="shared" si="19"/>
        <v>#N/A</v>
      </c>
      <c r="AR6" s="289" t="e">
        <f t="shared" si="20"/>
        <v>#N/A</v>
      </c>
      <c r="AS6" s="289" t="e">
        <f t="shared" si="21"/>
        <v>#N/A</v>
      </c>
      <c r="AT6" s="290" t="e">
        <f t="shared" si="22"/>
        <v>#N/A</v>
      </c>
      <c r="AU6" s="51" t="e">
        <f>IF($C6="","",VLOOKUP($C6,KALBat!$H$10:$BT$193,AU$1,FALSE))</f>
        <v>#N/A</v>
      </c>
      <c r="AV6" s="30" t="e">
        <f>IF($C6="","",VLOOKUP($C6,KALBat!$H$10:$BT$193,AV$1,FALSE))</f>
        <v>#N/A</v>
      </c>
      <c r="AW6" s="30" t="e">
        <f>IF($C6="","",VLOOKUP($C6,KALBat!$H$10:$BT$193,AW$1,FALSE))</f>
        <v>#N/A</v>
      </c>
      <c r="AX6" s="30" t="e">
        <f>IF($C6="","",VLOOKUP($C6,KALBat!$H$10:$BT$193,AX$1,FALSE))</f>
        <v>#N/A</v>
      </c>
      <c r="AY6" s="31" t="e">
        <f>IF($C6="","",VLOOKUP($C6,KALBat!$H$10:$BT$193,AY$1,FALSE))</f>
        <v>#N/A</v>
      </c>
      <c r="AZ6" s="60" t="e">
        <f t="shared" si="23"/>
        <v>#N/A</v>
      </c>
    </row>
    <row r="7" spans="1:52" x14ac:dyDescent="0.25">
      <c r="A7">
        <v>5</v>
      </c>
      <c r="B7" s="29" t="s">
        <v>12</v>
      </c>
      <c r="C7" s="58" t="s">
        <v>44</v>
      </c>
      <c r="D7" s="30" t="e">
        <f>IF($C7="","",VLOOKUP($C7,KALBat!$H$10:$BT$193,D$1,FALSE))</f>
        <v>#N/A</v>
      </c>
      <c r="E7" s="30" t="e">
        <f>IF($C7="","",VLOOKUP($C7,KALBat!$H$10:$BT$193,E$1,FALSE))</f>
        <v>#N/A</v>
      </c>
      <c r="F7" s="46" t="e">
        <f t="shared" si="3"/>
        <v>#N/A</v>
      </c>
      <c r="G7" s="289" t="e">
        <f t="shared" si="4"/>
        <v>#N/A</v>
      </c>
      <c r="H7" s="289" t="e">
        <f t="shared" si="5"/>
        <v>#N/A</v>
      </c>
      <c r="I7" s="289" t="e">
        <f t="shared" si="0"/>
        <v>#N/A</v>
      </c>
      <c r="J7" s="51" t="e">
        <f>IF($C7="","",VLOOKUP($C7,KALBat!$H$10:$BT$193,J$1,FALSE))</f>
        <v>#N/A</v>
      </c>
      <c r="K7" s="30" t="e">
        <f>IF($C7="","",VLOOKUP($C7,KALBat!$H$10:$BT$193,K$1,FALSE))</f>
        <v>#N/A</v>
      </c>
      <c r="L7" s="31" t="e">
        <f>IF($C7="","",VLOOKUP($C7,KALBat!$H$10:$BT$193,L$1,FALSE))</f>
        <v>#N/A</v>
      </c>
      <c r="M7" s="30" t="e">
        <f>IF($C7="","",VLOOKUP($C7,KALBat!$H$10:$BT$193,M$1,FALSE))</f>
        <v>#N/A</v>
      </c>
      <c r="N7" s="30" t="e">
        <f>IF($C7="","",VLOOKUP($C7,KALBat!$H$10:$BT$193,N$1,FALSE))</f>
        <v>#N/A</v>
      </c>
      <c r="O7" s="30" t="e">
        <f>IF($C7="","",VLOOKUP($C7,KALBat!$H$10:$BT$193,O$1,FALSE))</f>
        <v>#N/A</v>
      </c>
      <c r="P7" s="30" t="e">
        <f>IF($C7="","",VLOOKUP($C7,KALBat!$H$10:$BT$193,P$1,FALSE))</f>
        <v>#N/A</v>
      </c>
      <c r="Q7" s="30" t="e">
        <f>IF($C7="","",VLOOKUP($C7,KALBat!$H$10:$BT$193,Q$1,FALSE))</f>
        <v>#N/A</v>
      </c>
      <c r="R7" s="30" t="e">
        <f>IF($C7="","",VLOOKUP($C7,KALBat!$H$10:$BT$193,R$1,FALSE))</f>
        <v>#N/A</v>
      </c>
      <c r="S7" s="30" t="e">
        <f>IF($C7="","",VLOOKUP($C7,KALBat!$H$10:$BT$193,S$1,FALSE))</f>
        <v>#N/A</v>
      </c>
      <c r="T7" s="31" t="e">
        <f>IF($C7="","",VLOOKUP($C7,KALBat!$H$10:$BT$193,T$1,FALSE))</f>
        <v>#N/A</v>
      </c>
      <c r="U7" s="46" t="e">
        <f t="shared" si="1"/>
        <v>#N/A</v>
      </c>
      <c r="V7" s="289" t="e">
        <f t="shared" si="2"/>
        <v>#N/A</v>
      </c>
      <c r="W7" s="289" t="e">
        <f t="shared" si="6"/>
        <v>#N/A</v>
      </c>
      <c r="X7" s="289" t="e">
        <f t="shared" si="7"/>
        <v>#N/A</v>
      </c>
      <c r="Y7" s="289" t="e">
        <f t="shared" si="8"/>
        <v>#N/A</v>
      </c>
      <c r="Z7" s="289" t="e">
        <f t="shared" si="9"/>
        <v>#N/A</v>
      </c>
      <c r="AA7" s="289" t="e">
        <f t="shared" si="10"/>
        <v>#N/A</v>
      </c>
      <c r="AB7" s="289" t="e">
        <f t="shared" si="11"/>
        <v>#N/A</v>
      </c>
      <c r="AC7" s="290" t="e">
        <f t="shared" si="12"/>
        <v>#N/A</v>
      </c>
      <c r="AD7" s="30" t="e">
        <f>IF($C7="","",VLOOKUP($C7,KALBat!$H$10:$BT$193,AD$1,FALSE))</f>
        <v>#N/A</v>
      </c>
      <c r="AE7" s="30" t="e">
        <f>IF($C7="","",VLOOKUP($C7,KALBat!$H$10:$BT$193,AE$1,FALSE))</f>
        <v>#N/A</v>
      </c>
      <c r="AF7" s="30" t="e">
        <f>IF($C7="","",VLOOKUP($C7,KALBat!$H$10:$BT$193,AF$1,FALSE))</f>
        <v>#N/A</v>
      </c>
      <c r="AG7" s="30" t="e">
        <f>IF($C7="","",VLOOKUP($C7,KALBat!$H$10:$BT$193,AG$1,FALSE))</f>
        <v>#N/A</v>
      </c>
      <c r="AH7" s="30" t="e">
        <f>IF($C7="","",VLOOKUP($C7,KALBat!$H$10:$BT$193,AH$1,FALSE))</f>
        <v>#N/A</v>
      </c>
      <c r="AI7" s="51" t="e">
        <f>IF($C7="","",VLOOKUP($C7,KALBat!$H$10:$BT$193,AI$1,FALSE))</f>
        <v>#N/A</v>
      </c>
      <c r="AJ7" s="31" t="e">
        <f>IF($C7="","",VLOOKUP($C7,KALBat!$H$10:$BT$193,AJ$1,FALSE))</f>
        <v>#N/A</v>
      </c>
      <c r="AK7" s="60" t="e">
        <f t="shared" si="13"/>
        <v>#N/A</v>
      </c>
      <c r="AL7" s="46" t="e">
        <f t="shared" si="14"/>
        <v>#N/A</v>
      </c>
      <c r="AM7" s="289" t="e">
        <f t="shared" si="15"/>
        <v>#N/A</v>
      </c>
      <c r="AN7" s="289" t="e">
        <f t="shared" si="16"/>
        <v>#N/A</v>
      </c>
      <c r="AO7" s="289" t="e">
        <f t="shared" si="17"/>
        <v>#N/A</v>
      </c>
      <c r="AP7" s="289" t="e">
        <f t="shared" si="18"/>
        <v>#N/A</v>
      </c>
      <c r="AQ7" s="289" t="e">
        <f t="shared" si="19"/>
        <v>#N/A</v>
      </c>
      <c r="AR7" s="289" t="e">
        <f t="shared" si="20"/>
        <v>#N/A</v>
      </c>
      <c r="AS7" s="289" t="e">
        <f t="shared" si="21"/>
        <v>#N/A</v>
      </c>
      <c r="AT7" s="290" t="e">
        <f t="shared" si="22"/>
        <v>#N/A</v>
      </c>
      <c r="AU7" s="51" t="e">
        <f>IF($C7="","",VLOOKUP($C7,KALBat!$H$10:$BT$193,AU$1,FALSE))</f>
        <v>#N/A</v>
      </c>
      <c r="AV7" s="30" t="e">
        <f>IF($C7="","",VLOOKUP($C7,KALBat!$H$10:$BT$193,AV$1,FALSE))</f>
        <v>#N/A</v>
      </c>
      <c r="AW7" s="30" t="e">
        <f>IF($C7="","",VLOOKUP($C7,KALBat!$H$10:$BT$193,AW$1,FALSE))</f>
        <v>#N/A</v>
      </c>
      <c r="AX7" s="30" t="e">
        <f>IF($C7="","",VLOOKUP($C7,KALBat!$H$10:$BT$193,AX$1,FALSE))</f>
        <v>#N/A</v>
      </c>
      <c r="AY7" s="31" t="e">
        <f>IF($C7="","",VLOOKUP($C7,KALBat!$H$10:$BT$193,AY$1,FALSE))</f>
        <v>#N/A</v>
      </c>
      <c r="AZ7" s="60" t="e">
        <f t="shared" si="23"/>
        <v>#N/A</v>
      </c>
    </row>
    <row r="8" spans="1:52" x14ac:dyDescent="0.25">
      <c r="A8">
        <v>6</v>
      </c>
      <c r="B8" s="29" t="s">
        <v>91</v>
      </c>
      <c r="C8" s="58" t="s">
        <v>368</v>
      </c>
      <c r="D8" s="30" t="e">
        <f>IF($C8="","",VLOOKUP($C8,KALBat!$H$10:$BT$193,D$1,FALSE))</f>
        <v>#N/A</v>
      </c>
      <c r="E8" s="30" t="e">
        <f>IF($C8="","",VLOOKUP($C8,KALBat!$H$10:$BT$193,E$1,FALSE))</f>
        <v>#N/A</v>
      </c>
      <c r="F8" s="46" t="e">
        <f t="shared" si="3"/>
        <v>#N/A</v>
      </c>
      <c r="G8" s="289" t="e">
        <f t="shared" si="4"/>
        <v>#N/A</v>
      </c>
      <c r="H8" s="289" t="e">
        <f t="shared" si="5"/>
        <v>#N/A</v>
      </c>
      <c r="I8" s="289" t="e">
        <f>IF($C8="","",IF(AND(S8&gt;4,S8&lt;&gt;"-"),1,0))</f>
        <v>#N/A</v>
      </c>
      <c r="J8" s="51" t="e">
        <f>IF($C8="","",VLOOKUP($C8,KALBat!$H$10:$BT$193,J$1,FALSE))</f>
        <v>#N/A</v>
      </c>
      <c r="K8" s="30" t="e">
        <f>IF($C8="","",VLOOKUP($C8,KALBat!$H$10:$BT$193,K$1,FALSE))</f>
        <v>#N/A</v>
      </c>
      <c r="L8" s="31" t="e">
        <f>IF($C8="","",VLOOKUP($C8,KALBat!$H$10:$BT$193,L$1,FALSE))</f>
        <v>#N/A</v>
      </c>
      <c r="M8" s="30" t="e">
        <f>IF($C8="","",VLOOKUP($C8,KALBat!$H$10:$BT$193,M$1,FALSE))</f>
        <v>#N/A</v>
      </c>
      <c r="N8" s="30" t="e">
        <f>IF($C8="","",VLOOKUP($C8,KALBat!$H$10:$BT$193,N$1,FALSE))</f>
        <v>#N/A</v>
      </c>
      <c r="O8" s="30" t="e">
        <f>IF($C8="","",VLOOKUP($C8,KALBat!$H$10:$BT$193,O$1,FALSE))</f>
        <v>#N/A</v>
      </c>
      <c r="P8" s="30" t="e">
        <f>IF($C8="","",VLOOKUP($C8,KALBat!$H$10:$BT$193,P$1,FALSE))</f>
        <v>#N/A</v>
      </c>
      <c r="Q8" s="30" t="e">
        <f>IF($C8="","",VLOOKUP($C8,KALBat!$H$10:$BT$193,Q$1,FALSE))</f>
        <v>#N/A</v>
      </c>
      <c r="R8" s="30" t="e">
        <f>IF($C8="","",VLOOKUP($C8,KALBat!$H$10:$BT$193,R$1,FALSE))</f>
        <v>#N/A</v>
      </c>
      <c r="S8" s="30" t="e">
        <f>IF($C8="","",VLOOKUP($C8,KALBat!$H$10:$BT$193,S$1,FALSE))</f>
        <v>#N/A</v>
      </c>
      <c r="T8" s="31" t="e">
        <f>IF($C8="","",VLOOKUP($C8,KALBat!$H$10:$BT$193,T$1,FALSE))</f>
        <v>#N/A</v>
      </c>
      <c r="U8" s="46" t="e">
        <f t="shared" si="1"/>
        <v>#N/A</v>
      </c>
      <c r="V8" s="289" t="e">
        <f t="shared" si="2"/>
        <v>#N/A</v>
      </c>
      <c r="W8" s="289" t="e">
        <f t="shared" si="6"/>
        <v>#N/A</v>
      </c>
      <c r="X8" s="289" t="e">
        <f t="shared" si="7"/>
        <v>#N/A</v>
      </c>
      <c r="Y8" s="289" t="e">
        <f t="shared" si="8"/>
        <v>#N/A</v>
      </c>
      <c r="Z8" s="289" t="e">
        <f t="shared" si="9"/>
        <v>#N/A</v>
      </c>
      <c r="AA8" s="289" t="e">
        <f t="shared" si="10"/>
        <v>#N/A</v>
      </c>
      <c r="AB8" s="289" t="e">
        <f t="shared" si="11"/>
        <v>#N/A</v>
      </c>
      <c r="AC8" s="290" t="e">
        <f t="shared" si="12"/>
        <v>#N/A</v>
      </c>
      <c r="AD8" s="30" t="e">
        <f>IF($C8="","",VLOOKUP($C8,KALBat!$H$10:$BT$193,AD$1,FALSE))</f>
        <v>#N/A</v>
      </c>
      <c r="AE8" s="30" t="e">
        <f>IF($C8="","",VLOOKUP($C8,KALBat!$H$10:$BT$193,AE$1,FALSE))</f>
        <v>#N/A</v>
      </c>
      <c r="AF8" s="30" t="e">
        <f>IF($C8="","",VLOOKUP($C8,KALBat!$H$10:$BT$193,AF$1,FALSE))</f>
        <v>#N/A</v>
      </c>
      <c r="AG8" s="30" t="e">
        <f>IF($C8="","",VLOOKUP($C8,KALBat!$H$10:$BT$193,AG$1,FALSE))</f>
        <v>#N/A</v>
      </c>
      <c r="AH8" s="30" t="e">
        <f>IF($C8="","",VLOOKUP($C8,KALBat!$H$10:$BT$193,AH$1,FALSE))</f>
        <v>#N/A</v>
      </c>
      <c r="AI8" s="51" t="e">
        <f>IF($C8="","",VLOOKUP($C8,KALBat!$H$10:$BT$193,AI$1,FALSE))</f>
        <v>#N/A</v>
      </c>
      <c r="AJ8" s="31" t="e">
        <f>IF($C8="","",VLOOKUP($C8,KALBat!$H$10:$BT$193,AJ$1,FALSE))</f>
        <v>#N/A</v>
      </c>
      <c r="AK8" s="60" t="e">
        <f t="shared" si="13"/>
        <v>#N/A</v>
      </c>
      <c r="AL8" s="46" t="e">
        <f t="shared" si="14"/>
        <v>#N/A</v>
      </c>
      <c r="AM8" s="289" t="e">
        <f t="shared" si="15"/>
        <v>#N/A</v>
      </c>
      <c r="AN8" s="289" t="e">
        <f t="shared" si="16"/>
        <v>#N/A</v>
      </c>
      <c r="AO8" s="289" t="e">
        <f t="shared" si="17"/>
        <v>#N/A</v>
      </c>
      <c r="AP8" s="289" t="e">
        <f t="shared" si="18"/>
        <v>#N/A</v>
      </c>
      <c r="AQ8" s="289" t="e">
        <f t="shared" si="19"/>
        <v>#N/A</v>
      </c>
      <c r="AR8" s="289" t="e">
        <f t="shared" si="20"/>
        <v>#N/A</v>
      </c>
      <c r="AS8" s="289" t="e">
        <f t="shared" si="21"/>
        <v>#N/A</v>
      </c>
      <c r="AT8" s="290" t="e">
        <f t="shared" si="22"/>
        <v>#N/A</v>
      </c>
      <c r="AU8" s="51" t="e">
        <f>IF($C8="","",VLOOKUP($C8,KALBat!$H$10:$BT$193,AU$1,FALSE))</f>
        <v>#N/A</v>
      </c>
      <c r="AV8" s="30" t="e">
        <f>IF($C8="","",VLOOKUP($C8,KALBat!$H$10:$BT$193,AV$1,FALSE))</f>
        <v>#N/A</v>
      </c>
      <c r="AW8" s="30" t="e">
        <f>IF($C8="","",VLOOKUP($C8,KALBat!$H$10:$BT$193,AW$1,FALSE))</f>
        <v>#N/A</v>
      </c>
      <c r="AX8" s="30" t="e">
        <f>IF($C8="","",VLOOKUP($C8,KALBat!$H$10:$BT$193,AX$1,FALSE))</f>
        <v>#N/A</v>
      </c>
      <c r="AY8" s="31" t="e">
        <f>IF($C8="","",VLOOKUP($C8,KALBat!$H$10:$BT$193,AY$1,FALSE))</f>
        <v>#N/A</v>
      </c>
      <c r="AZ8" s="60" t="e">
        <f t="shared" si="23"/>
        <v>#N/A</v>
      </c>
    </row>
    <row r="9" spans="1:52" x14ac:dyDescent="0.25">
      <c r="A9">
        <v>7</v>
      </c>
      <c r="B9" s="29" t="s">
        <v>91</v>
      </c>
      <c r="C9" s="58" t="s">
        <v>225</v>
      </c>
      <c r="D9" s="30" t="e">
        <f>IF($C9="","",VLOOKUP($C9,KALBat!$H$10:$BT$193,D$1,FALSE))</f>
        <v>#N/A</v>
      </c>
      <c r="E9" s="30" t="e">
        <f>IF($C9="","",VLOOKUP($C9,KALBat!$H$10:$BT$193,E$1,FALSE))</f>
        <v>#N/A</v>
      </c>
      <c r="F9" s="46" t="e">
        <f t="shared" si="3"/>
        <v>#N/A</v>
      </c>
      <c r="G9" s="289" t="e">
        <f t="shared" si="4"/>
        <v>#N/A</v>
      </c>
      <c r="H9" s="289" t="e">
        <f t="shared" si="5"/>
        <v>#N/A</v>
      </c>
      <c r="I9" s="289" t="e">
        <f t="shared" ref="I9:I11" si="24">IF($C9="","",IF(AND(S9&gt;4,S9&lt;&gt;"-"),1,0))</f>
        <v>#N/A</v>
      </c>
      <c r="J9" s="51" t="e">
        <f>IF($C9="","",VLOOKUP($C9,KALBat!$H$10:$BT$193,J$1,FALSE))</f>
        <v>#N/A</v>
      </c>
      <c r="K9" s="30" t="e">
        <f>IF($C9="","",VLOOKUP($C9,KALBat!$H$10:$BT$193,K$1,FALSE))</f>
        <v>#N/A</v>
      </c>
      <c r="L9" s="31" t="e">
        <f>IF($C9="","",VLOOKUP($C9,KALBat!$H$10:$BT$193,L$1,FALSE))</f>
        <v>#N/A</v>
      </c>
      <c r="M9" s="30" t="e">
        <f>IF($C9="","",VLOOKUP($C9,KALBat!$H$10:$BT$193,M$1,FALSE))</f>
        <v>#N/A</v>
      </c>
      <c r="N9" s="30" t="e">
        <f>IF($C9="","",VLOOKUP($C9,KALBat!$H$10:$BT$193,N$1,FALSE))</f>
        <v>#N/A</v>
      </c>
      <c r="O9" s="30" t="e">
        <f>IF($C9="","",VLOOKUP($C9,KALBat!$H$10:$BT$193,O$1,FALSE))</f>
        <v>#N/A</v>
      </c>
      <c r="P9" s="30" t="e">
        <f>IF($C9="","",VLOOKUP($C9,KALBat!$H$10:$BT$193,P$1,FALSE))</f>
        <v>#N/A</v>
      </c>
      <c r="Q9" s="30" t="e">
        <f>IF($C9="","",VLOOKUP($C9,KALBat!$H$10:$BT$193,Q$1,FALSE))</f>
        <v>#N/A</v>
      </c>
      <c r="R9" s="30" t="e">
        <f>IF($C9="","",VLOOKUP($C9,KALBat!$H$10:$BT$193,R$1,FALSE))</f>
        <v>#N/A</v>
      </c>
      <c r="S9" s="30" t="e">
        <f>IF($C9="","",VLOOKUP($C9,KALBat!$H$10:$BT$193,S$1,FALSE))</f>
        <v>#N/A</v>
      </c>
      <c r="T9" s="31" t="e">
        <f>IF($C9="","",VLOOKUP($C9,KALBat!$H$10:$BT$193,T$1,FALSE))</f>
        <v>#N/A</v>
      </c>
      <c r="U9" s="46" t="e">
        <f t="shared" si="1"/>
        <v>#N/A</v>
      </c>
      <c r="V9" s="289" t="e">
        <f t="shared" si="2"/>
        <v>#N/A</v>
      </c>
      <c r="W9" s="289" t="e">
        <f t="shared" si="6"/>
        <v>#N/A</v>
      </c>
      <c r="X9" s="289" t="e">
        <f t="shared" si="7"/>
        <v>#N/A</v>
      </c>
      <c r="Y9" s="289" t="e">
        <f t="shared" si="8"/>
        <v>#N/A</v>
      </c>
      <c r="Z9" s="289" t="e">
        <f t="shared" si="9"/>
        <v>#N/A</v>
      </c>
      <c r="AA9" s="289" t="e">
        <f t="shared" si="10"/>
        <v>#N/A</v>
      </c>
      <c r="AB9" s="289" t="e">
        <f t="shared" si="11"/>
        <v>#N/A</v>
      </c>
      <c r="AC9" s="290" t="e">
        <f t="shared" si="12"/>
        <v>#N/A</v>
      </c>
      <c r="AD9" s="30" t="e">
        <f>IF($C9="","",VLOOKUP($C9,KALBat!$H$10:$BT$193,AD$1,FALSE))</f>
        <v>#N/A</v>
      </c>
      <c r="AE9" s="30" t="e">
        <f>IF($C9="","",VLOOKUP($C9,KALBat!$H$10:$BT$193,AE$1,FALSE))</f>
        <v>#N/A</v>
      </c>
      <c r="AF9" s="30" t="e">
        <f>IF($C9="","",VLOOKUP($C9,KALBat!$H$10:$BT$193,AF$1,FALSE))</f>
        <v>#N/A</v>
      </c>
      <c r="AG9" s="30" t="e">
        <f>IF($C9="","",VLOOKUP($C9,KALBat!$H$10:$BT$193,AG$1,FALSE))</f>
        <v>#N/A</v>
      </c>
      <c r="AH9" s="30" t="e">
        <f>IF($C9="","",VLOOKUP($C9,KALBat!$H$10:$BT$193,AH$1,FALSE))</f>
        <v>#N/A</v>
      </c>
      <c r="AI9" s="51" t="e">
        <f>IF($C9="","",VLOOKUP($C9,KALBat!$H$10:$BT$193,AI$1,FALSE))</f>
        <v>#N/A</v>
      </c>
      <c r="AJ9" s="31" t="e">
        <f>IF($C9="","",VLOOKUP($C9,KALBat!$H$10:$BT$193,AJ$1,FALSE))</f>
        <v>#N/A</v>
      </c>
      <c r="AK9" s="60" t="e">
        <f t="shared" si="13"/>
        <v>#N/A</v>
      </c>
      <c r="AL9" s="46" t="e">
        <f t="shared" si="14"/>
        <v>#N/A</v>
      </c>
      <c r="AM9" s="289" t="e">
        <f t="shared" si="15"/>
        <v>#N/A</v>
      </c>
      <c r="AN9" s="289" t="e">
        <f t="shared" si="16"/>
        <v>#N/A</v>
      </c>
      <c r="AO9" s="289" t="e">
        <f t="shared" si="17"/>
        <v>#N/A</v>
      </c>
      <c r="AP9" s="289" t="e">
        <f t="shared" si="18"/>
        <v>#N/A</v>
      </c>
      <c r="AQ9" s="289" t="e">
        <f t="shared" si="19"/>
        <v>#N/A</v>
      </c>
      <c r="AR9" s="289" t="e">
        <f t="shared" si="20"/>
        <v>#N/A</v>
      </c>
      <c r="AS9" s="289" t="e">
        <f t="shared" si="21"/>
        <v>#N/A</v>
      </c>
      <c r="AT9" s="290" t="e">
        <f t="shared" si="22"/>
        <v>#N/A</v>
      </c>
      <c r="AU9" s="51" t="e">
        <f>IF($C9="","",VLOOKUP($C9,KALBat!$H$10:$BT$193,AU$1,FALSE))</f>
        <v>#N/A</v>
      </c>
      <c r="AV9" s="30" t="e">
        <f>IF($C9="","",VLOOKUP($C9,KALBat!$H$10:$BT$193,AV$1,FALSE))</f>
        <v>#N/A</v>
      </c>
      <c r="AW9" s="30" t="e">
        <f>IF($C9="","",VLOOKUP($C9,KALBat!$H$10:$BT$193,AW$1,FALSE))</f>
        <v>#N/A</v>
      </c>
      <c r="AX9" s="30" t="e">
        <f>IF($C9="","",VLOOKUP($C9,KALBat!$H$10:$BT$193,AX$1,FALSE))</f>
        <v>#N/A</v>
      </c>
      <c r="AY9" s="31" t="e">
        <f>IF($C9="","",VLOOKUP($C9,KALBat!$H$10:$BT$193,AY$1,FALSE))</f>
        <v>#N/A</v>
      </c>
      <c r="AZ9" s="60" t="e">
        <f t="shared" si="23"/>
        <v>#N/A</v>
      </c>
    </row>
    <row r="10" spans="1:52" x14ac:dyDescent="0.25">
      <c r="A10">
        <v>8</v>
      </c>
      <c r="B10" s="29" t="s">
        <v>91</v>
      </c>
      <c r="C10" s="58"/>
      <c r="D10" s="30" t="str">
        <f>IF($C10="","",VLOOKUP($C10,KALBat!$H$10:$BT$193,D$1,FALSE))</f>
        <v/>
      </c>
      <c r="E10" s="30" t="str">
        <f>IF($C10="","",VLOOKUP($C10,KALBat!$H$10:$BT$193,E$1,FALSE))</f>
        <v/>
      </c>
      <c r="F10" s="46" t="str">
        <f t="shared" si="3"/>
        <v/>
      </c>
      <c r="G10" s="289" t="str">
        <f t="shared" si="4"/>
        <v/>
      </c>
      <c r="H10" s="289" t="str">
        <f t="shared" si="5"/>
        <v/>
      </c>
      <c r="I10" s="289" t="str">
        <f t="shared" si="24"/>
        <v/>
      </c>
      <c r="J10" s="51" t="str">
        <f>IF($C10="","",VLOOKUP($C10,KALBat!$H$10:$BT$193,J$1,FALSE))</f>
        <v/>
      </c>
      <c r="K10" s="30" t="str">
        <f>IF($C10="","",VLOOKUP($C10,KALBat!$H$10:$BT$193,K$1,FALSE))</f>
        <v/>
      </c>
      <c r="L10" s="31" t="str">
        <f>IF($C10="","",VLOOKUP($C10,KALBat!$H$10:$BT$193,L$1,FALSE))</f>
        <v/>
      </c>
      <c r="M10" s="30" t="str">
        <f>IF($C10="","",VLOOKUP($C10,KALBat!$H$10:$BT$193,M$1,FALSE))</f>
        <v/>
      </c>
      <c r="N10" s="30" t="str">
        <f>IF($C10="","",VLOOKUP($C10,KALBat!$H$10:$BT$193,N$1,FALSE))</f>
        <v/>
      </c>
      <c r="O10" s="30" t="str">
        <f>IF($C10="","",VLOOKUP($C10,KALBat!$H$10:$BT$193,O$1,FALSE))</f>
        <v/>
      </c>
      <c r="P10" s="30" t="str">
        <f>IF($C10="","",VLOOKUP($C10,KALBat!$H$10:$BT$193,P$1,FALSE))</f>
        <v/>
      </c>
      <c r="Q10" s="30" t="str">
        <f>IF($C10="","",VLOOKUP($C10,KALBat!$H$10:$BT$193,Q$1,FALSE))</f>
        <v/>
      </c>
      <c r="R10" s="30" t="str">
        <f>IF($C10="","",VLOOKUP($C10,KALBat!$H$10:$BT$193,R$1,FALSE))</f>
        <v/>
      </c>
      <c r="S10" s="30" t="str">
        <f>IF($C10="","",VLOOKUP($C10,KALBat!$H$10:$BT$193,S$1,FALSE))</f>
        <v/>
      </c>
      <c r="T10" s="31" t="str">
        <f>IF($C10="","",VLOOKUP($C10,KALBat!$H$10:$BT$193,T$1,FALSE))</f>
        <v/>
      </c>
      <c r="U10" s="46" t="str">
        <f t="shared" si="1"/>
        <v/>
      </c>
      <c r="V10" s="289" t="str">
        <f t="shared" si="2"/>
        <v/>
      </c>
      <c r="W10" s="289" t="str">
        <f t="shared" si="6"/>
        <v/>
      </c>
      <c r="X10" s="289" t="str">
        <f t="shared" si="7"/>
        <v/>
      </c>
      <c r="Y10" s="289" t="str">
        <f t="shared" si="8"/>
        <v/>
      </c>
      <c r="Z10" s="289" t="str">
        <f t="shared" si="9"/>
        <v/>
      </c>
      <c r="AA10" s="289" t="str">
        <f t="shared" si="10"/>
        <v/>
      </c>
      <c r="AB10" s="289" t="str">
        <f t="shared" si="11"/>
        <v/>
      </c>
      <c r="AC10" s="290" t="str">
        <f t="shared" si="12"/>
        <v/>
      </c>
      <c r="AD10" s="30" t="str">
        <f>IF($C10="","",VLOOKUP($C10,KALBat!$H$10:$BT$193,AD$1,FALSE))</f>
        <v/>
      </c>
      <c r="AE10" s="30" t="str">
        <f>IF($C10="","",VLOOKUP($C10,KALBat!$H$10:$BT$193,AE$1,FALSE))</f>
        <v/>
      </c>
      <c r="AF10" s="30" t="str">
        <f>IF($C10="","",VLOOKUP($C10,KALBat!$H$10:$BT$193,AF$1,FALSE))</f>
        <v/>
      </c>
      <c r="AG10" s="30" t="str">
        <f>IF($C10="","",VLOOKUP($C10,KALBat!$H$10:$BT$193,AG$1,FALSE))</f>
        <v/>
      </c>
      <c r="AH10" s="30" t="str">
        <f>IF($C10="","",VLOOKUP($C10,KALBat!$H$10:$BT$193,AH$1,FALSE))</f>
        <v/>
      </c>
      <c r="AI10" s="51" t="str">
        <f>IF($C10="","",VLOOKUP($C10,KALBat!$H$10:$BT$193,AI$1,FALSE))</f>
        <v/>
      </c>
      <c r="AJ10" s="31" t="str">
        <f>IF($C10="","",VLOOKUP($C10,KALBat!$H$10:$BT$193,AJ$1,FALSE))</f>
        <v/>
      </c>
      <c r="AK10" s="60" t="str">
        <f t="shared" si="13"/>
        <v/>
      </c>
      <c r="AL10" s="46" t="str">
        <f t="shared" si="14"/>
        <v/>
      </c>
      <c r="AM10" s="289" t="str">
        <f t="shared" si="15"/>
        <v/>
      </c>
      <c r="AN10" s="289" t="str">
        <f t="shared" si="16"/>
        <v/>
      </c>
      <c r="AO10" s="289" t="str">
        <f t="shared" si="17"/>
        <v/>
      </c>
      <c r="AP10" s="289" t="str">
        <f t="shared" si="18"/>
        <v/>
      </c>
      <c r="AQ10" s="289" t="str">
        <f t="shared" si="19"/>
        <v/>
      </c>
      <c r="AR10" s="289" t="str">
        <f t="shared" si="20"/>
        <v/>
      </c>
      <c r="AS10" s="289" t="str">
        <f t="shared" si="21"/>
        <v/>
      </c>
      <c r="AT10" s="290" t="str">
        <f t="shared" si="22"/>
        <v/>
      </c>
      <c r="AU10" s="51" t="str">
        <f>IF($C10="","",VLOOKUP($C10,KALBat!$H$10:$BT$193,AU$1,FALSE))</f>
        <v/>
      </c>
      <c r="AV10" s="30" t="str">
        <f>IF($C10="","",VLOOKUP($C10,KALBat!$H$10:$BT$193,AV$1,FALSE))</f>
        <v/>
      </c>
      <c r="AW10" s="30" t="str">
        <f>IF($C10="","",VLOOKUP($C10,KALBat!$H$10:$BT$193,AW$1,FALSE))</f>
        <v/>
      </c>
      <c r="AX10" s="30" t="str">
        <f>IF($C10="","",VLOOKUP($C10,KALBat!$H$10:$BT$193,AX$1,FALSE))</f>
        <v/>
      </c>
      <c r="AY10" s="31" t="str">
        <f>IF($C10="","",VLOOKUP($C10,KALBat!$H$10:$BT$193,AY$1,FALSE))</f>
        <v/>
      </c>
      <c r="AZ10" s="60" t="str">
        <f t="shared" si="23"/>
        <v/>
      </c>
    </row>
    <row r="11" spans="1:52" x14ac:dyDescent="0.25">
      <c r="A11">
        <v>9</v>
      </c>
      <c r="B11" s="32" t="s">
        <v>91</v>
      </c>
      <c r="C11" s="33"/>
      <c r="D11" s="33" t="str">
        <f>IF($C11="","",VLOOKUP($C11,KALBat!$H$10:$BT$193,D$1,FALSE))</f>
        <v/>
      </c>
      <c r="E11" s="33" t="str">
        <f>IF($C11="","",VLOOKUP($C11,KALBat!$H$10:$BT$193,E$1,FALSE))</f>
        <v/>
      </c>
      <c r="F11" s="47" t="str">
        <f t="shared" si="3"/>
        <v/>
      </c>
      <c r="G11" s="287" t="str">
        <f t="shared" si="4"/>
        <v/>
      </c>
      <c r="H11" s="287" t="str">
        <f t="shared" si="5"/>
        <v/>
      </c>
      <c r="I11" s="287" t="str">
        <f t="shared" si="24"/>
        <v/>
      </c>
      <c r="J11" s="52" t="str">
        <f>IF($C11="","",VLOOKUP($C11,KALBat!$H$10:$BT$193,J$1,FALSE))</f>
        <v/>
      </c>
      <c r="K11" s="33" t="str">
        <f>IF($C11="","",VLOOKUP($C11,KALBat!$H$10:$BT$193,K$1,FALSE))</f>
        <v/>
      </c>
      <c r="L11" s="35" t="str">
        <f>IF($C11="","",VLOOKUP($C11,KALBat!$H$10:$BT$193,L$1,FALSE))</f>
        <v/>
      </c>
      <c r="M11" s="33" t="str">
        <f>IF($C11="","",VLOOKUP($C11,KALBat!$H$10:$BT$193,M$1,FALSE))</f>
        <v/>
      </c>
      <c r="N11" s="33" t="str">
        <f>IF($C11="","",VLOOKUP($C11,KALBat!$H$10:$BT$193,N$1,FALSE))</f>
        <v/>
      </c>
      <c r="O11" s="33" t="str">
        <f>IF($C11="","",VLOOKUP($C11,KALBat!$H$10:$BT$193,O$1,FALSE))</f>
        <v/>
      </c>
      <c r="P11" s="33" t="str">
        <f>IF($C11="","",VLOOKUP($C11,KALBat!$H$10:$BT$193,P$1,FALSE))</f>
        <v/>
      </c>
      <c r="Q11" s="33" t="str">
        <f>IF($C11="","",VLOOKUP($C11,KALBat!$H$10:$BT$193,Q$1,FALSE))</f>
        <v/>
      </c>
      <c r="R11" s="33" t="str">
        <f>IF($C11="","",VLOOKUP($C11,KALBat!$H$10:$BT$193,R$1,FALSE))</f>
        <v/>
      </c>
      <c r="S11" s="33" t="str">
        <f>IF($C11="","",VLOOKUP($C11,KALBat!$H$10:$BT$193,S$1,FALSE))</f>
        <v/>
      </c>
      <c r="T11" s="35" t="str">
        <f>IF($C11="","",VLOOKUP($C11,KALBat!$H$10:$BT$193,T$1,FALSE))</f>
        <v/>
      </c>
      <c r="U11" s="47" t="str">
        <f t="shared" si="1"/>
        <v/>
      </c>
      <c r="V11" s="287" t="str">
        <f t="shared" si="2"/>
        <v/>
      </c>
      <c r="W11" s="287" t="str">
        <f t="shared" si="6"/>
        <v/>
      </c>
      <c r="X11" s="287" t="str">
        <f t="shared" si="7"/>
        <v/>
      </c>
      <c r="Y11" s="287" t="str">
        <f t="shared" si="8"/>
        <v/>
      </c>
      <c r="Z11" s="287" t="str">
        <f t="shared" si="9"/>
        <v/>
      </c>
      <c r="AA11" s="287" t="str">
        <f t="shared" si="10"/>
        <v/>
      </c>
      <c r="AB11" s="287" t="str">
        <f t="shared" si="11"/>
        <v/>
      </c>
      <c r="AC11" s="288" t="str">
        <f t="shared" si="12"/>
        <v/>
      </c>
      <c r="AD11" s="33" t="str">
        <f>IF($C11="","",VLOOKUP($C11,KALBat!$H$10:$BT$193,AD$1,FALSE))</f>
        <v/>
      </c>
      <c r="AE11" s="33" t="str">
        <f>IF($C11="","",VLOOKUP($C11,KALBat!$H$10:$BT$193,AE$1,FALSE))</f>
        <v/>
      </c>
      <c r="AF11" s="33" t="str">
        <f>IF($C11="","",VLOOKUP($C11,KALBat!$H$10:$BT$193,AF$1,FALSE))</f>
        <v/>
      </c>
      <c r="AG11" s="33" t="str">
        <f>IF($C11="","",VLOOKUP($C11,KALBat!$H$10:$BT$193,AG$1,FALSE))</f>
        <v/>
      </c>
      <c r="AH11" s="33" t="str">
        <f>IF($C11="","",VLOOKUP($C11,KALBat!$H$10:$BT$193,AH$1,FALSE))</f>
        <v/>
      </c>
      <c r="AI11" s="52" t="str">
        <f>IF($C11="","",VLOOKUP($C11,KALBat!$H$10:$BT$193,AI$1,FALSE))</f>
        <v/>
      </c>
      <c r="AJ11" s="35" t="str">
        <f>IF($C11="","",VLOOKUP($C11,KALBat!$H$10:$BT$193,AJ$1,FALSE))</f>
        <v/>
      </c>
      <c r="AK11" s="61" t="str">
        <f t="shared" si="13"/>
        <v/>
      </c>
      <c r="AL11" s="47" t="str">
        <f t="shared" si="14"/>
        <v/>
      </c>
      <c r="AM11" s="287" t="str">
        <f t="shared" si="15"/>
        <v/>
      </c>
      <c r="AN11" s="287" t="str">
        <f t="shared" si="16"/>
        <v/>
      </c>
      <c r="AO11" s="287" t="str">
        <f t="shared" si="17"/>
        <v/>
      </c>
      <c r="AP11" s="287" t="str">
        <f t="shared" si="18"/>
        <v/>
      </c>
      <c r="AQ11" s="287" t="str">
        <f t="shared" si="19"/>
        <v/>
      </c>
      <c r="AR11" s="287" t="str">
        <f t="shared" si="20"/>
        <v/>
      </c>
      <c r="AS11" s="287" t="str">
        <f t="shared" si="21"/>
        <v/>
      </c>
      <c r="AT11" s="288" t="str">
        <f t="shared" si="22"/>
        <v/>
      </c>
      <c r="AU11" s="52" t="str">
        <f>IF($C11="","",VLOOKUP($C11,KALBat!$H$10:$BT$193,AU$1,FALSE))</f>
        <v/>
      </c>
      <c r="AV11" s="33" t="str">
        <f>IF($C11="","",VLOOKUP($C11,KALBat!$H$10:$BT$193,AV$1,FALSE))</f>
        <v/>
      </c>
      <c r="AW11" s="33" t="str">
        <f>IF($C11="","",VLOOKUP($C11,KALBat!$H$10:$BT$193,AW$1,FALSE))</f>
        <v/>
      </c>
      <c r="AX11" s="33" t="str">
        <f>IF($C11="","",VLOOKUP($C11,KALBat!$H$10:$BT$193,AX$1,FALSE))</f>
        <v/>
      </c>
      <c r="AY11" s="35" t="str">
        <f>IF($C11="","",VLOOKUP($C11,KALBat!$H$10:$BT$193,AY$1,FALSE))</f>
        <v/>
      </c>
      <c r="AZ11" s="61" t="str">
        <f t="shared" si="23"/>
        <v/>
      </c>
    </row>
    <row r="13" spans="1:52" s="17" customFormat="1" ht="196.5" x14ac:dyDescent="0.25">
      <c r="A13" s="18" t="s">
        <v>183</v>
      </c>
      <c r="B13" s="284" t="s">
        <v>115</v>
      </c>
      <c r="C13" s="37" t="str">
        <f>"Player ("&amp;COUNTA(C14:C19)&amp;")"</f>
        <v>Player (3)</v>
      </c>
      <c r="D13" s="37" t="s">
        <v>81</v>
      </c>
      <c r="E13" s="37" t="s">
        <v>91</v>
      </c>
      <c r="F13" s="44" t="e">
        <f>"Only 1 guy who only plays 2B ("&amp;SUM(F14:F19)&amp;")"</f>
        <v>#N/A</v>
      </c>
      <c r="G13" s="39" t="e">
        <f>"2 Guys Who Play SS ("&amp;SUM(G14:G19)&amp;")"</f>
        <v>#N/A</v>
      </c>
      <c r="H13" s="39" t="e">
        <f>"2 guys with 3B arm ("&amp;SUM(H14:H19)&amp;")"</f>
        <v>#N/A</v>
      </c>
      <c r="I13" s="42" t="s">
        <v>35</v>
      </c>
      <c r="J13" s="40" t="s">
        <v>126</v>
      </c>
      <c r="K13" s="40" t="s">
        <v>124</v>
      </c>
      <c r="L13" s="40" t="s">
        <v>125</v>
      </c>
      <c r="M13" s="56" t="s">
        <v>82</v>
      </c>
      <c r="N13" s="41" t="s">
        <v>84</v>
      </c>
      <c r="O13" s="41" t="s">
        <v>85</v>
      </c>
      <c r="P13" s="41" t="s">
        <v>86</v>
      </c>
      <c r="Q13" s="41" t="s">
        <v>87</v>
      </c>
      <c r="R13" s="41" t="s">
        <v>88</v>
      </c>
      <c r="S13" s="41" t="s">
        <v>89</v>
      </c>
      <c r="T13" s="42" t="s">
        <v>90</v>
      </c>
      <c r="U13" s="38" t="s">
        <v>127</v>
      </c>
      <c r="V13" s="38" t="s">
        <v>171</v>
      </c>
      <c r="W13" s="38" t="s">
        <v>128</v>
      </c>
      <c r="X13" s="38" t="s">
        <v>129</v>
      </c>
      <c r="Y13" s="38" t="s">
        <v>130</v>
      </c>
      <c r="Z13" s="38" t="s">
        <v>131</v>
      </c>
      <c r="AA13" s="38" t="s">
        <v>132</v>
      </c>
      <c r="AB13" s="38" t="s">
        <v>134</v>
      </c>
      <c r="AC13" s="38" t="s">
        <v>133</v>
      </c>
      <c r="AD13" s="56" t="s">
        <v>137</v>
      </c>
      <c r="AE13" s="41" t="s">
        <v>138</v>
      </c>
      <c r="AF13" s="41" t="s">
        <v>139</v>
      </c>
      <c r="AG13" s="41" t="s">
        <v>140</v>
      </c>
      <c r="AH13" s="41" t="s">
        <v>23</v>
      </c>
      <c r="AI13" s="41" t="s">
        <v>141</v>
      </c>
      <c r="AJ13" s="42" t="s">
        <v>142</v>
      </c>
      <c r="AK13" s="59" t="s">
        <v>147</v>
      </c>
      <c r="AL13" s="38" t="s">
        <v>127</v>
      </c>
      <c r="AM13" s="38" t="s">
        <v>171</v>
      </c>
      <c r="AN13" s="38" t="s">
        <v>128</v>
      </c>
      <c r="AO13" s="38" t="s">
        <v>129</v>
      </c>
      <c r="AP13" s="38" t="s">
        <v>130</v>
      </c>
      <c r="AQ13" s="38" t="s">
        <v>131</v>
      </c>
      <c r="AR13" s="38" t="s">
        <v>132</v>
      </c>
      <c r="AS13" s="38" t="s">
        <v>134</v>
      </c>
      <c r="AT13" s="38" t="s">
        <v>133</v>
      </c>
      <c r="AU13" s="56" t="s">
        <v>137</v>
      </c>
      <c r="AV13" s="41" t="s">
        <v>138</v>
      </c>
      <c r="AW13" s="41" t="s">
        <v>139</v>
      </c>
      <c r="AX13" s="41" t="s">
        <v>140</v>
      </c>
      <c r="AY13" s="42" t="s">
        <v>23</v>
      </c>
      <c r="AZ13" s="59" t="s">
        <v>187</v>
      </c>
    </row>
    <row r="14" spans="1:52" x14ac:dyDescent="0.25">
      <c r="A14">
        <v>1</v>
      </c>
      <c r="B14" s="29" t="s">
        <v>85</v>
      </c>
      <c r="C14" s="30" t="s">
        <v>43</v>
      </c>
      <c r="D14" s="30" t="e">
        <f>IF($C14="","",VLOOKUP($C14,KALBat!$H$10:$BT$193,D$1,FALSE))</f>
        <v>#N/A</v>
      </c>
      <c r="E14" s="26" t="e">
        <f>IF($C14="","",VLOOKUP($C14,KALBat!$H$10:$BT$193,E$1,FALSE))</f>
        <v>#N/A</v>
      </c>
      <c r="F14" s="46" t="e">
        <f>IF($C14="","",IF(AND(O14&gt;0,O14=SUM(M14:T14)),1,0))</f>
        <v>#N/A</v>
      </c>
      <c r="G14" s="289" t="e">
        <f t="shared" ref="G14:G18" si="25">IF($C14="","",IF(Q14&lt;&gt;"-",1,0))</f>
        <v>#N/A</v>
      </c>
      <c r="H14" s="289" t="e">
        <f>IF($C14="","",IF(AND(K14&gt;5,P14&lt;&gt;"-"),1,0))</f>
        <v>#N/A</v>
      </c>
      <c r="I14" s="290" t="str">
        <f>IF($C14="","","-")</f>
        <v>-</v>
      </c>
      <c r="J14" s="30" t="e">
        <f>IF($C14="","",VLOOKUP($C14,KALBat!$H$10:$BT$193,J$1,FALSE))</f>
        <v>#N/A</v>
      </c>
      <c r="K14" s="30" t="e">
        <f>IF($C14="","",VLOOKUP($C14,KALBat!$H$10:$BT$193,K$1,FALSE))</f>
        <v>#N/A</v>
      </c>
      <c r="L14" s="30" t="e">
        <f>IF($C14="","",VLOOKUP($C14,KALBat!$H$10:$BT$193,L$1,FALSE))</f>
        <v>#N/A</v>
      </c>
      <c r="M14" s="51" t="e">
        <f>IF($C14="","",VLOOKUP($C14,KALBat!$H$10:$BT$193,M$1,FALSE))</f>
        <v>#N/A</v>
      </c>
      <c r="N14" s="30" t="e">
        <f>IF($C14="","",VLOOKUP($C14,KALBat!$H$10:$BT$193,N$1,FALSE))</f>
        <v>#N/A</v>
      </c>
      <c r="O14" s="30" t="e">
        <f>IF($C14="","",VLOOKUP($C14,KALBat!$H$10:$BT$193,O$1,FALSE))</f>
        <v>#N/A</v>
      </c>
      <c r="P14" s="30" t="e">
        <f>IF($C14="","",VLOOKUP($C14,KALBat!$H$10:$BT$193,P$1,FALSE))</f>
        <v>#N/A</v>
      </c>
      <c r="Q14" s="30" t="e">
        <f>IF($C14="","",VLOOKUP($C14,KALBat!$H$10:$BT$193,Q$1,FALSE))</f>
        <v>#N/A</v>
      </c>
      <c r="R14" s="30" t="e">
        <f>IF($C14="","",VLOOKUP($C14,KALBat!$H$10:$BT$193,R$1,FALSE))</f>
        <v>#N/A</v>
      </c>
      <c r="S14" s="30" t="e">
        <f>IF($C14="","",VLOOKUP($C14,KALBat!$H$10:$BT$193,S$1,FALSE))</f>
        <v>#N/A</v>
      </c>
      <c r="T14" s="31" t="e">
        <f>IF($C14="","",VLOOKUP($C14,KALBat!$H$10:$BT$193,T$1,FALSE))</f>
        <v>#N/A</v>
      </c>
      <c r="U14" s="289" t="e">
        <f t="shared" ref="U14:U15" si="26">IF($C14="","",IF(OR(AD14+AG14&gt;14,AND(OR(AD14+AG14&gt;12,AND(AD14&gt;6,AG14&gt;6)),AI14&gt;6,OR(AJ14&gt;=AI14,AJ14&gt;6))),1,0))</f>
        <v>#N/A</v>
      </c>
      <c r="V14" s="289" t="e">
        <f t="shared" ref="V14:V19" si="27">IF($C14="","",IF(OR(AND(AD14&gt;6,AH14&gt;6),AD14+AG14&gt;12),1,0))</f>
        <v>#N/A</v>
      </c>
      <c r="W14" s="289" t="e">
        <f>IF($C14="","",IF(AND(AD14&gt;6,AF14&gt;6,AG14&gt;6),1,0))</f>
        <v>#N/A</v>
      </c>
      <c r="X14" s="289" t="e">
        <f t="shared" ref="X14:X19" si="28">IF($C14="","",IF(AND(AF14&gt;7,OR(AD14&gt;6,AG14&gt;6)),1,0))</f>
        <v>#N/A</v>
      </c>
      <c r="Y14" s="289" t="e">
        <f t="shared" ref="Y14:Y19" si="29">IF($C14="","",IF(AND(AF14&gt;6,OR(AD14&gt;6,AG14&gt;6)),1,0))</f>
        <v>#N/A</v>
      </c>
      <c r="Z14" s="289" t="e">
        <f t="shared" ref="Z14:Z19" si="30">IF($C14="","",IF(AND(OR(AD14&gt;6,AF14&gt;6),OR(AD14&gt;6,AG14&gt;6)),1,0))</f>
        <v>#N/A</v>
      </c>
      <c r="AA14" s="289" t="e">
        <f t="shared" ref="AA14:AA19" si="31">IF($C14="","",IF(AND(AD14&gt;4,OR(AD14&gt;6,AF14&gt;6,AG14&gt;6)),1,0))</f>
        <v>#N/A</v>
      </c>
      <c r="AB14" s="289" t="e">
        <f t="shared" ref="AB14:AB19" si="32">IF($C14="","",IF(AND(AD14&gt;4,OR(AD14&gt;6,AE14&gt;6,AF14&gt;6,AG14&gt;6)),1,0))</f>
        <v>#N/A</v>
      </c>
      <c r="AC14" s="289" t="e">
        <f t="shared" ref="AC14:AC19" si="33">IF($C14="","",IF(AND(AD14&gt;4,MAX(AD14:AH14)&gt;6),1,0))</f>
        <v>#N/A</v>
      </c>
      <c r="AD14" s="51" t="e">
        <f>IF($C14="","",VLOOKUP($C14,KALBat!$H$10:$BT$193,AD$1,FALSE))</f>
        <v>#N/A</v>
      </c>
      <c r="AE14" s="30" t="e">
        <f>IF($C14="","",VLOOKUP($C14,KALBat!$H$10:$BT$193,AE$1,FALSE))</f>
        <v>#N/A</v>
      </c>
      <c r="AF14" s="30" t="e">
        <f>IF($C14="","",VLOOKUP($C14,KALBat!$H$10:$BT$193,AF$1,FALSE))</f>
        <v>#N/A</v>
      </c>
      <c r="AG14" s="30" t="e">
        <f>IF($C14="","",VLOOKUP($C14,KALBat!$H$10:$BT$193,AG$1,FALSE))</f>
        <v>#N/A</v>
      </c>
      <c r="AH14" s="30" t="e">
        <f>IF($C14="","",VLOOKUP($C14,KALBat!$H$10:$BT$193,AH$1,FALSE))</f>
        <v>#N/A</v>
      </c>
      <c r="AI14" s="30" t="e">
        <f>IF($C14="","",VLOOKUP($C14,KALBat!$H$10:$BT$193,AI$1,FALSE))</f>
        <v>#N/A</v>
      </c>
      <c r="AJ14" s="31" t="e">
        <f>IF($C14="","",VLOOKUP($C14,KALBat!$H$10:$BT$193,AJ$1,FALSE))</f>
        <v>#N/A</v>
      </c>
      <c r="AK14" s="60" t="e">
        <f>IF($C14="","",(5*AD14+4*AF14+3*AG14+2*AE14+1*AH14+0.5*(AVERAGE(AD14:AE14))+0.5*AVERAGE(AD14,AH14)+1*(AVERAGE(AD14,AF14))+1*AVERAGE(AD14,AG14))/(5+4+3+2+1+0.5+0.5+1+1))</f>
        <v>#N/A</v>
      </c>
      <c r="AL14" s="289" t="e">
        <f t="shared" ref="AL14:AL19" si="34">IF($C14="","",IF(AND(OR(AU14+AX14&gt;12,AND(AU14&gt;6,AX14&gt;6)),AI14&gt;6,OR(AJ14&gt;=AI14,AJ14&gt;6)),1,0))</f>
        <v>#N/A</v>
      </c>
      <c r="AM14" s="289" t="e">
        <f t="shared" ref="AM14:AM19" si="35">IF($C14="","",IF(OR(AND(AU14&gt;6,AY14&gt;6),AU14+AX14&gt;12),1,0))</f>
        <v>#N/A</v>
      </c>
      <c r="AN14" s="289" t="e">
        <f t="shared" ref="AN14:AN19" si="36">IF($C14="","",IF(AND(AU14&gt;6,AW14&gt;6,AX14&gt;6),1,0))</f>
        <v>#N/A</v>
      </c>
      <c r="AO14" s="289" t="e">
        <f t="shared" ref="AO14:AO19" si="37">IF($C14="","",IF(AND(AW14&gt;7,OR(AU14&gt;6,AX14&gt;6)),1,0))</f>
        <v>#N/A</v>
      </c>
      <c r="AP14" s="289" t="e">
        <f t="shared" ref="AP14:AP19" si="38">IF($C14="","",IF(AND(AW14&gt;6,OR(AU14&gt;6,AX14&gt;6)),1,0))</f>
        <v>#N/A</v>
      </c>
      <c r="AQ14" s="289" t="e">
        <f t="shared" ref="AQ14:AQ19" si="39">IF($C14="","",IF(AND(OR(AU14&gt;6,AW14&gt;6),OR(AU14&gt;6,AX14&gt;6)),1,0))</f>
        <v>#N/A</v>
      </c>
      <c r="AR14" s="289" t="e">
        <f t="shared" ref="AR14:AR19" si="40">IF($C14="","",IF(AND(AU14&gt;4,OR(AU14&gt;6,AW14&gt;6,AX14&gt;6)),1,0))</f>
        <v>#N/A</v>
      </c>
      <c r="AS14" s="289" t="e">
        <f t="shared" ref="AS14:AS19" si="41">IF($C14="","",IF(AND(AU14&gt;4,OR(AU14&gt;6,AV14&gt;6,AW14&gt;6,AX14&gt;6)),1,0))</f>
        <v>#N/A</v>
      </c>
      <c r="AT14" s="289" t="e">
        <f t="shared" ref="AT14:AT19" si="42">IF($C14="","",IF(AND(AU14&gt;4,MAX(AU14:AY14)&gt;6),1,0))</f>
        <v>#N/A</v>
      </c>
      <c r="AU14" s="51" t="e">
        <f>IF($C14="","",VLOOKUP($C14,KALBat!$H$10:$BT$193,AU$1,FALSE))</f>
        <v>#N/A</v>
      </c>
      <c r="AV14" s="30" t="e">
        <f>IF($C14="","",VLOOKUP($C14,KALBat!$H$10:$BT$193,AV$1,FALSE))</f>
        <v>#N/A</v>
      </c>
      <c r="AW14" s="30" t="e">
        <f>IF($C14="","",VLOOKUP($C14,KALBat!$H$10:$BT$193,AW$1,FALSE))</f>
        <v>#N/A</v>
      </c>
      <c r="AX14" s="30" t="e">
        <f>IF($C14="","",VLOOKUP($C14,KALBat!$H$10:$BT$193,AX$1,FALSE))</f>
        <v>#N/A</v>
      </c>
      <c r="AY14" s="31" t="e">
        <f>IF($C14="","",VLOOKUP($C14,KALBat!$H$10:$BT$193,AY$1,FALSE))</f>
        <v>#N/A</v>
      </c>
      <c r="AZ14" s="60" t="e">
        <f t="shared" ref="AZ14:AZ19" si="43">IF($C14="","",(5*AU14+4*AW14+3*AX14+2*AV14+1*AY14+0.5*(AVERAGE(AU14:AV14))+0.5*AVERAGE(AU14,AY14)+1*(AVERAGE(AU14,AW14))+1*AVERAGE(AU14,AX14))/(5+4+3+2+1+0.5+0.5+1+1))</f>
        <v>#N/A</v>
      </c>
    </row>
    <row r="15" spans="1:52" x14ac:dyDescent="0.25">
      <c r="A15">
        <v>2</v>
      </c>
      <c r="B15" s="29" t="s">
        <v>86</v>
      </c>
      <c r="C15" s="58" t="s">
        <v>388</v>
      </c>
      <c r="D15" s="30" t="e">
        <f>IF($C15="","",VLOOKUP($C15,KALBat!$H$10:$BT$193,D$1,FALSE))</f>
        <v>#N/A</v>
      </c>
      <c r="E15" s="30" t="e">
        <f>IF($C15="","",VLOOKUP($C15,KALBat!$H$10:$BT$193,E$1,FALSE))</f>
        <v>#N/A</v>
      </c>
      <c r="F15" s="46" t="e">
        <f t="shared" ref="F15:F19" si="44">IF($C15="","",IF(AND(O15&gt;0,O15=SUM(M15:T15)),1,0))</f>
        <v>#N/A</v>
      </c>
      <c r="G15" s="289" t="e">
        <f t="shared" si="25"/>
        <v>#N/A</v>
      </c>
      <c r="H15" s="289" t="e">
        <f>IF($C15="","",IF(AND(K15&gt;5,P15&lt;&gt;"-"),1,0))</f>
        <v>#N/A</v>
      </c>
      <c r="I15" s="290" t="str">
        <f t="shared" ref="I15:I19" si="45">IF($C15="","","-")</f>
        <v>-</v>
      </c>
      <c r="J15" s="30" t="e">
        <f>IF($C15="","",VLOOKUP($C15,KALBat!$H$10:$BT$193,J$1,FALSE))</f>
        <v>#N/A</v>
      </c>
      <c r="K15" s="30" t="e">
        <f>IF($C15="","",VLOOKUP($C15,KALBat!$H$10:$BT$193,K$1,FALSE))</f>
        <v>#N/A</v>
      </c>
      <c r="L15" s="30" t="e">
        <f>IF($C15="","",VLOOKUP($C15,KALBat!$H$10:$BT$193,L$1,FALSE))</f>
        <v>#N/A</v>
      </c>
      <c r="M15" s="51" t="e">
        <f>IF($C15="","",VLOOKUP($C15,KALBat!$H$10:$BT$193,M$1,FALSE))</f>
        <v>#N/A</v>
      </c>
      <c r="N15" s="30" t="e">
        <f>IF($C15="","",VLOOKUP($C15,KALBat!$H$10:$BT$193,N$1,FALSE))</f>
        <v>#N/A</v>
      </c>
      <c r="O15" s="30" t="e">
        <f>IF($C15="","",VLOOKUP($C15,KALBat!$H$10:$BT$193,O$1,FALSE))</f>
        <v>#N/A</v>
      </c>
      <c r="P15" s="30" t="e">
        <f>IF($C15="","",VLOOKUP($C15,KALBat!$H$10:$BT$193,P$1,FALSE))</f>
        <v>#N/A</v>
      </c>
      <c r="Q15" s="30" t="e">
        <f>IF($C15="","",VLOOKUP($C15,KALBat!$H$10:$BT$193,Q$1,FALSE))</f>
        <v>#N/A</v>
      </c>
      <c r="R15" s="30" t="e">
        <f>IF($C15="","",VLOOKUP($C15,KALBat!$H$10:$BT$193,R$1,FALSE))</f>
        <v>#N/A</v>
      </c>
      <c r="S15" s="30" t="e">
        <f>IF($C15="","",VLOOKUP($C15,KALBat!$H$10:$BT$193,S$1,FALSE))</f>
        <v>#N/A</v>
      </c>
      <c r="T15" s="31" t="e">
        <f>IF($C15="","",VLOOKUP($C15,KALBat!$H$10:$BT$193,T$1,FALSE))</f>
        <v>#N/A</v>
      </c>
      <c r="U15" s="289" t="e">
        <f t="shared" si="26"/>
        <v>#N/A</v>
      </c>
      <c r="V15" s="289" t="e">
        <f t="shared" si="27"/>
        <v>#N/A</v>
      </c>
      <c r="W15" s="289" t="e">
        <f t="shared" ref="W15:W19" si="46">IF($C15="","",IF(AND(AD15&gt;6,AF15&gt;6,AG15&gt;6),1,0))</f>
        <v>#N/A</v>
      </c>
      <c r="X15" s="289" t="e">
        <f t="shared" si="28"/>
        <v>#N/A</v>
      </c>
      <c r="Y15" s="289" t="e">
        <f t="shared" si="29"/>
        <v>#N/A</v>
      </c>
      <c r="Z15" s="289" t="e">
        <f t="shared" si="30"/>
        <v>#N/A</v>
      </c>
      <c r="AA15" s="289" t="e">
        <f t="shared" si="31"/>
        <v>#N/A</v>
      </c>
      <c r="AB15" s="289" t="e">
        <f t="shared" si="32"/>
        <v>#N/A</v>
      </c>
      <c r="AC15" s="289" t="e">
        <f t="shared" si="33"/>
        <v>#N/A</v>
      </c>
      <c r="AD15" s="51" t="e">
        <f>IF($C15="","",VLOOKUP($C15,KALBat!$H$10:$BT$193,AD$1,FALSE))</f>
        <v>#N/A</v>
      </c>
      <c r="AE15" s="30" t="e">
        <f>IF($C15="","",VLOOKUP($C15,KALBat!$H$10:$BT$193,AE$1,FALSE))</f>
        <v>#N/A</v>
      </c>
      <c r="AF15" s="30" t="e">
        <f>IF($C15="","",VLOOKUP($C15,KALBat!$H$10:$BT$193,AF$1,FALSE))</f>
        <v>#N/A</v>
      </c>
      <c r="AG15" s="30" t="e">
        <f>IF($C15="","",VLOOKUP($C15,KALBat!$H$10:$BT$193,AG$1,FALSE))</f>
        <v>#N/A</v>
      </c>
      <c r="AH15" s="30" t="e">
        <f>IF($C15="","",VLOOKUP($C15,KALBat!$H$10:$BT$193,AH$1,FALSE))</f>
        <v>#N/A</v>
      </c>
      <c r="AI15" s="30" t="e">
        <f>IF($C15="","",VLOOKUP($C15,KALBat!$H$10:$BT$193,AI$1,FALSE))</f>
        <v>#N/A</v>
      </c>
      <c r="AJ15" s="31" t="e">
        <f>IF($C15="","",VLOOKUP($C15,KALBat!$H$10:$BT$193,AJ$1,FALSE))</f>
        <v>#N/A</v>
      </c>
      <c r="AK15" s="60" t="e">
        <f t="shared" ref="AK15:AK19" si="47">IF($C15="","",(5*AD15+4*AF15+3*AG15+2*AE15+1*AH15+0.5*(AVERAGE(AD15:AE15))+0.5*AVERAGE(AD15,AH15)+1*(AVERAGE(AD15,AF15))+1*AVERAGE(AD15,AG15))/(5+4+3+2+1+0.5+0.5+1+1))</f>
        <v>#N/A</v>
      </c>
      <c r="AL15" s="289" t="e">
        <f t="shared" si="34"/>
        <v>#N/A</v>
      </c>
      <c r="AM15" s="289" t="e">
        <f t="shared" si="35"/>
        <v>#N/A</v>
      </c>
      <c r="AN15" s="289" t="e">
        <f t="shared" si="36"/>
        <v>#N/A</v>
      </c>
      <c r="AO15" s="289" t="e">
        <f t="shared" si="37"/>
        <v>#N/A</v>
      </c>
      <c r="AP15" s="289" t="e">
        <f t="shared" si="38"/>
        <v>#N/A</v>
      </c>
      <c r="AQ15" s="289" t="e">
        <f t="shared" si="39"/>
        <v>#N/A</v>
      </c>
      <c r="AR15" s="289" t="e">
        <f t="shared" si="40"/>
        <v>#N/A</v>
      </c>
      <c r="AS15" s="289" t="e">
        <f t="shared" si="41"/>
        <v>#N/A</v>
      </c>
      <c r="AT15" s="289" t="e">
        <f t="shared" si="42"/>
        <v>#N/A</v>
      </c>
      <c r="AU15" s="51" t="e">
        <f>IF($C15="","",VLOOKUP($C15,KALBat!$H$10:$BT$193,AU$1,FALSE))</f>
        <v>#N/A</v>
      </c>
      <c r="AV15" s="30" t="e">
        <f>IF($C15="","",VLOOKUP($C15,KALBat!$H$10:$BT$193,AV$1,FALSE))</f>
        <v>#N/A</v>
      </c>
      <c r="AW15" s="30" t="e">
        <f>IF($C15="","",VLOOKUP($C15,KALBat!$H$10:$BT$193,AW$1,FALSE))</f>
        <v>#N/A</v>
      </c>
      <c r="AX15" s="30" t="e">
        <f>IF($C15="","",VLOOKUP($C15,KALBat!$H$10:$BT$193,AX$1,FALSE))</f>
        <v>#N/A</v>
      </c>
      <c r="AY15" s="31" t="e">
        <f>IF($C15="","",VLOOKUP($C15,KALBat!$H$10:$BT$193,AY$1,FALSE))</f>
        <v>#N/A</v>
      </c>
      <c r="AZ15" s="60" t="e">
        <f t="shared" si="43"/>
        <v>#N/A</v>
      </c>
    </row>
    <row r="16" spans="1:52" x14ac:dyDescent="0.25">
      <c r="A16">
        <v>3</v>
      </c>
      <c r="B16" s="29" t="s">
        <v>87</v>
      </c>
      <c r="C16" s="30" t="s">
        <v>37</v>
      </c>
      <c r="D16" s="30" t="e">
        <f>IF($C16="","",VLOOKUP($C16,KALBat!$H$10:$BT$193,D$1,FALSE))</f>
        <v>#N/A</v>
      </c>
      <c r="E16" s="30" t="e">
        <f>IF($C16="","",VLOOKUP($C16,KALBat!$H$10:$BT$193,E$1,FALSE))</f>
        <v>#N/A</v>
      </c>
      <c r="F16" s="46" t="e">
        <f t="shared" si="44"/>
        <v>#N/A</v>
      </c>
      <c r="G16" s="289" t="e">
        <f t="shared" si="25"/>
        <v>#N/A</v>
      </c>
      <c r="H16" s="289" t="e">
        <f t="shared" ref="H16:H19" si="48">IF($C16="","",IF(AND(K16&gt;5,P16&lt;&gt;"-"),1,0))</f>
        <v>#N/A</v>
      </c>
      <c r="I16" s="290" t="str">
        <f t="shared" si="45"/>
        <v>-</v>
      </c>
      <c r="J16" s="30" t="e">
        <f>IF($C16="","",VLOOKUP($C16,KALBat!$H$10:$BT$193,J$1,FALSE))</f>
        <v>#N/A</v>
      </c>
      <c r="K16" s="30" t="e">
        <f>IF($C16="","",VLOOKUP($C16,KALBat!$H$10:$BT$193,K$1,FALSE))</f>
        <v>#N/A</v>
      </c>
      <c r="L16" s="30" t="e">
        <f>IF($C16="","",VLOOKUP($C16,KALBat!$H$10:$BT$193,L$1,FALSE))</f>
        <v>#N/A</v>
      </c>
      <c r="M16" s="51" t="e">
        <f>IF($C16="","",VLOOKUP($C16,KALBat!$H$10:$BT$193,M$1,FALSE))</f>
        <v>#N/A</v>
      </c>
      <c r="N16" s="30" t="e">
        <f>IF($C16="","",VLOOKUP($C16,KALBat!$H$10:$BT$193,N$1,FALSE))</f>
        <v>#N/A</v>
      </c>
      <c r="O16" s="30" t="e">
        <f>IF($C16="","",VLOOKUP($C16,KALBat!$H$10:$BT$193,O$1,FALSE))</f>
        <v>#N/A</v>
      </c>
      <c r="P16" s="30" t="e">
        <f>IF($C16="","",VLOOKUP($C16,KALBat!$H$10:$BT$193,P$1,FALSE))</f>
        <v>#N/A</v>
      </c>
      <c r="Q16" s="30" t="e">
        <f>IF($C16="","",VLOOKUP($C16,KALBat!$H$10:$BT$193,Q$1,FALSE))</f>
        <v>#N/A</v>
      </c>
      <c r="R16" s="30" t="e">
        <f>IF($C16="","",VLOOKUP($C16,KALBat!$H$10:$BT$193,R$1,FALSE))</f>
        <v>#N/A</v>
      </c>
      <c r="S16" s="30" t="e">
        <f>IF($C16="","",VLOOKUP($C16,KALBat!$H$10:$BT$193,S$1,FALSE))</f>
        <v>#N/A</v>
      </c>
      <c r="T16" s="31" t="e">
        <f>IF($C16="","",VLOOKUP($C16,KALBat!$H$10:$BT$193,T$1,FALSE))</f>
        <v>#N/A</v>
      </c>
      <c r="U16" s="289" t="e">
        <f>IF($C16="","",IF(OR(AD16+AG16&gt;14,AND(OR(AD16+AG16&gt;12,AND(AD16&gt;6,AG16&gt;6)),AI16&gt;6,OR(AJ16&gt;=AI16,AJ16&gt;6))),1,0))</f>
        <v>#N/A</v>
      </c>
      <c r="V16" s="289" t="e">
        <f t="shared" si="27"/>
        <v>#N/A</v>
      </c>
      <c r="W16" s="289" t="e">
        <f t="shared" si="46"/>
        <v>#N/A</v>
      </c>
      <c r="X16" s="289" t="e">
        <f t="shared" si="28"/>
        <v>#N/A</v>
      </c>
      <c r="Y16" s="289" t="e">
        <f t="shared" si="29"/>
        <v>#N/A</v>
      </c>
      <c r="Z16" s="289" t="e">
        <f t="shared" si="30"/>
        <v>#N/A</v>
      </c>
      <c r="AA16" s="289" t="e">
        <f t="shared" si="31"/>
        <v>#N/A</v>
      </c>
      <c r="AB16" s="289" t="e">
        <f t="shared" si="32"/>
        <v>#N/A</v>
      </c>
      <c r="AC16" s="289" t="e">
        <f t="shared" si="33"/>
        <v>#N/A</v>
      </c>
      <c r="AD16" s="51" t="e">
        <f>IF($C16="","",VLOOKUP($C16,KALBat!$H$10:$BT$193,AD$1,FALSE))</f>
        <v>#N/A</v>
      </c>
      <c r="AE16" s="30" t="e">
        <f>IF($C16="","",VLOOKUP($C16,KALBat!$H$10:$BT$193,AE$1,FALSE))</f>
        <v>#N/A</v>
      </c>
      <c r="AF16" s="30" t="e">
        <f>IF($C16="","",VLOOKUP($C16,KALBat!$H$10:$BT$193,AF$1,FALSE))</f>
        <v>#N/A</v>
      </c>
      <c r="AG16" s="30" t="e">
        <f>IF($C16="","",VLOOKUP($C16,KALBat!$H$10:$BT$193,AG$1,FALSE))</f>
        <v>#N/A</v>
      </c>
      <c r="AH16" s="30" t="e">
        <f>IF($C16="","",VLOOKUP($C16,KALBat!$H$10:$BT$193,AH$1,FALSE))</f>
        <v>#N/A</v>
      </c>
      <c r="AI16" s="30" t="e">
        <f>IF($C16="","",VLOOKUP($C16,KALBat!$H$10:$BT$193,AI$1,FALSE))</f>
        <v>#N/A</v>
      </c>
      <c r="AJ16" s="31" t="e">
        <f>IF($C16="","",VLOOKUP($C16,KALBat!$H$10:$BT$193,AJ$1,FALSE))</f>
        <v>#N/A</v>
      </c>
      <c r="AK16" s="60" t="e">
        <f t="shared" si="47"/>
        <v>#N/A</v>
      </c>
      <c r="AL16" s="289" t="e">
        <f t="shared" si="34"/>
        <v>#N/A</v>
      </c>
      <c r="AM16" s="289" t="e">
        <f t="shared" si="35"/>
        <v>#N/A</v>
      </c>
      <c r="AN16" s="289" t="e">
        <f t="shared" si="36"/>
        <v>#N/A</v>
      </c>
      <c r="AO16" s="289" t="e">
        <f t="shared" si="37"/>
        <v>#N/A</v>
      </c>
      <c r="AP16" s="289" t="e">
        <f t="shared" si="38"/>
        <v>#N/A</v>
      </c>
      <c r="AQ16" s="289" t="e">
        <f t="shared" si="39"/>
        <v>#N/A</v>
      </c>
      <c r="AR16" s="289" t="e">
        <f t="shared" si="40"/>
        <v>#N/A</v>
      </c>
      <c r="AS16" s="289" t="e">
        <f t="shared" si="41"/>
        <v>#N/A</v>
      </c>
      <c r="AT16" s="289" t="e">
        <f t="shared" si="42"/>
        <v>#N/A</v>
      </c>
      <c r="AU16" s="51" t="e">
        <f>IF($C16="","",VLOOKUP($C16,KALBat!$H$10:$BT$193,AU$1,FALSE))</f>
        <v>#N/A</v>
      </c>
      <c r="AV16" s="30" t="e">
        <f>IF($C16="","",VLOOKUP($C16,KALBat!$H$10:$BT$193,AV$1,FALSE))</f>
        <v>#N/A</v>
      </c>
      <c r="AW16" s="30" t="e">
        <f>IF($C16="","",VLOOKUP($C16,KALBat!$H$10:$BT$193,AW$1,FALSE))</f>
        <v>#N/A</v>
      </c>
      <c r="AX16" s="30" t="e">
        <f>IF($C16="","",VLOOKUP($C16,KALBat!$H$10:$BT$193,AX$1,FALSE))</f>
        <v>#N/A</v>
      </c>
      <c r="AY16" s="31" t="e">
        <f>IF($C16="","",VLOOKUP($C16,KALBat!$H$10:$BT$193,AY$1,FALSE))</f>
        <v>#N/A</v>
      </c>
      <c r="AZ16" s="60" t="e">
        <f t="shared" si="43"/>
        <v>#N/A</v>
      </c>
    </row>
    <row r="17" spans="1:52" x14ac:dyDescent="0.25">
      <c r="A17">
        <v>4</v>
      </c>
      <c r="B17" s="29" t="s">
        <v>91</v>
      </c>
      <c r="C17" s="30"/>
      <c r="D17" s="30" t="str">
        <f>IF($C17="","",VLOOKUP($C17,KALBat!$H$10:$BT$193,D$1,FALSE))</f>
        <v/>
      </c>
      <c r="E17" s="30" t="str">
        <f>IF($C17="","",VLOOKUP($C17,KALBat!$H$10:$BT$193,E$1,FALSE))</f>
        <v/>
      </c>
      <c r="F17" s="46" t="str">
        <f t="shared" si="44"/>
        <v/>
      </c>
      <c r="G17" s="289" t="str">
        <f t="shared" si="25"/>
        <v/>
      </c>
      <c r="H17" s="289" t="str">
        <f t="shared" si="48"/>
        <v/>
      </c>
      <c r="I17" s="290" t="str">
        <f t="shared" si="45"/>
        <v/>
      </c>
      <c r="J17" s="30" t="str">
        <f>IF($C17="","",VLOOKUP($C17,KALBat!$H$10:$BT$193,J$1,FALSE))</f>
        <v/>
      </c>
      <c r="K17" s="30" t="str">
        <f>IF($C17="","",VLOOKUP($C17,KALBat!$H$10:$BT$193,K$1,FALSE))</f>
        <v/>
      </c>
      <c r="L17" s="30" t="str">
        <f>IF($C17="","",VLOOKUP($C17,KALBat!$H$10:$BT$193,L$1,FALSE))</f>
        <v/>
      </c>
      <c r="M17" s="51" t="str">
        <f>IF($C17="","",VLOOKUP($C17,KALBat!$H$10:$BT$193,M$1,FALSE))</f>
        <v/>
      </c>
      <c r="N17" s="30" t="str">
        <f>IF($C17="","",VLOOKUP($C17,KALBat!$H$10:$BT$193,N$1,FALSE))</f>
        <v/>
      </c>
      <c r="O17" s="30" t="str">
        <f>IF($C17="","",VLOOKUP($C17,KALBat!$H$10:$BT$193,O$1,FALSE))</f>
        <v/>
      </c>
      <c r="P17" s="30" t="str">
        <f>IF($C17="","",VLOOKUP($C17,KALBat!$H$10:$BT$193,P$1,FALSE))</f>
        <v/>
      </c>
      <c r="Q17" s="30" t="str">
        <f>IF($C17="","",VLOOKUP($C17,KALBat!$H$10:$BT$193,Q$1,FALSE))</f>
        <v/>
      </c>
      <c r="R17" s="30" t="str">
        <f>IF($C17="","",VLOOKUP($C17,KALBat!$H$10:$BT$193,R$1,FALSE))</f>
        <v/>
      </c>
      <c r="S17" s="30" t="str">
        <f>IF($C17="","",VLOOKUP($C17,KALBat!$H$10:$BT$193,S$1,FALSE))</f>
        <v/>
      </c>
      <c r="T17" s="31" t="str">
        <f>IF($C17="","",VLOOKUP($C17,KALBat!$H$10:$BT$193,T$1,FALSE))</f>
        <v/>
      </c>
      <c r="U17" s="289" t="str">
        <f t="shared" ref="U17:U19" si="49">IF($C17="","",IF(OR(AD17+AG17&gt;14,AND(OR(AD17+AG17&gt;12,AND(AD17&gt;6,AG17&gt;6)),AI17&gt;6,OR(AJ17&gt;=AI17,AJ17&gt;6))),1,0))</f>
        <v/>
      </c>
      <c r="V17" s="289" t="str">
        <f t="shared" si="27"/>
        <v/>
      </c>
      <c r="W17" s="289" t="str">
        <f t="shared" si="46"/>
        <v/>
      </c>
      <c r="X17" s="289" t="str">
        <f t="shared" si="28"/>
        <v/>
      </c>
      <c r="Y17" s="289" t="str">
        <f t="shared" si="29"/>
        <v/>
      </c>
      <c r="Z17" s="289" t="str">
        <f t="shared" si="30"/>
        <v/>
      </c>
      <c r="AA17" s="289" t="str">
        <f t="shared" si="31"/>
        <v/>
      </c>
      <c r="AB17" s="289" t="str">
        <f t="shared" si="32"/>
        <v/>
      </c>
      <c r="AC17" s="289" t="str">
        <f t="shared" si="33"/>
        <v/>
      </c>
      <c r="AD17" s="51" t="str">
        <f>IF($C17="","",VLOOKUP($C17,KALBat!$H$10:$BT$193,AD$1,FALSE))</f>
        <v/>
      </c>
      <c r="AE17" s="30" t="str">
        <f>IF($C17="","",VLOOKUP($C17,KALBat!$H$10:$BT$193,AE$1,FALSE))</f>
        <v/>
      </c>
      <c r="AF17" s="30" t="str">
        <f>IF($C17="","",VLOOKUP($C17,KALBat!$H$10:$BT$193,AF$1,FALSE))</f>
        <v/>
      </c>
      <c r="AG17" s="30" t="str">
        <f>IF($C17="","",VLOOKUP($C17,KALBat!$H$10:$BT$193,AG$1,FALSE))</f>
        <v/>
      </c>
      <c r="AH17" s="30" t="str">
        <f>IF($C17="","",VLOOKUP($C17,KALBat!$H$10:$BT$193,AH$1,FALSE))</f>
        <v/>
      </c>
      <c r="AI17" s="30" t="str">
        <f>IF($C17="","",VLOOKUP($C17,KALBat!$H$10:$BT$193,AI$1,FALSE))</f>
        <v/>
      </c>
      <c r="AJ17" s="31" t="str">
        <f>IF($C17="","",VLOOKUP($C17,KALBat!$H$10:$BT$193,AJ$1,FALSE))</f>
        <v/>
      </c>
      <c r="AK17" s="60" t="str">
        <f t="shared" si="47"/>
        <v/>
      </c>
      <c r="AL17" s="289" t="str">
        <f t="shared" si="34"/>
        <v/>
      </c>
      <c r="AM17" s="289" t="str">
        <f t="shared" si="35"/>
        <v/>
      </c>
      <c r="AN17" s="289" t="str">
        <f t="shared" si="36"/>
        <v/>
      </c>
      <c r="AO17" s="289" t="str">
        <f t="shared" si="37"/>
        <v/>
      </c>
      <c r="AP17" s="289" t="str">
        <f t="shared" si="38"/>
        <v/>
      </c>
      <c r="AQ17" s="289" t="str">
        <f t="shared" si="39"/>
        <v/>
      </c>
      <c r="AR17" s="289" t="str">
        <f t="shared" si="40"/>
        <v/>
      </c>
      <c r="AS17" s="289" t="str">
        <f t="shared" si="41"/>
        <v/>
      </c>
      <c r="AT17" s="289" t="str">
        <f t="shared" si="42"/>
        <v/>
      </c>
      <c r="AU17" s="51" t="str">
        <f>IF($C17="","",VLOOKUP($C17,KALBat!$H$10:$BT$193,AU$1,FALSE))</f>
        <v/>
      </c>
      <c r="AV17" s="30" t="str">
        <f>IF($C17="","",VLOOKUP($C17,KALBat!$H$10:$BT$193,AV$1,FALSE))</f>
        <v/>
      </c>
      <c r="AW17" s="30" t="str">
        <f>IF($C17="","",VLOOKUP($C17,KALBat!$H$10:$BT$193,AW$1,FALSE))</f>
        <v/>
      </c>
      <c r="AX17" s="30" t="str">
        <f>IF($C17="","",VLOOKUP($C17,KALBat!$H$10:$BT$193,AX$1,FALSE))</f>
        <v/>
      </c>
      <c r="AY17" s="31" t="str">
        <f>IF($C17="","",VLOOKUP($C17,KALBat!$H$10:$BT$193,AY$1,FALSE))</f>
        <v/>
      </c>
      <c r="AZ17" s="60" t="str">
        <f t="shared" si="43"/>
        <v/>
      </c>
    </row>
    <row r="18" spans="1:52" x14ac:dyDescent="0.25">
      <c r="A18">
        <v>5</v>
      </c>
      <c r="B18" s="29" t="s">
        <v>91</v>
      </c>
      <c r="C18" s="58"/>
      <c r="D18" s="30" t="str">
        <f>IF($C18="","",VLOOKUP($C18,KALBat!$H$10:$BT$193,D$1,FALSE))</f>
        <v/>
      </c>
      <c r="E18" s="30" t="str">
        <f>IF($C18="","",VLOOKUP($C18,KALBat!$H$10:$BT$193,E$1,FALSE))</f>
        <v/>
      </c>
      <c r="F18" s="46" t="str">
        <f t="shared" si="44"/>
        <v/>
      </c>
      <c r="G18" s="289" t="str">
        <f t="shared" si="25"/>
        <v/>
      </c>
      <c r="H18" s="289" t="str">
        <f t="shared" si="48"/>
        <v/>
      </c>
      <c r="I18" s="290" t="str">
        <f t="shared" si="45"/>
        <v/>
      </c>
      <c r="J18" s="30" t="str">
        <f>IF($C18="","",VLOOKUP($C18,KALBat!$H$10:$BT$193,J$1,FALSE))</f>
        <v/>
      </c>
      <c r="K18" s="30" t="str">
        <f>IF($C18="","",VLOOKUP($C18,KALBat!$H$10:$BT$193,K$1,FALSE))</f>
        <v/>
      </c>
      <c r="L18" s="30" t="str">
        <f>IF($C18="","",VLOOKUP($C18,KALBat!$H$10:$BT$193,L$1,FALSE))</f>
        <v/>
      </c>
      <c r="M18" s="51" t="str">
        <f>IF($C18="","",VLOOKUP($C18,KALBat!$H$10:$BT$193,M$1,FALSE))</f>
        <v/>
      </c>
      <c r="N18" s="30" t="str">
        <f>IF($C18="","",VLOOKUP($C18,KALBat!$H$10:$BT$193,N$1,FALSE))</f>
        <v/>
      </c>
      <c r="O18" s="30" t="str">
        <f>IF($C18="","",VLOOKUP($C18,KALBat!$H$10:$BT$193,O$1,FALSE))</f>
        <v/>
      </c>
      <c r="P18" s="30" t="str">
        <f>IF($C18="","",VLOOKUP($C18,KALBat!$H$10:$BT$193,P$1,FALSE))</f>
        <v/>
      </c>
      <c r="Q18" s="30" t="str">
        <f>IF($C18="","",VLOOKUP($C18,KALBat!$H$10:$BT$193,Q$1,FALSE))</f>
        <v/>
      </c>
      <c r="R18" s="30" t="str">
        <f>IF($C18="","",VLOOKUP($C18,KALBat!$H$10:$BT$193,R$1,FALSE))</f>
        <v/>
      </c>
      <c r="S18" s="30" t="str">
        <f>IF($C18="","",VLOOKUP($C18,KALBat!$H$10:$BT$193,S$1,FALSE))</f>
        <v/>
      </c>
      <c r="T18" s="31" t="str">
        <f>IF($C18="","",VLOOKUP($C18,KALBat!$H$10:$BT$193,T$1,FALSE))</f>
        <v/>
      </c>
      <c r="U18" s="289" t="str">
        <f t="shared" si="49"/>
        <v/>
      </c>
      <c r="V18" s="289" t="str">
        <f t="shared" si="27"/>
        <v/>
      </c>
      <c r="W18" s="289" t="str">
        <f t="shared" si="46"/>
        <v/>
      </c>
      <c r="X18" s="289" t="str">
        <f t="shared" si="28"/>
        <v/>
      </c>
      <c r="Y18" s="289" t="str">
        <f t="shared" si="29"/>
        <v/>
      </c>
      <c r="Z18" s="289" t="str">
        <f t="shared" si="30"/>
        <v/>
      </c>
      <c r="AA18" s="289" t="str">
        <f t="shared" si="31"/>
        <v/>
      </c>
      <c r="AB18" s="289" t="str">
        <f t="shared" si="32"/>
        <v/>
      </c>
      <c r="AC18" s="289" t="str">
        <f t="shared" si="33"/>
        <v/>
      </c>
      <c r="AD18" s="51" t="str">
        <f>IF($C18="","",VLOOKUP($C18,KALBat!$H$10:$BT$193,AD$1,FALSE))</f>
        <v/>
      </c>
      <c r="AE18" s="30" t="str">
        <f>IF($C18="","",VLOOKUP($C18,KALBat!$H$10:$BT$193,AE$1,FALSE))</f>
        <v/>
      </c>
      <c r="AF18" s="30" t="str">
        <f>IF($C18="","",VLOOKUP($C18,KALBat!$H$10:$BT$193,AF$1,FALSE))</f>
        <v/>
      </c>
      <c r="AG18" s="30" t="str">
        <f>IF($C18="","",VLOOKUP($C18,KALBat!$H$10:$BT$193,AG$1,FALSE))</f>
        <v/>
      </c>
      <c r="AH18" s="30" t="str">
        <f>IF($C18="","",VLOOKUP($C18,KALBat!$H$10:$BT$193,AH$1,FALSE))</f>
        <v/>
      </c>
      <c r="AI18" s="30" t="str">
        <f>IF($C18="","",VLOOKUP($C18,KALBat!$H$10:$BT$193,AI$1,FALSE))</f>
        <v/>
      </c>
      <c r="AJ18" s="31" t="str">
        <f>IF($C18="","",VLOOKUP($C18,KALBat!$H$10:$BT$193,AJ$1,FALSE))</f>
        <v/>
      </c>
      <c r="AK18" s="60" t="str">
        <f t="shared" si="47"/>
        <v/>
      </c>
      <c r="AL18" s="289" t="str">
        <f t="shared" si="34"/>
        <v/>
      </c>
      <c r="AM18" s="289" t="str">
        <f t="shared" si="35"/>
        <v/>
      </c>
      <c r="AN18" s="289" t="str">
        <f t="shared" si="36"/>
        <v/>
      </c>
      <c r="AO18" s="289" t="str">
        <f t="shared" si="37"/>
        <v/>
      </c>
      <c r="AP18" s="289" t="str">
        <f t="shared" si="38"/>
        <v/>
      </c>
      <c r="AQ18" s="289" t="str">
        <f t="shared" si="39"/>
        <v/>
      </c>
      <c r="AR18" s="289" t="str">
        <f t="shared" si="40"/>
        <v/>
      </c>
      <c r="AS18" s="289" t="str">
        <f t="shared" si="41"/>
        <v/>
      </c>
      <c r="AT18" s="289" t="str">
        <f t="shared" si="42"/>
        <v/>
      </c>
      <c r="AU18" s="51" t="str">
        <f>IF($C18="","",VLOOKUP($C18,KALBat!$H$10:$BT$193,AU$1,FALSE))</f>
        <v/>
      </c>
      <c r="AV18" s="30" t="str">
        <f>IF($C18="","",VLOOKUP($C18,KALBat!$H$10:$BT$193,AV$1,FALSE))</f>
        <v/>
      </c>
      <c r="AW18" s="30" t="str">
        <f>IF($C18="","",VLOOKUP($C18,KALBat!$H$10:$BT$193,AW$1,FALSE))</f>
        <v/>
      </c>
      <c r="AX18" s="30" t="str">
        <f>IF($C18="","",VLOOKUP($C18,KALBat!$H$10:$BT$193,AX$1,FALSE))</f>
        <v/>
      </c>
      <c r="AY18" s="31" t="str">
        <f>IF($C18="","",VLOOKUP($C18,KALBat!$H$10:$BT$193,AY$1,FALSE))</f>
        <v/>
      </c>
      <c r="AZ18" s="60" t="str">
        <f t="shared" si="43"/>
        <v/>
      </c>
    </row>
    <row r="19" spans="1:52" x14ac:dyDescent="0.25">
      <c r="A19">
        <v>6</v>
      </c>
      <c r="B19" s="32" t="s">
        <v>91</v>
      </c>
      <c r="C19" s="33"/>
      <c r="D19" s="33" t="str">
        <f>IF($C19="","",VLOOKUP($C19,KALBat!$H$10:$BT$193,D$1,FALSE))</f>
        <v/>
      </c>
      <c r="E19" s="33" t="str">
        <f>IF($C19="","",VLOOKUP($C19,KALBat!$H$10:$BT$193,E$1,FALSE))</f>
        <v/>
      </c>
      <c r="F19" s="47" t="str">
        <f t="shared" si="44"/>
        <v/>
      </c>
      <c r="G19" s="287" t="str">
        <f>IF($C19="","",IF(Q19&lt;&gt;"-",1,0))</f>
        <v/>
      </c>
      <c r="H19" s="287" t="str">
        <f t="shared" si="48"/>
        <v/>
      </c>
      <c r="I19" s="288" t="str">
        <f t="shared" si="45"/>
        <v/>
      </c>
      <c r="J19" s="33" t="str">
        <f>IF($C19="","",VLOOKUP($C19,KALBat!$H$10:$BT$193,J$1,FALSE))</f>
        <v/>
      </c>
      <c r="K19" s="33" t="str">
        <f>IF($C19="","",VLOOKUP($C19,KALBat!$H$10:$BT$193,K$1,FALSE))</f>
        <v/>
      </c>
      <c r="L19" s="33" t="str">
        <f>IF($C19="","",VLOOKUP($C19,KALBat!$H$10:$BT$193,L$1,FALSE))</f>
        <v/>
      </c>
      <c r="M19" s="52" t="str">
        <f>IF($C19="","",VLOOKUP($C19,KALBat!$H$10:$BT$193,M$1,FALSE))</f>
        <v/>
      </c>
      <c r="N19" s="33" t="str">
        <f>IF($C19="","",VLOOKUP($C19,KALBat!$H$10:$BT$193,N$1,FALSE))</f>
        <v/>
      </c>
      <c r="O19" s="33" t="str">
        <f>IF($C19="","",VLOOKUP($C19,KALBat!$H$10:$BT$193,O$1,FALSE))</f>
        <v/>
      </c>
      <c r="P19" s="33" t="str">
        <f>IF($C19="","",VLOOKUP($C19,KALBat!$H$10:$BT$193,P$1,FALSE))</f>
        <v/>
      </c>
      <c r="Q19" s="33" t="str">
        <f>IF($C19="","",VLOOKUP($C19,KALBat!$H$10:$BT$193,Q$1,FALSE))</f>
        <v/>
      </c>
      <c r="R19" s="33" t="str">
        <f>IF($C19="","",VLOOKUP($C19,KALBat!$H$10:$BT$193,R$1,FALSE))</f>
        <v/>
      </c>
      <c r="S19" s="33" t="str">
        <f>IF($C19="","",VLOOKUP($C19,KALBat!$H$10:$BT$193,S$1,FALSE))</f>
        <v/>
      </c>
      <c r="T19" s="35" t="str">
        <f>IF($C19="","",VLOOKUP($C19,KALBat!$H$10:$BT$193,T$1,FALSE))</f>
        <v/>
      </c>
      <c r="U19" s="287" t="str">
        <f t="shared" si="49"/>
        <v/>
      </c>
      <c r="V19" s="287" t="str">
        <f t="shared" si="27"/>
        <v/>
      </c>
      <c r="W19" s="287" t="str">
        <f t="shared" si="46"/>
        <v/>
      </c>
      <c r="X19" s="287" t="str">
        <f t="shared" si="28"/>
        <v/>
      </c>
      <c r="Y19" s="287" t="str">
        <f t="shared" si="29"/>
        <v/>
      </c>
      <c r="Z19" s="287" t="str">
        <f t="shared" si="30"/>
        <v/>
      </c>
      <c r="AA19" s="287" t="str">
        <f t="shared" si="31"/>
        <v/>
      </c>
      <c r="AB19" s="287" t="str">
        <f t="shared" si="32"/>
        <v/>
      </c>
      <c r="AC19" s="287" t="str">
        <f t="shared" si="33"/>
        <v/>
      </c>
      <c r="AD19" s="52" t="str">
        <f>IF($C19="","",VLOOKUP($C19,KALBat!$H$10:$BT$193,AD$1,FALSE))</f>
        <v/>
      </c>
      <c r="AE19" s="33" t="str">
        <f>IF($C19="","",VLOOKUP($C19,KALBat!$H$10:$BT$193,AE$1,FALSE))</f>
        <v/>
      </c>
      <c r="AF19" s="33" t="str">
        <f>IF($C19="","",VLOOKUP($C19,KALBat!$H$10:$BT$193,AF$1,FALSE))</f>
        <v/>
      </c>
      <c r="AG19" s="33" t="str">
        <f>IF($C19="","",VLOOKUP($C19,KALBat!$H$10:$BT$193,AG$1,FALSE))</f>
        <v/>
      </c>
      <c r="AH19" s="33" t="str">
        <f>IF($C19="","",VLOOKUP($C19,KALBat!$H$10:$BT$193,AH$1,FALSE))</f>
        <v/>
      </c>
      <c r="AI19" s="33" t="str">
        <f>IF($C19="","",VLOOKUP($C19,KALBat!$H$10:$BT$193,AI$1,FALSE))</f>
        <v/>
      </c>
      <c r="AJ19" s="35" t="str">
        <f>IF($C19="","",VLOOKUP($C19,KALBat!$H$10:$BT$193,AJ$1,FALSE))</f>
        <v/>
      </c>
      <c r="AK19" s="61" t="str">
        <f t="shared" si="47"/>
        <v/>
      </c>
      <c r="AL19" s="287" t="str">
        <f t="shared" si="34"/>
        <v/>
      </c>
      <c r="AM19" s="287" t="str">
        <f t="shared" si="35"/>
        <v/>
      </c>
      <c r="AN19" s="287" t="str">
        <f t="shared" si="36"/>
        <v/>
      </c>
      <c r="AO19" s="287" t="str">
        <f t="shared" si="37"/>
        <v/>
      </c>
      <c r="AP19" s="287" t="str">
        <f t="shared" si="38"/>
        <v/>
      </c>
      <c r="AQ19" s="287" t="str">
        <f t="shared" si="39"/>
        <v/>
      </c>
      <c r="AR19" s="287" t="str">
        <f t="shared" si="40"/>
        <v/>
      </c>
      <c r="AS19" s="287" t="str">
        <f t="shared" si="41"/>
        <v/>
      </c>
      <c r="AT19" s="287" t="str">
        <f t="shared" si="42"/>
        <v/>
      </c>
      <c r="AU19" s="52" t="str">
        <f>IF($C19="","",VLOOKUP($C19,KALBat!$H$10:$BT$193,AU$1,FALSE))</f>
        <v/>
      </c>
      <c r="AV19" s="33" t="str">
        <f>IF($C19="","",VLOOKUP($C19,KALBat!$H$10:$BT$193,AV$1,FALSE))</f>
        <v/>
      </c>
      <c r="AW19" s="33" t="str">
        <f>IF($C19="","",VLOOKUP($C19,KALBat!$H$10:$BT$193,AW$1,FALSE))</f>
        <v/>
      </c>
      <c r="AX19" s="33" t="str">
        <f>IF($C19="","",VLOOKUP($C19,KALBat!$H$10:$BT$193,AX$1,FALSE))</f>
        <v/>
      </c>
      <c r="AY19" s="35" t="str">
        <f>IF($C19="","",VLOOKUP($C19,KALBat!$H$10:$BT$193,AY$1,FALSE))</f>
        <v/>
      </c>
      <c r="AZ19" s="61" t="str">
        <f t="shared" si="43"/>
        <v/>
      </c>
    </row>
    <row r="21" spans="1:52" ht="198" x14ac:dyDescent="0.25">
      <c r="A21" s="18" t="s">
        <v>183</v>
      </c>
      <c r="B21" s="284" t="s">
        <v>123</v>
      </c>
      <c r="C21" s="37" t="str">
        <f>"Player ("&amp;COUNTA(C22:C24)&amp;")"</f>
        <v>Player (1)</v>
      </c>
      <c r="D21" s="37" t="s">
        <v>81</v>
      </c>
      <c r="E21" s="37" t="s">
        <v>91</v>
      </c>
      <c r="F21" s="57" t="e">
        <f>"Strong C Arm ("&amp;SUM(F22:F24)&amp;")"</f>
        <v>#N/A</v>
      </c>
      <c r="G21" s="41" t="s">
        <v>35</v>
      </c>
      <c r="H21" s="41" t="s">
        <v>35</v>
      </c>
      <c r="I21" s="41" t="s">
        <v>35</v>
      </c>
      <c r="J21" s="48" t="s">
        <v>126</v>
      </c>
      <c r="K21" s="40" t="s">
        <v>124</v>
      </c>
      <c r="L21" s="49" t="s">
        <v>125</v>
      </c>
      <c r="M21" s="41" t="s">
        <v>82</v>
      </c>
      <c r="N21" s="41" t="s">
        <v>84</v>
      </c>
      <c r="O21" s="41" t="s">
        <v>85</v>
      </c>
      <c r="P21" s="41" t="s">
        <v>86</v>
      </c>
      <c r="Q21" s="41" t="s">
        <v>87</v>
      </c>
      <c r="R21" s="41" t="s">
        <v>88</v>
      </c>
      <c r="S21" s="41" t="s">
        <v>89</v>
      </c>
      <c r="T21" s="42" t="s">
        <v>90</v>
      </c>
      <c r="U21" s="38" t="s">
        <v>127</v>
      </c>
      <c r="V21" s="38" t="s">
        <v>171</v>
      </c>
      <c r="W21" s="38" t="s">
        <v>128</v>
      </c>
      <c r="X21" s="38" t="s">
        <v>129</v>
      </c>
      <c r="Y21" s="38" t="s">
        <v>130</v>
      </c>
      <c r="Z21" s="38" t="s">
        <v>131</v>
      </c>
      <c r="AA21" s="38" t="s">
        <v>132</v>
      </c>
      <c r="AB21" s="38" t="s">
        <v>134</v>
      </c>
      <c r="AC21" s="53" t="s">
        <v>133</v>
      </c>
      <c r="AD21" s="41" t="s">
        <v>137</v>
      </c>
      <c r="AE21" s="41" t="s">
        <v>138</v>
      </c>
      <c r="AF21" s="41" t="s">
        <v>139</v>
      </c>
      <c r="AG21" s="41" t="s">
        <v>140</v>
      </c>
      <c r="AH21" s="41" t="s">
        <v>23</v>
      </c>
      <c r="AI21" s="41" t="s">
        <v>141</v>
      </c>
      <c r="AJ21" s="42" t="s">
        <v>142</v>
      </c>
      <c r="AK21" s="59" t="s">
        <v>147</v>
      </c>
      <c r="AL21" s="38" t="s">
        <v>127</v>
      </c>
      <c r="AM21" s="38" t="s">
        <v>171</v>
      </c>
      <c r="AN21" s="38" t="s">
        <v>128</v>
      </c>
      <c r="AO21" s="38" t="s">
        <v>129</v>
      </c>
      <c r="AP21" s="38" t="s">
        <v>130</v>
      </c>
      <c r="AQ21" s="38" t="s">
        <v>131</v>
      </c>
      <c r="AR21" s="38" t="s">
        <v>132</v>
      </c>
      <c r="AS21" s="38" t="s">
        <v>134</v>
      </c>
      <c r="AT21" s="53" t="s">
        <v>133</v>
      </c>
      <c r="AU21" s="56" t="s">
        <v>137</v>
      </c>
      <c r="AV21" s="41" t="s">
        <v>138</v>
      </c>
      <c r="AW21" s="41" t="s">
        <v>139</v>
      </c>
      <c r="AX21" s="41" t="s">
        <v>140</v>
      </c>
      <c r="AY21" s="42" t="s">
        <v>23</v>
      </c>
      <c r="AZ21" s="59" t="s">
        <v>187</v>
      </c>
    </row>
    <row r="22" spans="1:52" x14ac:dyDescent="0.25">
      <c r="A22">
        <v>1</v>
      </c>
      <c r="B22" s="29" t="s">
        <v>82</v>
      </c>
      <c r="C22" s="30" t="s">
        <v>392</v>
      </c>
      <c r="D22" s="30" t="e">
        <f>IF($C22="","",VLOOKUP($C22,KALBat!$H$10:$BT$193,D$1,FALSE))</f>
        <v>#N/A</v>
      </c>
      <c r="E22" s="30" t="e">
        <f>IF($C22="","",VLOOKUP($C22,KALBat!$H$10:$BT$193,E$1,FALSE))</f>
        <v>#N/A</v>
      </c>
      <c r="F22" s="46" t="e">
        <f>IF($C22="","",IF(J22&gt;5,1,0))</f>
        <v>#N/A</v>
      </c>
      <c r="G22" s="289" t="str">
        <f t="shared" ref="G22:H24" si="50">IF($C22="","","-")</f>
        <v>-</v>
      </c>
      <c r="H22" s="289" t="str">
        <f t="shared" si="50"/>
        <v>-</v>
      </c>
      <c r="I22" s="289" t="str">
        <f>IF($C22="","","-")</f>
        <v>-</v>
      </c>
      <c r="J22" s="51" t="e">
        <f>IF($C22="","",VLOOKUP($C22,KALBat!$H$10:$BT$193,J$1,FALSE))</f>
        <v>#N/A</v>
      </c>
      <c r="K22" s="30" t="e">
        <f>IF($C22="","",VLOOKUP($C22,KALBat!$H$10:$BT$193,K$1,FALSE))</f>
        <v>#N/A</v>
      </c>
      <c r="L22" s="31" t="e">
        <f>IF($C22="","",VLOOKUP($C22,KALBat!$H$10:$BT$193,L$1,FALSE))</f>
        <v>#N/A</v>
      </c>
      <c r="M22" s="30" t="e">
        <f>IF($C22="","",VLOOKUP($C22,KALBat!$H$10:$BT$193,M$1,FALSE))</f>
        <v>#N/A</v>
      </c>
      <c r="N22" s="30" t="e">
        <f>IF($C22="","",VLOOKUP($C22,KALBat!$H$10:$BT$193,N$1,FALSE))</f>
        <v>#N/A</v>
      </c>
      <c r="O22" s="30" t="e">
        <f>IF($C22="","",VLOOKUP($C22,KALBat!$H$10:$BT$193,O$1,FALSE))</f>
        <v>#N/A</v>
      </c>
      <c r="P22" s="30" t="e">
        <f>IF($C22="","",VLOOKUP($C22,KALBat!$H$10:$BT$193,P$1,FALSE))</f>
        <v>#N/A</v>
      </c>
      <c r="Q22" s="30" t="e">
        <f>IF($C22="","",VLOOKUP($C22,KALBat!$H$10:$BT$193,Q$1,FALSE))</f>
        <v>#N/A</v>
      </c>
      <c r="R22" s="30" t="e">
        <f>IF($C22="","",VLOOKUP($C22,KALBat!$H$10:$BT$193,R$1,FALSE))</f>
        <v>#N/A</v>
      </c>
      <c r="S22" s="30" t="e">
        <f>IF($C22="","",VLOOKUP($C22,KALBat!$H$10:$BT$193,S$1,FALSE))</f>
        <v>#N/A</v>
      </c>
      <c r="T22" s="31" t="e">
        <f>IF($C22="","",VLOOKUP($C22,KALBat!$H$10:$BT$193,T$1,FALSE))</f>
        <v>#N/A</v>
      </c>
      <c r="U22" s="289" t="e">
        <f t="shared" ref="U22:U24" si="51">IF($C22="","",IF(OR(AD22+AG22&gt;14,AND(OR(AD22+AG22&gt;12,AND(AD22&gt;6,AG22&gt;6)),AI22&gt;6,OR(AJ22&gt;=AI22,AJ22&gt;6))),1,0))</f>
        <v>#N/A</v>
      </c>
      <c r="V22" s="289" t="e">
        <f t="shared" ref="V22:V24" si="52">IF($C22="","",IF(OR(AND(AD22&gt;6,AH22&gt;6),AD22+AG22&gt;12),1,0))</f>
        <v>#N/A</v>
      </c>
      <c r="W22" s="289" t="e">
        <f t="shared" ref="W22:W24" si="53">IF($C22="","",IF(AND(AD22&gt;6,AF22&gt;6,AG22&gt;6),1,0))</f>
        <v>#N/A</v>
      </c>
      <c r="X22" s="289" t="e">
        <f t="shared" ref="X22:X24" si="54">IF($C22="","",IF(AND(AF22&gt;7,OR(AD22&gt;6,AG22&gt;6)),1,0))</f>
        <v>#N/A</v>
      </c>
      <c r="Y22" s="289" t="e">
        <f t="shared" ref="Y22:Y24" si="55">IF($C22="","",IF(AND(AF22&gt;6,OR(AD22&gt;6,AG22&gt;6)),1,0))</f>
        <v>#N/A</v>
      </c>
      <c r="Z22" s="289" t="e">
        <f t="shared" ref="Z22:Z24" si="56">IF($C22="","",IF(AND(OR(AD22&gt;6,AF22&gt;6),OR(AD22&gt;6,AG22&gt;6)),1,0))</f>
        <v>#N/A</v>
      </c>
      <c r="AA22" s="289" t="e">
        <f t="shared" ref="AA22:AA24" si="57">IF($C22="","",IF(AND(AD22&gt;4,OR(AD22&gt;6,AF22&gt;6,AG22&gt;6)),1,0))</f>
        <v>#N/A</v>
      </c>
      <c r="AB22" s="289" t="e">
        <f t="shared" ref="AB22:AB24" si="58">IF($C22="","",IF(AND(AD22&gt;4,OR(AD22&gt;6,AE22&gt;6,AF22&gt;6,AG22&gt;6)),1,0))</f>
        <v>#N/A</v>
      </c>
      <c r="AC22" s="290" t="e">
        <f t="shared" ref="AC22:AC24" si="59">IF($C22="","",IF(AND(AD22&gt;4,MAX(AD22:AH22)&gt;6),1,0))</f>
        <v>#N/A</v>
      </c>
      <c r="AD22" s="30" t="e">
        <f>IF($C22="","",VLOOKUP($C22,KALBat!$H$10:$BT$193,AD$1,FALSE))</f>
        <v>#N/A</v>
      </c>
      <c r="AE22" s="30" t="e">
        <f>IF($C22="","",VLOOKUP($C22,KALBat!$H$10:$BT$193,AE$1,FALSE))</f>
        <v>#N/A</v>
      </c>
      <c r="AF22" s="30" t="e">
        <f>IF($C22="","",VLOOKUP($C22,KALBat!$H$10:$BT$193,AF$1,FALSE))</f>
        <v>#N/A</v>
      </c>
      <c r="AG22" s="30" t="e">
        <f>IF($C22="","",VLOOKUP($C22,KALBat!$H$10:$BT$193,AG$1,FALSE))</f>
        <v>#N/A</v>
      </c>
      <c r="AH22" s="30" t="e">
        <f>IF($C22="","",VLOOKUP($C22,KALBat!$H$10:$BT$193,AH$1,FALSE))</f>
        <v>#N/A</v>
      </c>
      <c r="AI22" s="30" t="e">
        <f>IF($C22="","",VLOOKUP($C22,KALBat!$H$10:$BT$193,AI$1,FALSE))</f>
        <v>#N/A</v>
      </c>
      <c r="AJ22" s="31" t="e">
        <f>IF($C22="","",VLOOKUP($C22,KALBat!$H$10:$BT$193,AJ$1,FALSE))</f>
        <v>#N/A</v>
      </c>
      <c r="AK22" s="60" t="e">
        <f>IF($C22="","",(5*AD22+4*AF22+3*AG22+2*AE22+1*AH22+0.5*(AVERAGE(AD22:AE22))+0.5*AVERAGE(AD22,AH22)+1*(AVERAGE(AD22,AF22))+1*AVERAGE(AD22,AG22))/(5+4+3+2+1+0.5+0.5+1+1))</f>
        <v>#N/A</v>
      </c>
      <c r="AL22" s="289" t="e">
        <f t="shared" ref="AL22:AL24" si="60">IF($C22="","",IF(AND(OR(AU22+AX22&gt;12,AND(AU22&gt;6,AX22&gt;6)),AI22&gt;6,OR(AJ22&gt;=AI22,AJ22&gt;6)),1,0))</f>
        <v>#N/A</v>
      </c>
      <c r="AM22" s="289" t="e">
        <f t="shared" ref="AM22:AM24" si="61">IF($C22="","",IF(OR(AND(AU22&gt;6,AY22&gt;6),AU22+AX22&gt;12),1,0))</f>
        <v>#N/A</v>
      </c>
      <c r="AN22" s="289" t="e">
        <f t="shared" ref="AN22:AN24" si="62">IF($C22="","",IF(AND(AU22&gt;6,AW22&gt;6,AX22&gt;6),1,0))</f>
        <v>#N/A</v>
      </c>
      <c r="AO22" s="289" t="e">
        <f t="shared" ref="AO22:AO24" si="63">IF($C22="","",IF(AND(AW22&gt;7,OR(AU22&gt;6,AX22&gt;6)),1,0))</f>
        <v>#N/A</v>
      </c>
      <c r="AP22" s="289" t="e">
        <f t="shared" ref="AP22:AP24" si="64">IF($C22="","",IF(AND(AW22&gt;6,OR(AU22&gt;6,AX22&gt;6)),1,0))</f>
        <v>#N/A</v>
      </c>
      <c r="AQ22" s="289" t="e">
        <f t="shared" ref="AQ22:AQ24" si="65">IF($C22="","",IF(AND(OR(AU22&gt;6,AW22&gt;6),OR(AU22&gt;6,AX22&gt;6)),1,0))</f>
        <v>#N/A</v>
      </c>
      <c r="AR22" s="289" t="e">
        <f t="shared" ref="AR22:AR24" si="66">IF($C22="","",IF(AND(AU22&gt;4,OR(AU22&gt;6,AW22&gt;6,AX22&gt;6)),1,0))</f>
        <v>#N/A</v>
      </c>
      <c r="AS22" s="289" t="e">
        <f t="shared" ref="AS22:AS24" si="67">IF($C22="","",IF(AND(AU22&gt;4,OR(AU22&gt;6,AV22&gt;6,AW22&gt;6,AX22&gt;6)),1,0))</f>
        <v>#N/A</v>
      </c>
      <c r="AT22" s="290" t="e">
        <f t="shared" ref="AT22:AT24" si="68">IF($C22="","",IF(AND(AU22&gt;4,MAX(AU22:AY22)&gt;6),1,0))</f>
        <v>#N/A</v>
      </c>
      <c r="AU22" s="51" t="e">
        <f>IF($C22="","",VLOOKUP($C22,KALBat!$H$10:$BT$193,AU$1,FALSE))</f>
        <v>#N/A</v>
      </c>
      <c r="AV22" s="30" t="e">
        <f>IF($C22="","",VLOOKUP($C22,KALBat!$H$10:$BT$193,AV$1,FALSE))</f>
        <v>#N/A</v>
      </c>
      <c r="AW22" s="30" t="e">
        <f>IF($C22="","",VLOOKUP($C22,KALBat!$H$10:$BT$193,AW$1,FALSE))</f>
        <v>#N/A</v>
      </c>
      <c r="AX22" s="30" t="e">
        <f>IF($C22="","",VLOOKUP($C22,KALBat!$H$10:$BT$193,AX$1,FALSE))</f>
        <v>#N/A</v>
      </c>
      <c r="AY22" s="31" t="e">
        <f>IF($C22="","",VLOOKUP($C22,KALBat!$H$10:$BT$193,AY$1,FALSE))</f>
        <v>#N/A</v>
      </c>
      <c r="AZ22" s="60" t="e">
        <f t="shared" ref="AZ22:AZ24" si="69">IF($C22="","",(5*AU22+4*AW22+3*AX22+2*AV22+1*AY22+0.5*(AVERAGE(AU22:AV22))+0.5*AVERAGE(AU22,AY22)+1*(AVERAGE(AU22,AW22))+1*AVERAGE(AU22,AX22))/(5+4+3+2+1+0.5+0.5+1+1))</f>
        <v>#N/A</v>
      </c>
    </row>
    <row r="23" spans="1:52" x14ac:dyDescent="0.25">
      <c r="A23">
        <v>2</v>
      </c>
      <c r="B23" s="29" t="s">
        <v>91</v>
      </c>
      <c r="C23" s="30"/>
      <c r="D23" s="30" t="str">
        <f>IF($C23="","",VLOOKUP($C23,KALBat!$H$10:$BT$193,D$1,FALSE))</f>
        <v/>
      </c>
      <c r="E23" s="30" t="str">
        <f>IF($C23="","",VLOOKUP($C23,KALBat!$H$10:$BT$193,E$1,FALSE))</f>
        <v/>
      </c>
      <c r="F23" s="46" t="str">
        <f>IF($C23="","",IF(J23&gt;5,1,0))</f>
        <v/>
      </c>
      <c r="G23" s="289" t="str">
        <f t="shared" si="50"/>
        <v/>
      </c>
      <c r="H23" s="289" t="str">
        <f t="shared" si="50"/>
        <v/>
      </c>
      <c r="I23" s="289" t="str">
        <f>IF($C23="","","-")</f>
        <v/>
      </c>
      <c r="J23" s="51" t="str">
        <f>IF($C23="","",VLOOKUP($C23,KALBat!$H$10:$BT$193,J$1,FALSE))</f>
        <v/>
      </c>
      <c r="K23" s="30" t="str">
        <f>IF($C23="","",VLOOKUP($C23,KALBat!$H$10:$BT$193,K$1,FALSE))</f>
        <v/>
      </c>
      <c r="L23" s="31" t="str">
        <f>IF($C23="","",VLOOKUP($C23,KALBat!$H$10:$BT$193,L$1,FALSE))</f>
        <v/>
      </c>
      <c r="M23" s="30" t="str">
        <f>IF($C23="","",VLOOKUP($C23,KALBat!$H$10:$BT$193,M$1,FALSE))</f>
        <v/>
      </c>
      <c r="N23" s="30" t="str">
        <f>IF($C23="","",VLOOKUP($C23,KALBat!$H$10:$BT$193,N$1,FALSE))</f>
        <v/>
      </c>
      <c r="O23" s="30" t="str">
        <f>IF($C23="","",VLOOKUP($C23,KALBat!$H$10:$BT$193,O$1,FALSE))</f>
        <v/>
      </c>
      <c r="P23" s="30" t="str">
        <f>IF($C23="","",VLOOKUP($C23,KALBat!$H$10:$BT$193,P$1,FALSE))</f>
        <v/>
      </c>
      <c r="Q23" s="30" t="str">
        <f>IF($C23="","",VLOOKUP($C23,KALBat!$H$10:$BT$193,Q$1,FALSE))</f>
        <v/>
      </c>
      <c r="R23" s="30" t="str">
        <f>IF($C23="","",VLOOKUP($C23,KALBat!$H$10:$BT$193,R$1,FALSE))</f>
        <v/>
      </c>
      <c r="S23" s="30" t="str">
        <f>IF($C23="","",VLOOKUP($C23,KALBat!$H$10:$BT$193,S$1,FALSE))</f>
        <v/>
      </c>
      <c r="T23" s="31" t="str">
        <f>IF($C23="","",VLOOKUP($C23,KALBat!$H$10:$BT$193,T$1,FALSE))</f>
        <v/>
      </c>
      <c r="U23" s="289" t="str">
        <f t="shared" si="51"/>
        <v/>
      </c>
      <c r="V23" s="289" t="str">
        <f t="shared" si="52"/>
        <v/>
      </c>
      <c r="W23" s="289" t="str">
        <f t="shared" si="53"/>
        <v/>
      </c>
      <c r="X23" s="289" t="str">
        <f t="shared" si="54"/>
        <v/>
      </c>
      <c r="Y23" s="289" t="str">
        <f t="shared" si="55"/>
        <v/>
      </c>
      <c r="Z23" s="289" t="str">
        <f t="shared" si="56"/>
        <v/>
      </c>
      <c r="AA23" s="289" t="str">
        <f t="shared" si="57"/>
        <v/>
      </c>
      <c r="AB23" s="289" t="str">
        <f t="shared" si="58"/>
        <v/>
      </c>
      <c r="AC23" s="290" t="str">
        <f t="shared" si="59"/>
        <v/>
      </c>
      <c r="AD23" s="30" t="str">
        <f>IF($C23="","",VLOOKUP($C23,KALBat!$H$10:$BT$193,AD$1,FALSE))</f>
        <v/>
      </c>
      <c r="AE23" s="30" t="str">
        <f>IF($C23="","",VLOOKUP($C23,KALBat!$H$10:$BT$193,AE$1,FALSE))</f>
        <v/>
      </c>
      <c r="AF23" s="30" t="str">
        <f>IF($C23="","",VLOOKUP($C23,KALBat!$H$10:$BT$193,AF$1,FALSE))</f>
        <v/>
      </c>
      <c r="AG23" s="30" t="str">
        <f>IF($C23="","",VLOOKUP($C23,KALBat!$H$10:$BT$193,AG$1,FALSE))</f>
        <v/>
      </c>
      <c r="AH23" s="30" t="str">
        <f>IF($C23="","",VLOOKUP($C23,KALBat!$H$10:$BT$193,AH$1,FALSE))</f>
        <v/>
      </c>
      <c r="AI23" s="30" t="str">
        <f>IF($C23="","",VLOOKUP($C23,KALBat!$H$10:$BT$193,AI$1,FALSE))</f>
        <v/>
      </c>
      <c r="AJ23" s="31" t="str">
        <f>IF($C23="","",VLOOKUP($C23,KALBat!$H$10:$BT$193,AJ$1,FALSE))</f>
        <v/>
      </c>
      <c r="AK23" s="60" t="str">
        <f t="shared" ref="AK23:AK24" si="70">IF($C23="","",(5*AD23+4*AF23+3*AG23+2*AE23+1*AH23+0.5*(AVERAGE(AD23:AE23))+0.5*AVERAGE(AD23,AH23)+1*(AVERAGE(AD23,AF23))+1*AVERAGE(AD23,AG23))/(5+4+3+2+1+0.5+0.5+1+1))</f>
        <v/>
      </c>
      <c r="AL23" s="289" t="str">
        <f t="shared" si="60"/>
        <v/>
      </c>
      <c r="AM23" s="289" t="str">
        <f t="shared" si="61"/>
        <v/>
      </c>
      <c r="AN23" s="289" t="str">
        <f t="shared" si="62"/>
        <v/>
      </c>
      <c r="AO23" s="289" t="str">
        <f t="shared" si="63"/>
        <v/>
      </c>
      <c r="AP23" s="289" t="str">
        <f t="shared" si="64"/>
        <v/>
      </c>
      <c r="AQ23" s="289" t="str">
        <f t="shared" si="65"/>
        <v/>
      </c>
      <c r="AR23" s="289" t="str">
        <f t="shared" si="66"/>
        <v/>
      </c>
      <c r="AS23" s="289" t="str">
        <f t="shared" si="67"/>
        <v/>
      </c>
      <c r="AT23" s="290" t="str">
        <f t="shared" si="68"/>
        <v/>
      </c>
      <c r="AU23" s="51" t="str">
        <f>IF($C23="","",VLOOKUP($C23,KALBat!$H$10:$BT$193,AU$1,FALSE))</f>
        <v/>
      </c>
      <c r="AV23" s="30" t="str">
        <f>IF($C23="","",VLOOKUP($C23,KALBat!$H$10:$BT$193,AV$1,FALSE))</f>
        <v/>
      </c>
      <c r="AW23" s="30" t="str">
        <f>IF($C23="","",VLOOKUP($C23,KALBat!$H$10:$BT$193,AW$1,FALSE))</f>
        <v/>
      </c>
      <c r="AX23" s="30" t="str">
        <f>IF($C23="","",VLOOKUP($C23,KALBat!$H$10:$BT$193,AX$1,FALSE))</f>
        <v/>
      </c>
      <c r="AY23" s="31" t="str">
        <f>IF($C23="","",VLOOKUP($C23,KALBat!$H$10:$BT$193,AY$1,FALSE))</f>
        <v/>
      </c>
      <c r="AZ23" s="60" t="str">
        <f t="shared" si="69"/>
        <v/>
      </c>
    </row>
    <row r="24" spans="1:52" x14ac:dyDescent="0.25">
      <c r="A24">
        <v>3</v>
      </c>
      <c r="B24" s="32" t="s">
        <v>91</v>
      </c>
      <c r="C24" s="33"/>
      <c r="D24" s="33" t="str">
        <f>IF($C24="","",VLOOKUP($C24,KALBat!$H$10:$BT$193,D$1,FALSE))</f>
        <v/>
      </c>
      <c r="E24" s="33" t="str">
        <f>IF($C24="","",VLOOKUP($C24,KALBat!$H$10:$BT$193,E$1,FALSE))</f>
        <v/>
      </c>
      <c r="F24" s="47" t="str">
        <f>IF($C24="","",IF(J24&gt;5,1,0))</f>
        <v/>
      </c>
      <c r="G24" s="287" t="str">
        <f t="shared" si="50"/>
        <v/>
      </c>
      <c r="H24" s="287" t="str">
        <f t="shared" si="50"/>
        <v/>
      </c>
      <c r="I24" s="287" t="str">
        <f>IF($C24="","","-")</f>
        <v/>
      </c>
      <c r="J24" s="52" t="str">
        <f>IF($C24="","",VLOOKUP($C24,KALBat!$H$10:$BT$193,J$1,FALSE))</f>
        <v/>
      </c>
      <c r="K24" s="33" t="str">
        <f>IF($C24="","",VLOOKUP($C24,KALBat!$H$10:$BT$193,K$1,FALSE))</f>
        <v/>
      </c>
      <c r="L24" s="35" t="str">
        <f>IF($C24="","",VLOOKUP($C24,KALBat!$H$10:$BT$193,L$1,FALSE))</f>
        <v/>
      </c>
      <c r="M24" s="33" t="str">
        <f>IF($C24="","",VLOOKUP($C24,KALBat!$H$10:$BT$193,M$1,FALSE))</f>
        <v/>
      </c>
      <c r="N24" s="33" t="str">
        <f>IF($C24="","",VLOOKUP($C24,KALBat!$H$10:$BT$193,N$1,FALSE))</f>
        <v/>
      </c>
      <c r="O24" s="33" t="str">
        <f>IF($C24="","",VLOOKUP($C24,KALBat!$H$10:$BT$193,O$1,FALSE))</f>
        <v/>
      </c>
      <c r="P24" s="33" t="str">
        <f>IF($C24="","",VLOOKUP($C24,KALBat!$H$10:$BT$193,P$1,FALSE))</f>
        <v/>
      </c>
      <c r="Q24" s="33" t="str">
        <f>IF($C24="","",VLOOKUP($C24,KALBat!$H$10:$BT$193,Q$1,FALSE))</f>
        <v/>
      </c>
      <c r="R24" s="33" t="str">
        <f>IF($C24="","",VLOOKUP($C24,KALBat!$H$10:$BT$193,R$1,FALSE))</f>
        <v/>
      </c>
      <c r="S24" s="33" t="str">
        <f>IF($C24="","",VLOOKUP($C24,KALBat!$H$10:$BT$193,S$1,FALSE))</f>
        <v/>
      </c>
      <c r="T24" s="35" t="str">
        <f>IF($C24="","",VLOOKUP($C24,KALBat!$H$10:$BT$193,T$1,FALSE))</f>
        <v/>
      </c>
      <c r="U24" s="287" t="str">
        <f t="shared" si="51"/>
        <v/>
      </c>
      <c r="V24" s="287" t="str">
        <f t="shared" si="52"/>
        <v/>
      </c>
      <c r="W24" s="287" t="str">
        <f t="shared" si="53"/>
        <v/>
      </c>
      <c r="X24" s="287" t="str">
        <f t="shared" si="54"/>
        <v/>
      </c>
      <c r="Y24" s="287" t="str">
        <f t="shared" si="55"/>
        <v/>
      </c>
      <c r="Z24" s="287" t="str">
        <f t="shared" si="56"/>
        <v/>
      </c>
      <c r="AA24" s="287" t="str">
        <f t="shared" si="57"/>
        <v/>
      </c>
      <c r="AB24" s="287" t="str">
        <f t="shared" si="58"/>
        <v/>
      </c>
      <c r="AC24" s="288" t="str">
        <f t="shared" si="59"/>
        <v/>
      </c>
      <c r="AD24" s="33" t="str">
        <f>IF($C24="","",VLOOKUP($C24,KALBat!$H$10:$BT$193,AD$1,FALSE))</f>
        <v/>
      </c>
      <c r="AE24" s="33" t="str">
        <f>IF($C24="","",VLOOKUP($C24,KALBat!$H$10:$BT$193,AE$1,FALSE))</f>
        <v/>
      </c>
      <c r="AF24" s="33" t="str">
        <f>IF($C24="","",VLOOKUP($C24,KALBat!$H$10:$BT$193,AF$1,FALSE))</f>
        <v/>
      </c>
      <c r="AG24" s="33" t="str">
        <f>IF($C24="","",VLOOKUP($C24,KALBat!$H$10:$BT$193,AG$1,FALSE))</f>
        <v/>
      </c>
      <c r="AH24" s="33" t="str">
        <f>IF($C24="","",VLOOKUP($C24,KALBat!$H$10:$BT$193,AH$1,FALSE))</f>
        <v/>
      </c>
      <c r="AI24" s="33" t="str">
        <f>IF($C24="","",VLOOKUP($C24,KALBat!$H$10:$BT$193,AI$1,FALSE))</f>
        <v/>
      </c>
      <c r="AJ24" s="35" t="str">
        <f>IF($C24="","",VLOOKUP($C24,KALBat!$H$10:$BT$193,AJ$1,FALSE))</f>
        <v/>
      </c>
      <c r="AK24" s="61" t="str">
        <f t="shared" si="70"/>
        <v/>
      </c>
      <c r="AL24" s="287" t="str">
        <f t="shared" si="60"/>
        <v/>
      </c>
      <c r="AM24" s="287" t="str">
        <f t="shared" si="61"/>
        <v/>
      </c>
      <c r="AN24" s="287" t="str">
        <f t="shared" si="62"/>
        <v/>
      </c>
      <c r="AO24" s="287" t="str">
        <f t="shared" si="63"/>
        <v/>
      </c>
      <c r="AP24" s="287" t="str">
        <f t="shared" si="64"/>
        <v/>
      </c>
      <c r="AQ24" s="287" t="str">
        <f t="shared" si="65"/>
        <v/>
      </c>
      <c r="AR24" s="287" t="str">
        <f t="shared" si="66"/>
        <v/>
      </c>
      <c r="AS24" s="287" t="str">
        <f t="shared" si="67"/>
        <v/>
      </c>
      <c r="AT24" s="288" t="str">
        <f t="shared" si="68"/>
        <v/>
      </c>
      <c r="AU24" s="52" t="str">
        <f>IF($C24="","",VLOOKUP($C24,KALBat!$H$10:$BT$193,AU$1,FALSE))</f>
        <v/>
      </c>
      <c r="AV24" s="33" t="str">
        <f>IF($C24="","",VLOOKUP($C24,KALBat!$H$10:$BT$193,AV$1,FALSE))</f>
        <v/>
      </c>
      <c r="AW24" s="33" t="str">
        <f>IF($C24="","",VLOOKUP($C24,KALBat!$H$10:$BT$193,AW$1,FALSE))</f>
        <v/>
      </c>
      <c r="AX24" s="33" t="str">
        <f>IF($C24="","",VLOOKUP($C24,KALBat!$H$10:$BT$193,AX$1,FALSE))</f>
        <v/>
      </c>
      <c r="AY24" s="35" t="str">
        <f>IF($C24="","",VLOOKUP($C24,KALBat!$H$10:$BT$193,AY$1,FALSE))</f>
        <v/>
      </c>
      <c r="AZ24" s="61" t="str">
        <f t="shared" si="69"/>
        <v/>
      </c>
    </row>
    <row r="26" spans="1:52" s="1" customFormat="1" x14ac:dyDescent="0.25">
      <c r="B26" s="284" t="s">
        <v>389</v>
      </c>
      <c r="C26" s="37" t="s">
        <v>108</v>
      </c>
      <c r="D26" s="37" t="s">
        <v>109</v>
      </c>
      <c r="E26" s="43" t="s">
        <v>91</v>
      </c>
      <c r="F26" s="285" t="s">
        <v>146</v>
      </c>
      <c r="G26" s="285" t="s">
        <v>150</v>
      </c>
      <c r="H26" s="286" t="s">
        <v>148</v>
      </c>
      <c r="I26" s="81" t="s">
        <v>172</v>
      </c>
      <c r="J26" s="284" t="s">
        <v>82</v>
      </c>
      <c r="K26" s="285" t="s">
        <v>135</v>
      </c>
      <c r="L26" s="285" t="s">
        <v>136</v>
      </c>
      <c r="M26" s="285" t="s">
        <v>193</v>
      </c>
      <c r="N26" s="285" t="s">
        <v>83</v>
      </c>
      <c r="O26" s="284" t="s">
        <v>194</v>
      </c>
      <c r="P26" s="286" t="s">
        <v>195</v>
      </c>
      <c r="Q26" s="284" t="s">
        <v>203</v>
      </c>
      <c r="R26" s="80" t="s">
        <v>219</v>
      </c>
      <c r="T26" s="284" t="s">
        <v>109</v>
      </c>
      <c r="U26" s="284" t="s">
        <v>204</v>
      </c>
      <c r="V26" s="286" t="s">
        <v>220</v>
      </c>
      <c r="W26" s="285" t="s">
        <v>203</v>
      </c>
      <c r="X26" s="286" t="s">
        <v>219</v>
      </c>
      <c r="Z26" s="1" t="s">
        <v>370</v>
      </c>
      <c r="AG26" s="393" t="s">
        <v>386</v>
      </c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5"/>
    </row>
    <row r="27" spans="1:52" x14ac:dyDescent="0.25">
      <c r="B27" s="29">
        <v>1</v>
      </c>
      <c r="C27" s="50" t="s">
        <v>380</v>
      </c>
      <c r="D27" s="26" t="s">
        <v>89</v>
      </c>
      <c r="E27" s="31" t="e">
        <f t="shared" ref="E27" si="71">IF($C27="","",VLOOKUP($C27,$C$3:$AK$24,$E$1-2,FALSE))</f>
        <v>#N/A</v>
      </c>
      <c r="F27" s="289" t="e">
        <f t="shared" ref="F27:F35" si="72">IF($C27="","",VLOOKUP($C27,$C$3:$AK$24,18+$B27,FALSE))</f>
        <v>#N/A</v>
      </c>
      <c r="G27" s="289" t="e">
        <f>IF($C27="","",IF(VLOOKUP($C27,$C$3:$AK$24,18+3,FALSE)=1,3,IF(VLOOKUP($C27,$C$3:$AK$24,18+4,FALSE)=1,4,IF(VLOOKUP($C27,$C$3:$AK$24,18+1,FALSE)=1,1,IF(VLOOKUP($C27,$C$3:$AK$24,18+5,FALSE)=1,5,IF(VLOOKUP($C27,$C$3:$AK$24,18+2,FALSE)=1,2,IF(VLOOKUP($C27,$C$3:$AK$24,18+6,FALSE)=1,6,IF(VLOOKUP($C27,$C$3:$AK$24,18+7,FALSE)=1,7,IF(VLOOKUP($C27,$C$3:$AK$24,18+8,FALSE)=1,8,9)))))))))</f>
        <v>#N/A</v>
      </c>
      <c r="H27" s="8" t="e">
        <f>IF($C27="","",VLOOKUP($C27,$C$3:$AK$24,35,FALSE))</f>
        <v>#N/A</v>
      </c>
      <c r="I27" s="82">
        <v>3</v>
      </c>
      <c r="J27" s="46" t="e">
        <f>IF($C27="","",VLOOKUP($C27,$C$3:$AZ$24,17+AD$1,FALSE))</f>
        <v>#N/A</v>
      </c>
      <c r="K27" s="289" t="e">
        <f t="shared" ref="K27:N35" si="73">IF($C27="","",VLOOKUP($C27,$C$3:$AZ$24,17+AE$1,FALSE))</f>
        <v>#N/A</v>
      </c>
      <c r="L27" s="289" t="e">
        <f t="shared" si="73"/>
        <v>#N/A</v>
      </c>
      <c r="M27" s="289" t="e">
        <f t="shared" si="73"/>
        <v>#N/A</v>
      </c>
      <c r="N27" s="289" t="e">
        <f t="shared" si="73"/>
        <v>#N/A</v>
      </c>
      <c r="O27" s="46" t="e">
        <f t="shared" ref="O27:P35" si="74">IF($C27="","",VLOOKUP($C27,$C$3:$AZ$24,1+AI$1,FALSE))</f>
        <v>#N/A</v>
      </c>
      <c r="P27" s="290" t="e">
        <f t="shared" si="74"/>
        <v>#N/A</v>
      </c>
      <c r="Q27" s="107" t="e">
        <f t="shared" ref="Q27:Q35" si="75">IF($C27="","",IF($D27="DH","-",VLOOKUP($C27,$C$2:$AZ$24,9+VLOOKUP($D27,$T$26:$U$34,2,FALSE),FALSE)))</f>
        <v>#N/A</v>
      </c>
      <c r="R27" s="94" t="e">
        <f t="shared" ref="R27:R35" si="76">IF($C27="","",IF($D27="DH","-",VLOOKUP($C27,$C$2:$AZ$24,VLOOKUP($D27,$T$26:$V$34,3,FALSE),FALSE)))</f>
        <v>#N/A</v>
      </c>
      <c r="T27" s="46" t="s">
        <v>82</v>
      </c>
      <c r="U27" s="46">
        <v>2</v>
      </c>
      <c r="V27" s="290">
        <v>8</v>
      </c>
      <c r="W27" s="289" t="e">
        <f>VLOOKUP($T27,$D$26:$R$35,14,FALSE)</f>
        <v>#N/A</v>
      </c>
      <c r="X27" s="290" t="e">
        <f>VLOOKUP($T27,$D$26:$R$35,15,FALSE)</f>
        <v>#N/A</v>
      </c>
      <c r="Z27" t="s">
        <v>371</v>
      </c>
      <c r="AA27">
        <v>1</v>
      </c>
      <c r="AG27" s="192">
        <v>1</v>
      </c>
      <c r="AH27" s="391" t="s">
        <v>384</v>
      </c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2"/>
    </row>
    <row r="28" spans="1:52" x14ac:dyDescent="0.25">
      <c r="B28" s="29">
        <v>2</v>
      </c>
      <c r="C28" s="51" t="s">
        <v>37</v>
      </c>
      <c r="D28" s="30" t="s">
        <v>87</v>
      </c>
      <c r="E28" s="31" t="e">
        <f>IF($C28="","",VLOOKUP($C28,$C$3:$AK$24,$E$1-2,FALSE))</f>
        <v>#N/A</v>
      </c>
      <c r="F28" s="289" t="e">
        <f t="shared" si="72"/>
        <v>#N/A</v>
      </c>
      <c r="G28" s="289" t="e">
        <f t="shared" ref="G28:G35" si="77">IF($C28="","",IF(VLOOKUP($C28,$C$3:$AK$24,18+3,FALSE)=1,3,IF(VLOOKUP($C28,$C$3:$AK$24,18+4,FALSE)=1,4,IF(VLOOKUP($C28,$C$3:$AK$24,18+1,FALSE)=1,1,IF(VLOOKUP($C28,$C$3:$AK$24,18+5,FALSE)=1,5,IF(VLOOKUP($C28,$C$3:$AK$24,18+2,FALSE)=1,2,IF(VLOOKUP($C28,$C$3:$AK$24,18+6,FALSE)=1,6,IF(VLOOKUP($C28,$C$3:$AK$24,18+7,FALSE)=1,7,IF(VLOOKUP($C28,$C$3:$AK$24,18+8,FALSE)=1,8,9)))))))))</f>
        <v>#N/A</v>
      </c>
      <c r="H28" s="8" t="e">
        <f t="shared" ref="H28:H35" si="78">IF($C28="","",VLOOKUP($C28,$C$3:$AK$24,35,FALSE))</f>
        <v>#N/A</v>
      </c>
      <c r="I28" s="82">
        <v>5</v>
      </c>
      <c r="J28" s="46" t="e">
        <f t="shared" ref="J28:J35" si="79">IF($C28="","",VLOOKUP($C28,$C$3:$AZ$24,17+AD$1,FALSE))</f>
        <v>#N/A</v>
      </c>
      <c r="K28" s="289" t="e">
        <f t="shared" si="73"/>
        <v>#N/A</v>
      </c>
      <c r="L28" s="289" t="e">
        <f t="shared" si="73"/>
        <v>#N/A</v>
      </c>
      <c r="M28" s="289" t="e">
        <f t="shared" si="73"/>
        <v>#N/A</v>
      </c>
      <c r="N28" s="289" t="e">
        <f t="shared" si="73"/>
        <v>#N/A</v>
      </c>
      <c r="O28" s="46" t="e">
        <f t="shared" si="74"/>
        <v>#N/A</v>
      </c>
      <c r="P28" s="290" t="e">
        <f t="shared" si="74"/>
        <v>#N/A</v>
      </c>
      <c r="Q28" s="108" t="e">
        <f t="shared" si="75"/>
        <v>#N/A</v>
      </c>
      <c r="R28" s="94" t="e">
        <f t="shared" si="76"/>
        <v>#N/A</v>
      </c>
      <c r="T28" s="46" t="s">
        <v>84</v>
      </c>
      <c r="U28" s="46">
        <v>3</v>
      </c>
      <c r="V28" s="290">
        <v>9</v>
      </c>
      <c r="W28" s="289" t="e">
        <f t="shared" ref="W28:W34" si="80">VLOOKUP($T28,$D$26:$R$35,14,FALSE)</f>
        <v>#N/A</v>
      </c>
      <c r="X28" s="290" t="e">
        <f t="shared" ref="X28:X34" si="81">VLOOKUP($T28,$D$26:$R$35,15,FALSE)</f>
        <v>#N/A</v>
      </c>
      <c r="Z28" t="s">
        <v>372</v>
      </c>
      <c r="AA28">
        <v>3</v>
      </c>
      <c r="AG28" s="70">
        <v>2</v>
      </c>
      <c r="AH28" s="391" t="s">
        <v>385</v>
      </c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2"/>
    </row>
    <row r="29" spans="1:52" x14ac:dyDescent="0.25">
      <c r="B29" s="29">
        <v>3</v>
      </c>
      <c r="C29" s="51" t="s">
        <v>347</v>
      </c>
      <c r="D29" s="58" t="s">
        <v>90</v>
      </c>
      <c r="E29" s="31" t="e">
        <f t="shared" ref="E29:E35" si="82">IF($C29="","",VLOOKUP($C29,$C$3:$AK$24,$E$1-2,FALSE))</f>
        <v>#N/A</v>
      </c>
      <c r="F29" s="289" t="e">
        <f t="shared" si="72"/>
        <v>#N/A</v>
      </c>
      <c r="G29" s="289" t="e">
        <f t="shared" si="77"/>
        <v>#N/A</v>
      </c>
      <c r="H29" s="8" t="e">
        <f t="shared" si="78"/>
        <v>#N/A</v>
      </c>
      <c r="I29" s="82">
        <v>1</v>
      </c>
      <c r="J29" s="46" t="e">
        <f t="shared" si="79"/>
        <v>#N/A</v>
      </c>
      <c r="K29" s="289" t="e">
        <f t="shared" si="73"/>
        <v>#N/A</v>
      </c>
      <c r="L29" s="289" t="e">
        <f t="shared" si="73"/>
        <v>#N/A</v>
      </c>
      <c r="M29" s="289" t="e">
        <f t="shared" si="73"/>
        <v>#N/A</v>
      </c>
      <c r="N29" s="289" t="e">
        <f t="shared" si="73"/>
        <v>#N/A</v>
      </c>
      <c r="O29" s="46" t="e">
        <f t="shared" si="74"/>
        <v>#N/A</v>
      </c>
      <c r="P29" s="290" t="e">
        <f t="shared" si="74"/>
        <v>#N/A</v>
      </c>
      <c r="Q29" s="108" t="e">
        <f t="shared" si="75"/>
        <v>#N/A</v>
      </c>
      <c r="R29" s="94" t="e">
        <f t="shared" si="76"/>
        <v>#N/A</v>
      </c>
      <c r="T29" s="46" t="s">
        <v>85</v>
      </c>
      <c r="U29" s="46">
        <v>4</v>
      </c>
      <c r="V29" s="290">
        <v>9</v>
      </c>
      <c r="W29" s="289" t="e">
        <f t="shared" si="80"/>
        <v>#N/A</v>
      </c>
      <c r="X29" s="290" t="e">
        <f t="shared" si="81"/>
        <v>#N/A</v>
      </c>
      <c r="Z29" t="s">
        <v>375</v>
      </c>
      <c r="AA29">
        <v>5</v>
      </c>
      <c r="AG29" s="70">
        <v>3</v>
      </c>
      <c r="AH29" s="391" t="s">
        <v>319</v>
      </c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2"/>
    </row>
    <row r="30" spans="1:52" x14ac:dyDescent="0.25">
      <c r="B30" s="29">
        <v>4</v>
      </c>
      <c r="C30" s="51" t="s">
        <v>400</v>
      </c>
      <c r="D30" s="58" t="s">
        <v>12</v>
      </c>
      <c r="E30" s="31" t="e">
        <f t="shared" si="82"/>
        <v>#N/A</v>
      </c>
      <c r="F30" s="289" t="e">
        <f t="shared" si="72"/>
        <v>#N/A</v>
      </c>
      <c r="G30" s="289" t="e">
        <f t="shared" si="77"/>
        <v>#N/A</v>
      </c>
      <c r="H30" s="8" t="e">
        <f t="shared" si="78"/>
        <v>#N/A</v>
      </c>
      <c r="I30" s="82">
        <v>2</v>
      </c>
      <c r="J30" s="46" t="e">
        <f t="shared" si="79"/>
        <v>#N/A</v>
      </c>
      <c r="K30" s="289" t="e">
        <f t="shared" si="73"/>
        <v>#N/A</v>
      </c>
      <c r="L30" s="289" t="e">
        <f t="shared" si="73"/>
        <v>#N/A</v>
      </c>
      <c r="M30" s="289" t="e">
        <f t="shared" si="73"/>
        <v>#N/A</v>
      </c>
      <c r="N30" s="289" t="e">
        <f t="shared" si="73"/>
        <v>#N/A</v>
      </c>
      <c r="O30" s="46" t="e">
        <f t="shared" si="74"/>
        <v>#N/A</v>
      </c>
      <c r="P30" s="290" t="e">
        <f t="shared" si="74"/>
        <v>#N/A</v>
      </c>
      <c r="Q30" s="108" t="str">
        <f t="shared" si="75"/>
        <v>-</v>
      </c>
      <c r="R30" s="94" t="str">
        <f t="shared" si="76"/>
        <v>-</v>
      </c>
      <c r="T30" s="46" t="s">
        <v>86</v>
      </c>
      <c r="U30" s="46">
        <v>5</v>
      </c>
      <c r="V30" s="290">
        <v>9</v>
      </c>
      <c r="W30" s="289" t="e">
        <f t="shared" si="80"/>
        <v>#N/A</v>
      </c>
      <c r="X30" s="290" t="e">
        <f t="shared" si="81"/>
        <v>#N/A</v>
      </c>
      <c r="Z30" t="s">
        <v>374</v>
      </c>
      <c r="AA30">
        <v>2</v>
      </c>
      <c r="AG30" s="70">
        <v>4</v>
      </c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398"/>
      <c r="AT30" s="398"/>
    </row>
    <row r="31" spans="1:52" x14ac:dyDescent="0.25">
      <c r="B31" s="29">
        <v>5</v>
      </c>
      <c r="C31" s="51" t="s">
        <v>80</v>
      </c>
      <c r="D31" s="58" t="s">
        <v>82</v>
      </c>
      <c r="E31" s="31" t="e">
        <f t="shared" si="82"/>
        <v>#N/A</v>
      </c>
      <c r="F31" s="289" t="e">
        <f t="shared" si="72"/>
        <v>#N/A</v>
      </c>
      <c r="G31" s="289" t="e">
        <f t="shared" si="77"/>
        <v>#N/A</v>
      </c>
      <c r="H31" s="8" t="e">
        <f t="shared" si="78"/>
        <v>#N/A</v>
      </c>
      <c r="I31" s="82">
        <v>4</v>
      </c>
      <c r="J31" s="46" t="e">
        <f t="shared" si="79"/>
        <v>#N/A</v>
      </c>
      <c r="K31" s="289" t="e">
        <f t="shared" si="73"/>
        <v>#N/A</v>
      </c>
      <c r="L31" s="289" t="e">
        <f t="shared" si="73"/>
        <v>#N/A</v>
      </c>
      <c r="M31" s="289" t="e">
        <f t="shared" si="73"/>
        <v>#N/A</v>
      </c>
      <c r="N31" s="289" t="e">
        <f t="shared" si="73"/>
        <v>#N/A</v>
      </c>
      <c r="O31" s="46" t="e">
        <f t="shared" si="74"/>
        <v>#N/A</v>
      </c>
      <c r="P31" s="290" t="e">
        <f t="shared" si="74"/>
        <v>#N/A</v>
      </c>
      <c r="Q31" s="108" t="e">
        <f t="shared" si="75"/>
        <v>#N/A</v>
      </c>
      <c r="R31" s="94" t="e">
        <f t="shared" si="76"/>
        <v>#N/A</v>
      </c>
      <c r="T31" s="46" t="s">
        <v>87</v>
      </c>
      <c r="U31" s="46">
        <v>6</v>
      </c>
      <c r="V31" s="290">
        <v>9</v>
      </c>
      <c r="W31" s="289" t="e">
        <f t="shared" si="80"/>
        <v>#N/A</v>
      </c>
      <c r="X31" s="290" t="e">
        <f t="shared" si="81"/>
        <v>#N/A</v>
      </c>
      <c r="Z31" t="s">
        <v>373</v>
      </c>
      <c r="AA31">
        <v>4</v>
      </c>
      <c r="AG31" s="71">
        <v>5</v>
      </c>
      <c r="AH31" s="382"/>
      <c r="AI31" s="382"/>
      <c r="AJ31" s="382"/>
      <c r="AK31" s="382"/>
      <c r="AL31" s="382"/>
      <c r="AM31" s="382"/>
      <c r="AN31" s="382"/>
      <c r="AO31" s="382"/>
      <c r="AP31" s="382"/>
      <c r="AQ31" s="382"/>
      <c r="AR31" s="382"/>
      <c r="AS31" s="382"/>
      <c r="AT31" s="383"/>
    </row>
    <row r="32" spans="1:52" x14ac:dyDescent="0.25">
      <c r="B32" s="29">
        <v>6</v>
      </c>
      <c r="C32" s="51" t="s">
        <v>353</v>
      </c>
      <c r="D32" s="58" t="s">
        <v>88</v>
      </c>
      <c r="E32" s="31" t="e">
        <f t="shared" si="82"/>
        <v>#N/A</v>
      </c>
      <c r="F32" s="289" t="e">
        <f t="shared" si="72"/>
        <v>#N/A</v>
      </c>
      <c r="G32" s="289" t="e">
        <f t="shared" si="77"/>
        <v>#N/A</v>
      </c>
      <c r="H32" s="8" t="e">
        <f t="shared" si="78"/>
        <v>#N/A</v>
      </c>
      <c r="I32" s="82">
        <v>6</v>
      </c>
      <c r="J32" s="46" t="e">
        <f t="shared" si="79"/>
        <v>#N/A</v>
      </c>
      <c r="K32" s="289" t="e">
        <f t="shared" si="73"/>
        <v>#N/A</v>
      </c>
      <c r="L32" s="289" t="e">
        <f t="shared" si="73"/>
        <v>#N/A</v>
      </c>
      <c r="M32" s="289" t="e">
        <f t="shared" si="73"/>
        <v>#N/A</v>
      </c>
      <c r="N32" s="289" t="e">
        <f t="shared" si="73"/>
        <v>#N/A</v>
      </c>
      <c r="O32" s="46" t="e">
        <f t="shared" si="74"/>
        <v>#N/A</v>
      </c>
      <c r="P32" s="290" t="e">
        <f t="shared" si="74"/>
        <v>#N/A</v>
      </c>
      <c r="Q32" s="108" t="e">
        <f t="shared" si="75"/>
        <v>#N/A</v>
      </c>
      <c r="R32" s="94" t="e">
        <f t="shared" si="76"/>
        <v>#N/A</v>
      </c>
      <c r="T32" s="46" t="s">
        <v>88</v>
      </c>
      <c r="U32" s="46">
        <v>7</v>
      </c>
      <c r="V32" s="290">
        <v>10</v>
      </c>
      <c r="W32" s="289" t="e">
        <f t="shared" si="80"/>
        <v>#N/A</v>
      </c>
      <c r="X32" s="290" t="e">
        <f t="shared" si="81"/>
        <v>#N/A</v>
      </c>
      <c r="Z32" t="s">
        <v>377</v>
      </c>
      <c r="AA32">
        <v>6</v>
      </c>
    </row>
    <row r="33" spans="2:27" x14ac:dyDescent="0.25">
      <c r="B33" s="29">
        <v>7</v>
      </c>
      <c r="C33" s="51" t="s">
        <v>356</v>
      </c>
      <c r="D33" s="58" t="s">
        <v>84</v>
      </c>
      <c r="E33" s="31" t="e">
        <f t="shared" si="82"/>
        <v>#N/A</v>
      </c>
      <c r="F33" s="289" t="e">
        <f t="shared" si="72"/>
        <v>#N/A</v>
      </c>
      <c r="G33" s="289" t="e">
        <f t="shared" si="77"/>
        <v>#N/A</v>
      </c>
      <c r="H33" s="8" t="e">
        <f t="shared" si="78"/>
        <v>#N/A</v>
      </c>
      <c r="I33" s="82">
        <v>7</v>
      </c>
      <c r="J33" s="46" t="e">
        <f t="shared" si="79"/>
        <v>#N/A</v>
      </c>
      <c r="K33" s="289" t="e">
        <f t="shared" si="73"/>
        <v>#N/A</v>
      </c>
      <c r="L33" s="289" t="e">
        <f t="shared" si="73"/>
        <v>#N/A</v>
      </c>
      <c r="M33" s="289" t="e">
        <f t="shared" si="73"/>
        <v>#N/A</v>
      </c>
      <c r="N33" s="289" t="e">
        <f t="shared" si="73"/>
        <v>#N/A</v>
      </c>
      <c r="O33" s="46" t="e">
        <f t="shared" si="74"/>
        <v>#N/A</v>
      </c>
      <c r="P33" s="290" t="e">
        <f t="shared" si="74"/>
        <v>#N/A</v>
      </c>
      <c r="Q33" s="108" t="e">
        <f t="shared" si="75"/>
        <v>#N/A</v>
      </c>
      <c r="R33" s="94" t="e">
        <f t="shared" si="76"/>
        <v>#N/A</v>
      </c>
      <c r="T33" s="46" t="s">
        <v>89</v>
      </c>
      <c r="U33" s="46">
        <v>8</v>
      </c>
      <c r="V33" s="290">
        <v>10</v>
      </c>
      <c r="W33" s="289" t="e">
        <f t="shared" si="80"/>
        <v>#N/A</v>
      </c>
      <c r="X33" s="290" t="e">
        <f t="shared" si="81"/>
        <v>#N/A</v>
      </c>
      <c r="Z33" t="s">
        <v>378</v>
      </c>
      <c r="AA33">
        <v>7</v>
      </c>
    </row>
    <row r="34" spans="2:27" x14ac:dyDescent="0.25">
      <c r="B34" s="29">
        <v>8</v>
      </c>
      <c r="C34" s="51" t="s">
        <v>43</v>
      </c>
      <c r="D34" s="58" t="s">
        <v>85</v>
      </c>
      <c r="E34" s="31" t="e">
        <f t="shared" si="82"/>
        <v>#N/A</v>
      </c>
      <c r="F34" s="289" t="e">
        <f t="shared" si="72"/>
        <v>#N/A</v>
      </c>
      <c r="G34" s="289" t="e">
        <f t="shared" si="77"/>
        <v>#N/A</v>
      </c>
      <c r="H34" s="8" t="e">
        <f t="shared" si="78"/>
        <v>#N/A</v>
      </c>
      <c r="I34" s="82">
        <v>8</v>
      </c>
      <c r="J34" s="46" t="e">
        <f t="shared" si="79"/>
        <v>#N/A</v>
      </c>
      <c r="K34" s="289" t="e">
        <f t="shared" si="73"/>
        <v>#N/A</v>
      </c>
      <c r="L34" s="289" t="e">
        <f t="shared" si="73"/>
        <v>#N/A</v>
      </c>
      <c r="M34" s="289" t="e">
        <f t="shared" si="73"/>
        <v>#N/A</v>
      </c>
      <c r="N34" s="289" t="e">
        <f t="shared" si="73"/>
        <v>#N/A</v>
      </c>
      <c r="O34" s="46" t="e">
        <f t="shared" si="74"/>
        <v>#N/A</v>
      </c>
      <c r="P34" s="290" t="e">
        <f t="shared" si="74"/>
        <v>#N/A</v>
      </c>
      <c r="Q34" s="108" t="e">
        <f t="shared" si="75"/>
        <v>#N/A</v>
      </c>
      <c r="R34" s="94" t="e">
        <f t="shared" si="76"/>
        <v>#N/A</v>
      </c>
      <c r="T34" s="47" t="s">
        <v>90</v>
      </c>
      <c r="U34" s="47">
        <v>9</v>
      </c>
      <c r="V34" s="288">
        <v>10</v>
      </c>
      <c r="W34" s="287" t="e">
        <f t="shared" si="80"/>
        <v>#N/A</v>
      </c>
      <c r="X34" s="288" t="e">
        <f t="shared" si="81"/>
        <v>#N/A</v>
      </c>
      <c r="Z34" t="s">
        <v>379</v>
      </c>
      <c r="AA34">
        <v>8</v>
      </c>
    </row>
    <row r="35" spans="2:27" x14ac:dyDescent="0.25">
      <c r="B35" s="32">
        <v>9</v>
      </c>
      <c r="C35" s="52" t="s">
        <v>388</v>
      </c>
      <c r="D35" s="33" t="s">
        <v>86</v>
      </c>
      <c r="E35" s="35" t="e">
        <f t="shared" si="82"/>
        <v>#N/A</v>
      </c>
      <c r="F35" s="287" t="e">
        <f t="shared" si="72"/>
        <v>#N/A</v>
      </c>
      <c r="G35" s="287" t="e">
        <f t="shared" si="77"/>
        <v>#N/A</v>
      </c>
      <c r="H35" s="62" t="e">
        <f t="shared" si="78"/>
        <v>#N/A</v>
      </c>
      <c r="I35" s="83">
        <v>9</v>
      </c>
      <c r="J35" s="47" t="e">
        <f t="shared" si="79"/>
        <v>#N/A</v>
      </c>
      <c r="K35" s="287" t="e">
        <f t="shared" si="73"/>
        <v>#N/A</v>
      </c>
      <c r="L35" s="287" t="e">
        <f t="shared" si="73"/>
        <v>#N/A</v>
      </c>
      <c r="M35" s="287" t="e">
        <f t="shared" si="73"/>
        <v>#N/A</v>
      </c>
      <c r="N35" s="287" t="e">
        <f t="shared" si="73"/>
        <v>#N/A</v>
      </c>
      <c r="O35" s="47" t="e">
        <f t="shared" si="74"/>
        <v>#N/A</v>
      </c>
      <c r="P35" s="288" t="e">
        <f t="shared" si="74"/>
        <v>#N/A</v>
      </c>
      <c r="Q35" s="109" t="e">
        <f t="shared" si="75"/>
        <v>#N/A</v>
      </c>
      <c r="R35" s="95" t="e">
        <f t="shared" si="76"/>
        <v>#N/A</v>
      </c>
      <c r="Z35" t="s">
        <v>376</v>
      </c>
      <c r="AA35">
        <v>9</v>
      </c>
    </row>
    <row r="36" spans="2:27" x14ac:dyDescent="0.25">
      <c r="B36" s="4"/>
      <c r="C36" s="30"/>
      <c r="D36" s="30"/>
      <c r="E36" s="30"/>
      <c r="F36" s="289"/>
      <c r="G36" s="289"/>
      <c r="H36" s="9"/>
    </row>
    <row r="37" spans="2:27" s="1" customFormat="1" x14ac:dyDescent="0.25">
      <c r="B37" s="284" t="s">
        <v>390</v>
      </c>
      <c r="C37" s="37" t="s">
        <v>108</v>
      </c>
      <c r="D37" s="37" t="s">
        <v>109</v>
      </c>
      <c r="E37" s="43" t="s">
        <v>91</v>
      </c>
      <c r="F37" s="285" t="s">
        <v>146</v>
      </c>
      <c r="G37" s="285" t="s">
        <v>150</v>
      </c>
      <c r="H37" s="286" t="s">
        <v>148</v>
      </c>
      <c r="I37" s="81" t="s">
        <v>172</v>
      </c>
      <c r="J37" s="284" t="s">
        <v>82</v>
      </c>
      <c r="K37" s="285" t="s">
        <v>135</v>
      </c>
      <c r="L37" s="285" t="s">
        <v>136</v>
      </c>
      <c r="M37" s="285" t="s">
        <v>193</v>
      </c>
      <c r="N37" s="285" t="s">
        <v>83</v>
      </c>
      <c r="O37" s="284" t="s">
        <v>194</v>
      </c>
      <c r="P37" s="286" t="s">
        <v>195</v>
      </c>
      <c r="Q37" s="284" t="s">
        <v>203</v>
      </c>
      <c r="R37" s="80" t="s">
        <v>219</v>
      </c>
      <c r="T37" s="284" t="s">
        <v>109</v>
      </c>
      <c r="U37" s="284" t="s">
        <v>204</v>
      </c>
      <c r="V37" s="286" t="s">
        <v>220</v>
      </c>
      <c r="W37" s="285" t="s">
        <v>203</v>
      </c>
      <c r="X37" s="286" t="s">
        <v>219</v>
      </c>
      <c r="Z37" s="1" t="s">
        <v>370</v>
      </c>
    </row>
    <row r="38" spans="2:27" x14ac:dyDescent="0.25">
      <c r="B38" s="29">
        <v>1</v>
      </c>
      <c r="C38" s="50" t="s">
        <v>380</v>
      </c>
      <c r="D38" s="26" t="s">
        <v>89</v>
      </c>
      <c r="E38" s="31" t="e">
        <f t="shared" ref="E38" si="83">IF($C38="","",VLOOKUP($C38,$C$3:$AK$24,$E$1-2,FALSE))</f>
        <v>#N/A</v>
      </c>
      <c r="F38" s="289" t="e">
        <f t="shared" ref="F38:F46" si="84">IF($C38="","",VLOOKUP($C38,$C$3:$AK$24,18+$B38,FALSE))</f>
        <v>#N/A</v>
      </c>
      <c r="G38" s="289" t="e">
        <f>IF($C38="","",IF(VLOOKUP($C38,$C$3:$AK$24,18+3,FALSE)=1,3,IF(VLOOKUP($C38,$C$3:$AK$24,18+4,FALSE)=1,4,IF(VLOOKUP($C38,$C$3:$AK$24,18+1,FALSE)=1,1,IF(VLOOKUP($C38,$C$3:$AK$24,18+5,FALSE)=1,5,IF(VLOOKUP($C38,$C$3:$AK$24,18+2,FALSE)=1,2,IF(VLOOKUP($C38,$C$3:$AK$24,18+6,FALSE)=1,6,IF(VLOOKUP($C38,$C$3:$AK$24,18+7,FALSE)=1,7,IF(VLOOKUP($C38,$C$3:$AK$24,18+8,FALSE)=1,8,9)))))))))</f>
        <v>#N/A</v>
      </c>
      <c r="H38" s="8" t="e">
        <f>IF($C38="","",VLOOKUP($C38,$C$3:$AK$24,35,FALSE))</f>
        <v>#N/A</v>
      </c>
      <c r="I38" s="82">
        <v>3</v>
      </c>
      <c r="J38" s="46" t="e">
        <f>IF($C38="","",VLOOKUP($C38,$C$3:$AZ$24,17+AD$1,FALSE))</f>
        <v>#N/A</v>
      </c>
      <c r="K38" s="289" t="e">
        <f t="shared" ref="K38:N46" si="85">IF($C38="","",VLOOKUP($C38,$C$3:$AZ$24,17+AE$1,FALSE))</f>
        <v>#N/A</v>
      </c>
      <c r="L38" s="289" t="e">
        <f t="shared" si="85"/>
        <v>#N/A</v>
      </c>
      <c r="M38" s="289" t="e">
        <f t="shared" si="85"/>
        <v>#N/A</v>
      </c>
      <c r="N38" s="289" t="e">
        <f t="shared" si="85"/>
        <v>#N/A</v>
      </c>
      <c r="O38" s="46" t="e">
        <f t="shared" ref="O38:P46" si="86">IF($C38="","",VLOOKUP($C38,$C$3:$AZ$24,1+AI$1,FALSE))</f>
        <v>#N/A</v>
      </c>
      <c r="P38" s="290" t="e">
        <f t="shared" si="86"/>
        <v>#N/A</v>
      </c>
      <c r="Q38" s="107" t="e">
        <f t="shared" ref="Q38:Q46" si="87">IF($C38="","",IF($D38="DH","-",VLOOKUP($C38,$C$2:$AZ$24,9+VLOOKUP($D38,$T$26:$U$34,2,FALSE),FALSE)))</f>
        <v>#N/A</v>
      </c>
      <c r="R38" s="94" t="e">
        <f t="shared" ref="R38:R46" si="88">IF($C38="","",IF($D38="DH","-",VLOOKUP($C38,$C$2:$AZ$24,VLOOKUP($D38,$T$26:$V$34,3,FALSE),FALSE)))</f>
        <v>#N/A</v>
      </c>
      <c r="T38" s="46" t="s">
        <v>82</v>
      </c>
      <c r="U38" s="46">
        <v>2</v>
      </c>
      <c r="V38" s="290">
        <v>8</v>
      </c>
      <c r="W38" s="289" t="e">
        <f>VLOOKUP($T38,$D$26:$R$35,14,FALSE)</f>
        <v>#N/A</v>
      </c>
      <c r="X38" s="290" t="e">
        <f>VLOOKUP($T38,$D$26:$R$35,15,FALSE)</f>
        <v>#N/A</v>
      </c>
      <c r="Z38" t="s">
        <v>371</v>
      </c>
      <c r="AA38">
        <v>1</v>
      </c>
    </row>
    <row r="39" spans="2:27" x14ac:dyDescent="0.25">
      <c r="B39" s="29">
        <v>2</v>
      </c>
      <c r="C39" s="51" t="s">
        <v>37</v>
      </c>
      <c r="D39" s="30" t="s">
        <v>87</v>
      </c>
      <c r="E39" s="31" t="e">
        <f>IF($C39="","",VLOOKUP($C39,$C$3:$AK$24,$E$1-2,FALSE))</f>
        <v>#N/A</v>
      </c>
      <c r="F39" s="289" t="e">
        <f t="shared" si="84"/>
        <v>#N/A</v>
      </c>
      <c r="G39" s="289" t="e">
        <f t="shared" ref="G39:G46" si="89">IF($C39="","",IF(VLOOKUP($C39,$C$3:$AK$24,18+3,FALSE)=1,3,IF(VLOOKUP($C39,$C$3:$AK$24,18+4,FALSE)=1,4,IF(VLOOKUP($C39,$C$3:$AK$24,18+1,FALSE)=1,1,IF(VLOOKUP($C39,$C$3:$AK$24,18+5,FALSE)=1,5,IF(VLOOKUP($C39,$C$3:$AK$24,18+2,FALSE)=1,2,IF(VLOOKUP($C39,$C$3:$AK$24,18+6,FALSE)=1,6,IF(VLOOKUP($C39,$C$3:$AK$24,18+7,FALSE)=1,7,IF(VLOOKUP($C39,$C$3:$AK$24,18+8,FALSE)=1,8,9)))))))))</f>
        <v>#N/A</v>
      </c>
      <c r="H39" s="8" t="e">
        <f t="shared" ref="H39:H46" si="90">IF($C39="","",VLOOKUP($C39,$C$3:$AK$24,35,FALSE))</f>
        <v>#N/A</v>
      </c>
      <c r="I39" s="82">
        <v>5</v>
      </c>
      <c r="J39" s="46" t="e">
        <f t="shared" ref="J39:J46" si="91">IF($C39="","",VLOOKUP($C39,$C$3:$AZ$24,17+AD$1,FALSE))</f>
        <v>#N/A</v>
      </c>
      <c r="K39" s="289" t="e">
        <f t="shared" si="85"/>
        <v>#N/A</v>
      </c>
      <c r="L39" s="289" t="e">
        <f t="shared" si="85"/>
        <v>#N/A</v>
      </c>
      <c r="M39" s="289" t="e">
        <f t="shared" si="85"/>
        <v>#N/A</v>
      </c>
      <c r="N39" s="289" t="e">
        <f t="shared" si="85"/>
        <v>#N/A</v>
      </c>
      <c r="O39" s="46" t="e">
        <f t="shared" si="86"/>
        <v>#N/A</v>
      </c>
      <c r="P39" s="290" t="e">
        <f t="shared" si="86"/>
        <v>#N/A</v>
      </c>
      <c r="Q39" s="108" t="e">
        <f t="shared" si="87"/>
        <v>#N/A</v>
      </c>
      <c r="R39" s="94" t="e">
        <f t="shared" si="88"/>
        <v>#N/A</v>
      </c>
      <c r="T39" s="46" t="s">
        <v>84</v>
      </c>
      <c r="U39" s="46">
        <v>3</v>
      </c>
      <c r="V39" s="290">
        <v>9</v>
      </c>
      <c r="W39" s="289" t="e">
        <f t="shared" ref="W39:W45" si="92">VLOOKUP($T39,$D$26:$R$35,14,FALSE)</f>
        <v>#N/A</v>
      </c>
      <c r="X39" s="290" t="e">
        <f t="shared" ref="X39:X45" si="93">VLOOKUP($T39,$D$26:$R$35,15,FALSE)</f>
        <v>#N/A</v>
      </c>
      <c r="Z39" t="s">
        <v>372</v>
      </c>
      <c r="AA39">
        <v>3</v>
      </c>
    </row>
    <row r="40" spans="2:27" x14ac:dyDescent="0.25">
      <c r="B40" s="29">
        <v>3</v>
      </c>
      <c r="C40" s="51" t="s">
        <v>347</v>
      </c>
      <c r="D40" s="58" t="s">
        <v>90</v>
      </c>
      <c r="E40" s="31" t="e">
        <f t="shared" ref="E40:E46" si="94">IF($C40="","",VLOOKUP($C40,$C$3:$AK$24,$E$1-2,FALSE))</f>
        <v>#N/A</v>
      </c>
      <c r="F40" s="289" t="e">
        <f t="shared" si="84"/>
        <v>#N/A</v>
      </c>
      <c r="G40" s="289" t="e">
        <f t="shared" si="89"/>
        <v>#N/A</v>
      </c>
      <c r="H40" s="8" t="e">
        <f t="shared" si="90"/>
        <v>#N/A</v>
      </c>
      <c r="I40" s="82">
        <v>1</v>
      </c>
      <c r="J40" s="46" t="e">
        <f t="shared" si="91"/>
        <v>#N/A</v>
      </c>
      <c r="K40" s="289" t="e">
        <f t="shared" si="85"/>
        <v>#N/A</v>
      </c>
      <c r="L40" s="289" t="e">
        <f t="shared" si="85"/>
        <v>#N/A</v>
      </c>
      <c r="M40" s="289" t="e">
        <f t="shared" si="85"/>
        <v>#N/A</v>
      </c>
      <c r="N40" s="289" t="e">
        <f t="shared" si="85"/>
        <v>#N/A</v>
      </c>
      <c r="O40" s="46" t="e">
        <f t="shared" si="86"/>
        <v>#N/A</v>
      </c>
      <c r="P40" s="290" t="e">
        <f t="shared" si="86"/>
        <v>#N/A</v>
      </c>
      <c r="Q40" s="108" t="e">
        <f t="shared" si="87"/>
        <v>#N/A</v>
      </c>
      <c r="R40" s="94" t="e">
        <f t="shared" si="88"/>
        <v>#N/A</v>
      </c>
      <c r="T40" s="46" t="s">
        <v>85</v>
      </c>
      <c r="U40" s="46">
        <v>4</v>
      </c>
      <c r="V40" s="290">
        <v>9</v>
      </c>
      <c r="W40" s="289" t="e">
        <f t="shared" si="92"/>
        <v>#N/A</v>
      </c>
      <c r="X40" s="290" t="e">
        <f t="shared" si="93"/>
        <v>#N/A</v>
      </c>
      <c r="Z40" t="s">
        <v>375</v>
      </c>
      <c r="AA40">
        <v>5</v>
      </c>
    </row>
    <row r="41" spans="2:27" x14ac:dyDescent="0.25">
      <c r="B41" s="29">
        <v>4</v>
      </c>
      <c r="C41" s="51" t="s">
        <v>400</v>
      </c>
      <c r="D41" s="58" t="s">
        <v>12</v>
      </c>
      <c r="E41" s="31" t="e">
        <f t="shared" si="94"/>
        <v>#N/A</v>
      </c>
      <c r="F41" s="289" t="e">
        <f t="shared" si="84"/>
        <v>#N/A</v>
      </c>
      <c r="G41" s="289" t="e">
        <f t="shared" si="89"/>
        <v>#N/A</v>
      </c>
      <c r="H41" s="8" t="e">
        <f t="shared" si="90"/>
        <v>#N/A</v>
      </c>
      <c r="I41" s="82">
        <v>2</v>
      </c>
      <c r="J41" s="46" t="e">
        <f t="shared" si="91"/>
        <v>#N/A</v>
      </c>
      <c r="K41" s="289" t="e">
        <f t="shared" si="85"/>
        <v>#N/A</v>
      </c>
      <c r="L41" s="289" t="e">
        <f t="shared" si="85"/>
        <v>#N/A</v>
      </c>
      <c r="M41" s="289" t="e">
        <f t="shared" si="85"/>
        <v>#N/A</v>
      </c>
      <c r="N41" s="289" t="e">
        <f t="shared" si="85"/>
        <v>#N/A</v>
      </c>
      <c r="O41" s="46" t="e">
        <f t="shared" si="86"/>
        <v>#N/A</v>
      </c>
      <c r="P41" s="290" t="e">
        <f t="shared" si="86"/>
        <v>#N/A</v>
      </c>
      <c r="Q41" s="108" t="str">
        <f t="shared" si="87"/>
        <v>-</v>
      </c>
      <c r="R41" s="94" t="str">
        <f t="shared" si="88"/>
        <v>-</v>
      </c>
      <c r="T41" s="46" t="s">
        <v>86</v>
      </c>
      <c r="U41" s="46">
        <v>5</v>
      </c>
      <c r="V41" s="290">
        <v>9</v>
      </c>
      <c r="W41" s="289" t="e">
        <f t="shared" si="92"/>
        <v>#N/A</v>
      </c>
      <c r="X41" s="290" t="e">
        <f t="shared" si="93"/>
        <v>#N/A</v>
      </c>
      <c r="Z41" t="s">
        <v>374</v>
      </c>
      <c r="AA41">
        <v>2</v>
      </c>
    </row>
    <row r="42" spans="2:27" x14ac:dyDescent="0.25">
      <c r="B42" s="29">
        <v>5</v>
      </c>
      <c r="C42" s="51" t="s">
        <v>80</v>
      </c>
      <c r="D42" s="58" t="s">
        <v>82</v>
      </c>
      <c r="E42" s="31" t="e">
        <f t="shared" si="94"/>
        <v>#N/A</v>
      </c>
      <c r="F42" s="289" t="e">
        <f t="shared" si="84"/>
        <v>#N/A</v>
      </c>
      <c r="G42" s="289" t="e">
        <f t="shared" si="89"/>
        <v>#N/A</v>
      </c>
      <c r="H42" s="8" t="e">
        <f t="shared" si="90"/>
        <v>#N/A</v>
      </c>
      <c r="I42" s="82">
        <v>4</v>
      </c>
      <c r="J42" s="46" t="e">
        <f t="shared" si="91"/>
        <v>#N/A</v>
      </c>
      <c r="K42" s="289" t="e">
        <f t="shared" si="85"/>
        <v>#N/A</v>
      </c>
      <c r="L42" s="289" t="e">
        <f t="shared" si="85"/>
        <v>#N/A</v>
      </c>
      <c r="M42" s="289" t="e">
        <f t="shared" si="85"/>
        <v>#N/A</v>
      </c>
      <c r="N42" s="289" t="e">
        <f t="shared" si="85"/>
        <v>#N/A</v>
      </c>
      <c r="O42" s="46" t="e">
        <f t="shared" si="86"/>
        <v>#N/A</v>
      </c>
      <c r="P42" s="290" t="e">
        <f t="shared" si="86"/>
        <v>#N/A</v>
      </c>
      <c r="Q42" s="108" t="e">
        <f t="shared" si="87"/>
        <v>#N/A</v>
      </c>
      <c r="R42" s="94" t="e">
        <f t="shared" si="88"/>
        <v>#N/A</v>
      </c>
      <c r="T42" s="46" t="s">
        <v>87</v>
      </c>
      <c r="U42" s="46">
        <v>6</v>
      </c>
      <c r="V42" s="290">
        <v>9</v>
      </c>
      <c r="W42" s="289" t="e">
        <f t="shared" si="92"/>
        <v>#N/A</v>
      </c>
      <c r="X42" s="290" t="e">
        <f t="shared" si="93"/>
        <v>#N/A</v>
      </c>
      <c r="Z42" t="s">
        <v>373</v>
      </c>
      <c r="AA42">
        <v>4</v>
      </c>
    </row>
    <row r="43" spans="2:27" x14ac:dyDescent="0.25">
      <c r="B43" s="29">
        <v>6</v>
      </c>
      <c r="C43" s="51" t="s">
        <v>353</v>
      </c>
      <c r="D43" s="58" t="s">
        <v>88</v>
      </c>
      <c r="E43" s="31" t="e">
        <f t="shared" si="94"/>
        <v>#N/A</v>
      </c>
      <c r="F43" s="289" t="e">
        <f t="shared" si="84"/>
        <v>#N/A</v>
      </c>
      <c r="G43" s="289" t="e">
        <f t="shared" si="89"/>
        <v>#N/A</v>
      </c>
      <c r="H43" s="8" t="e">
        <f t="shared" si="90"/>
        <v>#N/A</v>
      </c>
      <c r="I43" s="82">
        <v>6</v>
      </c>
      <c r="J43" s="46" t="e">
        <f t="shared" si="91"/>
        <v>#N/A</v>
      </c>
      <c r="K43" s="289" t="e">
        <f t="shared" si="85"/>
        <v>#N/A</v>
      </c>
      <c r="L43" s="289" t="e">
        <f t="shared" si="85"/>
        <v>#N/A</v>
      </c>
      <c r="M43" s="289" t="e">
        <f t="shared" si="85"/>
        <v>#N/A</v>
      </c>
      <c r="N43" s="289" t="e">
        <f t="shared" si="85"/>
        <v>#N/A</v>
      </c>
      <c r="O43" s="46" t="e">
        <f t="shared" si="86"/>
        <v>#N/A</v>
      </c>
      <c r="P43" s="290" t="e">
        <f t="shared" si="86"/>
        <v>#N/A</v>
      </c>
      <c r="Q43" s="108" t="e">
        <f t="shared" si="87"/>
        <v>#N/A</v>
      </c>
      <c r="R43" s="94" t="e">
        <f t="shared" si="88"/>
        <v>#N/A</v>
      </c>
      <c r="T43" s="46" t="s">
        <v>88</v>
      </c>
      <c r="U43" s="46">
        <v>7</v>
      </c>
      <c r="V43" s="290">
        <v>10</v>
      </c>
      <c r="W43" s="289" t="e">
        <f t="shared" si="92"/>
        <v>#N/A</v>
      </c>
      <c r="X43" s="290" t="e">
        <f t="shared" si="93"/>
        <v>#N/A</v>
      </c>
      <c r="Z43" t="s">
        <v>377</v>
      </c>
      <c r="AA43">
        <v>6</v>
      </c>
    </row>
    <row r="44" spans="2:27" x14ac:dyDescent="0.25">
      <c r="B44" s="29">
        <v>7</v>
      </c>
      <c r="C44" s="51" t="s">
        <v>356</v>
      </c>
      <c r="D44" s="58" t="s">
        <v>84</v>
      </c>
      <c r="E44" s="31" t="e">
        <f t="shared" si="94"/>
        <v>#N/A</v>
      </c>
      <c r="F44" s="289" t="e">
        <f t="shared" si="84"/>
        <v>#N/A</v>
      </c>
      <c r="G44" s="289" t="e">
        <f t="shared" si="89"/>
        <v>#N/A</v>
      </c>
      <c r="H44" s="8" t="e">
        <f t="shared" si="90"/>
        <v>#N/A</v>
      </c>
      <c r="I44" s="82">
        <v>7</v>
      </c>
      <c r="J44" s="46" t="e">
        <f t="shared" si="91"/>
        <v>#N/A</v>
      </c>
      <c r="K44" s="289" t="e">
        <f t="shared" si="85"/>
        <v>#N/A</v>
      </c>
      <c r="L44" s="289" t="e">
        <f t="shared" si="85"/>
        <v>#N/A</v>
      </c>
      <c r="M44" s="289" t="e">
        <f t="shared" si="85"/>
        <v>#N/A</v>
      </c>
      <c r="N44" s="289" t="e">
        <f t="shared" si="85"/>
        <v>#N/A</v>
      </c>
      <c r="O44" s="46" t="e">
        <f t="shared" si="86"/>
        <v>#N/A</v>
      </c>
      <c r="P44" s="290" t="e">
        <f t="shared" si="86"/>
        <v>#N/A</v>
      </c>
      <c r="Q44" s="108" t="e">
        <f t="shared" si="87"/>
        <v>#N/A</v>
      </c>
      <c r="R44" s="94" t="e">
        <f t="shared" si="88"/>
        <v>#N/A</v>
      </c>
      <c r="T44" s="46" t="s">
        <v>89</v>
      </c>
      <c r="U44" s="46">
        <v>8</v>
      </c>
      <c r="V44" s="290">
        <v>10</v>
      </c>
      <c r="W44" s="289" t="e">
        <f t="shared" si="92"/>
        <v>#N/A</v>
      </c>
      <c r="X44" s="290" t="e">
        <f t="shared" si="93"/>
        <v>#N/A</v>
      </c>
      <c r="Z44" t="s">
        <v>378</v>
      </c>
      <c r="AA44">
        <v>7</v>
      </c>
    </row>
    <row r="45" spans="2:27" x14ac:dyDescent="0.25">
      <c r="B45" s="29">
        <v>8</v>
      </c>
      <c r="C45" s="51" t="s">
        <v>43</v>
      </c>
      <c r="D45" s="58" t="s">
        <v>85</v>
      </c>
      <c r="E45" s="31" t="e">
        <f t="shared" si="94"/>
        <v>#N/A</v>
      </c>
      <c r="F45" s="289" t="e">
        <f t="shared" si="84"/>
        <v>#N/A</v>
      </c>
      <c r="G45" s="289" t="e">
        <f t="shared" si="89"/>
        <v>#N/A</v>
      </c>
      <c r="H45" s="8" t="e">
        <f t="shared" si="90"/>
        <v>#N/A</v>
      </c>
      <c r="I45" s="82">
        <v>8</v>
      </c>
      <c r="J45" s="46" t="e">
        <f t="shared" si="91"/>
        <v>#N/A</v>
      </c>
      <c r="K45" s="289" t="e">
        <f t="shared" si="85"/>
        <v>#N/A</v>
      </c>
      <c r="L45" s="289" t="e">
        <f t="shared" si="85"/>
        <v>#N/A</v>
      </c>
      <c r="M45" s="289" t="e">
        <f t="shared" si="85"/>
        <v>#N/A</v>
      </c>
      <c r="N45" s="289" t="e">
        <f t="shared" si="85"/>
        <v>#N/A</v>
      </c>
      <c r="O45" s="46" t="e">
        <f t="shared" si="86"/>
        <v>#N/A</v>
      </c>
      <c r="P45" s="290" t="e">
        <f t="shared" si="86"/>
        <v>#N/A</v>
      </c>
      <c r="Q45" s="108" t="e">
        <f t="shared" si="87"/>
        <v>#N/A</v>
      </c>
      <c r="R45" s="94" t="e">
        <f t="shared" si="88"/>
        <v>#N/A</v>
      </c>
      <c r="T45" s="47" t="s">
        <v>90</v>
      </c>
      <c r="U45" s="47">
        <v>9</v>
      </c>
      <c r="V45" s="288">
        <v>10</v>
      </c>
      <c r="W45" s="287" t="e">
        <f t="shared" si="92"/>
        <v>#N/A</v>
      </c>
      <c r="X45" s="288" t="e">
        <f t="shared" si="93"/>
        <v>#N/A</v>
      </c>
      <c r="Z45" t="s">
        <v>379</v>
      </c>
      <c r="AA45">
        <v>8</v>
      </c>
    </row>
    <row r="46" spans="2:27" x14ac:dyDescent="0.25">
      <c r="B46" s="32">
        <v>9</v>
      </c>
      <c r="C46" s="52" t="s">
        <v>388</v>
      </c>
      <c r="D46" s="33" t="s">
        <v>86</v>
      </c>
      <c r="E46" s="35" t="e">
        <f t="shared" si="94"/>
        <v>#N/A</v>
      </c>
      <c r="F46" s="287" t="e">
        <f t="shared" si="84"/>
        <v>#N/A</v>
      </c>
      <c r="G46" s="287" t="e">
        <f t="shared" si="89"/>
        <v>#N/A</v>
      </c>
      <c r="H46" s="62" t="e">
        <f t="shared" si="90"/>
        <v>#N/A</v>
      </c>
      <c r="I46" s="83">
        <v>9</v>
      </c>
      <c r="J46" s="47" t="e">
        <f t="shared" si="91"/>
        <v>#N/A</v>
      </c>
      <c r="K46" s="287" t="e">
        <f t="shared" si="85"/>
        <v>#N/A</v>
      </c>
      <c r="L46" s="287" t="e">
        <f t="shared" si="85"/>
        <v>#N/A</v>
      </c>
      <c r="M46" s="287" t="e">
        <f t="shared" si="85"/>
        <v>#N/A</v>
      </c>
      <c r="N46" s="287" t="e">
        <f t="shared" si="85"/>
        <v>#N/A</v>
      </c>
      <c r="O46" s="47" t="e">
        <f t="shared" si="86"/>
        <v>#N/A</v>
      </c>
      <c r="P46" s="288" t="e">
        <f t="shared" si="86"/>
        <v>#N/A</v>
      </c>
      <c r="Q46" s="109" t="e">
        <f t="shared" si="87"/>
        <v>#N/A</v>
      </c>
      <c r="R46" s="95" t="e">
        <f t="shared" si="88"/>
        <v>#N/A</v>
      </c>
      <c r="Z46" t="s">
        <v>376</v>
      </c>
      <c r="AA46">
        <v>9</v>
      </c>
    </row>
    <row r="47" spans="2:27" x14ac:dyDescent="0.25">
      <c r="B47" s="4"/>
      <c r="C47" s="30"/>
      <c r="D47" s="30"/>
      <c r="E47" s="30"/>
      <c r="F47" s="289"/>
      <c r="G47" s="289"/>
      <c r="H47" s="9"/>
    </row>
    <row r="48" spans="2:27" x14ac:dyDescent="0.25">
      <c r="B48" s="25" t="s">
        <v>184</v>
      </c>
      <c r="C48" s="28">
        <f>COUNTA(C3:C11,C14:C19,C22:C24)</f>
        <v>11</v>
      </c>
      <c r="D48" s="275">
        <f>C48/$C$50</f>
        <v>0.47826086956521741</v>
      </c>
      <c r="E48" s="30"/>
      <c r="F48" s="289"/>
      <c r="G48" s="289"/>
      <c r="H48" s="9"/>
    </row>
    <row r="49" spans="1:33" x14ac:dyDescent="0.25">
      <c r="B49" s="29" t="s">
        <v>185</v>
      </c>
      <c r="C49" s="31">
        <f>COUNTA(C53:C58,C61:C62,C65:C70)</f>
        <v>12</v>
      </c>
      <c r="D49" s="275">
        <f>C49/$C$50</f>
        <v>0.52173913043478259</v>
      </c>
      <c r="E49" s="30"/>
      <c r="F49" s="289"/>
      <c r="G49" s="289"/>
      <c r="H49" s="9"/>
    </row>
    <row r="50" spans="1:33" x14ac:dyDescent="0.25">
      <c r="B50" s="32" t="s">
        <v>186</v>
      </c>
      <c r="C50" s="35">
        <f>C48+C49</f>
        <v>23</v>
      </c>
      <c r="D50" s="30"/>
      <c r="E50" s="30"/>
      <c r="F50" s="289"/>
      <c r="G50" s="289"/>
      <c r="H50" s="9"/>
    </row>
    <row r="51" spans="1:33" x14ac:dyDescent="0.25">
      <c r="I51">
        <v>6</v>
      </c>
      <c r="K51">
        <v>11</v>
      </c>
      <c r="L51">
        <v>12</v>
      </c>
      <c r="M51">
        <v>13</v>
      </c>
      <c r="N51">
        <v>17</v>
      </c>
      <c r="O51">
        <f>N51+2</f>
        <v>19</v>
      </c>
      <c r="P51">
        <f t="shared" ref="P51:Y51" si="95">O51+2</f>
        <v>21</v>
      </c>
      <c r="Q51">
        <f t="shared" si="95"/>
        <v>23</v>
      </c>
      <c r="R51">
        <f t="shared" si="95"/>
        <v>25</v>
      </c>
      <c r="S51">
        <f t="shared" si="95"/>
        <v>27</v>
      </c>
      <c r="T51">
        <f t="shared" si="95"/>
        <v>29</v>
      </c>
      <c r="U51">
        <f t="shared" si="95"/>
        <v>31</v>
      </c>
      <c r="V51">
        <f t="shared" si="95"/>
        <v>33</v>
      </c>
      <c r="W51">
        <f t="shared" si="95"/>
        <v>35</v>
      </c>
      <c r="X51">
        <f t="shared" si="95"/>
        <v>37</v>
      </c>
      <c r="Y51">
        <f t="shared" si="95"/>
        <v>39</v>
      </c>
      <c r="Z51">
        <v>41</v>
      </c>
      <c r="AA51">
        <v>42</v>
      </c>
      <c r="AB51">
        <v>43</v>
      </c>
      <c r="AC51">
        <v>46</v>
      </c>
      <c r="AD51">
        <v>14</v>
      </c>
      <c r="AE51">
        <v>15</v>
      </c>
      <c r="AF51">
        <v>16</v>
      </c>
      <c r="AG51">
        <v>48</v>
      </c>
    </row>
    <row r="52" spans="1:33" s="289" customFormat="1" ht="74.25" x14ac:dyDescent="0.25">
      <c r="A52" s="66" t="s">
        <v>183</v>
      </c>
      <c r="B52" s="284" t="s">
        <v>116</v>
      </c>
      <c r="C52" s="37" t="s">
        <v>108</v>
      </c>
      <c r="D52" s="37" t="s">
        <v>81</v>
      </c>
      <c r="E52" s="43" t="s">
        <v>92</v>
      </c>
      <c r="F52" s="39" t="s">
        <v>173</v>
      </c>
      <c r="G52" s="39" t="s">
        <v>174</v>
      </c>
      <c r="H52" s="39" t="s">
        <v>175</v>
      </c>
      <c r="I52" s="69" t="s">
        <v>202</v>
      </c>
      <c r="J52" s="69" t="s">
        <v>179</v>
      </c>
      <c r="K52" s="67" t="s">
        <v>176</v>
      </c>
      <c r="L52" s="67" t="s">
        <v>177</v>
      </c>
      <c r="M52" s="68" t="s">
        <v>178</v>
      </c>
      <c r="N52" s="67" t="s">
        <v>50</v>
      </c>
      <c r="O52" s="67" t="s">
        <v>52</v>
      </c>
      <c r="P52" s="67" t="s">
        <v>54</v>
      </c>
      <c r="Q52" s="67" t="s">
        <v>56</v>
      </c>
      <c r="R52" s="67" t="s">
        <v>58</v>
      </c>
      <c r="S52" s="67" t="s">
        <v>98</v>
      </c>
      <c r="T52" s="67" t="s">
        <v>61</v>
      </c>
      <c r="U52" s="67" t="s">
        <v>63</v>
      </c>
      <c r="V52" s="67" t="s">
        <v>65</v>
      </c>
      <c r="W52" s="67" t="s">
        <v>67</v>
      </c>
      <c r="X52" s="67" t="s">
        <v>69</v>
      </c>
      <c r="Y52" s="68" t="s">
        <v>71</v>
      </c>
      <c r="Z52" s="72" t="s">
        <v>189</v>
      </c>
      <c r="AA52" s="67" t="s">
        <v>188</v>
      </c>
      <c r="AB52" s="68" t="s">
        <v>190</v>
      </c>
      <c r="AC52" s="276" t="s">
        <v>403</v>
      </c>
      <c r="AD52" s="67" t="s">
        <v>176</v>
      </c>
      <c r="AE52" s="67" t="s">
        <v>177</v>
      </c>
      <c r="AF52" s="68" t="s">
        <v>178</v>
      </c>
      <c r="AG52" s="276" t="s">
        <v>187</v>
      </c>
    </row>
    <row r="53" spans="1:33" x14ac:dyDescent="0.25">
      <c r="A53" s="289">
        <v>1</v>
      </c>
      <c r="B53" s="29" t="s">
        <v>98</v>
      </c>
      <c r="C53" s="289" t="s">
        <v>3</v>
      </c>
      <c r="D53" s="30" t="e">
        <f>IF($C53="","",VLOOKUP($C53,KALPit!$F$10:$BI$212,D$1,FALSE))</f>
        <v>#N/A</v>
      </c>
      <c r="E53" s="31" t="e">
        <f>IF($C53="","",VLOOKUP($C53,KALPit!$F$10:$BI$212,E$1+1,FALSE))</f>
        <v>#N/A</v>
      </c>
      <c r="F53" s="289" t="e">
        <f t="shared" ref="F53:F58" si="96">IF($C53="","",IF(AVERAGE(K53:M53)&gt;7,1,0))</f>
        <v>#N/A</v>
      </c>
      <c r="G53" s="289" t="e">
        <f t="shared" ref="G53:G58" si="97">IF($C53="","",IF(AVERAGE(K53:M53)&gt;6.5,1,0))</f>
        <v>#N/A</v>
      </c>
      <c r="H53" s="289" t="e">
        <f t="shared" ref="H53:H58" si="98">IF($C53="","",IF(AVERAGE(K53:M53)&gt;6,1,0))</f>
        <v>#N/A</v>
      </c>
      <c r="I53" s="91" t="e">
        <f>IF($C53="","",VLOOKUP($C53,KALPit!$F$10:$BI$70,I$51,FALSE))</f>
        <v>#N/A</v>
      </c>
      <c r="J53" s="70">
        <f t="shared" ref="J53:J58" si="99">IF($C53="","",COUNT(N53:Y53))</f>
        <v>0</v>
      </c>
      <c r="K53" s="289" t="e">
        <f>IF($C53="","",VLOOKUP($C53,KALPit!$F$10:$BI$70,K$51,FALSE))</f>
        <v>#N/A</v>
      </c>
      <c r="L53" s="289" t="e">
        <f>IF($C53="","",VLOOKUP($C53,KALPit!$F$10:$BI$70,L$51,FALSE))</f>
        <v>#N/A</v>
      </c>
      <c r="M53" s="290" t="e">
        <f>IF($C53="","",VLOOKUP($C53,KALPit!$F$10:$BI$70,M$51,FALSE))</f>
        <v>#N/A</v>
      </c>
      <c r="N53" s="289" t="e">
        <f>IF($C53="","",VLOOKUP($C53,KALPit!$F$10:$BI$70,N$51,FALSE))</f>
        <v>#N/A</v>
      </c>
      <c r="O53" s="289" t="e">
        <f>IF($C53="","",VLOOKUP($C53,KALPit!$F$10:$BI$70,O$51,FALSE))</f>
        <v>#N/A</v>
      </c>
      <c r="P53" s="289" t="e">
        <f>IF($C53="","",VLOOKUP($C53,KALPit!$F$10:$BI$70,P$51,FALSE))</f>
        <v>#N/A</v>
      </c>
      <c r="Q53" s="289" t="e">
        <f>IF($C53="","",VLOOKUP($C53,KALPit!$F$10:$BI$70,Q$51,FALSE))</f>
        <v>#N/A</v>
      </c>
      <c r="R53" s="289" t="e">
        <f>IF($C53="","",VLOOKUP($C53,KALPit!$F$10:$BI$70,R$51,FALSE))</f>
        <v>#N/A</v>
      </c>
      <c r="S53" s="289" t="e">
        <f>IF($C53="","",VLOOKUP($C53,KALPit!$F$10:$BI$70,S$51,FALSE))</f>
        <v>#N/A</v>
      </c>
      <c r="T53" s="289" t="e">
        <f>IF($C53="","",VLOOKUP($C53,KALPit!$F$10:$BI$70,T$51,FALSE))</f>
        <v>#N/A</v>
      </c>
      <c r="U53" s="289" t="e">
        <f>IF($C53="","",VLOOKUP($C53,KALPit!$F$10:$BI$70,U$51,FALSE))</f>
        <v>#N/A</v>
      </c>
      <c r="V53" s="289" t="e">
        <f>IF($C53="","",VLOOKUP($C53,KALPit!$F$10:$BI$70,V$51,FALSE))</f>
        <v>#N/A</v>
      </c>
      <c r="W53" s="289" t="e">
        <f>IF($C53="","",VLOOKUP($C53,KALPit!$F$10:$BI$70,W$51,FALSE))</f>
        <v>#N/A</v>
      </c>
      <c r="X53" s="289" t="e">
        <f>IF($C53="","",VLOOKUP($C53,KALPit!$F$10:$BI$70,X$51,FALSE))</f>
        <v>#N/A</v>
      </c>
      <c r="Y53" s="290" t="e">
        <f>IF($C53="","",VLOOKUP($C53,KALPit!$F$10:$BI$70,Y$51,FALSE))</f>
        <v>#N/A</v>
      </c>
      <c r="Z53" s="46" t="e">
        <f>IF($C53="","",VLOOKUP($C53,KALPit!$F$10:$BI$70,Z$51,FALSE))</f>
        <v>#N/A</v>
      </c>
      <c r="AA53" s="289" t="e">
        <f>IF($C53="","",VLOOKUP($C53,KALPit!$F$10:$BI$70,AA$51,FALSE))</f>
        <v>#N/A</v>
      </c>
      <c r="AB53" s="73" t="e">
        <f>IF($C53="","",VLOOKUP($C53,KALPit!$F$10:$BI$70,AB$51,FALSE))</f>
        <v>#N/A</v>
      </c>
      <c r="AC53" s="277" t="e">
        <f>IF($C53="","",VLOOKUP($C53,KALPit!$F$10:$BI$70,AC$51,FALSE))</f>
        <v>#N/A</v>
      </c>
      <c r="AD53" s="289" t="e">
        <f>IF($C53="","",VLOOKUP($C53,KALPit!$F$10:$BI$70,AD$51,FALSE))</f>
        <v>#N/A</v>
      </c>
      <c r="AE53" s="289" t="e">
        <f>IF($C53="","",VLOOKUP($C53,KALPit!$F$10:$BI$70,AE$51,FALSE))</f>
        <v>#N/A</v>
      </c>
      <c r="AF53" s="290" t="e">
        <f>IF($C53="","",VLOOKUP($C53,KALPit!$F$10:$BI$70,AF$51,FALSE))</f>
        <v>#N/A</v>
      </c>
      <c r="AG53" s="277" t="e">
        <f>IF($C53="","",VLOOKUP($C53,KALPit!$F$10:$BI$70,AG$51,FALSE))</f>
        <v>#N/A</v>
      </c>
    </row>
    <row r="54" spans="1:33" x14ac:dyDescent="0.25">
      <c r="A54" s="289">
        <v>2</v>
      </c>
      <c r="B54" s="29" t="s">
        <v>98</v>
      </c>
      <c r="C54" s="30" t="s">
        <v>311</v>
      </c>
      <c r="D54" s="30" t="e">
        <f>IF($C54="","",VLOOKUP($C54,KALPit!$F$10:$BI$212,D$1,FALSE))</f>
        <v>#N/A</v>
      </c>
      <c r="E54" s="31" t="e">
        <f>IF($C54="","",VLOOKUP($C54,KALPit!$F$10:$BI$212,E$1+1,FALSE))</f>
        <v>#N/A</v>
      </c>
      <c r="F54" s="289" t="e">
        <f t="shared" si="96"/>
        <v>#N/A</v>
      </c>
      <c r="G54" s="289" t="e">
        <f t="shared" si="97"/>
        <v>#N/A</v>
      </c>
      <c r="H54" s="289" t="e">
        <f t="shared" si="98"/>
        <v>#N/A</v>
      </c>
      <c r="I54" s="92" t="e">
        <f>IF($C54="","",VLOOKUP($C54,KALPit!$F$10:$BI$70,I$51,FALSE))</f>
        <v>#N/A</v>
      </c>
      <c r="J54" s="70">
        <f t="shared" si="99"/>
        <v>0</v>
      </c>
      <c r="K54" s="289" t="e">
        <f>IF($C54="","",VLOOKUP($C54,KALPit!$F$10:$BI$70,K$51,FALSE))</f>
        <v>#N/A</v>
      </c>
      <c r="L54" s="289" t="e">
        <f>IF($C54="","",VLOOKUP($C54,KALPit!$F$10:$BI$70,L$51,FALSE))</f>
        <v>#N/A</v>
      </c>
      <c r="M54" s="290" t="e">
        <f>IF($C54="","",VLOOKUP($C54,KALPit!$F$10:$BI$70,M$51,FALSE))</f>
        <v>#N/A</v>
      </c>
      <c r="N54" s="289" t="e">
        <f>IF($C54="","",VLOOKUP($C54,KALPit!$F$10:$BI$70,N$51,FALSE))</f>
        <v>#N/A</v>
      </c>
      <c r="O54" s="289" t="e">
        <f>IF($C54="","",VLOOKUP($C54,KALPit!$F$10:$BI$70,O$51,FALSE))</f>
        <v>#N/A</v>
      </c>
      <c r="P54" s="289" t="e">
        <f>IF($C54="","",VLOOKUP($C54,KALPit!$F$10:$BI$70,P$51,FALSE))</f>
        <v>#N/A</v>
      </c>
      <c r="Q54" s="289" t="e">
        <f>IF($C54="","",VLOOKUP($C54,KALPit!$F$10:$BI$70,Q$51,FALSE))</f>
        <v>#N/A</v>
      </c>
      <c r="R54" s="289" t="e">
        <f>IF($C54="","",VLOOKUP($C54,KALPit!$F$10:$BI$70,R$51,FALSE))</f>
        <v>#N/A</v>
      </c>
      <c r="S54" s="289" t="e">
        <f>IF($C54="","",VLOOKUP($C54,KALPit!$F$10:$BI$70,S$51,FALSE))</f>
        <v>#N/A</v>
      </c>
      <c r="T54" s="289" t="e">
        <f>IF($C54="","",VLOOKUP($C54,KALPit!$F$10:$BI$70,T$51,FALSE))</f>
        <v>#N/A</v>
      </c>
      <c r="U54" s="289" t="e">
        <f>IF($C54="","",VLOOKUP($C54,KALPit!$F$10:$BI$70,U$51,FALSE))</f>
        <v>#N/A</v>
      </c>
      <c r="V54" s="289" t="e">
        <f>IF($C54="","",VLOOKUP($C54,KALPit!$F$10:$BI$70,V$51,FALSE))</f>
        <v>#N/A</v>
      </c>
      <c r="W54" s="289" t="e">
        <f>IF($C54="","",VLOOKUP($C54,KALPit!$F$10:$BI$70,W$51,FALSE))</f>
        <v>#N/A</v>
      </c>
      <c r="X54" s="289" t="e">
        <f>IF($C54="","",VLOOKUP($C54,KALPit!$F$10:$BI$70,X$51,FALSE))</f>
        <v>#N/A</v>
      </c>
      <c r="Y54" s="290" t="e">
        <f>IF($C54="","",VLOOKUP($C54,KALPit!$F$10:$BI$70,Y$51,FALSE))</f>
        <v>#N/A</v>
      </c>
      <c r="Z54" s="46" t="e">
        <f>IF($C54="","",VLOOKUP($C54,KALPit!$F$10:$BI$70,Z$51,FALSE))</f>
        <v>#N/A</v>
      </c>
      <c r="AA54" s="289" t="e">
        <f>IF($C54="","",VLOOKUP($C54,KALPit!$F$10:$BI$70,AA$51,FALSE))</f>
        <v>#N/A</v>
      </c>
      <c r="AB54" s="73" t="e">
        <f>IF($C54="","",VLOOKUP($C54,KALPit!$F$10:$BI$70,AB$51,FALSE))</f>
        <v>#N/A</v>
      </c>
      <c r="AC54" s="60" t="e">
        <f>IF($C54="","",VLOOKUP($C54,KALPit!$F$10:$BI$70,AC$51,FALSE))</f>
        <v>#N/A</v>
      </c>
      <c r="AD54" s="289" t="e">
        <f>IF($C54="","",VLOOKUP($C54,KALPit!$F$10:$BI$70,AD$51,FALSE))</f>
        <v>#N/A</v>
      </c>
      <c r="AE54" s="289" t="e">
        <f>IF($C54="","",VLOOKUP($C54,KALPit!$F$10:$BI$70,AE$51,FALSE))</f>
        <v>#N/A</v>
      </c>
      <c r="AF54" s="290" t="e">
        <f>IF($C54="","",VLOOKUP($C54,KALPit!$F$10:$BI$70,AF$51,FALSE))</f>
        <v>#N/A</v>
      </c>
      <c r="AG54" s="60" t="e">
        <f>IF($C54="","",VLOOKUP($C54,KALPit!$F$10:$BI$70,AG$51,FALSE))</f>
        <v>#N/A</v>
      </c>
    </row>
    <row r="55" spans="1:33" x14ac:dyDescent="0.25">
      <c r="A55" s="289">
        <v>3</v>
      </c>
      <c r="B55" s="29" t="s">
        <v>98</v>
      </c>
      <c r="C55" s="289" t="s">
        <v>393</v>
      </c>
      <c r="D55" s="30" t="e">
        <f>IF($C55="","",VLOOKUP($C55,KALPit!$F$10:$BI$212,D$1,FALSE))</f>
        <v>#N/A</v>
      </c>
      <c r="E55" s="31" t="e">
        <f>IF($C55="","",VLOOKUP($C55,KALPit!$F$10:$BI$212,E$1+1,FALSE))</f>
        <v>#N/A</v>
      </c>
      <c r="F55" s="289" t="e">
        <f t="shared" si="96"/>
        <v>#N/A</v>
      </c>
      <c r="G55" s="289" t="e">
        <f t="shared" si="97"/>
        <v>#N/A</v>
      </c>
      <c r="H55" s="289" t="e">
        <f>IF($C55="","",IF(AVERAGE(K55:M55)&gt;6,1,0))</f>
        <v>#N/A</v>
      </c>
      <c r="I55" s="92" t="e">
        <f>IF($C55="","",VLOOKUP($C55,KALPit!$F$10:$BI$70,I$51,FALSE))</f>
        <v>#N/A</v>
      </c>
      <c r="J55" s="70">
        <f t="shared" si="99"/>
        <v>0</v>
      </c>
      <c r="K55" s="289" t="e">
        <f>IF($C55="","",VLOOKUP($C55,KALPit!$F$10:$BI$70,K$51,FALSE))</f>
        <v>#N/A</v>
      </c>
      <c r="L55" s="289" t="e">
        <f>IF($C55="","",VLOOKUP($C55,KALPit!$F$10:$BI$70,L$51,FALSE))</f>
        <v>#N/A</v>
      </c>
      <c r="M55" s="290" t="e">
        <f>IF($C55="","",VLOOKUP($C55,KALPit!$F$10:$BI$70,M$51,FALSE))</f>
        <v>#N/A</v>
      </c>
      <c r="N55" s="289" t="e">
        <f>IF($C55="","",VLOOKUP($C55,KALPit!$F$10:$BI$70,N$51,FALSE))</f>
        <v>#N/A</v>
      </c>
      <c r="O55" s="289" t="e">
        <f>IF($C55="","",VLOOKUP($C55,KALPit!$F$10:$BI$70,O$51,FALSE))</f>
        <v>#N/A</v>
      </c>
      <c r="P55" s="289" t="e">
        <f>IF($C55="","",VLOOKUP($C55,KALPit!$F$10:$BI$70,P$51,FALSE))</f>
        <v>#N/A</v>
      </c>
      <c r="Q55" s="289" t="e">
        <f>IF($C55="","",VLOOKUP($C55,KALPit!$F$10:$BI$70,Q$51,FALSE))</f>
        <v>#N/A</v>
      </c>
      <c r="R55" s="289" t="e">
        <f>IF($C55="","",VLOOKUP($C55,KALPit!$F$10:$BI$70,R$51,FALSE))</f>
        <v>#N/A</v>
      </c>
      <c r="S55" s="289" t="e">
        <f>IF($C55="","",VLOOKUP($C55,KALPit!$F$10:$BI$70,S$51,FALSE))</f>
        <v>#N/A</v>
      </c>
      <c r="T55" s="289" t="e">
        <f>IF($C55="","",VLOOKUP($C55,KALPit!$F$10:$BI$70,T$51,FALSE))</f>
        <v>#N/A</v>
      </c>
      <c r="U55" s="289" t="e">
        <f>IF($C55="","",VLOOKUP($C55,KALPit!$F$10:$BI$70,U$51,FALSE))</f>
        <v>#N/A</v>
      </c>
      <c r="V55" s="289" t="e">
        <f>IF($C55="","",VLOOKUP($C55,KALPit!$F$10:$BI$70,V$51,FALSE))</f>
        <v>#N/A</v>
      </c>
      <c r="W55" s="289" t="e">
        <f>IF($C55="","",VLOOKUP($C55,KALPit!$F$10:$BI$70,W$51,FALSE))</f>
        <v>#N/A</v>
      </c>
      <c r="X55" s="289" t="e">
        <f>IF($C55="","",VLOOKUP($C55,KALPit!$F$10:$BI$70,X$51,FALSE))</f>
        <v>#N/A</v>
      </c>
      <c r="Y55" s="290" t="e">
        <f>IF($C55="","",VLOOKUP($C55,KALPit!$F$10:$BI$70,Y$51,FALSE))</f>
        <v>#N/A</v>
      </c>
      <c r="Z55" s="46" t="e">
        <f>IF($C55="","",VLOOKUP($C55,KALPit!$F$10:$BI$70,Z$51,FALSE))</f>
        <v>#N/A</v>
      </c>
      <c r="AA55" s="289" t="e">
        <f>IF($C55="","",VLOOKUP($C55,KALPit!$F$10:$BI$70,AA$51,FALSE))</f>
        <v>#N/A</v>
      </c>
      <c r="AB55" s="73" t="e">
        <f>IF($C55="","",VLOOKUP($C55,KALPit!$F$10:$BI$70,AB$51,FALSE))</f>
        <v>#N/A</v>
      </c>
      <c r="AC55" s="60" t="e">
        <f>IF($C55="","",VLOOKUP($C55,KALPit!$F$10:$BI$70,AC$51,FALSE))</f>
        <v>#N/A</v>
      </c>
      <c r="AD55" s="289" t="e">
        <f>IF($C55="","",VLOOKUP($C55,KALPit!$F$10:$BI$70,AD$51,FALSE))</f>
        <v>#N/A</v>
      </c>
      <c r="AE55" s="289" t="e">
        <f>IF($C55="","",VLOOKUP($C55,KALPit!$F$10:$BI$70,AE$51,FALSE))</f>
        <v>#N/A</v>
      </c>
      <c r="AF55" s="290" t="e">
        <f>IF($C55="","",VLOOKUP($C55,KALPit!$F$10:$BI$70,AF$51,FALSE))</f>
        <v>#N/A</v>
      </c>
      <c r="AG55" s="60" t="e">
        <f>IF($C55="","",VLOOKUP($C55,KALPit!$F$10:$BI$70,AG$51,FALSE))</f>
        <v>#N/A</v>
      </c>
    </row>
    <row r="56" spans="1:33" x14ac:dyDescent="0.25">
      <c r="A56" s="289">
        <v>4</v>
      </c>
      <c r="B56" s="29" t="s">
        <v>98</v>
      </c>
      <c r="C56" s="58" t="s">
        <v>354</v>
      </c>
      <c r="D56" s="30" t="e">
        <f>IF($C56="","",VLOOKUP($C56,KALPit!$F$10:$BI$212,D$1,FALSE))</f>
        <v>#N/A</v>
      </c>
      <c r="E56" s="31" t="e">
        <f>IF($C56="","",VLOOKUP($C56,KALPit!$F$10:$BI$212,E$1+1,FALSE))</f>
        <v>#N/A</v>
      </c>
      <c r="F56" s="289" t="e">
        <f t="shared" si="96"/>
        <v>#N/A</v>
      </c>
      <c r="G56" s="289" t="e">
        <f t="shared" si="97"/>
        <v>#N/A</v>
      </c>
      <c r="H56" s="289" t="e">
        <f t="shared" si="98"/>
        <v>#N/A</v>
      </c>
      <c r="I56" s="92" t="e">
        <f>IF($C56="","",VLOOKUP($C56,KALPit!$F$10:$BI$70,I$51,FALSE))</f>
        <v>#N/A</v>
      </c>
      <c r="J56" s="70">
        <f t="shared" si="99"/>
        <v>0</v>
      </c>
      <c r="K56" s="289" t="e">
        <f>IF($C56="","",VLOOKUP($C56,KALPit!$F$10:$BI$70,K$51,FALSE))</f>
        <v>#N/A</v>
      </c>
      <c r="L56" s="289" t="e">
        <f>IF($C56="","",VLOOKUP($C56,KALPit!$F$10:$BI$70,L$51,FALSE))</f>
        <v>#N/A</v>
      </c>
      <c r="M56" s="290" t="e">
        <f>IF($C56="","",VLOOKUP($C56,KALPit!$F$10:$BI$70,M$51,FALSE))</f>
        <v>#N/A</v>
      </c>
      <c r="N56" s="289" t="e">
        <f>IF($C56="","",VLOOKUP($C56,KALPit!$F$10:$BI$70,N$51,FALSE))</f>
        <v>#N/A</v>
      </c>
      <c r="O56" s="289" t="e">
        <f>IF($C56="","",VLOOKUP($C56,KALPit!$F$10:$BI$70,O$51,FALSE))</f>
        <v>#N/A</v>
      </c>
      <c r="P56" s="289" t="e">
        <f>IF($C56="","",VLOOKUP($C56,KALPit!$F$10:$BI$70,P$51,FALSE))</f>
        <v>#N/A</v>
      </c>
      <c r="Q56" s="289" t="e">
        <f>IF($C56="","",VLOOKUP($C56,KALPit!$F$10:$BI$70,Q$51,FALSE))</f>
        <v>#N/A</v>
      </c>
      <c r="R56" s="289" t="e">
        <f>IF($C56="","",VLOOKUP($C56,KALPit!$F$10:$BI$70,R$51,FALSE))</f>
        <v>#N/A</v>
      </c>
      <c r="S56" s="289" t="e">
        <f>IF($C56="","",VLOOKUP($C56,KALPit!$F$10:$BI$70,S$51,FALSE))</f>
        <v>#N/A</v>
      </c>
      <c r="T56" s="289" t="e">
        <f>IF($C56="","",VLOOKUP($C56,KALPit!$F$10:$BI$70,T$51,FALSE))</f>
        <v>#N/A</v>
      </c>
      <c r="U56" s="289" t="e">
        <f>IF($C56="","",VLOOKUP($C56,KALPit!$F$10:$BI$70,U$51,FALSE))</f>
        <v>#N/A</v>
      </c>
      <c r="V56" s="289" t="e">
        <f>IF($C56="","",VLOOKUP($C56,KALPit!$F$10:$BI$70,V$51,FALSE))</f>
        <v>#N/A</v>
      </c>
      <c r="W56" s="289" t="e">
        <f>IF($C56="","",VLOOKUP($C56,KALPit!$F$10:$BI$70,W$51,FALSE))</f>
        <v>#N/A</v>
      </c>
      <c r="X56" s="289" t="e">
        <f>IF($C56="","",VLOOKUP($C56,KALPit!$F$10:$BI$70,X$51,FALSE))</f>
        <v>#N/A</v>
      </c>
      <c r="Y56" s="290" t="e">
        <f>IF($C56="","",VLOOKUP($C56,KALPit!$F$10:$BI$70,Y$51,FALSE))</f>
        <v>#N/A</v>
      </c>
      <c r="Z56" s="46" t="e">
        <f>IF($C56="","",VLOOKUP($C56,KALPit!$F$10:$BI$70,Z$51,FALSE))</f>
        <v>#N/A</v>
      </c>
      <c r="AA56" s="289" t="e">
        <f>IF($C56="","",VLOOKUP($C56,KALPit!$F$10:$BI$70,AA$51,FALSE))</f>
        <v>#N/A</v>
      </c>
      <c r="AB56" s="73" t="e">
        <f>IF($C56="","",VLOOKUP($C56,KALPit!$F$10:$BI$70,AB$51,FALSE))</f>
        <v>#N/A</v>
      </c>
      <c r="AC56" s="60" t="e">
        <f>IF($C56="","",VLOOKUP($C56,KALPit!$F$10:$BI$70,AC$51,FALSE))</f>
        <v>#N/A</v>
      </c>
      <c r="AD56" s="289" t="e">
        <f>IF($C56="","",VLOOKUP($C56,KALPit!$F$10:$BI$70,AD$51,FALSE))</f>
        <v>#N/A</v>
      </c>
      <c r="AE56" s="289" t="e">
        <f>IF($C56="","",VLOOKUP($C56,KALPit!$F$10:$BI$70,AE$51,FALSE))</f>
        <v>#N/A</v>
      </c>
      <c r="AF56" s="290" t="e">
        <f>IF($C56="","",VLOOKUP($C56,KALPit!$F$10:$BI$70,AF$51,FALSE))</f>
        <v>#N/A</v>
      </c>
      <c r="AG56" s="60" t="e">
        <f>IF($C56="","",VLOOKUP($C56,KALPit!$F$10:$BI$70,AG$51,FALSE))</f>
        <v>#N/A</v>
      </c>
    </row>
    <row r="57" spans="1:33" x14ac:dyDescent="0.25">
      <c r="A57" s="289">
        <v>5</v>
      </c>
      <c r="B57" s="29" t="s">
        <v>98</v>
      </c>
      <c r="C57" s="58" t="s">
        <v>391</v>
      </c>
      <c r="D57" s="30" t="e">
        <f>IF($C57="","",VLOOKUP($C57,KALPit!$F$10:$BI$212,D$1,FALSE))</f>
        <v>#N/A</v>
      </c>
      <c r="E57" s="31" t="e">
        <f>IF($C57="","",VLOOKUP($C57,KALPit!$F$10:$BI$212,E$1+1,FALSE))</f>
        <v>#N/A</v>
      </c>
      <c r="F57" s="289" t="e">
        <f t="shared" si="96"/>
        <v>#N/A</v>
      </c>
      <c r="G57" s="289" t="e">
        <f t="shared" si="97"/>
        <v>#N/A</v>
      </c>
      <c r="H57" s="289" t="e">
        <f t="shared" si="98"/>
        <v>#N/A</v>
      </c>
      <c r="I57" s="92" t="e">
        <f>IF($C57="","",VLOOKUP($C57,KALPit!$F$10:$BI$70,I$51,FALSE))</f>
        <v>#N/A</v>
      </c>
      <c r="J57" s="70">
        <f t="shared" si="99"/>
        <v>0</v>
      </c>
      <c r="K57" s="289" t="e">
        <f>IF($C57="","",VLOOKUP($C57,KALPit!$F$10:$BI$70,K$51,FALSE))</f>
        <v>#N/A</v>
      </c>
      <c r="L57" s="289" t="e">
        <f>IF($C57="","",VLOOKUP($C57,KALPit!$F$10:$BI$70,L$51,FALSE))</f>
        <v>#N/A</v>
      </c>
      <c r="M57" s="290" t="e">
        <f>IF($C57="","",VLOOKUP($C57,KALPit!$F$10:$BI$70,M$51,FALSE))</f>
        <v>#N/A</v>
      </c>
      <c r="N57" s="289" t="e">
        <f>IF($C57="","",VLOOKUP($C57,KALPit!$F$10:$BI$70,N$51,FALSE))</f>
        <v>#N/A</v>
      </c>
      <c r="O57" s="289" t="e">
        <f>IF($C57="","",VLOOKUP($C57,KALPit!$F$10:$BI$70,O$51,FALSE))</f>
        <v>#N/A</v>
      </c>
      <c r="P57" s="289" t="e">
        <f>IF($C57="","",VLOOKUP($C57,KALPit!$F$10:$BI$70,P$51,FALSE))</f>
        <v>#N/A</v>
      </c>
      <c r="Q57" s="289" t="e">
        <f>IF($C57="","",VLOOKUP($C57,KALPit!$F$10:$BI$70,Q$51,FALSE))</f>
        <v>#N/A</v>
      </c>
      <c r="R57" s="289" t="e">
        <f>IF($C57="","",VLOOKUP($C57,KALPit!$F$10:$BI$70,R$51,FALSE))</f>
        <v>#N/A</v>
      </c>
      <c r="S57" s="289" t="e">
        <f>IF($C57="","",VLOOKUP($C57,KALPit!$F$10:$BI$70,S$51,FALSE))</f>
        <v>#N/A</v>
      </c>
      <c r="T57" s="289" t="e">
        <f>IF($C57="","",VLOOKUP($C57,KALPit!$F$10:$BI$70,T$51,FALSE))</f>
        <v>#N/A</v>
      </c>
      <c r="U57" s="289" t="e">
        <f>IF($C57="","",VLOOKUP($C57,KALPit!$F$10:$BI$70,U$51,FALSE))</f>
        <v>#N/A</v>
      </c>
      <c r="V57" s="289" t="e">
        <f>IF($C57="","",VLOOKUP($C57,KALPit!$F$10:$BI$70,V$51,FALSE))</f>
        <v>#N/A</v>
      </c>
      <c r="W57" s="289" t="e">
        <f>IF($C57="","",VLOOKUP($C57,KALPit!$F$10:$BI$70,W$51,FALSE))</f>
        <v>#N/A</v>
      </c>
      <c r="X57" s="289" t="e">
        <f>IF($C57="","",VLOOKUP($C57,KALPit!$F$10:$BI$70,X$51,FALSE))</f>
        <v>#N/A</v>
      </c>
      <c r="Y57" s="290" t="e">
        <f>IF($C57="","",VLOOKUP($C57,KALPit!$F$10:$BI$70,Y$51,FALSE))</f>
        <v>#N/A</v>
      </c>
      <c r="Z57" s="46" t="e">
        <f>IF($C57="","",VLOOKUP($C57,KALPit!$F$10:$BI$70,Z$51,FALSE))</f>
        <v>#N/A</v>
      </c>
      <c r="AA57" s="289" t="e">
        <f>IF($C57="","",VLOOKUP($C57,KALPit!$F$10:$BI$70,AA$51,FALSE))</f>
        <v>#N/A</v>
      </c>
      <c r="AB57" s="73" t="e">
        <f>IF($C57="","",VLOOKUP($C57,KALPit!$F$10:$BI$70,AB$51,FALSE))</f>
        <v>#N/A</v>
      </c>
      <c r="AC57" s="60" t="e">
        <f>IF($C57="","",VLOOKUP($C57,KALPit!$F$10:$BI$70,AC$51,FALSE))</f>
        <v>#N/A</v>
      </c>
      <c r="AD57" s="289" t="e">
        <f>IF($C57="","",VLOOKUP($C57,KALPit!$F$10:$BI$70,AD$51,FALSE))</f>
        <v>#N/A</v>
      </c>
      <c r="AE57" s="289" t="e">
        <f>IF($C57="","",VLOOKUP($C57,KALPit!$F$10:$BI$70,AE$51,FALSE))</f>
        <v>#N/A</v>
      </c>
      <c r="AF57" s="290" t="e">
        <f>IF($C57="","",VLOOKUP($C57,KALPit!$F$10:$BI$70,AF$51,FALSE))</f>
        <v>#N/A</v>
      </c>
      <c r="AG57" s="60" t="e">
        <f>IF($C57="","",VLOOKUP($C57,KALPit!$F$10:$BI$70,AG$51,FALSE))</f>
        <v>#N/A</v>
      </c>
    </row>
    <row r="58" spans="1:33" x14ac:dyDescent="0.25">
      <c r="A58" s="289">
        <v>6</v>
      </c>
      <c r="B58" s="32" t="s">
        <v>117</v>
      </c>
      <c r="C58" s="287"/>
      <c r="D58" s="33" t="str">
        <f>IF($C58="","",VLOOKUP($C58,KALPit!$F$10:$BI$212,D$1,FALSE))</f>
        <v/>
      </c>
      <c r="E58" s="35" t="str">
        <f>IF($C58="","",VLOOKUP($C58,KALPit!$F$10:$BI$212,E$1+1,FALSE))</f>
        <v/>
      </c>
      <c r="F58" s="287" t="str">
        <f t="shared" si="96"/>
        <v/>
      </c>
      <c r="G58" s="287" t="str">
        <f t="shared" si="97"/>
        <v/>
      </c>
      <c r="H58" s="287" t="str">
        <f t="shared" si="98"/>
        <v/>
      </c>
      <c r="I58" s="93" t="str">
        <f>IF($C58="","",VLOOKUP($C58,KALPit!$F$10:$BI$70,I$51,FALSE))</f>
        <v/>
      </c>
      <c r="J58" s="71" t="str">
        <f t="shared" si="99"/>
        <v/>
      </c>
      <c r="K58" s="287" t="str">
        <f>IF($C58="","",VLOOKUP($C58,KALPit!$F$10:$BI$70,K$51,FALSE))</f>
        <v/>
      </c>
      <c r="L58" s="287" t="str">
        <f>IF($C58="","",VLOOKUP($C58,KALPit!$F$10:$BI$70,L$51,FALSE))</f>
        <v/>
      </c>
      <c r="M58" s="288" t="str">
        <f>IF($C58="","",VLOOKUP($C58,KALPit!$F$10:$BI$70,M$51,FALSE))</f>
        <v/>
      </c>
      <c r="N58" s="287" t="str">
        <f>IF($C58="","",VLOOKUP($C58,KALPit!$F$10:$BI$70,N$51,FALSE))</f>
        <v/>
      </c>
      <c r="O58" s="287" t="str">
        <f>IF($C58="","",VLOOKUP($C58,KALPit!$F$10:$BI$70,O$51,FALSE))</f>
        <v/>
      </c>
      <c r="P58" s="287" t="str">
        <f>IF($C58="","",VLOOKUP($C58,KALPit!$F$10:$BI$70,P$51,FALSE))</f>
        <v/>
      </c>
      <c r="Q58" s="287" t="str">
        <f>IF($C58="","",VLOOKUP($C58,KALPit!$F$10:$BI$70,Q$51,FALSE))</f>
        <v/>
      </c>
      <c r="R58" s="287" t="str">
        <f>IF($C58="","",VLOOKUP($C58,KALPit!$F$10:$BI$70,R$51,FALSE))</f>
        <v/>
      </c>
      <c r="S58" s="287" t="str">
        <f>IF($C58="","",VLOOKUP($C58,KALPit!$F$10:$BI$70,S$51,FALSE))</f>
        <v/>
      </c>
      <c r="T58" s="287" t="str">
        <f>IF($C58="","",VLOOKUP($C58,KALPit!$F$10:$BI$70,T$51,FALSE))</f>
        <v/>
      </c>
      <c r="U58" s="287" t="str">
        <f>IF($C58="","",VLOOKUP($C58,KALPit!$F$10:$BI$70,U$51,FALSE))</f>
        <v/>
      </c>
      <c r="V58" s="287" t="str">
        <f>IF($C58="","",VLOOKUP($C58,KALPit!$F$10:$BI$70,V$51,FALSE))</f>
        <v/>
      </c>
      <c r="W58" s="287" t="str">
        <f>IF($C58="","",VLOOKUP($C58,KALPit!$F$10:$BI$70,W$51,FALSE))</f>
        <v/>
      </c>
      <c r="X58" s="287" t="str">
        <f>IF($C58="","",VLOOKUP($C58,KALPit!$F$10:$BI$70,X$51,FALSE))</f>
        <v/>
      </c>
      <c r="Y58" s="288" t="str">
        <f>IF($C58="","",VLOOKUP($C58,KALPit!$F$10:$BI$70,Y$51,FALSE))</f>
        <v/>
      </c>
      <c r="Z58" s="47" t="str">
        <f>IF($C58="","",VLOOKUP($C58,KALPit!$F$10:$BI$70,Z$51,FALSE))</f>
        <v/>
      </c>
      <c r="AA58" s="287" t="str">
        <f>IF($C58="","",VLOOKUP($C58,KALPit!$F$10:$BI$70,AA$51,FALSE))</f>
        <v/>
      </c>
      <c r="AB58" s="74" t="str">
        <f>IF($C58="","",VLOOKUP($C58,KALPit!$F$10:$BI$70,AB$51,FALSE))</f>
        <v/>
      </c>
      <c r="AC58" s="61" t="str">
        <f>IF($C58="","",VLOOKUP($C58,KALPit!$F$10:$BI$70,AC$51,FALSE))</f>
        <v/>
      </c>
      <c r="AD58" s="287" t="str">
        <f>IF($C58="","",VLOOKUP($C58,KALPit!$F$10:$BI$70,AD$51,FALSE))</f>
        <v/>
      </c>
      <c r="AE58" s="287" t="str">
        <f>IF($C58="","",VLOOKUP($C58,KALPit!$F$10:$BI$70,AE$51,FALSE))</f>
        <v/>
      </c>
      <c r="AF58" s="288" t="str">
        <f>IF($C58="","",VLOOKUP($C58,KALPit!$F$10:$BI$70,AF$51,FALSE))</f>
        <v/>
      </c>
      <c r="AG58" s="61" t="str">
        <f>IF($C58="","",VLOOKUP($C58,KALPit!$F$10:$BI$70,AG$51,FALSE))</f>
        <v/>
      </c>
    </row>
    <row r="59" spans="1:33" x14ac:dyDescent="0.25">
      <c r="Z59" s="289"/>
      <c r="AA59" s="289"/>
      <c r="AB59" s="289"/>
    </row>
    <row r="60" spans="1:33" ht="57" x14ac:dyDescent="0.25">
      <c r="A60" s="18" t="s">
        <v>183</v>
      </c>
      <c r="B60" s="284" t="s">
        <v>118</v>
      </c>
      <c r="C60" s="37" t="s">
        <v>108</v>
      </c>
      <c r="D60" s="37" t="s">
        <v>81</v>
      </c>
      <c r="E60" s="37" t="s">
        <v>92</v>
      </c>
      <c r="F60" s="48" t="s">
        <v>180</v>
      </c>
      <c r="G60" s="40" t="s">
        <v>181</v>
      </c>
      <c r="H60" s="49" t="s">
        <v>182</v>
      </c>
      <c r="I60" s="69" t="s">
        <v>202</v>
      </c>
      <c r="J60" s="40" t="s">
        <v>179</v>
      </c>
      <c r="K60" s="72" t="s">
        <v>176</v>
      </c>
      <c r="L60" s="67" t="s">
        <v>177</v>
      </c>
      <c r="M60" s="68" t="s">
        <v>178</v>
      </c>
      <c r="N60" s="67" t="s">
        <v>50</v>
      </c>
      <c r="O60" s="67" t="s">
        <v>52</v>
      </c>
      <c r="P60" s="67" t="s">
        <v>54</v>
      </c>
      <c r="Q60" s="67" t="s">
        <v>56</v>
      </c>
      <c r="R60" s="67" t="s">
        <v>58</v>
      </c>
      <c r="S60" s="67" t="s">
        <v>98</v>
      </c>
      <c r="T60" s="67" t="s">
        <v>61</v>
      </c>
      <c r="U60" s="67" t="s">
        <v>63</v>
      </c>
      <c r="V60" s="67" t="s">
        <v>65</v>
      </c>
      <c r="W60" s="67" t="s">
        <v>67</v>
      </c>
      <c r="X60" s="67" t="s">
        <v>69</v>
      </c>
      <c r="Y60" s="68" t="s">
        <v>71</v>
      </c>
      <c r="Z60" s="72" t="s">
        <v>189</v>
      </c>
      <c r="AA60" s="67" t="s">
        <v>188</v>
      </c>
      <c r="AB60" s="68" t="s">
        <v>190</v>
      </c>
      <c r="AC60" s="276" t="s">
        <v>403</v>
      </c>
      <c r="AD60" s="67" t="s">
        <v>176</v>
      </c>
      <c r="AE60" s="67" t="s">
        <v>177</v>
      </c>
      <c r="AF60" s="68" t="s">
        <v>178</v>
      </c>
      <c r="AG60" s="276" t="s">
        <v>187</v>
      </c>
    </row>
    <row r="61" spans="1:33" x14ac:dyDescent="0.25">
      <c r="A61">
        <v>1</v>
      </c>
      <c r="B61" s="29" t="s">
        <v>99</v>
      </c>
      <c r="C61" s="30" t="s">
        <v>10</v>
      </c>
      <c r="D61" s="30" t="e">
        <f>IF($C61="","",VLOOKUP($C61,KALPit!$F$10:$BI$212,D$1,FALSE))</f>
        <v>#N/A</v>
      </c>
      <c r="E61" s="30" t="e">
        <f>IF($C61="","",VLOOKUP($C61,KALPit!$F$10:$BI$212,E$1+1,FALSE))</f>
        <v>#N/A</v>
      </c>
      <c r="F61" s="46" t="e">
        <f>IF($C61="","",IF(AVERAGE(K61:M61)&gt;7,1,0))</f>
        <v>#N/A</v>
      </c>
      <c r="G61" s="289" t="e">
        <f>IF($C61="","",IF(AVERAGE(K61:M61)&gt;6.5,1,0))</f>
        <v>#N/A</v>
      </c>
      <c r="H61" s="290" t="e">
        <f>IF($C61="","",IF(AVERAGE(K61:M61)&gt;6,1,0))</f>
        <v>#N/A</v>
      </c>
      <c r="I61" s="91" t="e">
        <f>IF($C61="","",VLOOKUP($C61,KALPit!$F$10:$BI$70,I$51,FALSE))</f>
        <v>#N/A</v>
      </c>
      <c r="J61" s="289">
        <f>IF($C61="","",COUNT(N61:Y61))</f>
        <v>0</v>
      </c>
      <c r="K61" s="46" t="e">
        <f>IF($C61="","",VLOOKUP($C61,KALPit!$F$10:$BI$70,K$51,FALSE))</f>
        <v>#N/A</v>
      </c>
      <c r="L61" s="289" t="e">
        <f>IF($C61="","",VLOOKUP($C61,KALPit!$F$10:$BI$70,L$51,FALSE))</f>
        <v>#N/A</v>
      </c>
      <c r="M61" s="290" t="e">
        <f>IF($C61="","",VLOOKUP($C61,KALPit!$F$10:$BI$70,M$51,FALSE))</f>
        <v>#N/A</v>
      </c>
      <c r="N61" s="289" t="e">
        <f>IF($C61="","",VLOOKUP($C61,KALPit!$F$10:$BI$70,N$51,FALSE))</f>
        <v>#N/A</v>
      </c>
      <c r="O61" s="289" t="e">
        <f>IF($C61="","",VLOOKUP($C61,KALPit!$F$10:$BI$70,O$51,FALSE))</f>
        <v>#N/A</v>
      </c>
      <c r="P61" s="289" t="e">
        <f>IF($C61="","",VLOOKUP($C61,KALPit!$F$10:$BI$70,P$51,FALSE))</f>
        <v>#N/A</v>
      </c>
      <c r="Q61" s="289" t="e">
        <f>IF($C61="","",VLOOKUP($C61,KALPit!$F$10:$BI$70,Q$51,FALSE))</f>
        <v>#N/A</v>
      </c>
      <c r="R61" s="289" t="e">
        <f>IF($C61="","",VLOOKUP($C61,KALPit!$F$10:$BI$70,R$51,FALSE))</f>
        <v>#N/A</v>
      </c>
      <c r="S61" s="289" t="e">
        <f>IF($C61="","",VLOOKUP($C61,KALPit!$F$10:$BI$70,S$51,FALSE))</f>
        <v>#N/A</v>
      </c>
      <c r="T61" s="289" t="e">
        <f>IF($C61="","",VLOOKUP($C61,KALPit!$F$10:$BI$70,T$51,FALSE))</f>
        <v>#N/A</v>
      </c>
      <c r="U61" s="289" t="e">
        <f>IF($C61="","",VLOOKUP($C61,KALPit!$F$10:$BI$70,U$51,FALSE))</f>
        <v>#N/A</v>
      </c>
      <c r="V61" s="289" t="e">
        <f>IF($C61="","",VLOOKUP($C61,KALPit!$F$10:$BI$70,V$51,FALSE))</f>
        <v>#N/A</v>
      </c>
      <c r="W61" s="289" t="e">
        <f>IF($C61="","",VLOOKUP($C61,KALPit!$F$10:$BI$70,W$51,FALSE))</f>
        <v>#N/A</v>
      </c>
      <c r="X61" s="289" t="e">
        <f>IF($C61="","",VLOOKUP($C61,KALPit!$F$10:$BI$70,X$51,FALSE))</f>
        <v>#N/A</v>
      </c>
      <c r="Y61" s="290" t="e">
        <f>IF($C61="","",VLOOKUP($C61,KALPit!$F$10:$BI$70,Y$51,FALSE))</f>
        <v>#N/A</v>
      </c>
      <c r="Z61" s="46" t="e">
        <f>IF($C61="","",VLOOKUP($C61,KALPit!$F$10:$BI$70,Z$51,FALSE))</f>
        <v>#N/A</v>
      </c>
      <c r="AA61" s="289" t="e">
        <f>IF($C61="","",VLOOKUP($C61,KALPit!$F$10:$BI$70,AA$51,FALSE))</f>
        <v>#N/A</v>
      </c>
      <c r="AB61" s="73" t="e">
        <f>IF($C61="","",VLOOKUP($C61,KALPit!$F$10:$BI$70,AB$51,FALSE))</f>
        <v>#N/A</v>
      </c>
      <c r="AC61" s="277" t="e">
        <f>IF($C61="","",VLOOKUP($C61,KALPit!$F$10:$BI$70,AC$51,FALSE))</f>
        <v>#N/A</v>
      </c>
      <c r="AD61" s="289" t="e">
        <f>IF($C61="","",VLOOKUP($C61,KALPit!$F$10:$BI$70,AD$51,FALSE))</f>
        <v>#N/A</v>
      </c>
      <c r="AE61" s="289" t="e">
        <f>IF($C61="","",VLOOKUP($C61,KALPit!$F$10:$BI$70,AE$51,FALSE))</f>
        <v>#N/A</v>
      </c>
      <c r="AF61" s="290" t="e">
        <f>IF($C61="","",VLOOKUP($C61,KALPit!$F$10:$BI$70,AF$51,FALSE))</f>
        <v>#N/A</v>
      </c>
      <c r="AG61" s="277" t="e">
        <f>IF($C61="","",VLOOKUP($C61,KALPit!$F$10:$BI$70,AG$51,FALSE))</f>
        <v>#N/A</v>
      </c>
    </row>
    <row r="62" spans="1:33" x14ac:dyDescent="0.25">
      <c r="A62">
        <v>2</v>
      </c>
      <c r="B62" s="32" t="s">
        <v>119</v>
      </c>
      <c r="C62" s="33" t="s">
        <v>42</v>
      </c>
      <c r="D62" s="33" t="e">
        <f>IF($C62="","",VLOOKUP($C62,KALPit!$F$10:$BI$212,D$1,FALSE))</f>
        <v>#N/A</v>
      </c>
      <c r="E62" s="33" t="e">
        <f>IF($C62="","",VLOOKUP($C62,KALPit!$F$10:$BI$212,E$1+1,FALSE))</f>
        <v>#N/A</v>
      </c>
      <c r="F62" s="47" t="e">
        <f>IF($C62="","",IF(AVERAGE(K62:M62)&gt;7,1,0))</f>
        <v>#N/A</v>
      </c>
      <c r="G62" s="287" t="e">
        <f>IF($C62="","",IF(AVERAGE(K62:M62)&gt;6.5,1,0))</f>
        <v>#N/A</v>
      </c>
      <c r="H62" s="288" t="e">
        <f>IF($C62="","",IF(AVERAGE(K62:M62)&gt;6,1,0))</f>
        <v>#N/A</v>
      </c>
      <c r="I62" s="93" t="e">
        <f>IF($C62="","",VLOOKUP($C62,KALPit!$F$10:$BI$70,I$51,FALSE))</f>
        <v>#N/A</v>
      </c>
      <c r="J62" s="287">
        <f>IF($C62="","",COUNT(N62:Y62))</f>
        <v>0</v>
      </c>
      <c r="K62" s="47" t="e">
        <f>IF($C62="","",VLOOKUP($C62,KALPit!$F$10:$BI$70,K$51,FALSE))</f>
        <v>#N/A</v>
      </c>
      <c r="L62" s="287" t="e">
        <f>IF($C62="","",VLOOKUP($C62,KALPit!$F$10:$BI$70,L$51,FALSE))</f>
        <v>#N/A</v>
      </c>
      <c r="M62" s="288" t="e">
        <f>IF($C62="","",VLOOKUP($C62,KALPit!$F$10:$BI$70,M$51,FALSE))</f>
        <v>#N/A</v>
      </c>
      <c r="N62" s="287" t="e">
        <f>IF($C62="","",VLOOKUP($C62,KALPit!$F$10:$BI$70,N$51,FALSE))</f>
        <v>#N/A</v>
      </c>
      <c r="O62" s="287" t="e">
        <f>IF($C62="","",VLOOKUP($C62,KALPit!$F$10:$BI$70,O$51,FALSE))</f>
        <v>#N/A</v>
      </c>
      <c r="P62" s="287" t="e">
        <f>IF($C62="","",VLOOKUP($C62,KALPit!$F$10:$BI$70,P$51,FALSE))</f>
        <v>#N/A</v>
      </c>
      <c r="Q62" s="287" t="e">
        <f>IF($C62="","",VLOOKUP($C62,KALPit!$F$10:$BI$70,Q$51,FALSE))</f>
        <v>#N/A</v>
      </c>
      <c r="R62" s="287" t="e">
        <f>IF($C62="","",VLOOKUP($C62,KALPit!$F$10:$BI$70,R$51,FALSE))</f>
        <v>#N/A</v>
      </c>
      <c r="S62" s="287" t="e">
        <f>IF($C62="","",VLOOKUP($C62,KALPit!$F$10:$BI$70,S$51,FALSE))</f>
        <v>#N/A</v>
      </c>
      <c r="T62" s="287" t="e">
        <f>IF($C62="","",VLOOKUP($C62,KALPit!$F$10:$BI$70,T$51,FALSE))</f>
        <v>#N/A</v>
      </c>
      <c r="U62" s="287" t="e">
        <f>IF($C62="","",VLOOKUP($C62,KALPit!$F$10:$BI$70,U$51,FALSE))</f>
        <v>#N/A</v>
      </c>
      <c r="V62" s="287" t="e">
        <f>IF($C62="","",VLOOKUP($C62,KALPit!$F$10:$BI$70,V$51,FALSE))</f>
        <v>#N/A</v>
      </c>
      <c r="W62" s="287" t="e">
        <f>IF($C62="","",VLOOKUP($C62,KALPit!$F$10:$BI$70,W$51,FALSE))</f>
        <v>#N/A</v>
      </c>
      <c r="X62" s="287" t="e">
        <f>IF($C62="","",VLOOKUP($C62,KALPit!$F$10:$BI$70,X$51,FALSE))</f>
        <v>#N/A</v>
      </c>
      <c r="Y62" s="288" t="e">
        <f>IF($C62="","",VLOOKUP($C62,KALPit!$F$10:$BI$70,Y$51,FALSE))</f>
        <v>#N/A</v>
      </c>
      <c r="Z62" s="47" t="e">
        <f>IF($C62="","",VLOOKUP($C62,KALPit!$F$10:$BI$70,Z$51,FALSE))</f>
        <v>#N/A</v>
      </c>
      <c r="AA62" s="287" t="e">
        <f>IF($C62="","",VLOOKUP($C62,KALPit!$F$10:$BI$70,AA$51,FALSE))</f>
        <v>#N/A</v>
      </c>
      <c r="AB62" s="74" t="e">
        <f>IF($C62="","",VLOOKUP($C62,KALPit!$F$10:$BI$70,AB$51,FALSE))</f>
        <v>#N/A</v>
      </c>
      <c r="AC62" s="61" t="e">
        <f>IF($C62="","",VLOOKUP($C62,KALPit!$F$10:$BI$70,AC$51,FALSE))</f>
        <v>#N/A</v>
      </c>
      <c r="AD62" s="287" t="e">
        <f>IF($C62="","",VLOOKUP($C62,KALPit!$F$10:$BI$70,AD$51,FALSE))</f>
        <v>#N/A</v>
      </c>
      <c r="AE62" s="287" t="e">
        <f>IF($C62="","",VLOOKUP($C62,KALPit!$F$10:$BI$70,AE$51,FALSE))</f>
        <v>#N/A</v>
      </c>
      <c r="AF62" s="288" t="e">
        <f>IF($C62="","",VLOOKUP($C62,KALPit!$F$10:$BI$70,AF$51,FALSE))</f>
        <v>#N/A</v>
      </c>
      <c r="AG62" s="61" t="e">
        <f>IF($C62="","",VLOOKUP($C62,KALPit!$F$10:$BI$70,AG$51,FALSE))</f>
        <v>#N/A</v>
      </c>
    </row>
    <row r="63" spans="1:33" x14ac:dyDescent="0.25">
      <c r="Z63" s="289"/>
      <c r="AA63" s="289"/>
      <c r="AB63" s="289"/>
    </row>
    <row r="64" spans="1:33" ht="57" x14ac:dyDescent="0.25">
      <c r="A64" s="18" t="s">
        <v>183</v>
      </c>
      <c r="B64" s="284" t="s">
        <v>120</v>
      </c>
      <c r="C64" s="37" t="s">
        <v>108</v>
      </c>
      <c r="D64" s="37" t="s">
        <v>81</v>
      </c>
      <c r="E64" s="37" t="s">
        <v>92</v>
      </c>
      <c r="F64" s="48" t="s">
        <v>180</v>
      </c>
      <c r="G64" s="40" t="s">
        <v>181</v>
      </c>
      <c r="H64" s="49" t="s">
        <v>182</v>
      </c>
      <c r="I64" s="69" t="s">
        <v>202</v>
      </c>
      <c r="J64" s="40" t="s">
        <v>179</v>
      </c>
      <c r="K64" s="72" t="s">
        <v>176</v>
      </c>
      <c r="L64" s="67" t="s">
        <v>177</v>
      </c>
      <c r="M64" s="68" t="s">
        <v>178</v>
      </c>
      <c r="N64" s="67" t="s">
        <v>50</v>
      </c>
      <c r="O64" s="67" t="s">
        <v>52</v>
      </c>
      <c r="P64" s="67" t="s">
        <v>54</v>
      </c>
      <c r="Q64" s="67" t="s">
        <v>56</v>
      </c>
      <c r="R64" s="67" t="s">
        <v>58</v>
      </c>
      <c r="S64" s="67" t="s">
        <v>98</v>
      </c>
      <c r="T64" s="67" t="s">
        <v>61</v>
      </c>
      <c r="U64" s="67" t="s">
        <v>63</v>
      </c>
      <c r="V64" s="67" t="s">
        <v>65</v>
      </c>
      <c r="W64" s="67" t="s">
        <v>67</v>
      </c>
      <c r="X64" s="67" t="s">
        <v>69</v>
      </c>
      <c r="Y64" s="68" t="s">
        <v>71</v>
      </c>
      <c r="Z64" s="72" t="s">
        <v>189</v>
      </c>
      <c r="AA64" s="67" t="s">
        <v>188</v>
      </c>
      <c r="AB64" s="68" t="s">
        <v>190</v>
      </c>
      <c r="AC64" s="276" t="s">
        <v>403</v>
      </c>
      <c r="AD64" s="67" t="s">
        <v>176</v>
      </c>
      <c r="AE64" s="67" t="s">
        <v>177</v>
      </c>
      <c r="AF64" s="68" t="s">
        <v>178</v>
      </c>
      <c r="AG64" s="276" t="s">
        <v>187</v>
      </c>
    </row>
    <row r="65" spans="1:33" x14ac:dyDescent="0.25">
      <c r="A65">
        <v>1</v>
      </c>
      <c r="B65" s="29" t="s">
        <v>121</v>
      </c>
      <c r="C65" s="30" t="s">
        <v>11</v>
      </c>
      <c r="D65" s="30" t="e">
        <f>IF($C65="","",VLOOKUP($C65,KALPit!$F$10:$BI$212,D$1,FALSE))</f>
        <v>#N/A</v>
      </c>
      <c r="E65" s="30" t="e">
        <f>IF($C65="","",VLOOKUP($C65,KALPit!$F$10:$BI$212,E$1+1,FALSE))</f>
        <v>#N/A</v>
      </c>
      <c r="F65" s="46" t="e">
        <f t="shared" ref="F65:F70" si="100">IF($C65="","",IF(AVERAGE(K65:M65)&gt;7,1,0))</f>
        <v>#N/A</v>
      </c>
      <c r="G65" s="289" t="e">
        <f t="shared" ref="G65:G70" si="101">IF($C65="","",IF(AVERAGE(K65:M65)&gt;6.5,1,0))</f>
        <v>#N/A</v>
      </c>
      <c r="H65" s="290" t="e">
        <f t="shared" ref="H65:H70" si="102">IF($C65="","",IF(AVERAGE(K65:M65)&gt;6,1,0))</f>
        <v>#N/A</v>
      </c>
      <c r="I65" s="92" t="e">
        <f>IF($C65="","",VLOOKUP($C65,KALPit!$F$10:$BI$70,I$51,FALSE))</f>
        <v>#N/A</v>
      </c>
      <c r="J65" s="289">
        <f t="shared" ref="J65:J70" si="103">IF($C65="","",COUNT(N65:Y65))</f>
        <v>0</v>
      </c>
      <c r="K65" s="46" t="e">
        <f>IF($C65="","",VLOOKUP($C65,KALPit!$F$10:$BI$70,K$51,FALSE))</f>
        <v>#N/A</v>
      </c>
      <c r="L65" s="289" t="e">
        <f>IF($C65="","",VLOOKUP($C65,KALPit!$F$10:$BI$70,L$51,FALSE))</f>
        <v>#N/A</v>
      </c>
      <c r="M65" s="290" t="e">
        <f>IF($C65="","",VLOOKUP($C65,KALPit!$F$10:$BI$70,M$51,FALSE))</f>
        <v>#N/A</v>
      </c>
      <c r="N65" s="289" t="e">
        <f>IF($C65="","",VLOOKUP($C65,KALPit!$F$10:$BI$70,N$51,FALSE))</f>
        <v>#N/A</v>
      </c>
      <c r="O65" s="289" t="e">
        <f>IF($C65="","",VLOOKUP($C65,KALPit!$F$10:$BI$70,O$51,FALSE))</f>
        <v>#N/A</v>
      </c>
      <c r="P65" s="289" t="e">
        <f>IF($C65="","",VLOOKUP($C65,KALPit!$F$10:$BI$70,P$51,FALSE))</f>
        <v>#N/A</v>
      </c>
      <c r="Q65" s="289" t="e">
        <f>IF($C65="","",VLOOKUP($C65,KALPit!$F$10:$BI$70,Q$51,FALSE))</f>
        <v>#N/A</v>
      </c>
      <c r="R65" s="289" t="e">
        <f>IF($C65="","",VLOOKUP($C65,KALPit!$F$10:$BI$70,R$51,FALSE))</f>
        <v>#N/A</v>
      </c>
      <c r="S65" s="289" t="e">
        <f>IF($C65="","",VLOOKUP($C65,KALPit!$F$10:$BI$70,S$51,FALSE))</f>
        <v>#N/A</v>
      </c>
      <c r="T65" s="289" t="e">
        <f>IF($C65="","",VLOOKUP($C65,KALPit!$F$10:$BI$70,T$51,FALSE))</f>
        <v>#N/A</v>
      </c>
      <c r="U65" s="289" t="e">
        <f>IF($C65="","",VLOOKUP($C65,KALPit!$F$10:$BI$70,U$51,FALSE))</f>
        <v>#N/A</v>
      </c>
      <c r="V65" s="289" t="e">
        <f>IF($C65="","",VLOOKUP($C65,KALPit!$F$10:$BI$70,V$51,FALSE))</f>
        <v>#N/A</v>
      </c>
      <c r="W65" s="289" t="e">
        <f>IF($C65="","",VLOOKUP($C65,KALPit!$F$10:$BI$70,W$51,FALSE))</f>
        <v>#N/A</v>
      </c>
      <c r="X65" s="289" t="e">
        <f>IF($C65="","",VLOOKUP($C65,KALPit!$F$10:$BI$70,X$51,FALSE))</f>
        <v>#N/A</v>
      </c>
      <c r="Y65" s="290" t="e">
        <f>IF($C65="","",VLOOKUP($C65,KALPit!$F$10:$BI$70,Y$51,FALSE))</f>
        <v>#N/A</v>
      </c>
      <c r="Z65" s="46" t="e">
        <f>IF($C65="","",VLOOKUP($C65,KALPit!$F$10:$BI$70,Z$51,FALSE))</f>
        <v>#N/A</v>
      </c>
      <c r="AA65" s="289" t="e">
        <f>IF($C65="","",VLOOKUP($C65,KALPit!$F$10:$BI$70,AA$51,FALSE))</f>
        <v>#N/A</v>
      </c>
      <c r="AB65" s="73" t="e">
        <f>IF($C65="","",VLOOKUP($C65,KALPit!$F$10:$BI$70,AB$51,FALSE))</f>
        <v>#N/A</v>
      </c>
      <c r="AC65" s="277" t="e">
        <f>IF($C65="","",VLOOKUP($C65,KALPit!$F$10:$BI$70,AC$51,FALSE))</f>
        <v>#N/A</v>
      </c>
      <c r="AD65" s="289" t="e">
        <f>IF($C65="","",VLOOKUP($C65,KALPit!$F$10:$BI$70,AD$51,FALSE))</f>
        <v>#N/A</v>
      </c>
      <c r="AE65" s="289" t="e">
        <f>IF($C65="","",VLOOKUP($C65,KALPit!$F$10:$BI$70,AE$51,FALSE))</f>
        <v>#N/A</v>
      </c>
      <c r="AF65" s="290" t="e">
        <f>IF($C65="","",VLOOKUP($C65,KALPit!$F$10:$BI$70,AF$51,FALSE))</f>
        <v>#N/A</v>
      </c>
      <c r="AG65" s="277" t="e">
        <f>IF($C65="","",VLOOKUP($C65,KALPit!$F$10:$BI$70,AG$51,FALSE))</f>
        <v>#N/A</v>
      </c>
    </row>
    <row r="66" spans="1:33" x14ac:dyDescent="0.25">
      <c r="A66">
        <v>2</v>
      </c>
      <c r="B66" s="29" t="s">
        <v>122</v>
      </c>
      <c r="C66" s="58" t="s">
        <v>362</v>
      </c>
      <c r="D66" s="30" t="e">
        <f>IF($C66="","",VLOOKUP($C66,KALPit!$F$10:$BI$212,D$1,FALSE))</f>
        <v>#N/A</v>
      </c>
      <c r="E66" s="30" t="e">
        <f>IF($C66="","",VLOOKUP($C66,KALPit!$F$10:$BI$212,E$1+1,FALSE))</f>
        <v>#N/A</v>
      </c>
      <c r="F66" s="46" t="e">
        <f t="shared" si="100"/>
        <v>#N/A</v>
      </c>
      <c r="G66" s="289" t="e">
        <f t="shared" si="101"/>
        <v>#N/A</v>
      </c>
      <c r="H66" s="290" t="e">
        <f t="shared" si="102"/>
        <v>#N/A</v>
      </c>
      <c r="I66" s="92" t="e">
        <f>IF($C66="","",VLOOKUP($C66,KALPit!$F$10:$BI$70,I$51,FALSE))</f>
        <v>#N/A</v>
      </c>
      <c r="J66" s="289">
        <f t="shared" si="103"/>
        <v>0</v>
      </c>
      <c r="K66" s="46" t="e">
        <f>IF($C66="","",VLOOKUP($C66,KALPit!$F$10:$BI$70,K$51,FALSE))</f>
        <v>#N/A</v>
      </c>
      <c r="L66" s="289" t="e">
        <f>IF($C66="","",VLOOKUP($C66,KALPit!$F$10:$BI$70,L$51,FALSE))</f>
        <v>#N/A</v>
      </c>
      <c r="M66" s="290" t="e">
        <f>IF($C66="","",VLOOKUP($C66,KALPit!$F$10:$BI$70,M$51,FALSE))</f>
        <v>#N/A</v>
      </c>
      <c r="N66" s="289" t="e">
        <f>IF($C66="","",VLOOKUP($C66,KALPit!$F$10:$BI$70,N$51,FALSE))</f>
        <v>#N/A</v>
      </c>
      <c r="O66" s="289" t="e">
        <f>IF($C66="","",VLOOKUP($C66,KALPit!$F$10:$BI$70,O$51,FALSE))</f>
        <v>#N/A</v>
      </c>
      <c r="P66" s="289" t="e">
        <f>IF($C66="","",VLOOKUP($C66,KALPit!$F$10:$BI$70,P$51,FALSE))</f>
        <v>#N/A</v>
      </c>
      <c r="Q66" s="289" t="e">
        <f>IF($C66="","",VLOOKUP($C66,KALPit!$F$10:$BI$70,Q$51,FALSE))</f>
        <v>#N/A</v>
      </c>
      <c r="R66" s="289" t="e">
        <f>IF($C66="","",VLOOKUP($C66,KALPit!$F$10:$BI$70,R$51,FALSE))</f>
        <v>#N/A</v>
      </c>
      <c r="S66" s="289" t="e">
        <f>IF($C66="","",VLOOKUP($C66,KALPit!$F$10:$BI$70,S$51,FALSE))</f>
        <v>#N/A</v>
      </c>
      <c r="T66" s="289" t="e">
        <f>IF($C66="","",VLOOKUP($C66,KALPit!$F$10:$BI$70,T$51,FALSE))</f>
        <v>#N/A</v>
      </c>
      <c r="U66" s="289" t="e">
        <f>IF($C66="","",VLOOKUP($C66,KALPit!$F$10:$BI$70,U$51,FALSE))</f>
        <v>#N/A</v>
      </c>
      <c r="V66" s="289" t="e">
        <f>IF($C66="","",VLOOKUP($C66,KALPit!$F$10:$BI$70,V$51,FALSE))</f>
        <v>#N/A</v>
      </c>
      <c r="W66" s="289" t="e">
        <f>IF($C66="","",VLOOKUP($C66,KALPit!$F$10:$BI$70,W$51,FALSE))</f>
        <v>#N/A</v>
      </c>
      <c r="X66" s="289" t="e">
        <f>IF($C66="","",VLOOKUP($C66,KALPit!$F$10:$BI$70,X$51,FALSE))</f>
        <v>#N/A</v>
      </c>
      <c r="Y66" s="290" t="e">
        <f>IF($C66="","",VLOOKUP($C66,KALPit!$F$10:$BI$70,Y$51,FALSE))</f>
        <v>#N/A</v>
      </c>
      <c r="Z66" s="46" t="e">
        <f>IF($C66="","",VLOOKUP($C66,KALPit!$F$10:$BI$70,Z$51,FALSE))</f>
        <v>#N/A</v>
      </c>
      <c r="AA66" s="289" t="e">
        <f>IF($C66="","",VLOOKUP($C66,KALPit!$F$10:$BI$70,AA$51,FALSE))</f>
        <v>#N/A</v>
      </c>
      <c r="AB66" s="73" t="e">
        <f>IF($C66="","",VLOOKUP($C66,KALPit!$F$10:$BI$70,AB$51,FALSE))</f>
        <v>#N/A</v>
      </c>
      <c r="AC66" s="60" t="e">
        <f>IF($C66="","",VLOOKUP($C66,KALPit!$F$10:$BI$70,AC$51,FALSE))</f>
        <v>#N/A</v>
      </c>
      <c r="AD66" s="289" t="e">
        <f>IF($C66="","",VLOOKUP($C66,KALPit!$F$10:$BI$70,AD$51,FALSE))</f>
        <v>#N/A</v>
      </c>
      <c r="AE66" s="289" t="e">
        <f>IF($C66="","",VLOOKUP($C66,KALPit!$F$10:$BI$70,AE$51,FALSE))</f>
        <v>#N/A</v>
      </c>
      <c r="AF66" s="290" t="e">
        <f>IF($C66="","",VLOOKUP($C66,KALPit!$F$10:$BI$70,AF$51,FALSE))</f>
        <v>#N/A</v>
      </c>
      <c r="AG66" s="60" t="e">
        <f>IF($C66="","",VLOOKUP($C66,KALPit!$F$10:$BI$70,AG$51,FALSE))</f>
        <v>#N/A</v>
      </c>
    </row>
    <row r="67" spans="1:33" x14ac:dyDescent="0.25">
      <c r="A67">
        <v>3</v>
      </c>
      <c r="B67" s="29" t="s">
        <v>13</v>
      </c>
      <c r="C67" s="58" t="s">
        <v>210</v>
      </c>
      <c r="D67" s="30" t="e">
        <f>IF($C67="","",VLOOKUP($C67,KALPit!$F$10:$BI$212,D$1,FALSE))</f>
        <v>#N/A</v>
      </c>
      <c r="E67" s="30" t="e">
        <f>IF($C67="","",VLOOKUP($C67,KALPit!$F$10:$BI$212,E$1+1,FALSE))</f>
        <v>#N/A</v>
      </c>
      <c r="F67" s="46" t="e">
        <f t="shared" si="100"/>
        <v>#N/A</v>
      </c>
      <c r="G67" s="289" t="e">
        <f t="shared" si="101"/>
        <v>#N/A</v>
      </c>
      <c r="H67" s="290" t="e">
        <f t="shared" si="102"/>
        <v>#N/A</v>
      </c>
      <c r="I67" s="92" t="e">
        <f>IF($C67="","",VLOOKUP($C67,KALPit!$F$10:$BI$70,I$51,FALSE))</f>
        <v>#N/A</v>
      </c>
      <c r="J67" s="289">
        <f t="shared" si="103"/>
        <v>0</v>
      </c>
      <c r="K67" s="46" t="e">
        <f>IF($C67="","",VLOOKUP($C67,KALPit!$F$10:$BI$70,K$51,FALSE))</f>
        <v>#N/A</v>
      </c>
      <c r="L67" s="289" t="e">
        <f>IF($C67="","",VLOOKUP($C67,KALPit!$F$10:$BI$70,L$51,FALSE))</f>
        <v>#N/A</v>
      </c>
      <c r="M67" s="290" t="e">
        <f>IF($C67="","",VLOOKUP($C67,KALPit!$F$10:$BI$70,M$51,FALSE))</f>
        <v>#N/A</v>
      </c>
      <c r="N67" s="289" t="e">
        <f>IF($C67="","",VLOOKUP($C67,KALPit!$F$10:$BI$70,N$51,FALSE))</f>
        <v>#N/A</v>
      </c>
      <c r="O67" s="289" t="e">
        <f>IF($C67="","",VLOOKUP($C67,KALPit!$F$10:$BI$70,O$51,FALSE))</f>
        <v>#N/A</v>
      </c>
      <c r="P67" s="289" t="e">
        <f>IF($C67="","",VLOOKUP($C67,KALPit!$F$10:$BI$70,P$51,FALSE))</f>
        <v>#N/A</v>
      </c>
      <c r="Q67" s="289" t="e">
        <f>IF($C67="","",VLOOKUP($C67,KALPit!$F$10:$BI$70,Q$51,FALSE))</f>
        <v>#N/A</v>
      </c>
      <c r="R67" s="289" t="e">
        <f>IF($C67="","",VLOOKUP($C67,KALPit!$F$10:$BI$70,R$51,FALSE))</f>
        <v>#N/A</v>
      </c>
      <c r="S67" s="289" t="e">
        <f>IF($C67="","",VLOOKUP($C67,KALPit!$F$10:$BI$70,S$51,FALSE))</f>
        <v>#N/A</v>
      </c>
      <c r="T67" s="289" t="e">
        <f>IF($C67="","",VLOOKUP($C67,KALPit!$F$10:$BI$70,T$51,FALSE))</f>
        <v>#N/A</v>
      </c>
      <c r="U67" s="289" t="e">
        <f>IF($C67="","",VLOOKUP($C67,KALPit!$F$10:$BI$70,U$51,FALSE))</f>
        <v>#N/A</v>
      </c>
      <c r="V67" s="289" t="e">
        <f>IF($C67="","",VLOOKUP($C67,KALPit!$F$10:$BI$70,V$51,FALSE))</f>
        <v>#N/A</v>
      </c>
      <c r="W67" s="289" t="e">
        <f>IF($C67="","",VLOOKUP($C67,KALPit!$F$10:$BI$70,W$51,FALSE))</f>
        <v>#N/A</v>
      </c>
      <c r="X67" s="289" t="e">
        <f>IF($C67="","",VLOOKUP($C67,KALPit!$F$10:$BI$70,X$51,FALSE))</f>
        <v>#N/A</v>
      </c>
      <c r="Y67" s="290" t="e">
        <f>IF($C67="","",VLOOKUP($C67,KALPit!$F$10:$BI$70,Y$51,FALSE))</f>
        <v>#N/A</v>
      </c>
      <c r="Z67" s="46" t="e">
        <f>IF($C67="","",VLOOKUP($C67,KALPit!$F$10:$BI$70,Z$51,FALSE))</f>
        <v>#N/A</v>
      </c>
      <c r="AA67" s="289" t="e">
        <f>IF($C67="","",VLOOKUP($C67,KALPit!$F$10:$BI$70,AA$51,FALSE))</f>
        <v>#N/A</v>
      </c>
      <c r="AB67" s="73" t="e">
        <f>IF($C67="","",VLOOKUP($C67,KALPit!$F$10:$BI$70,AB$51,FALSE))</f>
        <v>#N/A</v>
      </c>
      <c r="AC67" s="60" t="e">
        <f>IF($C67="","",VLOOKUP($C67,KALPit!$F$10:$BI$70,AC$51,FALSE))</f>
        <v>#N/A</v>
      </c>
      <c r="AD67" s="289" t="e">
        <f>IF($C67="","",VLOOKUP($C67,KALPit!$F$10:$BI$70,AD$51,FALSE))</f>
        <v>#N/A</v>
      </c>
      <c r="AE67" s="289" t="e">
        <f>IF($C67="","",VLOOKUP($C67,KALPit!$F$10:$BI$70,AE$51,FALSE))</f>
        <v>#N/A</v>
      </c>
      <c r="AF67" s="290" t="e">
        <f>IF($C67="","",VLOOKUP($C67,KALPit!$F$10:$BI$70,AF$51,FALSE))</f>
        <v>#N/A</v>
      </c>
      <c r="AG67" s="60" t="e">
        <f>IF($C67="","",VLOOKUP($C67,KALPit!$F$10:$BI$70,AG$51,FALSE))</f>
        <v>#N/A</v>
      </c>
    </row>
    <row r="68" spans="1:33" x14ac:dyDescent="0.25">
      <c r="A68">
        <v>4</v>
      </c>
      <c r="B68" s="29" t="s">
        <v>13</v>
      </c>
      <c r="C68" s="58" t="s">
        <v>401</v>
      </c>
      <c r="D68" s="30" t="e">
        <f>IF($C68="","",VLOOKUP($C68,KALPit!$F$10:$BI$212,D$1,FALSE))</f>
        <v>#N/A</v>
      </c>
      <c r="E68" s="30" t="e">
        <f>IF($C68="","",VLOOKUP($C68,KALPit!$F$10:$BI$212,E$1+1,FALSE))</f>
        <v>#N/A</v>
      </c>
      <c r="F68" s="46" t="e">
        <f t="shared" si="100"/>
        <v>#N/A</v>
      </c>
      <c r="G68" s="289" t="e">
        <f t="shared" si="101"/>
        <v>#N/A</v>
      </c>
      <c r="H68" s="290" t="e">
        <f t="shared" si="102"/>
        <v>#N/A</v>
      </c>
      <c r="I68" s="92" t="e">
        <f>IF($C68="","",VLOOKUP($C68,KALPit!$F$10:$BI$70,I$51,FALSE))</f>
        <v>#N/A</v>
      </c>
      <c r="J68" s="289">
        <f t="shared" si="103"/>
        <v>0</v>
      </c>
      <c r="K68" s="46" t="e">
        <f>IF($C68="","",VLOOKUP($C68,KALPit!$F$10:$BI$70,K$51,FALSE))</f>
        <v>#N/A</v>
      </c>
      <c r="L68" s="289" t="e">
        <f>IF($C68="","",VLOOKUP($C68,KALPit!$F$10:$BI$70,L$51,FALSE))</f>
        <v>#N/A</v>
      </c>
      <c r="M68" s="290" t="e">
        <f>IF($C68="","",VLOOKUP($C68,KALPit!$F$10:$BI$70,M$51,FALSE))</f>
        <v>#N/A</v>
      </c>
      <c r="N68" s="289" t="e">
        <f>IF($C68="","",VLOOKUP($C68,KALPit!$F$10:$BI$70,N$51,FALSE))</f>
        <v>#N/A</v>
      </c>
      <c r="O68" s="289" t="e">
        <f>IF($C68="","",VLOOKUP($C68,KALPit!$F$10:$BI$70,O$51,FALSE))</f>
        <v>#N/A</v>
      </c>
      <c r="P68" s="289" t="e">
        <f>IF($C68="","",VLOOKUP($C68,KALPit!$F$10:$BI$70,P$51,FALSE))</f>
        <v>#N/A</v>
      </c>
      <c r="Q68" s="289" t="e">
        <f>IF($C68="","",VLOOKUP($C68,KALPit!$F$10:$BI$70,Q$51,FALSE))</f>
        <v>#N/A</v>
      </c>
      <c r="R68" s="289" t="e">
        <f>IF($C68="","",VLOOKUP($C68,KALPit!$F$10:$BI$70,R$51,FALSE))</f>
        <v>#N/A</v>
      </c>
      <c r="S68" s="289" t="e">
        <f>IF($C68="","",VLOOKUP($C68,KALPit!$F$10:$BI$70,S$51,FALSE))</f>
        <v>#N/A</v>
      </c>
      <c r="T68" s="289" t="e">
        <f>IF($C68="","",VLOOKUP($C68,KALPit!$F$10:$BI$70,T$51,FALSE))</f>
        <v>#N/A</v>
      </c>
      <c r="U68" s="289" t="e">
        <f>IF($C68="","",VLOOKUP($C68,KALPit!$F$10:$BI$70,U$51,FALSE))</f>
        <v>#N/A</v>
      </c>
      <c r="V68" s="289" t="e">
        <f>IF($C68="","",VLOOKUP($C68,KALPit!$F$10:$BI$70,V$51,FALSE))</f>
        <v>#N/A</v>
      </c>
      <c r="W68" s="289" t="e">
        <f>IF($C68="","",VLOOKUP($C68,KALPit!$F$10:$BI$70,W$51,FALSE))</f>
        <v>#N/A</v>
      </c>
      <c r="X68" s="289" t="e">
        <f>IF($C68="","",VLOOKUP($C68,KALPit!$F$10:$BI$70,X$51,FALSE))</f>
        <v>#N/A</v>
      </c>
      <c r="Y68" s="290" t="e">
        <f>IF($C68="","",VLOOKUP($C68,KALPit!$F$10:$BI$70,Y$51,FALSE))</f>
        <v>#N/A</v>
      </c>
      <c r="Z68" s="46" t="e">
        <f>IF($C68="","",VLOOKUP($C68,KALPit!$F$10:$BI$70,Z$51,FALSE))</f>
        <v>#N/A</v>
      </c>
      <c r="AA68" s="289" t="e">
        <f>IF($C68="","",VLOOKUP($C68,KALPit!$F$10:$BI$70,AA$51,FALSE))</f>
        <v>#N/A</v>
      </c>
      <c r="AB68" s="73" t="e">
        <f>IF($C68="","",VLOOKUP($C68,KALPit!$F$10:$BI$70,AB$51,FALSE))</f>
        <v>#N/A</v>
      </c>
      <c r="AC68" s="60" t="e">
        <f>IF($C68="","",VLOOKUP($C68,KALPit!$F$10:$BI$70,AC$51,FALSE))</f>
        <v>#N/A</v>
      </c>
      <c r="AD68" s="289" t="e">
        <f>IF($C68="","",VLOOKUP($C68,KALPit!$F$10:$BI$70,AD$51,FALSE))</f>
        <v>#N/A</v>
      </c>
      <c r="AE68" s="289" t="e">
        <f>IF($C68="","",VLOOKUP($C68,KALPit!$F$10:$BI$70,AE$51,FALSE))</f>
        <v>#N/A</v>
      </c>
      <c r="AF68" s="290" t="e">
        <f>IF($C68="","",VLOOKUP($C68,KALPit!$F$10:$BI$70,AF$51,FALSE))</f>
        <v>#N/A</v>
      </c>
      <c r="AG68" s="60" t="e">
        <f>IF($C68="","",VLOOKUP($C68,KALPit!$F$10:$BI$70,AG$51,FALSE))</f>
        <v>#N/A</v>
      </c>
    </row>
    <row r="69" spans="1:33" x14ac:dyDescent="0.25">
      <c r="A69">
        <v>5</v>
      </c>
      <c r="B69" s="29" t="s">
        <v>13</v>
      </c>
      <c r="C69" s="58" t="s">
        <v>357</v>
      </c>
      <c r="D69" s="30" t="e">
        <f>IF($C69="","",VLOOKUP($C69,KALPit!$F$10:$BI$212,D$1,FALSE))</f>
        <v>#N/A</v>
      </c>
      <c r="E69" s="30" t="e">
        <f>IF($C69="","",VLOOKUP($C69,KALPit!$F$10:$BI$212,E$1+1,FALSE))</f>
        <v>#N/A</v>
      </c>
      <c r="F69" s="46" t="e">
        <f t="shared" si="100"/>
        <v>#N/A</v>
      </c>
      <c r="G69" s="289" t="e">
        <f t="shared" si="101"/>
        <v>#N/A</v>
      </c>
      <c r="H69" s="290" t="e">
        <f t="shared" si="102"/>
        <v>#N/A</v>
      </c>
      <c r="I69" s="92" t="e">
        <f>IF($C69="","",VLOOKUP($C69,KALPit!$F$10:$BI$70,I$51,FALSE))</f>
        <v>#N/A</v>
      </c>
      <c r="J69" s="289">
        <f t="shared" si="103"/>
        <v>0</v>
      </c>
      <c r="K69" s="46" t="e">
        <f>IF($C69="","",VLOOKUP($C69,KALPit!$F$10:$BI$70,K$51,FALSE))</f>
        <v>#N/A</v>
      </c>
      <c r="L69" s="289" t="e">
        <f>IF($C69="","",VLOOKUP($C69,KALPit!$F$10:$BI$70,L$51,FALSE))</f>
        <v>#N/A</v>
      </c>
      <c r="M69" s="290" t="e">
        <f>IF($C69="","",VLOOKUP($C69,KALPit!$F$10:$BI$70,M$51,FALSE))</f>
        <v>#N/A</v>
      </c>
      <c r="N69" s="289" t="e">
        <f>IF($C69="","",VLOOKUP($C69,KALPit!$F$10:$BI$70,N$51,FALSE))</f>
        <v>#N/A</v>
      </c>
      <c r="O69" s="289" t="e">
        <f>IF($C69="","",VLOOKUP($C69,KALPit!$F$10:$BI$70,O$51,FALSE))</f>
        <v>#N/A</v>
      </c>
      <c r="P69" s="289" t="e">
        <f>IF($C69="","",VLOOKUP($C69,KALPit!$F$10:$BI$70,P$51,FALSE))</f>
        <v>#N/A</v>
      </c>
      <c r="Q69" s="289" t="e">
        <f>IF($C69="","",VLOOKUP($C69,KALPit!$F$10:$BI$70,Q$51,FALSE))</f>
        <v>#N/A</v>
      </c>
      <c r="R69" s="289" t="e">
        <f>IF($C69="","",VLOOKUP($C69,KALPit!$F$10:$BI$70,R$51,FALSE))</f>
        <v>#N/A</v>
      </c>
      <c r="S69" s="289" t="e">
        <f>IF($C69="","",VLOOKUP($C69,KALPit!$F$10:$BI$70,S$51,FALSE))</f>
        <v>#N/A</v>
      </c>
      <c r="T69" s="289" t="e">
        <f>IF($C69="","",VLOOKUP($C69,KALPit!$F$10:$BI$70,T$51,FALSE))</f>
        <v>#N/A</v>
      </c>
      <c r="U69" s="289" t="e">
        <f>IF($C69="","",VLOOKUP($C69,KALPit!$F$10:$BI$70,U$51,FALSE))</f>
        <v>#N/A</v>
      </c>
      <c r="V69" s="289" t="e">
        <f>IF($C69="","",VLOOKUP($C69,KALPit!$F$10:$BI$70,V$51,FALSE))</f>
        <v>#N/A</v>
      </c>
      <c r="W69" s="289" t="e">
        <f>IF($C69="","",VLOOKUP($C69,KALPit!$F$10:$BI$70,W$51,FALSE))</f>
        <v>#N/A</v>
      </c>
      <c r="X69" s="289" t="e">
        <f>IF($C69="","",VLOOKUP($C69,KALPit!$F$10:$BI$70,X$51,FALSE))</f>
        <v>#N/A</v>
      </c>
      <c r="Y69" s="290" t="e">
        <f>IF($C69="","",VLOOKUP($C69,KALPit!$F$10:$BI$70,Y$51,FALSE))</f>
        <v>#N/A</v>
      </c>
      <c r="Z69" s="46" t="e">
        <f>IF($C69="","",VLOOKUP($C69,KALPit!$F$10:$BI$70,Z$51,FALSE))</f>
        <v>#N/A</v>
      </c>
      <c r="AA69" s="289" t="e">
        <f>IF($C69="","",VLOOKUP($C69,KALPit!$F$10:$BI$70,AA$51,FALSE))</f>
        <v>#N/A</v>
      </c>
      <c r="AB69" s="73" t="e">
        <f>IF($C69="","",VLOOKUP($C69,KALPit!$F$10:$BI$70,AB$51,FALSE))</f>
        <v>#N/A</v>
      </c>
      <c r="AC69" s="60" t="e">
        <f>IF($C69="","",VLOOKUP($C69,KALPit!$F$10:$BI$70,AC$51,FALSE))</f>
        <v>#N/A</v>
      </c>
      <c r="AD69" s="289" t="e">
        <f>IF($C69="","",VLOOKUP($C69,KALPit!$F$10:$BI$70,AD$51,FALSE))</f>
        <v>#N/A</v>
      </c>
      <c r="AE69" s="289" t="e">
        <f>IF($C69="","",VLOOKUP($C69,KALPit!$F$10:$BI$70,AE$51,FALSE))</f>
        <v>#N/A</v>
      </c>
      <c r="AF69" s="290" t="e">
        <f>IF($C69="","",VLOOKUP($C69,KALPit!$F$10:$BI$70,AF$51,FALSE))</f>
        <v>#N/A</v>
      </c>
      <c r="AG69" s="60" t="e">
        <f>IF($C69="","",VLOOKUP($C69,KALPit!$F$10:$BI$70,AG$51,FALSE))</f>
        <v>#N/A</v>
      </c>
    </row>
    <row r="70" spans="1:33" x14ac:dyDescent="0.25">
      <c r="A70">
        <v>6</v>
      </c>
      <c r="B70" s="32" t="s">
        <v>13</v>
      </c>
      <c r="C70" s="33"/>
      <c r="D70" s="33" t="str">
        <f>IF($C70="","",VLOOKUP($C70,KALPit!$F$10:$BI$212,D$1,FALSE))</f>
        <v/>
      </c>
      <c r="E70" s="33" t="str">
        <f>IF($C70="","",VLOOKUP($C70,KALPit!$F$10:$BI$212,E$1+1,FALSE))</f>
        <v/>
      </c>
      <c r="F70" s="47" t="str">
        <f t="shared" si="100"/>
        <v/>
      </c>
      <c r="G70" s="287" t="str">
        <f t="shared" si="101"/>
        <v/>
      </c>
      <c r="H70" s="288" t="str">
        <f t="shared" si="102"/>
        <v/>
      </c>
      <c r="I70" s="93" t="str">
        <f>IF($C70="","",VLOOKUP($C70,KALPit!$F$10:$BI$70,I$51,FALSE))</f>
        <v/>
      </c>
      <c r="J70" s="287" t="str">
        <f t="shared" si="103"/>
        <v/>
      </c>
      <c r="K70" s="47" t="str">
        <f>IF($C70="","",VLOOKUP($C70,KALPit!$F$10:$BI$70,K$51,FALSE))</f>
        <v/>
      </c>
      <c r="L70" s="287" t="str">
        <f>IF($C70="","",VLOOKUP($C70,KALPit!$F$10:$BI$70,L$51,FALSE))</f>
        <v/>
      </c>
      <c r="M70" s="288" t="str">
        <f>IF($C70="","",VLOOKUP($C70,KALPit!$F$10:$BI$70,M$51,FALSE))</f>
        <v/>
      </c>
      <c r="N70" s="287" t="str">
        <f>IF($C70="","",VLOOKUP($C70,KALPit!$F$10:$BI$70,N$51,FALSE))</f>
        <v/>
      </c>
      <c r="O70" s="287" t="str">
        <f>IF($C70="","",VLOOKUP($C70,KALPit!$F$10:$BI$70,O$51,FALSE))</f>
        <v/>
      </c>
      <c r="P70" s="287" t="str">
        <f>IF($C70="","",VLOOKUP($C70,KALPit!$F$10:$BI$70,P$51,FALSE))</f>
        <v/>
      </c>
      <c r="Q70" s="287" t="str">
        <f>IF($C70="","",VLOOKUP($C70,KALPit!$F$10:$BI$70,Q$51,FALSE))</f>
        <v/>
      </c>
      <c r="R70" s="287" t="str">
        <f>IF($C70="","",VLOOKUP($C70,KALPit!$F$10:$BI$70,R$51,FALSE))</f>
        <v/>
      </c>
      <c r="S70" s="287" t="str">
        <f>IF($C70="","",VLOOKUP($C70,KALPit!$F$10:$BI$70,S$51,FALSE))</f>
        <v/>
      </c>
      <c r="T70" s="287" t="str">
        <f>IF($C70="","",VLOOKUP($C70,KALPit!$F$10:$BI$70,T$51,FALSE))</f>
        <v/>
      </c>
      <c r="U70" s="287" t="str">
        <f>IF($C70="","",VLOOKUP($C70,KALPit!$F$10:$BI$70,U$51,FALSE))</f>
        <v/>
      </c>
      <c r="V70" s="287" t="str">
        <f>IF($C70="","",VLOOKUP($C70,KALPit!$F$10:$BI$70,V$51,FALSE))</f>
        <v/>
      </c>
      <c r="W70" s="287" t="str">
        <f>IF($C70="","",VLOOKUP($C70,KALPit!$F$10:$BI$70,W$51,FALSE))</f>
        <v/>
      </c>
      <c r="X70" s="287" t="str">
        <f>IF($C70="","",VLOOKUP($C70,KALPit!$F$10:$BI$70,X$51,FALSE))</f>
        <v/>
      </c>
      <c r="Y70" s="288" t="str">
        <f>IF($C70="","",VLOOKUP($C70,KALPit!$F$10:$BI$70,Y$51,FALSE))</f>
        <v/>
      </c>
      <c r="Z70" s="47" t="str">
        <f>IF($C70="","",VLOOKUP($C70,KALPit!$F$10:$BI$70,Z$51,FALSE))</f>
        <v/>
      </c>
      <c r="AA70" s="287" t="str">
        <f>IF($C70="","",VLOOKUP($C70,KALPit!$F$10:$BI$70,AA$51,FALSE))</f>
        <v/>
      </c>
      <c r="AB70" s="74" t="str">
        <f>IF($C70="","",VLOOKUP($C70,KALPit!$F$10:$BI$70,AB$51,FALSE))</f>
        <v/>
      </c>
      <c r="AC70" s="61" t="str">
        <f>IF($C70="","",VLOOKUP($C70,KALPit!$F$10:$BI$70,AC$51,FALSE))</f>
        <v/>
      </c>
      <c r="AD70" s="287" t="str">
        <f>IF($C70="","",VLOOKUP($C70,KALPit!$F$10:$BI$70,AD$51,FALSE))</f>
        <v/>
      </c>
      <c r="AE70" s="287" t="str">
        <f>IF($C70="","",VLOOKUP($C70,KALPit!$F$10:$BI$70,AE$51,FALSE))</f>
        <v/>
      </c>
      <c r="AF70" s="288" t="str">
        <f>IF($C70="","",VLOOKUP($C70,KALPit!$F$10:$BI$70,AF$51,FALSE))</f>
        <v/>
      </c>
      <c r="AG70" s="61" t="str">
        <f>IF($C70="","",VLOOKUP($C70,KALPit!$F$10:$BI$70,AG$51,FALSE))</f>
        <v/>
      </c>
    </row>
  </sheetData>
  <mergeCells count="6">
    <mergeCell ref="AH31:AT31"/>
    <mergeCell ref="AG26:AT26"/>
    <mergeCell ref="AH27:AT27"/>
    <mergeCell ref="AH28:AT28"/>
    <mergeCell ref="AH29:AT29"/>
    <mergeCell ref="AH30:AT30"/>
  </mergeCells>
  <conditionalFormatting sqref="G13">
    <cfRule type="expression" dxfId="121" priority="15">
      <formula>IF(SUM(G14:G19)&gt;1,1,0)</formula>
    </cfRule>
  </conditionalFormatting>
  <conditionalFormatting sqref="H13">
    <cfRule type="expression" dxfId="120" priority="14">
      <formula>IF(SUM(H14:H19)&gt;1,1,0)</formula>
    </cfRule>
  </conditionalFormatting>
  <conditionalFormatting sqref="F13">
    <cfRule type="expression" dxfId="119" priority="13">
      <formula>IF(SUM(F14:F19)&gt;1,1,0)</formula>
    </cfRule>
  </conditionalFormatting>
  <conditionalFormatting sqref="I2">
    <cfRule type="expression" dxfId="118" priority="12">
      <formula>-IF(SUM(I3:I11)&gt;1,1,0)</formula>
    </cfRule>
  </conditionalFormatting>
  <conditionalFormatting sqref="H2">
    <cfRule type="expression" dxfId="117" priority="11">
      <formula>-IF(SUM(H3:H11)&gt;1,1,0)</formula>
    </cfRule>
  </conditionalFormatting>
  <conditionalFormatting sqref="F21">
    <cfRule type="expression" dxfId="116" priority="10">
      <formula>IF(SUM($F$22:$F$24)&gt;1,1,0)</formula>
    </cfRule>
  </conditionalFormatting>
  <conditionalFormatting sqref="F52">
    <cfRule type="expression" dxfId="115" priority="9">
      <formula>IF(SUM($F$53:$F$58)&gt;1,1,0)</formula>
    </cfRule>
  </conditionalFormatting>
  <conditionalFormatting sqref="H52">
    <cfRule type="expression" dxfId="114" priority="8">
      <formula>IF(SUM($H$53:$H$58)&gt;3,1,0)</formula>
    </cfRule>
  </conditionalFormatting>
  <conditionalFormatting sqref="G52">
    <cfRule type="expression" dxfId="113" priority="7">
      <formula>IF(SUM($G$53:$G$58)&gt;2,1,0)</formula>
    </cfRule>
  </conditionalFormatting>
  <conditionalFormatting sqref="C22:C24 C14:C19 C3:C11">
    <cfRule type="expression" dxfId="112" priority="5">
      <formula>IF($AK3&lt;4.5,1,0)</formula>
    </cfRule>
    <cfRule type="expression" dxfId="111" priority="6">
      <formula>IF($AK3&gt;7,1,0)</formula>
    </cfRule>
  </conditionalFormatting>
  <conditionalFormatting sqref="C15">
    <cfRule type="expression" dxfId="110" priority="3">
      <formula>IF($AK15&lt;4.5,1,0)</formula>
    </cfRule>
    <cfRule type="expression" dxfId="109" priority="4">
      <formula>IF($AK15&gt;7,1,0)</formula>
    </cfRule>
  </conditionalFormatting>
  <conditionalFormatting sqref="F2">
    <cfRule type="expression" dxfId="108" priority="2">
      <formula>IF(SUM(F3:F11)&gt;1,1,0)</formula>
    </cfRule>
  </conditionalFormatting>
  <conditionalFormatting sqref="G2">
    <cfRule type="expression" dxfId="107" priority="1">
      <formula>IF(SUM(G3:G11)&gt;1,1,0)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3">
    <tabColor theme="2" tint="-0.499984740745262"/>
  </sheetPr>
  <dimension ref="A1:BA59"/>
  <sheetViews>
    <sheetView topLeftCell="A40" zoomScale="85" zoomScaleNormal="85" workbookViewId="0">
      <selection activeCell="D15" sqref="D15"/>
    </sheetView>
  </sheetViews>
  <sheetFormatPr defaultRowHeight="15" x14ac:dyDescent="0.25"/>
  <cols>
    <col min="1" max="1" width="2" bestFit="1" customWidth="1"/>
    <col min="2" max="2" width="6.85546875" style="244" bestFit="1" customWidth="1"/>
    <col min="3" max="3" width="10.7109375" style="1" bestFit="1" customWidth="1"/>
    <col min="4" max="4" width="20" style="19" bestFit="1" customWidth="1"/>
    <col min="5" max="5" width="4.42578125" style="19" bestFit="1" customWidth="1"/>
    <col min="6" max="6" width="4.42578125" style="19" customWidth="1"/>
    <col min="7" max="7" width="4.42578125" bestFit="1" customWidth="1"/>
    <col min="8" max="8" width="3.7109375" bestFit="1" customWidth="1"/>
    <col min="9" max="9" width="4.7109375" bestFit="1" customWidth="1"/>
    <col min="10" max="10" width="4.28515625" customWidth="1"/>
    <col min="11" max="13" width="3.7109375" customWidth="1"/>
    <col min="14" max="17" width="3.7109375" bestFit="1" customWidth="1"/>
    <col min="18" max="18" width="4.28515625" bestFit="1" customWidth="1"/>
    <col min="19" max="19" width="4.7109375" bestFit="1" customWidth="1"/>
    <col min="20" max="22" width="3.7109375" bestFit="1" customWidth="1"/>
    <col min="23" max="23" width="4.28515625" bestFit="1" customWidth="1"/>
    <col min="24" max="24" width="4.7109375" bestFit="1" customWidth="1"/>
    <col min="25" max="25" width="4.28515625" customWidth="1"/>
    <col min="26" max="26" width="4.28515625" bestFit="1" customWidth="1"/>
    <col min="27" max="27" width="10.42578125" bestFit="1" customWidth="1"/>
    <col min="28" max="28" width="4.28515625" bestFit="1" customWidth="1"/>
    <col min="29" max="29" width="4.7109375" bestFit="1" customWidth="1"/>
    <col min="30" max="37" width="3.7109375" bestFit="1" customWidth="1"/>
    <col min="38" max="38" width="4.5703125" bestFit="1" customWidth="1"/>
    <col min="39" max="52" width="3.7109375" bestFit="1" customWidth="1"/>
    <col min="53" max="53" width="4.5703125" bestFit="1" customWidth="1"/>
  </cols>
  <sheetData>
    <row r="1" spans="1:53" x14ac:dyDescent="0.25">
      <c r="E1" s="19">
        <v>4</v>
      </c>
      <c r="F1" s="19">
        <v>5</v>
      </c>
      <c r="K1">
        <v>23</v>
      </c>
      <c r="L1">
        <v>21</v>
      </c>
      <c r="M1">
        <v>22</v>
      </c>
      <c r="N1">
        <v>24</v>
      </c>
      <c r="O1">
        <v>25</v>
      </c>
      <c r="P1">
        <v>26</v>
      </c>
      <c r="Q1">
        <v>27</v>
      </c>
      <c r="R1">
        <v>28</v>
      </c>
      <c r="S1">
        <v>29</v>
      </c>
      <c r="T1">
        <v>30</v>
      </c>
      <c r="U1">
        <v>31</v>
      </c>
      <c r="AE1">
        <v>11</v>
      </c>
      <c r="AF1">
        <v>12</v>
      </c>
      <c r="AG1">
        <v>13</v>
      </c>
      <c r="AH1">
        <v>14</v>
      </c>
      <c r="AI1">
        <v>15</v>
      </c>
      <c r="AJ1">
        <v>32</v>
      </c>
      <c r="AK1">
        <v>33</v>
      </c>
      <c r="AV1">
        <v>16</v>
      </c>
      <c r="AW1">
        <v>17</v>
      </c>
      <c r="AX1">
        <v>18</v>
      </c>
      <c r="AY1">
        <v>19</v>
      </c>
      <c r="AZ1">
        <v>20</v>
      </c>
    </row>
    <row r="2" spans="1:53" s="17" customFormat="1" ht="215.25" x14ac:dyDescent="0.25">
      <c r="A2" s="18" t="s">
        <v>183</v>
      </c>
      <c r="B2" s="245" t="s">
        <v>387</v>
      </c>
      <c r="C2" s="230" t="s">
        <v>114</v>
      </c>
      <c r="D2" s="37" t="str">
        <f>"Player ("&amp;COUNTA(D3:D11)&amp;")"</f>
        <v>Player (4)</v>
      </c>
      <c r="E2" s="37" t="s">
        <v>81</v>
      </c>
      <c r="F2" s="37" t="s">
        <v>91</v>
      </c>
      <c r="G2" s="44" t="e">
        <f>"Only 1 guy who plays only 1B ("&amp;SUM(G3:G11)&amp;")"</f>
        <v>#N/A</v>
      </c>
      <c r="H2" s="38" t="e">
        <f>"Only 1 guy who can only play 1B or LF ("&amp;SUM(H3:H11)&amp;")"</f>
        <v>#N/A</v>
      </c>
      <c r="I2" s="39" t="e">
        <f>"2 guys with RF arms ("&amp;SUM(I3:I11)&amp;")"</f>
        <v>#N/A</v>
      </c>
      <c r="J2" s="39" t="e">
        <f>"2 guys with CF range ("&amp;SUM(J3:J11)&amp;")"</f>
        <v>#N/A</v>
      </c>
      <c r="K2" s="48" t="s">
        <v>126</v>
      </c>
      <c r="L2" s="40" t="s">
        <v>124</v>
      </c>
      <c r="M2" s="49" t="s">
        <v>125</v>
      </c>
      <c r="N2" s="41" t="s">
        <v>82</v>
      </c>
      <c r="O2" s="41" t="s">
        <v>84</v>
      </c>
      <c r="P2" s="41" t="s">
        <v>85</v>
      </c>
      <c r="Q2" s="41" t="s">
        <v>86</v>
      </c>
      <c r="R2" s="41" t="s">
        <v>87</v>
      </c>
      <c r="S2" s="41" t="s">
        <v>88</v>
      </c>
      <c r="T2" s="41" t="s">
        <v>89</v>
      </c>
      <c r="U2" s="42" t="s">
        <v>90</v>
      </c>
      <c r="V2" s="44" t="s">
        <v>127</v>
      </c>
      <c r="W2" s="38" t="s">
        <v>171</v>
      </c>
      <c r="X2" s="38" t="s">
        <v>128</v>
      </c>
      <c r="Y2" s="38" t="s">
        <v>144</v>
      </c>
      <c r="Z2" s="38" t="s">
        <v>143</v>
      </c>
      <c r="AA2" s="38" t="s">
        <v>131</v>
      </c>
      <c r="AB2" s="38" t="s">
        <v>132</v>
      </c>
      <c r="AC2" s="38" t="s">
        <v>149</v>
      </c>
      <c r="AD2" s="53" t="s">
        <v>133</v>
      </c>
      <c r="AE2" s="41" t="s">
        <v>137</v>
      </c>
      <c r="AF2" s="41" t="s">
        <v>138</v>
      </c>
      <c r="AG2" s="41" t="s">
        <v>139</v>
      </c>
      <c r="AH2" s="41" t="s">
        <v>140</v>
      </c>
      <c r="AI2" s="41" t="s">
        <v>23</v>
      </c>
      <c r="AJ2" s="56" t="s">
        <v>141</v>
      </c>
      <c r="AK2" s="42" t="s">
        <v>142</v>
      </c>
      <c r="AL2" s="59" t="s">
        <v>147</v>
      </c>
      <c r="AM2" s="44" t="s">
        <v>127</v>
      </c>
      <c r="AN2" s="38" t="s">
        <v>171</v>
      </c>
      <c r="AO2" s="38" t="s">
        <v>128</v>
      </c>
      <c r="AP2" s="38" t="s">
        <v>144</v>
      </c>
      <c r="AQ2" s="38" t="s">
        <v>143</v>
      </c>
      <c r="AR2" s="38" t="s">
        <v>131</v>
      </c>
      <c r="AS2" s="38" t="s">
        <v>132</v>
      </c>
      <c r="AT2" s="38" t="s">
        <v>149</v>
      </c>
      <c r="AU2" s="53" t="s">
        <v>133</v>
      </c>
      <c r="AV2" s="56" t="s">
        <v>137</v>
      </c>
      <c r="AW2" s="41" t="s">
        <v>138</v>
      </c>
      <c r="AX2" s="41" t="s">
        <v>139</v>
      </c>
      <c r="AY2" s="41" t="s">
        <v>140</v>
      </c>
      <c r="AZ2" s="42" t="s">
        <v>23</v>
      </c>
      <c r="BA2" s="59" t="s">
        <v>187</v>
      </c>
    </row>
    <row r="3" spans="1:53" x14ac:dyDescent="0.25">
      <c r="A3">
        <v>1</v>
      </c>
      <c r="B3" s="251">
        <v>2019</v>
      </c>
      <c r="C3" s="25" t="s">
        <v>84</v>
      </c>
      <c r="D3" s="30" t="s">
        <v>365</v>
      </c>
      <c r="E3" s="26" t="e">
        <f>IF($D3="","",VLOOKUP($D3,KALBat!$H$10:$BT$193,E$1,FALSE))</f>
        <v>#N/A</v>
      </c>
      <c r="F3" s="26" t="e">
        <f>IF($D3="","",VLOOKUP($D3,KALBat!$H$10:$BT$193,F$1,FALSE))</f>
        <v>#N/A</v>
      </c>
      <c r="G3" s="45" t="e">
        <f>IF($D3="","",IF(AND(O3&gt;0,O3=SUM(N3:U3)),1,0))</f>
        <v>#N/A</v>
      </c>
      <c r="H3" s="27" t="e">
        <f>IF($D3="","",IF(AND(OR(O3&gt;0,S3&gt;0),SUM(O3,S3)=SUM(N3:U3)),1,0))</f>
        <v>#N/A</v>
      </c>
      <c r="I3" s="27" t="e">
        <f>IF($D3="","",IF(M3&gt;6,1,0))</f>
        <v>#N/A</v>
      </c>
      <c r="J3" s="27" t="e">
        <f t="shared" ref="J3:J7" si="0">IF($D3="","",IF(AND(T3&gt;4,T3&lt;&gt;"-"),1,0))</f>
        <v>#N/A</v>
      </c>
      <c r="K3" s="50" t="e">
        <f>IF($D3="","",VLOOKUP($D3,KALBat!$H$10:$BT$193,K$1,FALSE))</f>
        <v>#N/A</v>
      </c>
      <c r="L3" s="26" t="e">
        <f>IF($D3="","",VLOOKUP($D3,KALBat!$H$10:$BT$193,L$1,FALSE))</f>
        <v>#N/A</v>
      </c>
      <c r="M3" s="28" t="e">
        <f>IF($D3="","",VLOOKUP($D3,KALBat!$H$10:$BT$193,M$1,FALSE))</f>
        <v>#N/A</v>
      </c>
      <c r="N3" s="26" t="e">
        <f>IF($D3="","",VLOOKUP($D3,KALBat!$H$10:$BT$193,N$1,FALSE))</f>
        <v>#N/A</v>
      </c>
      <c r="O3" s="26" t="e">
        <f>IF($D3="","",VLOOKUP($D3,KALBat!$H$10:$BT$193,O$1,FALSE))</f>
        <v>#N/A</v>
      </c>
      <c r="P3" s="26" t="e">
        <f>IF($D3="","",VLOOKUP($D3,KALBat!$H$10:$BT$193,P$1,FALSE))</f>
        <v>#N/A</v>
      </c>
      <c r="Q3" s="26" t="e">
        <f>IF($D3="","",VLOOKUP($D3,KALBat!$H$10:$BT$193,Q$1,FALSE))</f>
        <v>#N/A</v>
      </c>
      <c r="R3" s="26" t="e">
        <f>IF($D3="","",VLOOKUP($D3,KALBat!$H$10:$BT$193,R$1,FALSE))</f>
        <v>#N/A</v>
      </c>
      <c r="S3" s="26" t="e">
        <f>IF($D3="","",VLOOKUP($D3,KALBat!$H$10:$BT$193,S$1,FALSE))</f>
        <v>#N/A</v>
      </c>
      <c r="T3" s="26" t="e">
        <f>IF($D3="","",VLOOKUP($D3,KALBat!$H$10:$BT$193,T$1,FALSE))</f>
        <v>#N/A</v>
      </c>
      <c r="U3" s="28" t="e">
        <f>IF($D3="","",VLOOKUP($D3,KALBat!$H$10:$BT$193,U$1,FALSE))</f>
        <v>#N/A</v>
      </c>
      <c r="V3" s="46" t="e">
        <f t="shared" ref="V3:V11" si="1">IF($D3="","",IF(OR(AE3+AH3&gt;14,AND(OR(AE3+AH3&gt;12,AND(AE3&gt;6,AH3&gt;6)),AJ3&gt;6,OR(AK3&gt;=AJ3,AK3&gt;6))),1,0))</f>
        <v>#N/A</v>
      </c>
      <c r="W3" s="235" t="e">
        <f t="shared" ref="W3:W11" si="2">IF($D3="","",IF(OR(AND(AE3&gt;6,AI3&gt;6),AE3+AH3&gt;12),1,0))</f>
        <v>#N/A</v>
      </c>
      <c r="X3" s="27" t="e">
        <f>IF($D3="","",IF(AND(AE3&gt;6,AG3&gt;6,AH3&gt;6),1,0))</f>
        <v>#N/A</v>
      </c>
      <c r="Y3" s="27" t="e">
        <f>IF($D3="","",IF(AND(AG3&gt;7,OR(AE3&gt;6,AH3&gt;6)),1,0))</f>
        <v>#N/A</v>
      </c>
      <c r="Z3" s="27" t="e">
        <f>IF($D3="","",IF(AND(AG3&gt;6,OR(AE3&gt;6,AH3&gt;6)),1,0))</f>
        <v>#N/A</v>
      </c>
      <c r="AA3" s="27" t="e">
        <f>IF($D3="","",IF(AND(OR(AE3&gt;6,AG3&gt;6),OR(AE3&gt;6,AH3&gt;6)),1,0))</f>
        <v>#N/A</v>
      </c>
      <c r="AB3" s="27" t="e">
        <f>IF($D3="","",IF(AND(AE3&gt;4,OR(AE3&gt;6,AG3&gt;6,AH3&gt;6)),1,0))</f>
        <v>#N/A</v>
      </c>
      <c r="AC3" s="27" t="e">
        <f>IF($D3="","",IF(AND(AE3&gt;4,OR(AE3&gt;6,AF3&gt;6,AG3&gt;6,AH3&gt;6)),1,0))</f>
        <v>#N/A</v>
      </c>
      <c r="AD3" s="54" t="e">
        <f>IF($D3="","",IF(AND(AE3&gt;4,MAX(AE3:AI3)&gt;6),1,0))</f>
        <v>#N/A</v>
      </c>
      <c r="AE3" s="26" t="e">
        <f>IF($D3="","",VLOOKUP($D3,KALBat!$H$10:$BT$193,AE$1,FALSE))</f>
        <v>#N/A</v>
      </c>
      <c r="AF3" s="26" t="e">
        <f>IF($D3="","",VLOOKUP($D3,KALBat!$H$10:$BT$193,AF$1,FALSE))</f>
        <v>#N/A</v>
      </c>
      <c r="AG3" s="26" t="e">
        <f>IF($D3="","",VLOOKUP($D3,KALBat!$H$10:$BT$193,AG$1,FALSE))</f>
        <v>#N/A</v>
      </c>
      <c r="AH3" s="26" t="e">
        <f>IF($D3="","",VLOOKUP($D3,KALBat!$H$10:$BT$193,AH$1,FALSE))</f>
        <v>#N/A</v>
      </c>
      <c r="AI3" s="26" t="e">
        <f>IF($D3="","",VLOOKUP($D3,KALBat!$H$10:$BT$193,AI$1,FALSE))</f>
        <v>#N/A</v>
      </c>
      <c r="AJ3" s="50" t="e">
        <f>IF($D3="","",VLOOKUP($D3,KALBat!$H$10:$BT$193,AJ$1,FALSE))</f>
        <v>#N/A</v>
      </c>
      <c r="AK3" s="28" t="e">
        <f>IF($D3="","",VLOOKUP($D3,KALBat!$H$10:$BT$193,AK$1,FALSE))</f>
        <v>#N/A</v>
      </c>
      <c r="AL3" s="60" t="e">
        <f>IF($D3="","",(5*AE3+4*AG3+3*AH3+2*AF3+1*AI3+0.5*(AVERAGE(AE3:AF3))+0.5*AVERAGE(AE3,AI3)+1*(AVERAGE(AE3,AG3))+1*AVERAGE(AE3,AH3))/(5+4+3+2+1+0.5+0.5+1+1))</f>
        <v>#N/A</v>
      </c>
      <c r="AM3" s="45" t="e">
        <f>IF($D3="","",IF(AND(OR(AV3+AY3&gt;12,AND(AV3&gt;6,AY3&gt;6)),AJ3&gt;6,OR(AK3&gt;=AJ3,AK3&gt;6)),1,0))</f>
        <v>#N/A</v>
      </c>
      <c r="AN3" s="27" t="e">
        <f>IF($D3="","",IF(OR(AND(AV3&gt;6,AZ3&gt;6),AV3+AY3&gt;12),1,0))</f>
        <v>#N/A</v>
      </c>
      <c r="AO3" s="27" t="e">
        <f>IF($D3="","",IF(AND(AV3&gt;6,AX3&gt;6,AY3&gt;6),1,0))</f>
        <v>#N/A</v>
      </c>
      <c r="AP3" s="27" t="e">
        <f>IF($D3="","",IF(AND(AX3&gt;7,OR(AV3&gt;6,AY3&gt;6)),1,0))</f>
        <v>#N/A</v>
      </c>
      <c r="AQ3" s="27" t="e">
        <f>IF($D3="","",IF(AND(AX3&gt;6,OR(AV3&gt;6,AY3&gt;6)),1,0))</f>
        <v>#N/A</v>
      </c>
      <c r="AR3" s="27" t="e">
        <f>IF($D3="","",IF(AND(OR(AV3&gt;6,AX3&gt;6),OR(AV3&gt;6,AY3&gt;6)),1,0))</f>
        <v>#N/A</v>
      </c>
      <c r="AS3" s="27" t="e">
        <f>IF($D3="","",IF(AND(AV3&gt;4,OR(AV3&gt;6,AX3&gt;6,AY3&gt;6)),1,0))</f>
        <v>#N/A</v>
      </c>
      <c r="AT3" s="27" t="e">
        <f>IF($D3="","",IF(AND(AV3&gt;4,OR(AV3&gt;6,AW3&gt;6,AX3&gt;6,AY3&gt;6)),1,0))</f>
        <v>#N/A</v>
      </c>
      <c r="AU3" s="54" t="e">
        <f>IF($D3="","",IF(AND(AV3&gt;4,MAX(AV3:AZ3)&gt;6),1,0))</f>
        <v>#N/A</v>
      </c>
      <c r="AV3" s="50" t="e">
        <f>IF($D3="","",VLOOKUP($D3,KALBat!$H$10:$BT$193,AV$1,FALSE))</f>
        <v>#N/A</v>
      </c>
      <c r="AW3" s="26" t="e">
        <f>IF($D3="","",VLOOKUP($D3,KALBat!$H$10:$BT$193,AW$1,FALSE))</f>
        <v>#N/A</v>
      </c>
      <c r="AX3" s="26" t="e">
        <f>IF($D3="","",VLOOKUP($D3,KALBat!$H$10:$BT$193,AX$1,FALSE))</f>
        <v>#N/A</v>
      </c>
      <c r="AY3" s="26" t="e">
        <f>IF($D3="","",VLOOKUP($D3,KALBat!$H$10:$BT$193,AY$1,FALSE))</f>
        <v>#N/A</v>
      </c>
      <c r="AZ3" s="28" t="e">
        <f>IF($D3="","",VLOOKUP($D3,KALBat!$H$10:$BT$193,AZ$1,FALSE))</f>
        <v>#N/A</v>
      </c>
      <c r="BA3" s="60" t="e">
        <f>IF($D3="","",(5*AV3+4*AX3+3*AY3+2*AW3+1*AZ3+0.5*(AVERAGE(AV3:AW3))+0.5*AVERAGE(AV3,AZ3)+1*(AVERAGE(AV3,AX3))+1*AVERAGE(AV3,AY3))/(5+4+3+2+1+0.5+0.5+1+1))</f>
        <v>#N/A</v>
      </c>
    </row>
    <row r="4" spans="1:53" x14ac:dyDescent="0.25">
      <c r="A4">
        <v>2</v>
      </c>
      <c r="B4" s="252" t="s">
        <v>221</v>
      </c>
      <c r="C4" s="29" t="s">
        <v>88</v>
      </c>
      <c r="D4" s="30" t="s">
        <v>353</v>
      </c>
      <c r="E4" s="30" t="e">
        <f>IF($D4="","",VLOOKUP($D4,KALBat!$H$10:$BT$193,E$1,FALSE))</f>
        <v>#N/A</v>
      </c>
      <c r="F4" s="30" t="e">
        <f>IF($D4="","",VLOOKUP($D4,KALBat!$H$10:$BT$193,F$1,FALSE))</f>
        <v>#N/A</v>
      </c>
      <c r="G4" s="46" t="e">
        <f t="shared" ref="G4:G11" si="3">IF($D4="","",IF(AND(O4&gt;0,O4=SUM(N4:U4)),1,0))</f>
        <v>#N/A</v>
      </c>
      <c r="H4" s="235" t="e">
        <f t="shared" ref="H4:H11" si="4">IF($D4="","",IF(AND(OR(O4&gt;0,S4&gt;0),SUM(O4,S4)=SUM(N4:U4)),1,0))</f>
        <v>#N/A</v>
      </c>
      <c r="I4" s="235" t="e">
        <f t="shared" ref="I4:I11" si="5">IF($D4="","",IF(M4&gt;6,1,0))</f>
        <v>#N/A</v>
      </c>
      <c r="J4" s="235" t="e">
        <f t="shared" si="0"/>
        <v>#N/A</v>
      </c>
      <c r="K4" s="51" t="e">
        <f>IF($D4="","",VLOOKUP($D4,KALBat!$H$10:$BT$193,K$1,FALSE))</f>
        <v>#N/A</v>
      </c>
      <c r="L4" s="30" t="e">
        <f>IF($D4="","",VLOOKUP($D4,KALBat!$H$10:$BT$193,L$1,FALSE))</f>
        <v>#N/A</v>
      </c>
      <c r="M4" s="31" t="e">
        <f>IF($D4="","",VLOOKUP($D4,KALBat!$H$10:$BT$193,M$1,FALSE))</f>
        <v>#N/A</v>
      </c>
      <c r="N4" s="30" t="e">
        <f>IF($D4="","",VLOOKUP($D4,KALBat!$H$10:$BT$193,N$1,FALSE))</f>
        <v>#N/A</v>
      </c>
      <c r="O4" s="30" t="e">
        <f>IF($D4="","",VLOOKUP($D4,KALBat!$H$10:$BT$193,O$1,FALSE))</f>
        <v>#N/A</v>
      </c>
      <c r="P4" s="30" t="e">
        <f>IF($D4="","",VLOOKUP($D4,KALBat!$H$10:$BT$193,P$1,FALSE))</f>
        <v>#N/A</v>
      </c>
      <c r="Q4" s="30" t="e">
        <f>IF($D4="","",VLOOKUP($D4,KALBat!$H$10:$BT$193,Q$1,FALSE))</f>
        <v>#N/A</v>
      </c>
      <c r="R4" s="30" t="e">
        <f>IF($D4="","",VLOOKUP($D4,KALBat!$H$10:$BT$193,R$1,FALSE))</f>
        <v>#N/A</v>
      </c>
      <c r="S4" s="30" t="e">
        <f>IF($D4="","",VLOOKUP($D4,KALBat!$H$10:$BT$193,S$1,FALSE))</f>
        <v>#N/A</v>
      </c>
      <c r="T4" s="30" t="e">
        <f>IF($D4="","",VLOOKUP($D4,KALBat!$H$10:$BT$193,T$1,FALSE))</f>
        <v>#N/A</v>
      </c>
      <c r="U4" s="31" t="e">
        <f>IF($D4="","",VLOOKUP($D4,KALBat!$H$10:$BT$193,U$1,FALSE))</f>
        <v>#N/A</v>
      </c>
      <c r="V4" s="46" t="e">
        <f t="shared" si="1"/>
        <v>#N/A</v>
      </c>
      <c r="W4" s="235" t="e">
        <f t="shared" si="2"/>
        <v>#N/A</v>
      </c>
      <c r="X4" s="235" t="e">
        <f t="shared" ref="X4:X11" si="6">IF($D4="","",IF(AND(AE4&gt;6,AG4&gt;6,AH4&gt;6),1,0))</f>
        <v>#N/A</v>
      </c>
      <c r="Y4" s="235" t="e">
        <f t="shared" ref="Y4:Y11" si="7">IF($D4="","",IF(AND(AG4&gt;7,OR(AE4&gt;6,AH4&gt;6)),1,0))</f>
        <v>#N/A</v>
      </c>
      <c r="Z4" s="235" t="e">
        <f t="shared" ref="Z4:Z11" si="8">IF($D4="","",IF(AND(AG4&gt;6,OR(AE4&gt;6,AH4&gt;6)),1,0))</f>
        <v>#N/A</v>
      </c>
      <c r="AA4" s="235" t="e">
        <f t="shared" ref="AA4:AA11" si="9">IF($D4="","",IF(AND(OR(AE4&gt;6,AG4&gt;6),OR(AE4&gt;6,AH4&gt;6)),1,0))</f>
        <v>#N/A</v>
      </c>
      <c r="AB4" s="235" t="e">
        <f t="shared" ref="AB4:AB11" si="10">IF($D4="","",IF(AND(AE4&gt;4,OR(AE4&gt;6,AG4&gt;6,AH4&gt;6)),1,0))</f>
        <v>#N/A</v>
      </c>
      <c r="AC4" s="235" t="e">
        <f t="shared" ref="AC4:AC11" si="11">IF($D4="","",IF(AND(AE4&gt;4,OR(AE4&gt;6,AF4&gt;6,AG4&gt;6,AH4&gt;6)),1,0))</f>
        <v>#N/A</v>
      </c>
      <c r="AD4" s="236" t="e">
        <f t="shared" ref="AD4:AD11" si="12">IF($D4="","",IF(AND(AE4&gt;4,MAX(AE4:AI4)&gt;6),1,0))</f>
        <v>#N/A</v>
      </c>
      <c r="AE4" s="30" t="e">
        <f>IF($D4="","",VLOOKUP($D4,KALBat!$H$10:$BT$193,AE$1,FALSE))</f>
        <v>#N/A</v>
      </c>
      <c r="AF4" s="30" t="e">
        <f>IF($D4="","",VLOOKUP($D4,KALBat!$H$10:$BT$193,AF$1,FALSE))</f>
        <v>#N/A</v>
      </c>
      <c r="AG4" s="30" t="e">
        <f>IF($D4="","",VLOOKUP($D4,KALBat!$H$10:$BT$193,AG$1,FALSE))</f>
        <v>#N/A</v>
      </c>
      <c r="AH4" s="30" t="e">
        <f>IF($D4="","",VLOOKUP($D4,KALBat!$H$10:$BT$193,AH$1,FALSE))</f>
        <v>#N/A</v>
      </c>
      <c r="AI4" s="30" t="e">
        <f>IF($D4="","",VLOOKUP($D4,KALBat!$H$10:$BT$193,AI$1,FALSE))</f>
        <v>#N/A</v>
      </c>
      <c r="AJ4" s="51" t="e">
        <f>IF($D4="","",VLOOKUP($D4,KALBat!$H$10:$BT$193,AJ$1,FALSE))</f>
        <v>#N/A</v>
      </c>
      <c r="AK4" s="31" t="e">
        <f>IF($D4="","",VLOOKUP($D4,KALBat!$H$10:$BT$193,AK$1,FALSE))</f>
        <v>#N/A</v>
      </c>
      <c r="AL4" s="60" t="e">
        <f t="shared" ref="AL4:AL11" si="13">IF($D4="","",(5*AE4+4*AG4+3*AH4+2*AF4+1*AI4+0.5*(AVERAGE(AE4:AF4))+0.5*AVERAGE(AE4,AI4)+1*(AVERAGE(AE4,AG4))+1*AVERAGE(AE4,AH4))/(5+4+3+2+1+0.5+0.5+1+1))</f>
        <v>#N/A</v>
      </c>
      <c r="AM4" s="46" t="e">
        <f t="shared" ref="AM4:AM11" si="14">IF($D4="","",IF(AND(OR(AV4+AY4&gt;12,AND(AV4&gt;6,AY4&gt;6)),AJ4&gt;6,OR(AK4&gt;=AJ4,AK4&gt;6)),1,0))</f>
        <v>#N/A</v>
      </c>
      <c r="AN4" s="235" t="e">
        <f t="shared" ref="AN4:AN11" si="15">IF($D4="","",IF(OR(AND(AV4&gt;6,AZ4&gt;6),AV4+AY4&gt;12),1,0))</f>
        <v>#N/A</v>
      </c>
      <c r="AO4" s="235" t="e">
        <f t="shared" ref="AO4:AO11" si="16">IF($D4="","",IF(AND(AV4&gt;6,AX4&gt;6,AY4&gt;6),1,0))</f>
        <v>#N/A</v>
      </c>
      <c r="AP4" s="235" t="e">
        <f t="shared" ref="AP4:AP11" si="17">IF($D4="","",IF(AND(AX4&gt;7,OR(AV4&gt;6,AY4&gt;6)),1,0))</f>
        <v>#N/A</v>
      </c>
      <c r="AQ4" s="235" t="e">
        <f t="shared" ref="AQ4:AQ11" si="18">IF($D4="","",IF(AND(AX4&gt;6,OR(AV4&gt;6,AY4&gt;6)),1,0))</f>
        <v>#N/A</v>
      </c>
      <c r="AR4" s="235" t="e">
        <f t="shared" ref="AR4:AR11" si="19">IF($D4="","",IF(AND(OR(AV4&gt;6,AX4&gt;6),OR(AV4&gt;6,AY4&gt;6)),1,0))</f>
        <v>#N/A</v>
      </c>
      <c r="AS4" s="235" t="e">
        <f t="shared" ref="AS4:AS11" si="20">IF($D4="","",IF(AND(AV4&gt;4,OR(AV4&gt;6,AX4&gt;6,AY4&gt;6)),1,0))</f>
        <v>#N/A</v>
      </c>
      <c r="AT4" s="235" t="e">
        <f t="shared" ref="AT4:AT11" si="21">IF($D4="","",IF(AND(AV4&gt;4,OR(AV4&gt;6,AW4&gt;6,AX4&gt;6,AY4&gt;6)),1,0))</f>
        <v>#N/A</v>
      </c>
      <c r="AU4" s="236" t="e">
        <f t="shared" ref="AU4:AU11" si="22">IF($D4="","",IF(AND(AV4&gt;4,MAX(AV4:AZ4)&gt;6),1,0))</f>
        <v>#N/A</v>
      </c>
      <c r="AV4" s="51" t="e">
        <f>IF($D4="","",VLOOKUP($D4,KALBat!$H$10:$BT$193,AV$1,FALSE))</f>
        <v>#N/A</v>
      </c>
      <c r="AW4" s="30" t="e">
        <f>IF($D4="","",VLOOKUP($D4,KALBat!$H$10:$BT$193,AW$1,FALSE))</f>
        <v>#N/A</v>
      </c>
      <c r="AX4" s="30" t="e">
        <f>IF($D4="","",VLOOKUP($D4,KALBat!$H$10:$BT$193,AX$1,FALSE))</f>
        <v>#N/A</v>
      </c>
      <c r="AY4" s="30" t="e">
        <f>IF($D4="","",VLOOKUP($D4,KALBat!$H$10:$BT$193,AY$1,FALSE))</f>
        <v>#N/A</v>
      </c>
      <c r="AZ4" s="31" t="e">
        <f>IF($D4="","",VLOOKUP($D4,KALBat!$H$10:$BT$193,AZ$1,FALSE))</f>
        <v>#N/A</v>
      </c>
      <c r="BA4" s="60" t="e">
        <f t="shared" ref="BA4:BA11" si="23">IF($D4="","",(5*AV4+4*AX4+3*AY4+2*AW4+1*AZ4+0.5*(AVERAGE(AV4:AW4))+0.5*AVERAGE(AV4,AZ4)+1*(AVERAGE(AV4,AX4))+1*AVERAGE(AV4,AY4))/(5+4+3+2+1+0.5+0.5+1+1))</f>
        <v>#N/A</v>
      </c>
    </row>
    <row r="5" spans="1:53" x14ac:dyDescent="0.25">
      <c r="A5">
        <v>3</v>
      </c>
      <c r="B5" s="249"/>
      <c r="C5" s="29" t="s">
        <v>89</v>
      </c>
      <c r="D5" s="30"/>
      <c r="E5" s="30" t="str">
        <f>IF($D5="","",VLOOKUP($D5,KALBat!$H$10:$BT$193,E$1,FALSE))</f>
        <v/>
      </c>
      <c r="F5" s="30" t="str">
        <f>IF($D5="","",VLOOKUP($D5,KALBat!$H$10:$BT$193,F$1,FALSE))</f>
        <v/>
      </c>
      <c r="G5" s="46" t="str">
        <f t="shared" si="3"/>
        <v/>
      </c>
      <c r="H5" s="235" t="str">
        <f t="shared" si="4"/>
        <v/>
      </c>
      <c r="I5" s="235" t="str">
        <f t="shared" si="5"/>
        <v/>
      </c>
      <c r="J5" s="235" t="str">
        <f t="shared" si="0"/>
        <v/>
      </c>
      <c r="K5" s="51" t="str">
        <f>IF($D5="","",VLOOKUP($D5,KALBat!$H$10:$BT$193,K$1,FALSE))</f>
        <v/>
      </c>
      <c r="L5" s="30" t="str">
        <f>IF($D5="","",VLOOKUP($D5,KALBat!$H$10:$BT$193,L$1,FALSE))</f>
        <v/>
      </c>
      <c r="M5" s="31" t="str">
        <f>IF($D5="","",VLOOKUP($D5,KALBat!$H$10:$BT$193,M$1,FALSE))</f>
        <v/>
      </c>
      <c r="N5" s="30" t="str">
        <f>IF($D5="","",VLOOKUP($D5,KALBat!$H$10:$BT$193,N$1,FALSE))</f>
        <v/>
      </c>
      <c r="O5" s="30" t="str">
        <f>IF($D5="","",VLOOKUP($D5,KALBat!$H$10:$BT$193,O$1,FALSE))</f>
        <v/>
      </c>
      <c r="P5" s="30" t="str">
        <f>IF($D5="","",VLOOKUP($D5,KALBat!$H$10:$BT$193,P$1,FALSE))</f>
        <v/>
      </c>
      <c r="Q5" s="30" t="str">
        <f>IF($D5="","",VLOOKUP($D5,KALBat!$H$10:$BT$193,Q$1,FALSE))</f>
        <v/>
      </c>
      <c r="R5" s="30" t="str">
        <f>IF($D5="","",VLOOKUP($D5,KALBat!$H$10:$BT$193,R$1,FALSE))</f>
        <v/>
      </c>
      <c r="S5" s="30" t="str">
        <f>IF($D5="","",VLOOKUP($D5,KALBat!$H$10:$BT$193,S$1,FALSE))</f>
        <v/>
      </c>
      <c r="T5" s="30" t="str">
        <f>IF($D5="","",VLOOKUP($D5,KALBat!$H$10:$BT$193,T$1,FALSE))</f>
        <v/>
      </c>
      <c r="U5" s="31" t="str">
        <f>IF($D5="","",VLOOKUP($D5,KALBat!$H$10:$BT$193,U$1,FALSE))</f>
        <v/>
      </c>
      <c r="V5" s="46" t="str">
        <f t="shared" si="1"/>
        <v/>
      </c>
      <c r="W5" s="235" t="str">
        <f t="shared" si="2"/>
        <v/>
      </c>
      <c r="X5" s="235" t="str">
        <f t="shared" si="6"/>
        <v/>
      </c>
      <c r="Y5" s="235" t="str">
        <f t="shared" si="7"/>
        <v/>
      </c>
      <c r="Z5" s="235" t="str">
        <f t="shared" si="8"/>
        <v/>
      </c>
      <c r="AA5" s="235" t="str">
        <f t="shared" si="9"/>
        <v/>
      </c>
      <c r="AB5" s="235" t="str">
        <f t="shared" si="10"/>
        <v/>
      </c>
      <c r="AC5" s="235" t="str">
        <f t="shared" si="11"/>
        <v/>
      </c>
      <c r="AD5" s="236" t="str">
        <f t="shared" si="12"/>
        <v/>
      </c>
      <c r="AE5" s="30" t="str">
        <f>IF($D5="","",VLOOKUP($D5,KALBat!$H$10:$BT$193,AE$1,FALSE))</f>
        <v/>
      </c>
      <c r="AF5" s="30" t="str">
        <f>IF($D5="","",VLOOKUP($D5,KALBat!$H$10:$BT$193,AF$1,FALSE))</f>
        <v/>
      </c>
      <c r="AG5" s="30" t="str">
        <f>IF($D5="","",VLOOKUP($D5,KALBat!$H$10:$BT$193,AG$1,FALSE))</f>
        <v/>
      </c>
      <c r="AH5" s="30" t="str">
        <f>IF($D5="","",VLOOKUP($D5,KALBat!$H$10:$BT$193,AH$1,FALSE))</f>
        <v/>
      </c>
      <c r="AI5" s="30" t="str">
        <f>IF($D5="","",VLOOKUP($D5,KALBat!$H$10:$BT$193,AI$1,FALSE))</f>
        <v/>
      </c>
      <c r="AJ5" s="51" t="str">
        <f>IF($D5="","",VLOOKUP($D5,KALBat!$H$10:$BT$193,AJ$1,FALSE))</f>
        <v/>
      </c>
      <c r="AK5" s="31" t="str">
        <f>IF($D5="","",VLOOKUP($D5,KALBat!$H$10:$BT$193,AK$1,FALSE))</f>
        <v/>
      </c>
      <c r="AL5" s="60" t="str">
        <f t="shared" si="13"/>
        <v/>
      </c>
      <c r="AM5" s="46" t="str">
        <f t="shared" si="14"/>
        <v/>
      </c>
      <c r="AN5" s="235" t="str">
        <f t="shared" si="15"/>
        <v/>
      </c>
      <c r="AO5" s="235" t="str">
        <f t="shared" si="16"/>
        <v/>
      </c>
      <c r="AP5" s="235" t="str">
        <f t="shared" si="17"/>
        <v/>
      </c>
      <c r="AQ5" s="235" t="str">
        <f t="shared" si="18"/>
        <v/>
      </c>
      <c r="AR5" s="235" t="str">
        <f t="shared" si="19"/>
        <v/>
      </c>
      <c r="AS5" s="235" t="str">
        <f t="shared" si="20"/>
        <v/>
      </c>
      <c r="AT5" s="235" t="str">
        <f t="shared" si="21"/>
        <v/>
      </c>
      <c r="AU5" s="236" t="str">
        <f t="shared" si="22"/>
        <v/>
      </c>
      <c r="AV5" s="51" t="str">
        <f>IF($D5="","",VLOOKUP($D5,KALBat!$H$10:$BT$193,AV$1,FALSE))</f>
        <v/>
      </c>
      <c r="AW5" s="30" t="str">
        <f>IF($D5="","",VLOOKUP($D5,KALBat!$H$10:$BT$193,AW$1,FALSE))</f>
        <v/>
      </c>
      <c r="AX5" s="30" t="str">
        <f>IF($D5="","",VLOOKUP($D5,KALBat!$H$10:$BT$193,AX$1,FALSE))</f>
        <v/>
      </c>
      <c r="AY5" s="30" t="str">
        <f>IF($D5="","",VLOOKUP($D5,KALBat!$H$10:$BT$193,AY$1,FALSE))</f>
        <v/>
      </c>
      <c r="AZ5" s="31" t="str">
        <f>IF($D5="","",VLOOKUP($D5,KALBat!$H$10:$BT$193,AZ$1,FALSE))</f>
        <v/>
      </c>
      <c r="BA5" s="60" t="str">
        <f t="shared" si="23"/>
        <v/>
      </c>
    </row>
    <row r="6" spans="1:53" x14ac:dyDescent="0.25">
      <c r="A6">
        <v>4</v>
      </c>
      <c r="B6" s="252" t="s">
        <v>221</v>
      </c>
      <c r="C6" s="29" t="s">
        <v>90</v>
      </c>
      <c r="D6" s="58" t="s">
        <v>347</v>
      </c>
      <c r="E6" s="30" t="e">
        <f>IF($D6="","",VLOOKUP($D6,KALBat!$H$10:$BT$193,E$1,FALSE))</f>
        <v>#N/A</v>
      </c>
      <c r="F6" s="30" t="e">
        <f>IF($D6="","",VLOOKUP($D6,KALBat!$H$10:$BT$193,F$1,FALSE))</f>
        <v>#N/A</v>
      </c>
      <c r="G6" s="46" t="e">
        <f t="shared" si="3"/>
        <v>#N/A</v>
      </c>
      <c r="H6" s="235" t="e">
        <f t="shared" si="4"/>
        <v>#N/A</v>
      </c>
      <c r="I6" s="235" t="e">
        <f t="shared" si="5"/>
        <v>#N/A</v>
      </c>
      <c r="J6" s="235" t="e">
        <f t="shared" si="0"/>
        <v>#N/A</v>
      </c>
      <c r="K6" s="51" t="e">
        <f>IF($D6="","",VLOOKUP($D6,KALBat!$H$10:$BT$193,K$1,FALSE))</f>
        <v>#N/A</v>
      </c>
      <c r="L6" s="30" t="e">
        <f>IF($D6="","",VLOOKUP($D6,KALBat!$H$10:$BT$193,L$1,FALSE))</f>
        <v>#N/A</v>
      </c>
      <c r="M6" s="31" t="e">
        <f>IF($D6="","",VLOOKUP($D6,KALBat!$H$10:$BT$193,M$1,FALSE))</f>
        <v>#N/A</v>
      </c>
      <c r="N6" s="30" t="e">
        <f>IF($D6="","",VLOOKUP($D6,KALBat!$H$10:$BT$193,N$1,FALSE))</f>
        <v>#N/A</v>
      </c>
      <c r="O6" s="30" t="e">
        <f>IF($D6="","",VLOOKUP($D6,KALBat!$H$10:$BT$193,O$1,FALSE))</f>
        <v>#N/A</v>
      </c>
      <c r="P6" s="30" t="e">
        <f>IF($D6="","",VLOOKUP($D6,KALBat!$H$10:$BT$193,P$1,FALSE))</f>
        <v>#N/A</v>
      </c>
      <c r="Q6" s="30" t="e">
        <f>IF($D6="","",VLOOKUP($D6,KALBat!$H$10:$BT$193,Q$1,FALSE))</f>
        <v>#N/A</v>
      </c>
      <c r="R6" s="30" t="e">
        <f>IF($D6="","",VLOOKUP($D6,KALBat!$H$10:$BT$193,R$1,FALSE))</f>
        <v>#N/A</v>
      </c>
      <c r="S6" s="30" t="e">
        <f>IF($D6="","",VLOOKUP($D6,KALBat!$H$10:$BT$193,S$1,FALSE))</f>
        <v>#N/A</v>
      </c>
      <c r="T6" s="30" t="e">
        <f>IF($D6="","",VLOOKUP($D6,KALBat!$H$10:$BT$193,T$1,FALSE))</f>
        <v>#N/A</v>
      </c>
      <c r="U6" s="31" t="e">
        <f>IF($D6="","",VLOOKUP($D6,KALBat!$H$10:$BT$193,U$1,FALSE))</f>
        <v>#N/A</v>
      </c>
      <c r="V6" s="46" t="e">
        <f t="shared" si="1"/>
        <v>#N/A</v>
      </c>
      <c r="W6" s="235" t="e">
        <f t="shared" si="2"/>
        <v>#N/A</v>
      </c>
      <c r="X6" s="235" t="e">
        <f t="shared" si="6"/>
        <v>#N/A</v>
      </c>
      <c r="Y6" s="235" t="e">
        <f t="shared" si="7"/>
        <v>#N/A</v>
      </c>
      <c r="Z6" s="235" t="e">
        <f t="shared" si="8"/>
        <v>#N/A</v>
      </c>
      <c r="AA6" s="235" t="e">
        <f t="shared" si="9"/>
        <v>#N/A</v>
      </c>
      <c r="AB6" s="235" t="e">
        <f t="shared" si="10"/>
        <v>#N/A</v>
      </c>
      <c r="AC6" s="235" t="e">
        <f t="shared" si="11"/>
        <v>#N/A</v>
      </c>
      <c r="AD6" s="236" t="e">
        <f t="shared" si="12"/>
        <v>#N/A</v>
      </c>
      <c r="AE6" s="30" t="e">
        <f>IF($D6="","",VLOOKUP($D6,KALBat!$H$10:$BT$193,AE$1,FALSE))</f>
        <v>#N/A</v>
      </c>
      <c r="AF6" s="30" t="e">
        <f>IF($D6="","",VLOOKUP($D6,KALBat!$H$10:$BT$193,AF$1,FALSE))</f>
        <v>#N/A</v>
      </c>
      <c r="AG6" s="30" t="e">
        <f>IF($D6="","",VLOOKUP($D6,KALBat!$H$10:$BT$193,AG$1,FALSE))</f>
        <v>#N/A</v>
      </c>
      <c r="AH6" s="30" t="e">
        <f>IF($D6="","",VLOOKUP($D6,KALBat!$H$10:$BT$193,AH$1,FALSE))</f>
        <v>#N/A</v>
      </c>
      <c r="AI6" s="30" t="e">
        <f>IF($D6="","",VLOOKUP($D6,KALBat!$H$10:$BT$193,AI$1,FALSE))</f>
        <v>#N/A</v>
      </c>
      <c r="AJ6" s="51" t="e">
        <f>IF($D6="","",VLOOKUP($D6,KALBat!$H$10:$BT$193,AJ$1,FALSE))</f>
        <v>#N/A</v>
      </c>
      <c r="AK6" s="31" t="e">
        <f>IF($D6="","",VLOOKUP($D6,KALBat!$H$10:$BT$193,AK$1,FALSE))</f>
        <v>#N/A</v>
      </c>
      <c r="AL6" s="60" t="e">
        <f t="shared" si="13"/>
        <v>#N/A</v>
      </c>
      <c r="AM6" s="46" t="e">
        <f t="shared" si="14"/>
        <v>#N/A</v>
      </c>
      <c r="AN6" s="235" t="e">
        <f t="shared" si="15"/>
        <v>#N/A</v>
      </c>
      <c r="AO6" s="235" t="e">
        <f t="shared" si="16"/>
        <v>#N/A</v>
      </c>
      <c r="AP6" s="235" t="e">
        <f t="shared" si="17"/>
        <v>#N/A</v>
      </c>
      <c r="AQ6" s="235" t="e">
        <f t="shared" si="18"/>
        <v>#N/A</v>
      </c>
      <c r="AR6" s="235" t="e">
        <f t="shared" si="19"/>
        <v>#N/A</v>
      </c>
      <c r="AS6" s="235" t="e">
        <f t="shared" si="20"/>
        <v>#N/A</v>
      </c>
      <c r="AT6" s="235" t="e">
        <f t="shared" si="21"/>
        <v>#N/A</v>
      </c>
      <c r="AU6" s="236" t="e">
        <f t="shared" si="22"/>
        <v>#N/A</v>
      </c>
      <c r="AV6" s="51" t="e">
        <f>IF($D6="","",VLOOKUP($D6,KALBat!$H$10:$BT$193,AV$1,FALSE))</f>
        <v>#N/A</v>
      </c>
      <c r="AW6" s="30" t="e">
        <f>IF($D6="","",VLOOKUP($D6,KALBat!$H$10:$BT$193,AW$1,FALSE))</f>
        <v>#N/A</v>
      </c>
      <c r="AX6" s="30" t="e">
        <f>IF($D6="","",VLOOKUP($D6,KALBat!$H$10:$BT$193,AX$1,FALSE))</f>
        <v>#N/A</v>
      </c>
      <c r="AY6" s="30" t="e">
        <f>IF($D6="","",VLOOKUP($D6,KALBat!$H$10:$BT$193,AY$1,FALSE))</f>
        <v>#N/A</v>
      </c>
      <c r="AZ6" s="31" t="e">
        <f>IF($D6="","",VLOOKUP($D6,KALBat!$H$10:$BT$193,AZ$1,FALSE))</f>
        <v>#N/A</v>
      </c>
      <c r="BA6" s="60" t="e">
        <f t="shared" si="23"/>
        <v>#N/A</v>
      </c>
    </row>
    <row r="7" spans="1:53" x14ac:dyDescent="0.25">
      <c r="A7">
        <v>5</v>
      </c>
      <c r="B7" s="249"/>
      <c r="C7" s="29" t="s">
        <v>12</v>
      </c>
      <c r="D7" s="58"/>
      <c r="E7" s="30" t="str">
        <f>IF($D7="","",VLOOKUP($D7,KALBat!$H$10:$BT$193,E$1,FALSE))</f>
        <v/>
      </c>
      <c r="F7" s="30" t="str">
        <f>IF($D7="","",VLOOKUP($D7,KALBat!$H$10:$BT$193,F$1,FALSE))</f>
        <v/>
      </c>
      <c r="G7" s="46" t="str">
        <f t="shared" si="3"/>
        <v/>
      </c>
      <c r="H7" s="235" t="str">
        <f t="shared" si="4"/>
        <v/>
      </c>
      <c r="I7" s="235" t="str">
        <f t="shared" si="5"/>
        <v/>
      </c>
      <c r="J7" s="235" t="str">
        <f t="shared" si="0"/>
        <v/>
      </c>
      <c r="K7" s="51" t="str">
        <f>IF($D7="","",VLOOKUP($D7,KALBat!$H$10:$BT$193,K$1,FALSE))</f>
        <v/>
      </c>
      <c r="L7" s="30" t="str">
        <f>IF($D7="","",VLOOKUP($D7,KALBat!$H$10:$BT$193,L$1,FALSE))</f>
        <v/>
      </c>
      <c r="M7" s="31" t="str">
        <f>IF($D7="","",VLOOKUP($D7,KALBat!$H$10:$BT$193,M$1,FALSE))</f>
        <v/>
      </c>
      <c r="N7" s="30" t="str">
        <f>IF($D7="","",VLOOKUP($D7,KALBat!$H$10:$BT$193,N$1,FALSE))</f>
        <v/>
      </c>
      <c r="O7" s="30" t="str">
        <f>IF($D7="","",VLOOKUP($D7,KALBat!$H$10:$BT$193,O$1,FALSE))</f>
        <v/>
      </c>
      <c r="P7" s="30" t="str">
        <f>IF($D7="","",VLOOKUP($D7,KALBat!$H$10:$BT$193,P$1,FALSE))</f>
        <v/>
      </c>
      <c r="Q7" s="30" t="str">
        <f>IF($D7="","",VLOOKUP($D7,KALBat!$H$10:$BT$193,Q$1,FALSE))</f>
        <v/>
      </c>
      <c r="R7" s="30" t="str">
        <f>IF($D7="","",VLOOKUP($D7,KALBat!$H$10:$BT$193,R$1,FALSE))</f>
        <v/>
      </c>
      <c r="S7" s="30" t="str">
        <f>IF($D7="","",VLOOKUP($D7,KALBat!$H$10:$BT$193,S$1,FALSE))</f>
        <v/>
      </c>
      <c r="T7" s="30" t="str">
        <f>IF($D7="","",VLOOKUP($D7,KALBat!$H$10:$BT$193,T$1,FALSE))</f>
        <v/>
      </c>
      <c r="U7" s="31" t="str">
        <f>IF($D7="","",VLOOKUP($D7,KALBat!$H$10:$BT$193,U$1,FALSE))</f>
        <v/>
      </c>
      <c r="V7" s="46" t="str">
        <f t="shared" si="1"/>
        <v/>
      </c>
      <c r="W7" s="235" t="str">
        <f t="shared" si="2"/>
        <v/>
      </c>
      <c r="X7" s="235" t="str">
        <f t="shared" si="6"/>
        <v/>
      </c>
      <c r="Y7" s="235" t="str">
        <f t="shared" si="7"/>
        <v/>
      </c>
      <c r="Z7" s="235" t="str">
        <f t="shared" si="8"/>
        <v/>
      </c>
      <c r="AA7" s="235" t="str">
        <f t="shared" si="9"/>
        <v/>
      </c>
      <c r="AB7" s="235" t="str">
        <f t="shared" si="10"/>
        <v/>
      </c>
      <c r="AC7" s="235" t="str">
        <f t="shared" si="11"/>
        <v/>
      </c>
      <c r="AD7" s="236" t="str">
        <f t="shared" si="12"/>
        <v/>
      </c>
      <c r="AE7" s="30" t="str">
        <f>IF($D7="","",VLOOKUP($D7,KALBat!$H$10:$BT$193,AE$1,FALSE))</f>
        <v/>
      </c>
      <c r="AF7" s="30" t="str">
        <f>IF($D7="","",VLOOKUP($D7,KALBat!$H$10:$BT$193,AF$1,FALSE))</f>
        <v/>
      </c>
      <c r="AG7" s="30" t="str">
        <f>IF($D7="","",VLOOKUP($D7,KALBat!$H$10:$BT$193,AG$1,FALSE))</f>
        <v/>
      </c>
      <c r="AH7" s="30" t="str">
        <f>IF($D7="","",VLOOKUP($D7,KALBat!$H$10:$BT$193,AH$1,FALSE))</f>
        <v/>
      </c>
      <c r="AI7" s="30" t="str">
        <f>IF($D7="","",VLOOKUP($D7,KALBat!$H$10:$BT$193,AI$1,FALSE))</f>
        <v/>
      </c>
      <c r="AJ7" s="51" t="str">
        <f>IF($D7="","",VLOOKUP($D7,KALBat!$H$10:$BT$193,AJ$1,FALSE))</f>
        <v/>
      </c>
      <c r="AK7" s="31" t="str">
        <f>IF($D7="","",VLOOKUP($D7,KALBat!$H$10:$BT$193,AK$1,FALSE))</f>
        <v/>
      </c>
      <c r="AL7" s="60" t="str">
        <f t="shared" si="13"/>
        <v/>
      </c>
      <c r="AM7" s="46" t="str">
        <f t="shared" si="14"/>
        <v/>
      </c>
      <c r="AN7" s="235" t="str">
        <f t="shared" si="15"/>
        <v/>
      </c>
      <c r="AO7" s="235" t="str">
        <f t="shared" si="16"/>
        <v/>
      </c>
      <c r="AP7" s="235" t="str">
        <f t="shared" si="17"/>
        <v/>
      </c>
      <c r="AQ7" s="235" t="str">
        <f t="shared" si="18"/>
        <v/>
      </c>
      <c r="AR7" s="235" t="str">
        <f t="shared" si="19"/>
        <v/>
      </c>
      <c r="AS7" s="235" t="str">
        <f t="shared" si="20"/>
        <v/>
      </c>
      <c r="AT7" s="235" t="str">
        <f t="shared" si="21"/>
        <v/>
      </c>
      <c r="AU7" s="236" t="str">
        <f t="shared" si="22"/>
        <v/>
      </c>
      <c r="AV7" s="51" t="str">
        <f>IF($D7="","",VLOOKUP($D7,KALBat!$H$10:$BT$193,AV$1,FALSE))</f>
        <v/>
      </c>
      <c r="AW7" s="30" t="str">
        <f>IF($D7="","",VLOOKUP($D7,KALBat!$H$10:$BT$193,AW$1,FALSE))</f>
        <v/>
      </c>
      <c r="AX7" s="30" t="str">
        <f>IF($D7="","",VLOOKUP($D7,KALBat!$H$10:$BT$193,AX$1,FALSE))</f>
        <v/>
      </c>
      <c r="AY7" s="30" t="str">
        <f>IF($D7="","",VLOOKUP($D7,KALBat!$H$10:$BT$193,AY$1,FALSE))</f>
        <v/>
      </c>
      <c r="AZ7" s="31" t="str">
        <f>IF($D7="","",VLOOKUP($D7,KALBat!$H$10:$BT$193,AZ$1,FALSE))</f>
        <v/>
      </c>
      <c r="BA7" s="60" t="str">
        <f t="shared" si="23"/>
        <v/>
      </c>
    </row>
    <row r="8" spans="1:53" x14ac:dyDescent="0.25">
      <c r="A8">
        <v>6</v>
      </c>
      <c r="B8" s="249"/>
      <c r="C8" s="29" t="s">
        <v>91</v>
      </c>
      <c r="D8" s="58"/>
      <c r="E8" s="30" t="str">
        <f>IF($D8="","",VLOOKUP($D8,KALBat!$H$10:$BT$193,E$1,FALSE))</f>
        <v/>
      </c>
      <c r="F8" s="30" t="str">
        <f>IF($D8="","",VLOOKUP($D8,KALBat!$H$10:$BT$193,F$1,FALSE))</f>
        <v/>
      </c>
      <c r="G8" s="46" t="str">
        <f t="shared" si="3"/>
        <v/>
      </c>
      <c r="H8" s="235" t="str">
        <f t="shared" si="4"/>
        <v/>
      </c>
      <c r="I8" s="235" t="str">
        <f t="shared" si="5"/>
        <v/>
      </c>
      <c r="J8" s="235" t="str">
        <f>IF($D8="","",IF(AND(T8&gt;4,T8&lt;&gt;"-"),1,0))</f>
        <v/>
      </c>
      <c r="K8" s="51" t="str">
        <f>IF($D8="","",VLOOKUP($D8,KALBat!$H$10:$BT$193,K$1,FALSE))</f>
        <v/>
      </c>
      <c r="L8" s="30" t="str">
        <f>IF($D8="","",VLOOKUP($D8,KALBat!$H$10:$BT$193,L$1,FALSE))</f>
        <v/>
      </c>
      <c r="M8" s="31" t="str">
        <f>IF($D8="","",VLOOKUP($D8,KALBat!$H$10:$BT$193,M$1,FALSE))</f>
        <v/>
      </c>
      <c r="N8" s="30" t="str">
        <f>IF($D8="","",VLOOKUP($D8,KALBat!$H$10:$BT$193,N$1,FALSE))</f>
        <v/>
      </c>
      <c r="O8" s="30" t="str">
        <f>IF($D8="","",VLOOKUP($D8,KALBat!$H$10:$BT$193,O$1,FALSE))</f>
        <v/>
      </c>
      <c r="P8" s="30" t="str">
        <f>IF($D8="","",VLOOKUP($D8,KALBat!$H$10:$BT$193,P$1,FALSE))</f>
        <v/>
      </c>
      <c r="Q8" s="30" t="str">
        <f>IF($D8="","",VLOOKUP($D8,KALBat!$H$10:$BT$193,Q$1,FALSE))</f>
        <v/>
      </c>
      <c r="R8" s="30" t="str">
        <f>IF($D8="","",VLOOKUP($D8,KALBat!$H$10:$BT$193,R$1,FALSE))</f>
        <v/>
      </c>
      <c r="S8" s="30" t="str">
        <f>IF($D8="","",VLOOKUP($D8,KALBat!$H$10:$BT$193,S$1,FALSE))</f>
        <v/>
      </c>
      <c r="T8" s="30" t="str">
        <f>IF($D8="","",VLOOKUP($D8,KALBat!$H$10:$BT$193,T$1,FALSE))</f>
        <v/>
      </c>
      <c r="U8" s="31" t="str">
        <f>IF($D8="","",VLOOKUP($D8,KALBat!$H$10:$BT$193,U$1,FALSE))</f>
        <v/>
      </c>
      <c r="V8" s="46" t="str">
        <f t="shared" si="1"/>
        <v/>
      </c>
      <c r="W8" s="235" t="str">
        <f t="shared" si="2"/>
        <v/>
      </c>
      <c r="X8" s="235" t="str">
        <f t="shared" si="6"/>
        <v/>
      </c>
      <c r="Y8" s="235" t="str">
        <f t="shared" si="7"/>
        <v/>
      </c>
      <c r="Z8" s="235" t="str">
        <f t="shared" si="8"/>
        <v/>
      </c>
      <c r="AA8" s="235" t="str">
        <f t="shared" si="9"/>
        <v/>
      </c>
      <c r="AB8" s="235" t="str">
        <f t="shared" si="10"/>
        <v/>
      </c>
      <c r="AC8" s="235" t="str">
        <f t="shared" si="11"/>
        <v/>
      </c>
      <c r="AD8" s="236" t="str">
        <f t="shared" si="12"/>
        <v/>
      </c>
      <c r="AE8" s="30" t="str">
        <f>IF($D8="","",VLOOKUP($D8,KALBat!$H$10:$BT$193,AE$1,FALSE))</f>
        <v/>
      </c>
      <c r="AF8" s="30" t="str">
        <f>IF($D8="","",VLOOKUP($D8,KALBat!$H$10:$BT$193,AF$1,FALSE))</f>
        <v/>
      </c>
      <c r="AG8" s="30" t="str">
        <f>IF($D8="","",VLOOKUP($D8,KALBat!$H$10:$BT$193,AG$1,FALSE))</f>
        <v/>
      </c>
      <c r="AH8" s="30" t="str">
        <f>IF($D8="","",VLOOKUP($D8,KALBat!$H$10:$BT$193,AH$1,FALSE))</f>
        <v/>
      </c>
      <c r="AI8" s="30" t="str">
        <f>IF($D8="","",VLOOKUP($D8,KALBat!$H$10:$BT$193,AI$1,FALSE))</f>
        <v/>
      </c>
      <c r="AJ8" s="51" t="str">
        <f>IF($D8="","",VLOOKUP($D8,KALBat!$H$10:$BT$193,AJ$1,FALSE))</f>
        <v/>
      </c>
      <c r="AK8" s="31" t="str">
        <f>IF($D8="","",VLOOKUP($D8,KALBat!$H$10:$BT$193,AK$1,FALSE))</f>
        <v/>
      </c>
      <c r="AL8" s="60" t="str">
        <f t="shared" si="13"/>
        <v/>
      </c>
      <c r="AM8" s="46" t="str">
        <f t="shared" si="14"/>
        <v/>
      </c>
      <c r="AN8" s="235" t="str">
        <f t="shared" si="15"/>
        <v/>
      </c>
      <c r="AO8" s="235" t="str">
        <f t="shared" si="16"/>
        <v/>
      </c>
      <c r="AP8" s="235" t="str">
        <f t="shared" si="17"/>
        <v/>
      </c>
      <c r="AQ8" s="235" t="str">
        <f t="shared" si="18"/>
        <v/>
      </c>
      <c r="AR8" s="235" t="str">
        <f t="shared" si="19"/>
        <v/>
      </c>
      <c r="AS8" s="235" t="str">
        <f t="shared" si="20"/>
        <v/>
      </c>
      <c r="AT8" s="235" t="str">
        <f t="shared" si="21"/>
        <v/>
      </c>
      <c r="AU8" s="236" t="str">
        <f t="shared" si="22"/>
        <v/>
      </c>
      <c r="AV8" s="51" t="str">
        <f>IF($D8="","",VLOOKUP($D8,KALBat!$H$10:$BT$193,AV$1,FALSE))</f>
        <v/>
      </c>
      <c r="AW8" s="30" t="str">
        <f>IF($D8="","",VLOOKUP($D8,KALBat!$H$10:$BT$193,AW$1,FALSE))</f>
        <v/>
      </c>
      <c r="AX8" s="30" t="str">
        <f>IF($D8="","",VLOOKUP($D8,KALBat!$H$10:$BT$193,AX$1,FALSE))</f>
        <v/>
      </c>
      <c r="AY8" s="30" t="str">
        <f>IF($D8="","",VLOOKUP($D8,KALBat!$H$10:$BT$193,AY$1,FALSE))</f>
        <v/>
      </c>
      <c r="AZ8" s="31" t="str">
        <f>IF($D8="","",VLOOKUP($D8,KALBat!$H$10:$BT$193,AZ$1,FALSE))</f>
        <v/>
      </c>
      <c r="BA8" s="60" t="str">
        <f t="shared" si="23"/>
        <v/>
      </c>
    </row>
    <row r="9" spans="1:53" x14ac:dyDescent="0.25">
      <c r="A9">
        <v>7</v>
      </c>
      <c r="B9" s="249"/>
      <c r="C9" s="29" t="s">
        <v>91</v>
      </c>
      <c r="D9" s="58"/>
      <c r="E9" s="30" t="str">
        <f>IF($D9="","",VLOOKUP($D9,KALBat!$H$10:$BT$193,E$1,FALSE))</f>
        <v/>
      </c>
      <c r="F9" s="30" t="str">
        <f>IF($D9="","",VLOOKUP($D9,KALBat!$H$10:$BT$193,F$1,FALSE))</f>
        <v/>
      </c>
      <c r="G9" s="46" t="str">
        <f t="shared" si="3"/>
        <v/>
      </c>
      <c r="H9" s="235" t="str">
        <f t="shared" si="4"/>
        <v/>
      </c>
      <c r="I9" s="235" t="str">
        <f t="shared" si="5"/>
        <v/>
      </c>
      <c r="J9" s="235" t="str">
        <f t="shared" ref="J9:J11" si="24">IF($D9="","",IF(AND(T9&gt;4,T9&lt;&gt;"-"),1,0))</f>
        <v/>
      </c>
      <c r="K9" s="51" t="str">
        <f>IF($D9="","",VLOOKUP($D9,KALBat!$H$10:$BT$193,K$1,FALSE))</f>
        <v/>
      </c>
      <c r="L9" s="30" t="str">
        <f>IF($D9="","",VLOOKUP($D9,KALBat!$H$10:$BT$193,L$1,FALSE))</f>
        <v/>
      </c>
      <c r="M9" s="31" t="str">
        <f>IF($D9="","",VLOOKUP($D9,KALBat!$H$10:$BT$193,M$1,FALSE))</f>
        <v/>
      </c>
      <c r="N9" s="30" t="str">
        <f>IF($D9="","",VLOOKUP($D9,KALBat!$H$10:$BT$193,N$1,FALSE))</f>
        <v/>
      </c>
      <c r="O9" s="30" t="str">
        <f>IF($D9="","",VLOOKUP($D9,KALBat!$H$10:$BT$193,O$1,FALSE))</f>
        <v/>
      </c>
      <c r="P9" s="30" t="str">
        <f>IF($D9="","",VLOOKUP($D9,KALBat!$H$10:$BT$193,P$1,FALSE))</f>
        <v/>
      </c>
      <c r="Q9" s="30" t="str">
        <f>IF($D9="","",VLOOKUP($D9,KALBat!$H$10:$BT$193,Q$1,FALSE))</f>
        <v/>
      </c>
      <c r="R9" s="30" t="str">
        <f>IF($D9="","",VLOOKUP($D9,KALBat!$H$10:$BT$193,R$1,FALSE))</f>
        <v/>
      </c>
      <c r="S9" s="30" t="str">
        <f>IF($D9="","",VLOOKUP($D9,KALBat!$H$10:$BT$193,S$1,FALSE))</f>
        <v/>
      </c>
      <c r="T9" s="30" t="str">
        <f>IF($D9="","",VLOOKUP($D9,KALBat!$H$10:$BT$193,T$1,FALSE))</f>
        <v/>
      </c>
      <c r="U9" s="31" t="str">
        <f>IF($D9="","",VLOOKUP($D9,KALBat!$H$10:$BT$193,U$1,FALSE))</f>
        <v/>
      </c>
      <c r="V9" s="46" t="str">
        <f t="shared" si="1"/>
        <v/>
      </c>
      <c r="W9" s="235" t="str">
        <f t="shared" si="2"/>
        <v/>
      </c>
      <c r="X9" s="235" t="str">
        <f t="shared" si="6"/>
        <v/>
      </c>
      <c r="Y9" s="235" t="str">
        <f t="shared" si="7"/>
        <v/>
      </c>
      <c r="Z9" s="235" t="str">
        <f t="shared" si="8"/>
        <v/>
      </c>
      <c r="AA9" s="235" t="str">
        <f t="shared" si="9"/>
        <v/>
      </c>
      <c r="AB9" s="235" t="str">
        <f t="shared" si="10"/>
        <v/>
      </c>
      <c r="AC9" s="235" t="str">
        <f t="shared" si="11"/>
        <v/>
      </c>
      <c r="AD9" s="236" t="str">
        <f t="shared" si="12"/>
        <v/>
      </c>
      <c r="AE9" s="30" t="str">
        <f>IF($D9="","",VLOOKUP($D9,KALBat!$H$10:$BT$193,AE$1,FALSE))</f>
        <v/>
      </c>
      <c r="AF9" s="30" t="str">
        <f>IF($D9="","",VLOOKUP($D9,KALBat!$H$10:$BT$193,AF$1,FALSE))</f>
        <v/>
      </c>
      <c r="AG9" s="30" t="str">
        <f>IF($D9="","",VLOOKUP($D9,KALBat!$H$10:$BT$193,AG$1,FALSE))</f>
        <v/>
      </c>
      <c r="AH9" s="30" t="str">
        <f>IF($D9="","",VLOOKUP($D9,KALBat!$H$10:$BT$193,AH$1,FALSE))</f>
        <v/>
      </c>
      <c r="AI9" s="30" t="str">
        <f>IF($D9="","",VLOOKUP($D9,KALBat!$H$10:$BT$193,AI$1,FALSE))</f>
        <v/>
      </c>
      <c r="AJ9" s="51" t="str">
        <f>IF($D9="","",VLOOKUP($D9,KALBat!$H$10:$BT$193,AJ$1,FALSE))</f>
        <v/>
      </c>
      <c r="AK9" s="31" t="str">
        <f>IF($D9="","",VLOOKUP($D9,KALBat!$H$10:$BT$193,AK$1,FALSE))</f>
        <v/>
      </c>
      <c r="AL9" s="60" t="str">
        <f t="shared" si="13"/>
        <v/>
      </c>
      <c r="AM9" s="46" t="str">
        <f t="shared" si="14"/>
        <v/>
      </c>
      <c r="AN9" s="235" t="str">
        <f t="shared" si="15"/>
        <v/>
      </c>
      <c r="AO9" s="235" t="str">
        <f t="shared" si="16"/>
        <v/>
      </c>
      <c r="AP9" s="235" t="str">
        <f t="shared" si="17"/>
        <v/>
      </c>
      <c r="AQ9" s="235" t="str">
        <f t="shared" si="18"/>
        <v/>
      </c>
      <c r="AR9" s="235" t="str">
        <f t="shared" si="19"/>
        <v/>
      </c>
      <c r="AS9" s="235" t="str">
        <f t="shared" si="20"/>
        <v/>
      </c>
      <c r="AT9" s="235" t="str">
        <f t="shared" si="21"/>
        <v/>
      </c>
      <c r="AU9" s="236" t="str">
        <f t="shared" si="22"/>
        <v/>
      </c>
      <c r="AV9" s="51" t="str">
        <f>IF($D9="","",VLOOKUP($D9,KALBat!$H$10:$BT$193,AV$1,FALSE))</f>
        <v/>
      </c>
      <c r="AW9" s="30" t="str">
        <f>IF($D9="","",VLOOKUP($D9,KALBat!$H$10:$BT$193,AW$1,FALSE))</f>
        <v/>
      </c>
      <c r="AX9" s="30" t="str">
        <f>IF($D9="","",VLOOKUP($D9,KALBat!$H$10:$BT$193,AX$1,FALSE))</f>
        <v/>
      </c>
      <c r="AY9" s="30" t="str">
        <f>IF($D9="","",VLOOKUP($D9,KALBat!$H$10:$BT$193,AY$1,FALSE))</f>
        <v/>
      </c>
      <c r="AZ9" s="31" t="str">
        <f>IF($D9="","",VLOOKUP($D9,KALBat!$H$10:$BT$193,AZ$1,FALSE))</f>
        <v/>
      </c>
      <c r="BA9" s="60" t="str">
        <f t="shared" si="23"/>
        <v/>
      </c>
    </row>
    <row r="10" spans="1:53" x14ac:dyDescent="0.25">
      <c r="A10">
        <v>8</v>
      </c>
      <c r="B10" s="249">
        <v>2021</v>
      </c>
      <c r="C10" s="29" t="s">
        <v>91</v>
      </c>
      <c r="D10" s="58" t="s">
        <v>381</v>
      </c>
      <c r="E10" s="30" t="e">
        <f>IF($D10="","",VLOOKUP($D10,KALBat!$H$10:$BT$193,E$1,FALSE))</f>
        <v>#N/A</v>
      </c>
      <c r="F10" s="30" t="e">
        <f>IF($D10="","",VLOOKUP($D10,KALBat!$H$10:$BT$193,F$1,FALSE))</f>
        <v>#N/A</v>
      </c>
      <c r="G10" s="46" t="e">
        <f t="shared" si="3"/>
        <v>#N/A</v>
      </c>
      <c r="H10" s="235" t="e">
        <f t="shared" si="4"/>
        <v>#N/A</v>
      </c>
      <c r="I10" s="235" t="e">
        <f t="shared" si="5"/>
        <v>#N/A</v>
      </c>
      <c r="J10" s="235" t="e">
        <f t="shared" si="24"/>
        <v>#N/A</v>
      </c>
      <c r="K10" s="51" t="e">
        <f>IF($D10="","",VLOOKUP($D10,KALBat!$H$10:$BT$193,K$1,FALSE))</f>
        <v>#N/A</v>
      </c>
      <c r="L10" s="30" t="e">
        <f>IF($D10="","",VLOOKUP($D10,KALBat!$H$10:$BT$193,L$1,FALSE))</f>
        <v>#N/A</v>
      </c>
      <c r="M10" s="31" t="e">
        <f>IF($D10="","",VLOOKUP($D10,KALBat!$H$10:$BT$193,M$1,FALSE))</f>
        <v>#N/A</v>
      </c>
      <c r="N10" s="30" t="e">
        <f>IF($D10="","",VLOOKUP($D10,KALBat!$H$10:$BT$193,N$1,FALSE))</f>
        <v>#N/A</v>
      </c>
      <c r="O10" s="30" t="e">
        <f>IF($D10="","",VLOOKUP($D10,KALBat!$H$10:$BT$193,O$1,FALSE))</f>
        <v>#N/A</v>
      </c>
      <c r="P10" s="30" t="e">
        <f>IF($D10="","",VLOOKUP($D10,KALBat!$H$10:$BT$193,P$1,FALSE))</f>
        <v>#N/A</v>
      </c>
      <c r="Q10" s="30" t="e">
        <f>IF($D10="","",VLOOKUP($D10,KALBat!$H$10:$BT$193,Q$1,FALSE))</f>
        <v>#N/A</v>
      </c>
      <c r="R10" s="30" t="e">
        <f>IF($D10="","",VLOOKUP($D10,KALBat!$H$10:$BT$193,R$1,FALSE))</f>
        <v>#N/A</v>
      </c>
      <c r="S10" s="30" t="e">
        <f>IF($D10="","",VLOOKUP($D10,KALBat!$H$10:$BT$193,S$1,FALSE))</f>
        <v>#N/A</v>
      </c>
      <c r="T10" s="30" t="e">
        <f>IF($D10="","",VLOOKUP($D10,KALBat!$H$10:$BT$193,T$1,FALSE))</f>
        <v>#N/A</v>
      </c>
      <c r="U10" s="31" t="e">
        <f>IF($D10="","",VLOOKUP($D10,KALBat!$H$10:$BT$193,U$1,FALSE))</f>
        <v>#N/A</v>
      </c>
      <c r="V10" s="46" t="e">
        <f t="shared" si="1"/>
        <v>#N/A</v>
      </c>
      <c r="W10" s="235" t="e">
        <f t="shared" si="2"/>
        <v>#N/A</v>
      </c>
      <c r="X10" s="235" t="e">
        <f t="shared" si="6"/>
        <v>#N/A</v>
      </c>
      <c r="Y10" s="235" t="e">
        <f t="shared" si="7"/>
        <v>#N/A</v>
      </c>
      <c r="Z10" s="235" t="e">
        <f t="shared" si="8"/>
        <v>#N/A</v>
      </c>
      <c r="AA10" s="235" t="e">
        <f t="shared" si="9"/>
        <v>#N/A</v>
      </c>
      <c r="AB10" s="235" t="e">
        <f t="shared" si="10"/>
        <v>#N/A</v>
      </c>
      <c r="AC10" s="235" t="e">
        <f t="shared" si="11"/>
        <v>#N/A</v>
      </c>
      <c r="AD10" s="236" t="e">
        <f t="shared" si="12"/>
        <v>#N/A</v>
      </c>
      <c r="AE10" s="30" t="e">
        <f>IF($D10="","",VLOOKUP($D10,KALBat!$H$10:$BT$193,AE$1,FALSE))</f>
        <v>#N/A</v>
      </c>
      <c r="AF10" s="30" t="e">
        <f>IF($D10="","",VLOOKUP($D10,KALBat!$H$10:$BT$193,AF$1,FALSE))</f>
        <v>#N/A</v>
      </c>
      <c r="AG10" s="30" t="e">
        <f>IF($D10="","",VLOOKUP($D10,KALBat!$H$10:$BT$193,AG$1,FALSE))</f>
        <v>#N/A</v>
      </c>
      <c r="AH10" s="30" t="e">
        <f>IF($D10="","",VLOOKUP($D10,KALBat!$H$10:$BT$193,AH$1,FALSE))</f>
        <v>#N/A</v>
      </c>
      <c r="AI10" s="30" t="e">
        <f>IF($D10="","",VLOOKUP($D10,KALBat!$H$10:$BT$193,AI$1,FALSE))</f>
        <v>#N/A</v>
      </c>
      <c r="AJ10" s="51" t="e">
        <f>IF($D10="","",VLOOKUP($D10,KALBat!$H$10:$BT$193,AJ$1,FALSE))</f>
        <v>#N/A</v>
      </c>
      <c r="AK10" s="31" t="e">
        <f>IF($D10="","",VLOOKUP($D10,KALBat!$H$10:$BT$193,AK$1,FALSE))</f>
        <v>#N/A</v>
      </c>
      <c r="AL10" s="60" t="e">
        <f t="shared" si="13"/>
        <v>#N/A</v>
      </c>
      <c r="AM10" s="46" t="e">
        <f t="shared" si="14"/>
        <v>#N/A</v>
      </c>
      <c r="AN10" s="235" t="e">
        <f t="shared" si="15"/>
        <v>#N/A</v>
      </c>
      <c r="AO10" s="235" t="e">
        <f t="shared" si="16"/>
        <v>#N/A</v>
      </c>
      <c r="AP10" s="235" t="e">
        <f t="shared" si="17"/>
        <v>#N/A</v>
      </c>
      <c r="AQ10" s="235" t="e">
        <f t="shared" si="18"/>
        <v>#N/A</v>
      </c>
      <c r="AR10" s="235" t="e">
        <f t="shared" si="19"/>
        <v>#N/A</v>
      </c>
      <c r="AS10" s="235" t="e">
        <f t="shared" si="20"/>
        <v>#N/A</v>
      </c>
      <c r="AT10" s="235" t="e">
        <f t="shared" si="21"/>
        <v>#N/A</v>
      </c>
      <c r="AU10" s="236" t="e">
        <f t="shared" si="22"/>
        <v>#N/A</v>
      </c>
      <c r="AV10" s="51" t="e">
        <f>IF($D10="","",VLOOKUP($D10,KALBat!$H$10:$BT$193,AV$1,FALSE))</f>
        <v>#N/A</v>
      </c>
      <c r="AW10" s="30" t="e">
        <f>IF($D10="","",VLOOKUP($D10,KALBat!$H$10:$BT$193,AW$1,FALSE))</f>
        <v>#N/A</v>
      </c>
      <c r="AX10" s="30" t="e">
        <f>IF($D10="","",VLOOKUP($D10,KALBat!$H$10:$BT$193,AX$1,FALSE))</f>
        <v>#N/A</v>
      </c>
      <c r="AY10" s="30" t="e">
        <f>IF($D10="","",VLOOKUP($D10,KALBat!$H$10:$BT$193,AY$1,FALSE))</f>
        <v>#N/A</v>
      </c>
      <c r="AZ10" s="31" t="e">
        <f>IF($D10="","",VLOOKUP($D10,KALBat!$H$10:$BT$193,AZ$1,FALSE))</f>
        <v>#N/A</v>
      </c>
      <c r="BA10" s="60" t="e">
        <f t="shared" si="23"/>
        <v>#N/A</v>
      </c>
    </row>
    <row r="11" spans="1:53" x14ac:dyDescent="0.25">
      <c r="A11">
        <v>9</v>
      </c>
      <c r="B11" s="250"/>
      <c r="C11" s="32" t="s">
        <v>91</v>
      </c>
      <c r="D11" s="33"/>
      <c r="E11" s="33" t="str">
        <f>IF($D11="","",VLOOKUP($D11,KALBat!$H$10:$BT$193,E$1,FALSE))</f>
        <v/>
      </c>
      <c r="F11" s="33" t="str">
        <f>IF($D11="","",VLOOKUP($D11,KALBat!$H$10:$BT$193,F$1,FALSE))</f>
        <v/>
      </c>
      <c r="G11" s="47" t="str">
        <f t="shared" si="3"/>
        <v/>
      </c>
      <c r="H11" s="233" t="str">
        <f t="shared" si="4"/>
        <v/>
      </c>
      <c r="I11" s="233" t="str">
        <f t="shared" si="5"/>
        <v/>
      </c>
      <c r="J11" s="233" t="str">
        <f t="shared" si="24"/>
        <v/>
      </c>
      <c r="K11" s="52" t="str">
        <f>IF($D11="","",VLOOKUP($D11,KALBat!$H$10:$BT$193,K$1,FALSE))</f>
        <v/>
      </c>
      <c r="L11" s="33" t="str">
        <f>IF($D11="","",VLOOKUP($D11,KALBat!$H$10:$BT$193,L$1,FALSE))</f>
        <v/>
      </c>
      <c r="M11" s="35" t="str">
        <f>IF($D11="","",VLOOKUP($D11,KALBat!$H$10:$BT$193,M$1,FALSE))</f>
        <v/>
      </c>
      <c r="N11" s="33" t="str">
        <f>IF($D11="","",VLOOKUP($D11,KALBat!$H$10:$BT$193,N$1,FALSE))</f>
        <v/>
      </c>
      <c r="O11" s="33" t="str">
        <f>IF($D11="","",VLOOKUP($D11,KALBat!$H$10:$BT$193,O$1,FALSE))</f>
        <v/>
      </c>
      <c r="P11" s="33" t="str">
        <f>IF($D11="","",VLOOKUP($D11,KALBat!$H$10:$BT$193,P$1,FALSE))</f>
        <v/>
      </c>
      <c r="Q11" s="33" t="str">
        <f>IF($D11="","",VLOOKUP($D11,KALBat!$H$10:$BT$193,Q$1,FALSE))</f>
        <v/>
      </c>
      <c r="R11" s="33" t="str">
        <f>IF($D11="","",VLOOKUP($D11,KALBat!$H$10:$BT$193,R$1,FALSE))</f>
        <v/>
      </c>
      <c r="S11" s="33" t="str">
        <f>IF($D11="","",VLOOKUP($D11,KALBat!$H$10:$BT$193,S$1,FALSE))</f>
        <v/>
      </c>
      <c r="T11" s="33" t="str">
        <f>IF($D11="","",VLOOKUP($D11,KALBat!$H$10:$BT$193,T$1,FALSE))</f>
        <v/>
      </c>
      <c r="U11" s="35" t="str">
        <f>IF($D11="","",VLOOKUP($D11,KALBat!$H$10:$BT$193,U$1,FALSE))</f>
        <v/>
      </c>
      <c r="V11" s="47" t="str">
        <f t="shared" si="1"/>
        <v/>
      </c>
      <c r="W11" s="233" t="str">
        <f t="shared" si="2"/>
        <v/>
      </c>
      <c r="X11" s="233" t="str">
        <f t="shared" si="6"/>
        <v/>
      </c>
      <c r="Y11" s="233" t="str">
        <f t="shared" si="7"/>
        <v/>
      </c>
      <c r="Z11" s="233" t="str">
        <f t="shared" si="8"/>
        <v/>
      </c>
      <c r="AA11" s="233" t="str">
        <f t="shared" si="9"/>
        <v/>
      </c>
      <c r="AB11" s="233" t="str">
        <f t="shared" si="10"/>
        <v/>
      </c>
      <c r="AC11" s="233" t="str">
        <f t="shared" si="11"/>
        <v/>
      </c>
      <c r="AD11" s="234" t="str">
        <f t="shared" si="12"/>
        <v/>
      </c>
      <c r="AE11" s="33" t="str">
        <f>IF($D11="","",VLOOKUP($D11,KALBat!$H$10:$BT$193,AE$1,FALSE))</f>
        <v/>
      </c>
      <c r="AF11" s="33" t="str">
        <f>IF($D11="","",VLOOKUP($D11,KALBat!$H$10:$BT$193,AF$1,FALSE))</f>
        <v/>
      </c>
      <c r="AG11" s="33" t="str">
        <f>IF($D11="","",VLOOKUP($D11,KALBat!$H$10:$BT$193,AG$1,FALSE))</f>
        <v/>
      </c>
      <c r="AH11" s="33" t="str">
        <f>IF($D11="","",VLOOKUP($D11,KALBat!$H$10:$BT$193,AH$1,FALSE))</f>
        <v/>
      </c>
      <c r="AI11" s="33" t="str">
        <f>IF($D11="","",VLOOKUP($D11,KALBat!$H$10:$BT$193,AI$1,FALSE))</f>
        <v/>
      </c>
      <c r="AJ11" s="52" t="str">
        <f>IF($D11="","",VLOOKUP($D11,KALBat!$H$10:$BT$193,AJ$1,FALSE))</f>
        <v/>
      </c>
      <c r="AK11" s="35" t="str">
        <f>IF($D11="","",VLOOKUP($D11,KALBat!$H$10:$BT$193,AK$1,FALSE))</f>
        <v/>
      </c>
      <c r="AL11" s="61" t="str">
        <f t="shared" si="13"/>
        <v/>
      </c>
      <c r="AM11" s="47" t="str">
        <f t="shared" si="14"/>
        <v/>
      </c>
      <c r="AN11" s="233" t="str">
        <f t="shared" si="15"/>
        <v/>
      </c>
      <c r="AO11" s="233" t="str">
        <f t="shared" si="16"/>
        <v/>
      </c>
      <c r="AP11" s="233" t="str">
        <f t="shared" si="17"/>
        <v/>
      </c>
      <c r="AQ11" s="233" t="str">
        <f t="shared" si="18"/>
        <v/>
      </c>
      <c r="AR11" s="233" t="str">
        <f t="shared" si="19"/>
        <v/>
      </c>
      <c r="AS11" s="233" t="str">
        <f t="shared" si="20"/>
        <v/>
      </c>
      <c r="AT11" s="233" t="str">
        <f t="shared" si="21"/>
        <v/>
      </c>
      <c r="AU11" s="234" t="str">
        <f t="shared" si="22"/>
        <v/>
      </c>
      <c r="AV11" s="52" t="str">
        <f>IF($D11="","",VLOOKUP($D11,KALBat!$H$10:$BT$193,AV$1,FALSE))</f>
        <v/>
      </c>
      <c r="AW11" s="33" t="str">
        <f>IF($D11="","",VLOOKUP($D11,KALBat!$H$10:$BT$193,AW$1,FALSE))</f>
        <v/>
      </c>
      <c r="AX11" s="33" t="str">
        <f>IF($D11="","",VLOOKUP($D11,KALBat!$H$10:$BT$193,AX$1,FALSE))</f>
        <v/>
      </c>
      <c r="AY11" s="33" t="str">
        <f>IF($D11="","",VLOOKUP($D11,KALBat!$H$10:$BT$193,AY$1,FALSE))</f>
        <v/>
      </c>
      <c r="AZ11" s="35" t="str">
        <f>IF($D11="","",VLOOKUP($D11,KALBat!$H$10:$BT$193,AZ$1,FALSE))</f>
        <v/>
      </c>
      <c r="BA11" s="61" t="str">
        <f t="shared" si="23"/>
        <v/>
      </c>
    </row>
    <row r="13" spans="1:53" s="17" customFormat="1" ht="196.5" x14ac:dyDescent="0.25">
      <c r="A13" s="18" t="s">
        <v>183</v>
      </c>
      <c r="B13" s="245" t="s">
        <v>387</v>
      </c>
      <c r="C13" s="230" t="s">
        <v>115</v>
      </c>
      <c r="D13" s="37" t="str">
        <f>"Player ("&amp;COUNTA(D14:D19)&amp;")"</f>
        <v>Player (1)</v>
      </c>
      <c r="E13" s="37" t="s">
        <v>81</v>
      </c>
      <c r="F13" s="37" t="s">
        <v>91</v>
      </c>
      <c r="G13" s="44" t="e">
        <f>"Only 1 guy who only plays 2B ("&amp;SUM(G14:G19)&amp;")"</f>
        <v>#N/A</v>
      </c>
      <c r="H13" s="39" t="e">
        <f>"2 Guys Who Play SS ("&amp;SUM(H14:H19)&amp;")"</f>
        <v>#N/A</v>
      </c>
      <c r="I13" s="39" t="e">
        <f>"2 guys with 3B arm ("&amp;SUM(I14:I19)&amp;")"</f>
        <v>#N/A</v>
      </c>
      <c r="J13" s="42" t="s">
        <v>35</v>
      </c>
      <c r="K13" s="40" t="s">
        <v>126</v>
      </c>
      <c r="L13" s="40" t="s">
        <v>124</v>
      </c>
      <c r="M13" s="40" t="s">
        <v>125</v>
      </c>
      <c r="N13" s="56" t="s">
        <v>82</v>
      </c>
      <c r="O13" s="41" t="s">
        <v>84</v>
      </c>
      <c r="P13" s="41" t="s">
        <v>85</v>
      </c>
      <c r="Q13" s="41" t="s">
        <v>86</v>
      </c>
      <c r="R13" s="41" t="s">
        <v>87</v>
      </c>
      <c r="S13" s="41" t="s">
        <v>88</v>
      </c>
      <c r="T13" s="41" t="s">
        <v>89</v>
      </c>
      <c r="U13" s="42" t="s">
        <v>90</v>
      </c>
      <c r="V13" s="38" t="s">
        <v>127</v>
      </c>
      <c r="W13" s="38" t="s">
        <v>171</v>
      </c>
      <c r="X13" s="38" t="s">
        <v>128</v>
      </c>
      <c r="Y13" s="38" t="s">
        <v>129</v>
      </c>
      <c r="Z13" s="38" t="s">
        <v>130</v>
      </c>
      <c r="AA13" s="38" t="s">
        <v>131</v>
      </c>
      <c r="AB13" s="38" t="s">
        <v>132</v>
      </c>
      <c r="AC13" s="38" t="s">
        <v>134</v>
      </c>
      <c r="AD13" s="38" t="s">
        <v>133</v>
      </c>
      <c r="AE13" s="56" t="s">
        <v>137</v>
      </c>
      <c r="AF13" s="41" t="s">
        <v>138</v>
      </c>
      <c r="AG13" s="41" t="s">
        <v>139</v>
      </c>
      <c r="AH13" s="41" t="s">
        <v>140</v>
      </c>
      <c r="AI13" s="41" t="s">
        <v>23</v>
      </c>
      <c r="AJ13" s="41" t="s">
        <v>141</v>
      </c>
      <c r="AK13" s="42" t="s">
        <v>142</v>
      </c>
      <c r="AL13" s="59" t="s">
        <v>147</v>
      </c>
      <c r="AM13" s="38" t="s">
        <v>127</v>
      </c>
      <c r="AN13" s="38" t="s">
        <v>171</v>
      </c>
      <c r="AO13" s="38" t="s">
        <v>128</v>
      </c>
      <c r="AP13" s="38" t="s">
        <v>129</v>
      </c>
      <c r="AQ13" s="38" t="s">
        <v>130</v>
      </c>
      <c r="AR13" s="38" t="s">
        <v>131</v>
      </c>
      <c r="AS13" s="38" t="s">
        <v>132</v>
      </c>
      <c r="AT13" s="38" t="s">
        <v>134</v>
      </c>
      <c r="AU13" s="38" t="s">
        <v>133</v>
      </c>
      <c r="AV13" s="56" t="s">
        <v>137</v>
      </c>
      <c r="AW13" s="41" t="s">
        <v>138</v>
      </c>
      <c r="AX13" s="41" t="s">
        <v>139</v>
      </c>
      <c r="AY13" s="41" t="s">
        <v>140</v>
      </c>
      <c r="AZ13" s="42" t="s">
        <v>23</v>
      </c>
      <c r="BA13" s="59" t="s">
        <v>187</v>
      </c>
    </row>
    <row r="14" spans="1:53" x14ac:dyDescent="0.25">
      <c r="A14">
        <v>1</v>
      </c>
      <c r="B14" s="249"/>
      <c r="C14" s="29" t="s">
        <v>85</v>
      </c>
      <c r="D14" s="30"/>
      <c r="E14" s="30" t="str">
        <f>IF($D14="","",VLOOKUP($D14,KALBat!$H$10:$BT$193,E$1,FALSE))</f>
        <v/>
      </c>
      <c r="F14" s="26" t="str">
        <f>IF($D14="","",VLOOKUP($D14,KALBat!$H$10:$BT$193,F$1,FALSE))</f>
        <v/>
      </c>
      <c r="G14" s="46" t="str">
        <f>IF($D14="","",IF(AND(P14&gt;0,P14=SUM(N14:U14)),1,0))</f>
        <v/>
      </c>
      <c r="H14" s="235" t="str">
        <f t="shared" ref="H14:H18" si="25">IF($D14="","",IF(R14&lt;&gt;"-",1,0))</f>
        <v/>
      </c>
      <c r="I14" s="235" t="str">
        <f>IF($D14="","",IF(AND(L14&gt;5,Q14&lt;&gt;"-"),1,0))</f>
        <v/>
      </c>
      <c r="J14" s="236" t="str">
        <f>IF($D14="","","-")</f>
        <v/>
      </c>
      <c r="K14" s="30" t="str">
        <f>IF($D14="","",VLOOKUP($D14,KALBat!$H$10:$BT$193,K$1,FALSE))</f>
        <v/>
      </c>
      <c r="L14" s="30" t="str">
        <f>IF($D14="","",VLOOKUP($D14,KALBat!$H$10:$BT$193,L$1,FALSE))</f>
        <v/>
      </c>
      <c r="M14" s="30" t="str">
        <f>IF($D14="","",VLOOKUP($D14,KALBat!$H$10:$BT$193,M$1,FALSE))</f>
        <v/>
      </c>
      <c r="N14" s="51" t="str">
        <f>IF($D14="","",VLOOKUP($D14,KALBat!$H$10:$BT$193,N$1,FALSE))</f>
        <v/>
      </c>
      <c r="O14" s="30" t="str">
        <f>IF($D14="","",VLOOKUP($D14,KALBat!$H$10:$BT$193,O$1,FALSE))</f>
        <v/>
      </c>
      <c r="P14" s="30" t="str">
        <f>IF($D14="","",VLOOKUP($D14,KALBat!$H$10:$BT$193,P$1,FALSE))</f>
        <v/>
      </c>
      <c r="Q14" s="30" t="str">
        <f>IF($D14="","",VLOOKUP($D14,KALBat!$H$10:$BT$193,Q$1,FALSE))</f>
        <v/>
      </c>
      <c r="R14" s="30" t="str">
        <f>IF($D14="","",VLOOKUP($D14,KALBat!$H$10:$BT$193,R$1,FALSE))</f>
        <v/>
      </c>
      <c r="S14" s="30" t="str">
        <f>IF($D14="","",VLOOKUP($D14,KALBat!$H$10:$BT$193,S$1,FALSE))</f>
        <v/>
      </c>
      <c r="T14" s="30" t="str">
        <f>IF($D14="","",VLOOKUP($D14,KALBat!$H$10:$BT$193,T$1,FALSE))</f>
        <v/>
      </c>
      <c r="U14" s="31" t="str">
        <f>IF($D14="","",VLOOKUP($D14,KALBat!$H$10:$BT$193,U$1,FALSE))</f>
        <v/>
      </c>
      <c r="V14" s="235" t="str">
        <f t="shared" ref="V14:V15" si="26">IF($D14="","",IF(OR(AE14+AH14&gt;14,AND(OR(AE14+AH14&gt;12,AND(AE14&gt;6,AH14&gt;6)),AJ14&gt;6,OR(AK14&gt;=AJ14,AK14&gt;6))),1,0))</f>
        <v/>
      </c>
      <c r="W14" s="235" t="str">
        <f t="shared" ref="W14:W19" si="27">IF($D14="","",IF(OR(AND(AE14&gt;6,AI14&gt;6),AE14+AH14&gt;12),1,0))</f>
        <v/>
      </c>
      <c r="X14" s="235" t="str">
        <f>IF($D14="","",IF(AND(AE14&gt;6,AG14&gt;6,AH14&gt;6),1,0))</f>
        <v/>
      </c>
      <c r="Y14" s="235" t="str">
        <f t="shared" ref="Y14:Y19" si="28">IF($D14="","",IF(AND(AG14&gt;7,OR(AE14&gt;6,AH14&gt;6)),1,0))</f>
        <v/>
      </c>
      <c r="Z14" s="235" t="str">
        <f t="shared" ref="Z14:Z19" si="29">IF($D14="","",IF(AND(AG14&gt;6,OR(AE14&gt;6,AH14&gt;6)),1,0))</f>
        <v/>
      </c>
      <c r="AA14" s="235" t="str">
        <f t="shared" ref="AA14:AA19" si="30">IF($D14="","",IF(AND(OR(AE14&gt;6,AG14&gt;6),OR(AE14&gt;6,AH14&gt;6)),1,0))</f>
        <v/>
      </c>
      <c r="AB14" s="235" t="str">
        <f t="shared" ref="AB14:AB19" si="31">IF($D14="","",IF(AND(AE14&gt;4,OR(AE14&gt;6,AG14&gt;6,AH14&gt;6)),1,0))</f>
        <v/>
      </c>
      <c r="AC14" s="235" t="str">
        <f t="shared" ref="AC14:AC19" si="32">IF($D14="","",IF(AND(AE14&gt;4,OR(AE14&gt;6,AF14&gt;6,AG14&gt;6,AH14&gt;6)),1,0))</f>
        <v/>
      </c>
      <c r="AD14" s="235" t="str">
        <f t="shared" ref="AD14:AD19" si="33">IF($D14="","",IF(AND(AE14&gt;4,MAX(AE14:AI14)&gt;6),1,0))</f>
        <v/>
      </c>
      <c r="AE14" s="51" t="str">
        <f>IF($D14="","",VLOOKUP($D14,KALBat!$H$10:$BT$193,AE$1,FALSE))</f>
        <v/>
      </c>
      <c r="AF14" s="30" t="str">
        <f>IF($D14="","",VLOOKUP($D14,KALBat!$H$10:$BT$193,AF$1,FALSE))</f>
        <v/>
      </c>
      <c r="AG14" s="30" t="str">
        <f>IF($D14="","",VLOOKUP($D14,KALBat!$H$10:$BT$193,AG$1,FALSE))</f>
        <v/>
      </c>
      <c r="AH14" s="30" t="str">
        <f>IF($D14="","",VLOOKUP($D14,KALBat!$H$10:$BT$193,AH$1,FALSE))</f>
        <v/>
      </c>
      <c r="AI14" s="30" t="str">
        <f>IF($D14="","",VLOOKUP($D14,KALBat!$H$10:$BT$193,AI$1,FALSE))</f>
        <v/>
      </c>
      <c r="AJ14" s="30" t="str">
        <f>IF($D14="","",VLOOKUP($D14,KALBat!$H$10:$BT$193,AJ$1,FALSE))</f>
        <v/>
      </c>
      <c r="AK14" s="31" t="str">
        <f>IF($D14="","",VLOOKUP($D14,KALBat!$H$10:$BT$193,AK$1,FALSE))</f>
        <v/>
      </c>
      <c r="AL14" s="60" t="str">
        <f>IF($D14="","",(5*AE14+4*AG14+3*AH14+2*AF14+1*AI14+0.5*(AVERAGE(AE14:AF14))+0.5*AVERAGE(AE14,AI14)+1*(AVERAGE(AE14,AG14))+1*AVERAGE(AE14,AH14))/(5+4+3+2+1+0.5+0.5+1+1))</f>
        <v/>
      </c>
      <c r="AM14" s="235" t="str">
        <f t="shared" ref="AM14:AM19" si="34">IF($D14="","",IF(AND(OR(AV14+AY14&gt;12,AND(AV14&gt;6,AY14&gt;6)),AJ14&gt;6,OR(AK14&gt;=AJ14,AK14&gt;6)),1,0))</f>
        <v/>
      </c>
      <c r="AN14" s="235" t="str">
        <f t="shared" ref="AN14:AN19" si="35">IF($D14="","",IF(OR(AND(AV14&gt;6,AZ14&gt;6),AV14+AY14&gt;12),1,0))</f>
        <v/>
      </c>
      <c r="AO14" s="235" t="str">
        <f t="shared" ref="AO14:AO19" si="36">IF($D14="","",IF(AND(AV14&gt;6,AX14&gt;6,AY14&gt;6),1,0))</f>
        <v/>
      </c>
      <c r="AP14" s="235" t="str">
        <f t="shared" ref="AP14:AP19" si="37">IF($D14="","",IF(AND(AX14&gt;7,OR(AV14&gt;6,AY14&gt;6)),1,0))</f>
        <v/>
      </c>
      <c r="AQ14" s="235" t="str">
        <f t="shared" ref="AQ14:AQ19" si="38">IF($D14="","",IF(AND(AX14&gt;6,OR(AV14&gt;6,AY14&gt;6)),1,0))</f>
        <v/>
      </c>
      <c r="AR14" s="235" t="str">
        <f t="shared" ref="AR14:AR19" si="39">IF($D14="","",IF(AND(OR(AV14&gt;6,AX14&gt;6),OR(AV14&gt;6,AY14&gt;6)),1,0))</f>
        <v/>
      </c>
      <c r="AS14" s="235" t="str">
        <f t="shared" ref="AS14:AS19" si="40">IF($D14="","",IF(AND(AV14&gt;4,OR(AV14&gt;6,AX14&gt;6,AY14&gt;6)),1,0))</f>
        <v/>
      </c>
      <c r="AT14" s="235" t="str">
        <f t="shared" ref="AT14:AT19" si="41">IF($D14="","",IF(AND(AV14&gt;4,OR(AV14&gt;6,AW14&gt;6,AX14&gt;6,AY14&gt;6)),1,0))</f>
        <v/>
      </c>
      <c r="AU14" s="235" t="str">
        <f t="shared" ref="AU14:AU19" si="42">IF($D14="","",IF(AND(AV14&gt;4,MAX(AV14:AZ14)&gt;6),1,0))</f>
        <v/>
      </c>
      <c r="AV14" s="51" t="str">
        <f>IF($D14="","",VLOOKUP($D14,KALBat!$H$10:$BT$193,AV$1,FALSE))</f>
        <v/>
      </c>
      <c r="AW14" s="30" t="str">
        <f>IF($D14="","",VLOOKUP($D14,KALBat!$H$10:$BT$193,AW$1,FALSE))</f>
        <v/>
      </c>
      <c r="AX14" s="30" t="str">
        <f>IF($D14="","",VLOOKUP($D14,KALBat!$H$10:$BT$193,AX$1,FALSE))</f>
        <v/>
      </c>
      <c r="AY14" s="30" t="str">
        <f>IF($D14="","",VLOOKUP($D14,KALBat!$H$10:$BT$193,AY$1,FALSE))</f>
        <v/>
      </c>
      <c r="AZ14" s="31" t="str">
        <f>IF($D14="","",VLOOKUP($D14,KALBat!$H$10:$BT$193,AZ$1,FALSE))</f>
        <v/>
      </c>
      <c r="BA14" s="60" t="str">
        <f t="shared" ref="BA14:BA19" si="43">IF($D14="","",(5*AV14+4*AX14+3*AY14+2*AW14+1*AZ14+0.5*(AVERAGE(AV14:AW14))+0.5*AVERAGE(AV14,AZ14)+1*(AVERAGE(AV14,AX14))+1*AVERAGE(AV14,AY14))/(5+4+3+2+1+0.5+0.5+1+1))</f>
        <v/>
      </c>
    </row>
    <row r="15" spans="1:53" x14ac:dyDescent="0.25">
      <c r="A15">
        <v>2</v>
      </c>
      <c r="B15" s="249">
        <v>2020</v>
      </c>
      <c r="C15" s="29" t="s">
        <v>86</v>
      </c>
      <c r="D15" s="30" t="s">
        <v>348</v>
      </c>
      <c r="E15" s="30" t="e">
        <f>IF($D15="","",VLOOKUP($D15,KALBat!$H$10:$BT$193,E$1,FALSE))</f>
        <v>#N/A</v>
      </c>
      <c r="F15" s="30" t="e">
        <f>IF($D15="","",VLOOKUP($D15,KALBat!$H$10:$BT$193,F$1,FALSE))</f>
        <v>#N/A</v>
      </c>
      <c r="G15" s="46" t="e">
        <f t="shared" ref="G15:G19" si="44">IF($D15="","",IF(AND(P15&gt;0,P15=SUM(N15:U15)),1,0))</f>
        <v>#N/A</v>
      </c>
      <c r="H15" s="235" t="e">
        <f t="shared" si="25"/>
        <v>#N/A</v>
      </c>
      <c r="I15" s="235" t="e">
        <f>IF($D15="","",IF(AND(L15&gt;5,Q15&lt;&gt;"-"),1,0))</f>
        <v>#N/A</v>
      </c>
      <c r="J15" s="236" t="str">
        <f t="shared" ref="J15:J19" si="45">IF($D15="","","-")</f>
        <v>-</v>
      </c>
      <c r="K15" s="30" t="e">
        <f>IF($D15="","",VLOOKUP($D15,KALBat!$H$10:$BT$193,K$1,FALSE))</f>
        <v>#N/A</v>
      </c>
      <c r="L15" s="30" t="e">
        <f>IF($D15="","",VLOOKUP($D15,KALBat!$H$10:$BT$193,L$1,FALSE))</f>
        <v>#N/A</v>
      </c>
      <c r="M15" s="30" t="e">
        <f>IF($D15="","",VLOOKUP($D15,KALBat!$H$10:$BT$193,M$1,FALSE))</f>
        <v>#N/A</v>
      </c>
      <c r="N15" s="51" t="e">
        <f>IF($D15="","",VLOOKUP($D15,KALBat!$H$10:$BT$193,N$1,FALSE))</f>
        <v>#N/A</v>
      </c>
      <c r="O15" s="30" t="e">
        <f>IF($D15="","",VLOOKUP($D15,KALBat!$H$10:$BT$193,O$1,FALSE))</f>
        <v>#N/A</v>
      </c>
      <c r="P15" s="30" t="e">
        <f>IF($D15="","",VLOOKUP($D15,KALBat!$H$10:$BT$193,P$1,FALSE))</f>
        <v>#N/A</v>
      </c>
      <c r="Q15" s="30" t="e">
        <f>IF($D15="","",VLOOKUP($D15,KALBat!$H$10:$BT$193,Q$1,FALSE))</f>
        <v>#N/A</v>
      </c>
      <c r="R15" s="30" t="e">
        <f>IF($D15="","",VLOOKUP($D15,KALBat!$H$10:$BT$193,R$1,FALSE))</f>
        <v>#N/A</v>
      </c>
      <c r="S15" s="30" t="e">
        <f>IF($D15="","",VLOOKUP($D15,KALBat!$H$10:$BT$193,S$1,FALSE))</f>
        <v>#N/A</v>
      </c>
      <c r="T15" s="30" t="e">
        <f>IF($D15="","",VLOOKUP($D15,KALBat!$H$10:$BT$193,T$1,FALSE))</f>
        <v>#N/A</v>
      </c>
      <c r="U15" s="31" t="e">
        <f>IF($D15="","",VLOOKUP($D15,KALBat!$H$10:$BT$193,U$1,FALSE))</f>
        <v>#N/A</v>
      </c>
      <c r="V15" s="235" t="e">
        <f t="shared" si="26"/>
        <v>#N/A</v>
      </c>
      <c r="W15" s="235" t="e">
        <f t="shared" si="27"/>
        <v>#N/A</v>
      </c>
      <c r="X15" s="235" t="e">
        <f t="shared" ref="X15:X19" si="46">IF($D15="","",IF(AND(AE15&gt;6,AG15&gt;6,AH15&gt;6),1,0))</f>
        <v>#N/A</v>
      </c>
      <c r="Y15" s="235" t="e">
        <f t="shared" si="28"/>
        <v>#N/A</v>
      </c>
      <c r="Z15" s="235" t="e">
        <f t="shared" si="29"/>
        <v>#N/A</v>
      </c>
      <c r="AA15" s="235" t="e">
        <f t="shared" si="30"/>
        <v>#N/A</v>
      </c>
      <c r="AB15" s="235" t="e">
        <f t="shared" si="31"/>
        <v>#N/A</v>
      </c>
      <c r="AC15" s="235" t="e">
        <f t="shared" si="32"/>
        <v>#N/A</v>
      </c>
      <c r="AD15" s="235" t="e">
        <f t="shared" si="33"/>
        <v>#N/A</v>
      </c>
      <c r="AE15" s="51" t="e">
        <f>IF($D15="","",VLOOKUP($D15,KALBat!$H$10:$BT$193,AE$1,FALSE))</f>
        <v>#N/A</v>
      </c>
      <c r="AF15" s="30" t="e">
        <f>IF($D15="","",VLOOKUP($D15,KALBat!$H$10:$BT$193,AF$1,FALSE))</f>
        <v>#N/A</v>
      </c>
      <c r="AG15" s="30" t="e">
        <f>IF($D15="","",VLOOKUP($D15,KALBat!$H$10:$BT$193,AG$1,FALSE))</f>
        <v>#N/A</v>
      </c>
      <c r="AH15" s="30" t="e">
        <f>IF($D15="","",VLOOKUP($D15,KALBat!$H$10:$BT$193,AH$1,FALSE))</f>
        <v>#N/A</v>
      </c>
      <c r="AI15" s="30" t="e">
        <f>IF($D15="","",VLOOKUP($D15,KALBat!$H$10:$BT$193,AI$1,FALSE))</f>
        <v>#N/A</v>
      </c>
      <c r="AJ15" s="30" t="e">
        <f>IF($D15="","",VLOOKUP($D15,KALBat!$H$10:$BT$193,AJ$1,FALSE))</f>
        <v>#N/A</v>
      </c>
      <c r="AK15" s="31" t="e">
        <f>IF($D15="","",VLOOKUP($D15,KALBat!$H$10:$BT$193,AK$1,FALSE))</f>
        <v>#N/A</v>
      </c>
      <c r="AL15" s="60" t="e">
        <f t="shared" ref="AL15:AL19" si="47">IF($D15="","",(5*AE15+4*AG15+3*AH15+2*AF15+1*AI15+0.5*(AVERAGE(AE15:AF15))+0.5*AVERAGE(AE15,AI15)+1*(AVERAGE(AE15,AG15))+1*AVERAGE(AE15,AH15))/(5+4+3+2+1+0.5+0.5+1+1))</f>
        <v>#N/A</v>
      </c>
      <c r="AM15" s="235" t="e">
        <f t="shared" si="34"/>
        <v>#N/A</v>
      </c>
      <c r="AN15" s="235" t="e">
        <f t="shared" si="35"/>
        <v>#N/A</v>
      </c>
      <c r="AO15" s="235" t="e">
        <f t="shared" si="36"/>
        <v>#N/A</v>
      </c>
      <c r="AP15" s="235" t="e">
        <f t="shared" si="37"/>
        <v>#N/A</v>
      </c>
      <c r="AQ15" s="235" t="e">
        <f t="shared" si="38"/>
        <v>#N/A</v>
      </c>
      <c r="AR15" s="235" t="e">
        <f t="shared" si="39"/>
        <v>#N/A</v>
      </c>
      <c r="AS15" s="235" t="e">
        <f t="shared" si="40"/>
        <v>#N/A</v>
      </c>
      <c r="AT15" s="235" t="e">
        <f t="shared" si="41"/>
        <v>#N/A</v>
      </c>
      <c r="AU15" s="235" t="e">
        <f t="shared" si="42"/>
        <v>#N/A</v>
      </c>
      <c r="AV15" s="51" t="e">
        <f>IF($D15="","",VLOOKUP($D15,KALBat!$H$10:$BT$193,AV$1,FALSE))</f>
        <v>#N/A</v>
      </c>
      <c r="AW15" s="30" t="e">
        <f>IF($D15="","",VLOOKUP($D15,KALBat!$H$10:$BT$193,AW$1,FALSE))</f>
        <v>#N/A</v>
      </c>
      <c r="AX15" s="30" t="e">
        <f>IF($D15="","",VLOOKUP($D15,KALBat!$H$10:$BT$193,AX$1,FALSE))</f>
        <v>#N/A</v>
      </c>
      <c r="AY15" s="30" t="e">
        <f>IF($D15="","",VLOOKUP($D15,KALBat!$H$10:$BT$193,AY$1,FALSE))</f>
        <v>#N/A</v>
      </c>
      <c r="AZ15" s="31" t="e">
        <f>IF($D15="","",VLOOKUP($D15,KALBat!$H$10:$BT$193,AZ$1,FALSE))</f>
        <v>#N/A</v>
      </c>
      <c r="BA15" s="60" t="e">
        <f t="shared" si="43"/>
        <v>#N/A</v>
      </c>
    </row>
    <row r="16" spans="1:53" x14ac:dyDescent="0.25">
      <c r="A16">
        <v>3</v>
      </c>
      <c r="B16" s="249"/>
      <c r="C16" s="29" t="s">
        <v>87</v>
      </c>
      <c r="D16" s="30"/>
      <c r="E16" s="30" t="str">
        <f>IF($D16="","",VLOOKUP($D16,KALBat!$H$10:$BT$193,E$1,FALSE))</f>
        <v/>
      </c>
      <c r="F16" s="30" t="str">
        <f>IF($D16="","",VLOOKUP($D16,KALBat!$H$10:$BT$193,F$1,FALSE))</f>
        <v/>
      </c>
      <c r="G16" s="46" t="str">
        <f t="shared" si="44"/>
        <v/>
      </c>
      <c r="H16" s="235" t="str">
        <f t="shared" si="25"/>
        <v/>
      </c>
      <c r="I16" s="235" t="str">
        <f t="shared" ref="I16:I19" si="48">IF($D16="","",IF(AND(L16&gt;5,Q16&lt;&gt;"-"),1,0))</f>
        <v/>
      </c>
      <c r="J16" s="236" t="str">
        <f t="shared" si="45"/>
        <v/>
      </c>
      <c r="K16" s="30" t="str">
        <f>IF($D16="","",VLOOKUP($D16,KALBat!$H$10:$BT$193,K$1,FALSE))</f>
        <v/>
      </c>
      <c r="L16" s="30" t="str">
        <f>IF($D16="","",VLOOKUP($D16,KALBat!$H$10:$BT$193,L$1,FALSE))</f>
        <v/>
      </c>
      <c r="M16" s="30" t="str">
        <f>IF($D16="","",VLOOKUP($D16,KALBat!$H$10:$BT$193,M$1,FALSE))</f>
        <v/>
      </c>
      <c r="N16" s="51" t="str">
        <f>IF($D16="","",VLOOKUP($D16,KALBat!$H$10:$BT$193,N$1,FALSE))</f>
        <v/>
      </c>
      <c r="O16" s="30" t="str">
        <f>IF($D16="","",VLOOKUP($D16,KALBat!$H$10:$BT$193,O$1,FALSE))</f>
        <v/>
      </c>
      <c r="P16" s="30" t="str">
        <f>IF($D16="","",VLOOKUP($D16,KALBat!$H$10:$BT$193,P$1,FALSE))</f>
        <v/>
      </c>
      <c r="Q16" s="30" t="str">
        <f>IF($D16="","",VLOOKUP($D16,KALBat!$H$10:$BT$193,Q$1,FALSE))</f>
        <v/>
      </c>
      <c r="R16" s="30" t="str">
        <f>IF($D16="","",VLOOKUP($D16,KALBat!$H$10:$BT$193,R$1,FALSE))</f>
        <v/>
      </c>
      <c r="S16" s="30" t="str">
        <f>IF($D16="","",VLOOKUP($D16,KALBat!$H$10:$BT$193,S$1,FALSE))</f>
        <v/>
      </c>
      <c r="T16" s="30" t="str">
        <f>IF($D16="","",VLOOKUP($D16,KALBat!$H$10:$BT$193,T$1,FALSE))</f>
        <v/>
      </c>
      <c r="U16" s="31" t="str">
        <f>IF($D16="","",VLOOKUP($D16,KALBat!$H$10:$BT$193,U$1,FALSE))</f>
        <v/>
      </c>
      <c r="V16" s="235" t="str">
        <f>IF($D16="","",IF(OR(AE16+AH16&gt;14,AND(OR(AE16+AH16&gt;12,AND(AE16&gt;6,AH16&gt;6)),AJ16&gt;6,OR(AK16&gt;=AJ16,AK16&gt;6))),1,0))</f>
        <v/>
      </c>
      <c r="W16" s="235" t="str">
        <f t="shared" si="27"/>
        <v/>
      </c>
      <c r="X16" s="235" t="str">
        <f t="shared" si="46"/>
        <v/>
      </c>
      <c r="Y16" s="235" t="str">
        <f t="shared" si="28"/>
        <v/>
      </c>
      <c r="Z16" s="235" t="str">
        <f t="shared" si="29"/>
        <v/>
      </c>
      <c r="AA16" s="235" t="str">
        <f t="shared" si="30"/>
        <v/>
      </c>
      <c r="AB16" s="235" t="str">
        <f t="shared" si="31"/>
        <v/>
      </c>
      <c r="AC16" s="235" t="str">
        <f t="shared" si="32"/>
        <v/>
      </c>
      <c r="AD16" s="235" t="str">
        <f t="shared" si="33"/>
        <v/>
      </c>
      <c r="AE16" s="51" t="str">
        <f>IF($D16="","",VLOOKUP($D16,KALBat!$H$10:$BT$193,AE$1,FALSE))</f>
        <v/>
      </c>
      <c r="AF16" s="30" t="str">
        <f>IF($D16="","",VLOOKUP($D16,KALBat!$H$10:$BT$193,AF$1,FALSE))</f>
        <v/>
      </c>
      <c r="AG16" s="30" t="str">
        <f>IF($D16="","",VLOOKUP($D16,KALBat!$H$10:$BT$193,AG$1,FALSE))</f>
        <v/>
      </c>
      <c r="AH16" s="30" t="str">
        <f>IF($D16="","",VLOOKUP($D16,KALBat!$H$10:$BT$193,AH$1,FALSE))</f>
        <v/>
      </c>
      <c r="AI16" s="30" t="str">
        <f>IF($D16="","",VLOOKUP($D16,KALBat!$H$10:$BT$193,AI$1,FALSE))</f>
        <v/>
      </c>
      <c r="AJ16" s="30" t="str">
        <f>IF($D16="","",VLOOKUP($D16,KALBat!$H$10:$BT$193,AJ$1,FALSE))</f>
        <v/>
      </c>
      <c r="AK16" s="31" t="str">
        <f>IF($D16="","",VLOOKUP($D16,KALBat!$H$10:$BT$193,AK$1,FALSE))</f>
        <v/>
      </c>
      <c r="AL16" s="60" t="str">
        <f t="shared" si="47"/>
        <v/>
      </c>
      <c r="AM16" s="235" t="str">
        <f t="shared" si="34"/>
        <v/>
      </c>
      <c r="AN16" s="235" t="str">
        <f t="shared" si="35"/>
        <v/>
      </c>
      <c r="AO16" s="235" t="str">
        <f t="shared" si="36"/>
        <v/>
      </c>
      <c r="AP16" s="235" t="str">
        <f t="shared" si="37"/>
        <v/>
      </c>
      <c r="AQ16" s="235" t="str">
        <f t="shared" si="38"/>
        <v/>
      </c>
      <c r="AR16" s="235" t="str">
        <f t="shared" si="39"/>
        <v/>
      </c>
      <c r="AS16" s="235" t="str">
        <f t="shared" si="40"/>
        <v/>
      </c>
      <c r="AT16" s="235" t="str">
        <f t="shared" si="41"/>
        <v/>
      </c>
      <c r="AU16" s="235" t="str">
        <f t="shared" si="42"/>
        <v/>
      </c>
      <c r="AV16" s="51" t="str">
        <f>IF($D16="","",VLOOKUP($D16,KALBat!$H$10:$BT$193,AV$1,FALSE))</f>
        <v/>
      </c>
      <c r="AW16" s="30" t="str">
        <f>IF($D16="","",VLOOKUP($D16,KALBat!$H$10:$BT$193,AW$1,FALSE))</f>
        <v/>
      </c>
      <c r="AX16" s="30" t="str">
        <f>IF($D16="","",VLOOKUP($D16,KALBat!$H$10:$BT$193,AX$1,FALSE))</f>
        <v/>
      </c>
      <c r="AY16" s="30" t="str">
        <f>IF($D16="","",VLOOKUP($D16,KALBat!$H$10:$BT$193,AY$1,FALSE))</f>
        <v/>
      </c>
      <c r="AZ16" s="31" t="str">
        <f>IF($D16="","",VLOOKUP($D16,KALBat!$H$10:$BT$193,AZ$1,FALSE))</f>
        <v/>
      </c>
      <c r="BA16" s="60" t="str">
        <f t="shared" si="43"/>
        <v/>
      </c>
    </row>
    <row r="17" spans="1:53" x14ac:dyDescent="0.25">
      <c r="A17">
        <v>4</v>
      </c>
      <c r="B17" s="249"/>
      <c r="C17" s="29" t="s">
        <v>91</v>
      </c>
      <c r="D17" s="30"/>
      <c r="E17" s="30" t="str">
        <f>IF($D17="","",VLOOKUP($D17,KALBat!$H$10:$BT$193,E$1,FALSE))</f>
        <v/>
      </c>
      <c r="F17" s="30" t="str">
        <f>IF($D17="","",VLOOKUP($D17,KALBat!$H$10:$BT$193,F$1,FALSE))</f>
        <v/>
      </c>
      <c r="G17" s="46" t="str">
        <f t="shared" si="44"/>
        <v/>
      </c>
      <c r="H17" s="235" t="str">
        <f t="shared" si="25"/>
        <v/>
      </c>
      <c r="I17" s="235" t="str">
        <f t="shared" si="48"/>
        <v/>
      </c>
      <c r="J17" s="236" t="str">
        <f t="shared" si="45"/>
        <v/>
      </c>
      <c r="K17" s="30" t="str">
        <f>IF($D17="","",VLOOKUP($D17,KALBat!$H$10:$BT$193,K$1,FALSE))</f>
        <v/>
      </c>
      <c r="L17" s="30" t="str">
        <f>IF($D17="","",VLOOKUP($D17,KALBat!$H$10:$BT$193,L$1,FALSE))</f>
        <v/>
      </c>
      <c r="M17" s="30" t="str">
        <f>IF($D17="","",VLOOKUP($D17,KALBat!$H$10:$BT$193,M$1,FALSE))</f>
        <v/>
      </c>
      <c r="N17" s="51" t="str">
        <f>IF($D17="","",VLOOKUP($D17,KALBat!$H$10:$BT$193,N$1,FALSE))</f>
        <v/>
      </c>
      <c r="O17" s="30" t="str">
        <f>IF($D17="","",VLOOKUP($D17,KALBat!$H$10:$BT$193,O$1,FALSE))</f>
        <v/>
      </c>
      <c r="P17" s="30" t="str">
        <f>IF($D17="","",VLOOKUP($D17,KALBat!$H$10:$BT$193,P$1,FALSE))</f>
        <v/>
      </c>
      <c r="Q17" s="30" t="str">
        <f>IF($D17="","",VLOOKUP($D17,KALBat!$H$10:$BT$193,Q$1,FALSE))</f>
        <v/>
      </c>
      <c r="R17" s="30" t="str">
        <f>IF($D17="","",VLOOKUP($D17,KALBat!$H$10:$BT$193,R$1,FALSE))</f>
        <v/>
      </c>
      <c r="S17" s="30" t="str">
        <f>IF($D17="","",VLOOKUP($D17,KALBat!$H$10:$BT$193,S$1,FALSE))</f>
        <v/>
      </c>
      <c r="T17" s="30" t="str">
        <f>IF($D17="","",VLOOKUP($D17,KALBat!$H$10:$BT$193,T$1,FALSE))</f>
        <v/>
      </c>
      <c r="U17" s="31" t="str">
        <f>IF($D17="","",VLOOKUP($D17,KALBat!$H$10:$BT$193,U$1,FALSE))</f>
        <v/>
      </c>
      <c r="V17" s="235" t="str">
        <f t="shared" ref="V17:V19" si="49">IF($D17="","",IF(OR(AE17+AH17&gt;14,AND(OR(AE17+AH17&gt;12,AND(AE17&gt;6,AH17&gt;6)),AJ17&gt;6,OR(AK17&gt;=AJ17,AK17&gt;6))),1,0))</f>
        <v/>
      </c>
      <c r="W17" s="235" t="str">
        <f t="shared" si="27"/>
        <v/>
      </c>
      <c r="X17" s="235" t="str">
        <f t="shared" si="46"/>
        <v/>
      </c>
      <c r="Y17" s="235" t="str">
        <f t="shared" si="28"/>
        <v/>
      </c>
      <c r="Z17" s="235" t="str">
        <f t="shared" si="29"/>
        <v/>
      </c>
      <c r="AA17" s="235" t="str">
        <f t="shared" si="30"/>
        <v/>
      </c>
      <c r="AB17" s="235" t="str">
        <f t="shared" si="31"/>
        <v/>
      </c>
      <c r="AC17" s="235" t="str">
        <f t="shared" si="32"/>
        <v/>
      </c>
      <c r="AD17" s="235" t="str">
        <f t="shared" si="33"/>
        <v/>
      </c>
      <c r="AE17" s="51" t="str">
        <f>IF($D17="","",VLOOKUP($D17,KALBat!$H$10:$BT$193,AE$1,FALSE))</f>
        <v/>
      </c>
      <c r="AF17" s="30" t="str">
        <f>IF($D17="","",VLOOKUP($D17,KALBat!$H$10:$BT$193,AF$1,FALSE))</f>
        <v/>
      </c>
      <c r="AG17" s="30" t="str">
        <f>IF($D17="","",VLOOKUP($D17,KALBat!$H$10:$BT$193,AG$1,FALSE))</f>
        <v/>
      </c>
      <c r="AH17" s="30" t="str">
        <f>IF($D17="","",VLOOKUP($D17,KALBat!$H$10:$BT$193,AH$1,FALSE))</f>
        <v/>
      </c>
      <c r="AI17" s="30" t="str">
        <f>IF($D17="","",VLOOKUP($D17,KALBat!$H$10:$BT$193,AI$1,FALSE))</f>
        <v/>
      </c>
      <c r="AJ17" s="30" t="str">
        <f>IF($D17="","",VLOOKUP($D17,KALBat!$H$10:$BT$193,AJ$1,FALSE))</f>
        <v/>
      </c>
      <c r="AK17" s="31" t="str">
        <f>IF($D17="","",VLOOKUP($D17,KALBat!$H$10:$BT$193,AK$1,FALSE))</f>
        <v/>
      </c>
      <c r="AL17" s="60" t="str">
        <f t="shared" si="47"/>
        <v/>
      </c>
      <c r="AM17" s="235" t="str">
        <f t="shared" si="34"/>
        <v/>
      </c>
      <c r="AN17" s="235" t="str">
        <f t="shared" si="35"/>
        <v/>
      </c>
      <c r="AO17" s="235" t="str">
        <f t="shared" si="36"/>
        <v/>
      </c>
      <c r="AP17" s="235" t="str">
        <f t="shared" si="37"/>
        <v/>
      </c>
      <c r="AQ17" s="235" t="str">
        <f t="shared" si="38"/>
        <v/>
      </c>
      <c r="AR17" s="235" t="str">
        <f t="shared" si="39"/>
        <v/>
      </c>
      <c r="AS17" s="235" t="str">
        <f t="shared" si="40"/>
        <v/>
      </c>
      <c r="AT17" s="235" t="str">
        <f t="shared" si="41"/>
        <v/>
      </c>
      <c r="AU17" s="235" t="str">
        <f t="shared" si="42"/>
        <v/>
      </c>
      <c r="AV17" s="51" t="str">
        <f>IF($D17="","",VLOOKUP($D17,KALBat!$H$10:$BT$193,AV$1,FALSE))</f>
        <v/>
      </c>
      <c r="AW17" s="30" t="str">
        <f>IF($D17="","",VLOOKUP($D17,KALBat!$H$10:$BT$193,AW$1,FALSE))</f>
        <v/>
      </c>
      <c r="AX17" s="30" t="str">
        <f>IF($D17="","",VLOOKUP($D17,KALBat!$H$10:$BT$193,AX$1,FALSE))</f>
        <v/>
      </c>
      <c r="AY17" s="30" t="str">
        <f>IF($D17="","",VLOOKUP($D17,KALBat!$H$10:$BT$193,AY$1,FALSE))</f>
        <v/>
      </c>
      <c r="AZ17" s="31" t="str">
        <f>IF($D17="","",VLOOKUP($D17,KALBat!$H$10:$BT$193,AZ$1,FALSE))</f>
        <v/>
      </c>
      <c r="BA17" s="60" t="str">
        <f t="shared" si="43"/>
        <v/>
      </c>
    </row>
    <row r="18" spans="1:53" x14ac:dyDescent="0.25">
      <c r="A18">
        <v>5</v>
      </c>
      <c r="B18" s="249"/>
      <c r="C18" s="29" t="s">
        <v>91</v>
      </c>
      <c r="D18" s="58"/>
      <c r="E18" s="30" t="str">
        <f>IF($D18="","",VLOOKUP($D18,KALBat!$H$10:$BT$193,E$1,FALSE))</f>
        <v/>
      </c>
      <c r="F18" s="30" t="str">
        <f>IF($D18="","",VLOOKUP($D18,KALBat!$H$10:$BT$193,F$1,FALSE))</f>
        <v/>
      </c>
      <c r="G18" s="46" t="str">
        <f t="shared" si="44"/>
        <v/>
      </c>
      <c r="H18" s="235" t="str">
        <f t="shared" si="25"/>
        <v/>
      </c>
      <c r="I18" s="235" t="str">
        <f t="shared" si="48"/>
        <v/>
      </c>
      <c r="J18" s="236" t="str">
        <f t="shared" si="45"/>
        <v/>
      </c>
      <c r="K18" s="30" t="str">
        <f>IF($D18="","",VLOOKUP($D18,KALBat!$H$10:$BT$193,K$1,FALSE))</f>
        <v/>
      </c>
      <c r="L18" s="30" t="str">
        <f>IF($D18="","",VLOOKUP($D18,KALBat!$H$10:$BT$193,L$1,FALSE))</f>
        <v/>
      </c>
      <c r="M18" s="30" t="str">
        <f>IF($D18="","",VLOOKUP($D18,KALBat!$H$10:$BT$193,M$1,FALSE))</f>
        <v/>
      </c>
      <c r="N18" s="51" t="str">
        <f>IF($D18="","",VLOOKUP($D18,KALBat!$H$10:$BT$193,N$1,FALSE))</f>
        <v/>
      </c>
      <c r="O18" s="30" t="str">
        <f>IF($D18="","",VLOOKUP($D18,KALBat!$H$10:$BT$193,O$1,FALSE))</f>
        <v/>
      </c>
      <c r="P18" s="30" t="str">
        <f>IF($D18="","",VLOOKUP($D18,KALBat!$H$10:$BT$193,P$1,FALSE))</f>
        <v/>
      </c>
      <c r="Q18" s="30" t="str">
        <f>IF($D18="","",VLOOKUP($D18,KALBat!$H$10:$BT$193,Q$1,FALSE))</f>
        <v/>
      </c>
      <c r="R18" s="30" t="str">
        <f>IF($D18="","",VLOOKUP($D18,KALBat!$H$10:$BT$193,R$1,FALSE))</f>
        <v/>
      </c>
      <c r="S18" s="30" t="str">
        <f>IF($D18="","",VLOOKUP($D18,KALBat!$H$10:$BT$193,S$1,FALSE))</f>
        <v/>
      </c>
      <c r="T18" s="30" t="str">
        <f>IF($D18="","",VLOOKUP($D18,KALBat!$H$10:$BT$193,T$1,FALSE))</f>
        <v/>
      </c>
      <c r="U18" s="31" t="str">
        <f>IF($D18="","",VLOOKUP($D18,KALBat!$H$10:$BT$193,U$1,FALSE))</f>
        <v/>
      </c>
      <c r="V18" s="235" t="str">
        <f t="shared" si="49"/>
        <v/>
      </c>
      <c r="W18" s="235" t="str">
        <f t="shared" si="27"/>
        <v/>
      </c>
      <c r="X18" s="235" t="str">
        <f t="shared" si="46"/>
        <v/>
      </c>
      <c r="Y18" s="235" t="str">
        <f t="shared" si="28"/>
        <v/>
      </c>
      <c r="Z18" s="235" t="str">
        <f t="shared" si="29"/>
        <v/>
      </c>
      <c r="AA18" s="235" t="str">
        <f t="shared" si="30"/>
        <v/>
      </c>
      <c r="AB18" s="235" t="str">
        <f t="shared" si="31"/>
        <v/>
      </c>
      <c r="AC18" s="235" t="str">
        <f t="shared" si="32"/>
        <v/>
      </c>
      <c r="AD18" s="235" t="str">
        <f t="shared" si="33"/>
        <v/>
      </c>
      <c r="AE18" s="51" t="str">
        <f>IF($D18="","",VLOOKUP($D18,KALBat!$H$10:$BT$193,AE$1,FALSE))</f>
        <v/>
      </c>
      <c r="AF18" s="30" t="str">
        <f>IF($D18="","",VLOOKUP($D18,KALBat!$H$10:$BT$193,AF$1,FALSE))</f>
        <v/>
      </c>
      <c r="AG18" s="30" t="str">
        <f>IF($D18="","",VLOOKUP($D18,KALBat!$H$10:$BT$193,AG$1,FALSE))</f>
        <v/>
      </c>
      <c r="AH18" s="30" t="str">
        <f>IF($D18="","",VLOOKUP($D18,KALBat!$H$10:$BT$193,AH$1,FALSE))</f>
        <v/>
      </c>
      <c r="AI18" s="30" t="str">
        <f>IF($D18="","",VLOOKUP($D18,KALBat!$H$10:$BT$193,AI$1,FALSE))</f>
        <v/>
      </c>
      <c r="AJ18" s="30" t="str">
        <f>IF($D18="","",VLOOKUP($D18,KALBat!$H$10:$BT$193,AJ$1,FALSE))</f>
        <v/>
      </c>
      <c r="AK18" s="31" t="str">
        <f>IF($D18="","",VLOOKUP($D18,KALBat!$H$10:$BT$193,AK$1,FALSE))</f>
        <v/>
      </c>
      <c r="AL18" s="60" t="str">
        <f t="shared" si="47"/>
        <v/>
      </c>
      <c r="AM18" s="235" t="str">
        <f t="shared" si="34"/>
        <v/>
      </c>
      <c r="AN18" s="235" t="str">
        <f t="shared" si="35"/>
        <v/>
      </c>
      <c r="AO18" s="235" t="str">
        <f t="shared" si="36"/>
        <v/>
      </c>
      <c r="AP18" s="235" t="str">
        <f t="shared" si="37"/>
        <v/>
      </c>
      <c r="AQ18" s="235" t="str">
        <f t="shared" si="38"/>
        <v/>
      </c>
      <c r="AR18" s="235" t="str">
        <f t="shared" si="39"/>
        <v/>
      </c>
      <c r="AS18" s="235" t="str">
        <f t="shared" si="40"/>
        <v/>
      </c>
      <c r="AT18" s="235" t="str">
        <f t="shared" si="41"/>
        <v/>
      </c>
      <c r="AU18" s="235" t="str">
        <f t="shared" si="42"/>
        <v/>
      </c>
      <c r="AV18" s="51" t="str">
        <f>IF($D18="","",VLOOKUP($D18,KALBat!$H$10:$BT$193,AV$1,FALSE))</f>
        <v/>
      </c>
      <c r="AW18" s="30" t="str">
        <f>IF($D18="","",VLOOKUP($D18,KALBat!$H$10:$BT$193,AW$1,FALSE))</f>
        <v/>
      </c>
      <c r="AX18" s="30" t="str">
        <f>IF($D18="","",VLOOKUP($D18,KALBat!$H$10:$BT$193,AX$1,FALSE))</f>
        <v/>
      </c>
      <c r="AY18" s="30" t="str">
        <f>IF($D18="","",VLOOKUP($D18,KALBat!$H$10:$BT$193,AY$1,FALSE))</f>
        <v/>
      </c>
      <c r="AZ18" s="31" t="str">
        <f>IF($D18="","",VLOOKUP($D18,KALBat!$H$10:$BT$193,AZ$1,FALSE))</f>
        <v/>
      </c>
      <c r="BA18" s="60" t="str">
        <f t="shared" si="43"/>
        <v/>
      </c>
    </row>
    <row r="19" spans="1:53" x14ac:dyDescent="0.25">
      <c r="A19">
        <v>6</v>
      </c>
      <c r="B19" s="250"/>
      <c r="C19" s="32" t="s">
        <v>91</v>
      </c>
      <c r="D19" s="33"/>
      <c r="E19" s="33" t="str">
        <f>IF($D19="","",VLOOKUP($D19,KALBat!$H$10:$BT$193,E$1,FALSE))</f>
        <v/>
      </c>
      <c r="F19" s="33" t="str">
        <f>IF($D19="","",VLOOKUP($D19,KALBat!$H$10:$BT$193,F$1,FALSE))</f>
        <v/>
      </c>
      <c r="G19" s="47" t="str">
        <f t="shared" si="44"/>
        <v/>
      </c>
      <c r="H19" s="233" t="str">
        <f>IF($D19="","",IF(R19&lt;&gt;"-",1,0))</f>
        <v/>
      </c>
      <c r="I19" s="233" t="str">
        <f t="shared" si="48"/>
        <v/>
      </c>
      <c r="J19" s="234" t="str">
        <f t="shared" si="45"/>
        <v/>
      </c>
      <c r="K19" s="33" t="str">
        <f>IF($D19="","",VLOOKUP($D19,KALBat!$H$10:$BT$193,K$1,FALSE))</f>
        <v/>
      </c>
      <c r="L19" s="33" t="str">
        <f>IF($D19="","",VLOOKUP($D19,KALBat!$H$10:$BT$193,L$1,FALSE))</f>
        <v/>
      </c>
      <c r="M19" s="33" t="str">
        <f>IF($D19="","",VLOOKUP($D19,KALBat!$H$10:$BT$193,M$1,FALSE))</f>
        <v/>
      </c>
      <c r="N19" s="52" t="str">
        <f>IF($D19="","",VLOOKUP($D19,KALBat!$H$10:$BT$193,N$1,FALSE))</f>
        <v/>
      </c>
      <c r="O19" s="33" t="str">
        <f>IF($D19="","",VLOOKUP($D19,KALBat!$H$10:$BT$193,O$1,FALSE))</f>
        <v/>
      </c>
      <c r="P19" s="33" t="str">
        <f>IF($D19="","",VLOOKUP($D19,KALBat!$H$10:$BT$193,P$1,FALSE))</f>
        <v/>
      </c>
      <c r="Q19" s="33" t="str">
        <f>IF($D19="","",VLOOKUP($D19,KALBat!$H$10:$BT$193,Q$1,FALSE))</f>
        <v/>
      </c>
      <c r="R19" s="33" t="str">
        <f>IF($D19="","",VLOOKUP($D19,KALBat!$H$10:$BT$193,R$1,FALSE))</f>
        <v/>
      </c>
      <c r="S19" s="33" t="str">
        <f>IF($D19="","",VLOOKUP($D19,KALBat!$H$10:$BT$193,S$1,FALSE))</f>
        <v/>
      </c>
      <c r="T19" s="33" t="str">
        <f>IF($D19="","",VLOOKUP($D19,KALBat!$H$10:$BT$193,T$1,FALSE))</f>
        <v/>
      </c>
      <c r="U19" s="35" t="str">
        <f>IF($D19="","",VLOOKUP($D19,KALBat!$H$10:$BT$193,U$1,FALSE))</f>
        <v/>
      </c>
      <c r="V19" s="233" t="str">
        <f t="shared" si="49"/>
        <v/>
      </c>
      <c r="W19" s="233" t="str">
        <f t="shared" si="27"/>
        <v/>
      </c>
      <c r="X19" s="233" t="str">
        <f t="shared" si="46"/>
        <v/>
      </c>
      <c r="Y19" s="233" t="str">
        <f t="shared" si="28"/>
        <v/>
      </c>
      <c r="Z19" s="233" t="str">
        <f t="shared" si="29"/>
        <v/>
      </c>
      <c r="AA19" s="233" t="str">
        <f t="shared" si="30"/>
        <v/>
      </c>
      <c r="AB19" s="233" t="str">
        <f t="shared" si="31"/>
        <v/>
      </c>
      <c r="AC19" s="233" t="str">
        <f t="shared" si="32"/>
        <v/>
      </c>
      <c r="AD19" s="233" t="str">
        <f t="shared" si="33"/>
        <v/>
      </c>
      <c r="AE19" s="52" t="str">
        <f>IF($D19="","",VLOOKUP($D19,KALBat!$H$10:$BT$193,AE$1,FALSE))</f>
        <v/>
      </c>
      <c r="AF19" s="33" t="str">
        <f>IF($D19="","",VLOOKUP($D19,KALBat!$H$10:$BT$193,AF$1,FALSE))</f>
        <v/>
      </c>
      <c r="AG19" s="33" t="str">
        <f>IF($D19="","",VLOOKUP($D19,KALBat!$H$10:$BT$193,AG$1,FALSE))</f>
        <v/>
      </c>
      <c r="AH19" s="33" t="str">
        <f>IF($D19="","",VLOOKUP($D19,KALBat!$H$10:$BT$193,AH$1,FALSE))</f>
        <v/>
      </c>
      <c r="AI19" s="33" t="str">
        <f>IF($D19="","",VLOOKUP($D19,KALBat!$H$10:$BT$193,AI$1,FALSE))</f>
        <v/>
      </c>
      <c r="AJ19" s="33" t="str">
        <f>IF($D19="","",VLOOKUP($D19,KALBat!$H$10:$BT$193,AJ$1,FALSE))</f>
        <v/>
      </c>
      <c r="AK19" s="35" t="str">
        <f>IF($D19="","",VLOOKUP($D19,KALBat!$H$10:$BT$193,AK$1,FALSE))</f>
        <v/>
      </c>
      <c r="AL19" s="61" t="str">
        <f t="shared" si="47"/>
        <v/>
      </c>
      <c r="AM19" s="233" t="str">
        <f t="shared" si="34"/>
        <v/>
      </c>
      <c r="AN19" s="233" t="str">
        <f t="shared" si="35"/>
        <v/>
      </c>
      <c r="AO19" s="233" t="str">
        <f t="shared" si="36"/>
        <v/>
      </c>
      <c r="AP19" s="233" t="str">
        <f t="shared" si="37"/>
        <v/>
      </c>
      <c r="AQ19" s="233" t="str">
        <f t="shared" si="38"/>
        <v/>
      </c>
      <c r="AR19" s="233" t="str">
        <f t="shared" si="39"/>
        <v/>
      </c>
      <c r="AS19" s="233" t="str">
        <f t="shared" si="40"/>
        <v/>
      </c>
      <c r="AT19" s="233" t="str">
        <f t="shared" si="41"/>
        <v/>
      </c>
      <c r="AU19" s="233" t="str">
        <f t="shared" si="42"/>
        <v/>
      </c>
      <c r="AV19" s="52" t="str">
        <f>IF($D19="","",VLOOKUP($D19,KALBat!$H$10:$BT$193,AV$1,FALSE))</f>
        <v/>
      </c>
      <c r="AW19" s="33" t="str">
        <f>IF($D19="","",VLOOKUP($D19,KALBat!$H$10:$BT$193,AW$1,FALSE))</f>
        <v/>
      </c>
      <c r="AX19" s="33" t="str">
        <f>IF($D19="","",VLOOKUP($D19,KALBat!$H$10:$BT$193,AX$1,FALSE))</f>
        <v/>
      </c>
      <c r="AY19" s="33" t="str">
        <f>IF($D19="","",VLOOKUP($D19,KALBat!$H$10:$BT$193,AY$1,FALSE))</f>
        <v/>
      </c>
      <c r="AZ19" s="35" t="str">
        <f>IF($D19="","",VLOOKUP($D19,KALBat!$H$10:$BT$193,AZ$1,FALSE))</f>
        <v/>
      </c>
      <c r="BA19" s="61" t="str">
        <f t="shared" si="43"/>
        <v/>
      </c>
    </row>
    <row r="21" spans="1:53" ht="196.5" x14ac:dyDescent="0.25">
      <c r="A21" s="18" t="s">
        <v>183</v>
      </c>
      <c r="B21" s="245" t="s">
        <v>387</v>
      </c>
      <c r="C21" s="230" t="s">
        <v>123</v>
      </c>
      <c r="D21" s="37" t="str">
        <f>"Player ("&amp;COUNTA(D22:D24)&amp;")"</f>
        <v>Player (1)</v>
      </c>
      <c r="E21" s="37" t="s">
        <v>81</v>
      </c>
      <c r="F21" s="37" t="s">
        <v>91</v>
      </c>
      <c r="G21" s="57" t="e">
        <f>"Strong C Arm ("&amp;SUM(G22:G24)&amp;")"</f>
        <v>#N/A</v>
      </c>
      <c r="H21" s="41" t="s">
        <v>35</v>
      </c>
      <c r="I21" s="41" t="s">
        <v>35</v>
      </c>
      <c r="J21" s="41" t="s">
        <v>35</v>
      </c>
      <c r="K21" s="48" t="s">
        <v>126</v>
      </c>
      <c r="L21" s="40" t="s">
        <v>124</v>
      </c>
      <c r="M21" s="49" t="s">
        <v>125</v>
      </c>
      <c r="N21" s="41" t="s">
        <v>82</v>
      </c>
      <c r="O21" s="41" t="s">
        <v>84</v>
      </c>
      <c r="P21" s="41" t="s">
        <v>85</v>
      </c>
      <c r="Q21" s="41" t="s">
        <v>86</v>
      </c>
      <c r="R21" s="41" t="s">
        <v>87</v>
      </c>
      <c r="S21" s="41" t="s">
        <v>88</v>
      </c>
      <c r="T21" s="41" t="s">
        <v>89</v>
      </c>
      <c r="U21" s="42" t="s">
        <v>90</v>
      </c>
      <c r="V21" s="38" t="s">
        <v>127</v>
      </c>
      <c r="W21" s="38" t="s">
        <v>171</v>
      </c>
      <c r="X21" s="38" t="s">
        <v>128</v>
      </c>
      <c r="Y21" s="38" t="s">
        <v>129</v>
      </c>
      <c r="Z21" s="38" t="s">
        <v>130</v>
      </c>
      <c r="AA21" s="38" t="s">
        <v>131</v>
      </c>
      <c r="AB21" s="38" t="s">
        <v>132</v>
      </c>
      <c r="AC21" s="38" t="s">
        <v>134</v>
      </c>
      <c r="AD21" s="53" t="s">
        <v>133</v>
      </c>
      <c r="AE21" s="41" t="s">
        <v>137</v>
      </c>
      <c r="AF21" s="41" t="s">
        <v>138</v>
      </c>
      <c r="AG21" s="41" t="s">
        <v>139</v>
      </c>
      <c r="AH21" s="41" t="s">
        <v>140</v>
      </c>
      <c r="AI21" s="41" t="s">
        <v>23</v>
      </c>
      <c r="AJ21" s="41" t="s">
        <v>141</v>
      </c>
      <c r="AK21" s="42" t="s">
        <v>142</v>
      </c>
      <c r="AL21" s="59" t="s">
        <v>147</v>
      </c>
      <c r="AM21" s="38" t="s">
        <v>127</v>
      </c>
      <c r="AN21" s="38" t="s">
        <v>171</v>
      </c>
      <c r="AO21" s="38" t="s">
        <v>128</v>
      </c>
      <c r="AP21" s="38" t="s">
        <v>129</v>
      </c>
      <c r="AQ21" s="38" t="s">
        <v>130</v>
      </c>
      <c r="AR21" s="38" t="s">
        <v>131</v>
      </c>
      <c r="AS21" s="38" t="s">
        <v>132</v>
      </c>
      <c r="AT21" s="38" t="s">
        <v>134</v>
      </c>
      <c r="AU21" s="53" t="s">
        <v>133</v>
      </c>
      <c r="AV21" s="56" t="s">
        <v>137</v>
      </c>
      <c r="AW21" s="41" t="s">
        <v>138</v>
      </c>
      <c r="AX21" s="41" t="s">
        <v>139</v>
      </c>
      <c r="AY21" s="41" t="s">
        <v>140</v>
      </c>
      <c r="AZ21" s="42" t="s">
        <v>23</v>
      </c>
      <c r="BA21" s="59" t="s">
        <v>187</v>
      </c>
    </row>
    <row r="22" spans="1:53" x14ac:dyDescent="0.25">
      <c r="A22">
        <v>1</v>
      </c>
      <c r="B22" s="246"/>
      <c r="C22" s="29" t="s">
        <v>82</v>
      </c>
      <c r="D22" s="30"/>
      <c r="E22" s="30" t="str">
        <f>IF($D22="","",VLOOKUP($D22,KALBat!$H$10:$BT$193,E$1,FALSE))</f>
        <v/>
      </c>
      <c r="F22" s="30" t="str">
        <f>IF($D22="","",VLOOKUP($D22,KALBat!$H$10:$BT$193,F$1,FALSE))</f>
        <v/>
      </c>
      <c r="G22" s="46" t="str">
        <f>IF($D22="","",IF(K22&gt;5,1,0))</f>
        <v/>
      </c>
      <c r="H22" s="235" t="str">
        <f t="shared" ref="H22:I24" si="50">IF($D22="","","-")</f>
        <v/>
      </c>
      <c r="I22" s="235" t="str">
        <f t="shared" si="50"/>
        <v/>
      </c>
      <c r="J22" s="235" t="str">
        <f>IF($D22="","","-")</f>
        <v/>
      </c>
      <c r="K22" s="51" t="str">
        <f>IF($D22="","",VLOOKUP($D22,KALBat!$H$10:$BT$193,K$1,FALSE))</f>
        <v/>
      </c>
      <c r="L22" s="30" t="str">
        <f>IF($D22="","",VLOOKUP($D22,KALBat!$H$10:$BT$193,L$1,FALSE))</f>
        <v/>
      </c>
      <c r="M22" s="31" t="str">
        <f>IF($D22="","",VLOOKUP($D22,KALBat!$H$10:$BT$193,M$1,FALSE))</f>
        <v/>
      </c>
      <c r="N22" s="30" t="str">
        <f>IF($D22="","",VLOOKUP($D22,KALBat!$H$10:$BT$193,N$1,FALSE))</f>
        <v/>
      </c>
      <c r="O22" s="30" t="str">
        <f>IF($D22="","",VLOOKUP($D22,KALBat!$H$10:$BT$193,O$1,FALSE))</f>
        <v/>
      </c>
      <c r="P22" s="30" t="str">
        <f>IF($D22="","",VLOOKUP($D22,KALBat!$H$10:$BT$193,P$1,FALSE))</f>
        <v/>
      </c>
      <c r="Q22" s="30" t="str">
        <f>IF($D22="","",VLOOKUP($D22,KALBat!$H$10:$BT$193,Q$1,FALSE))</f>
        <v/>
      </c>
      <c r="R22" s="30" t="str">
        <f>IF($D22="","",VLOOKUP($D22,KALBat!$H$10:$BT$193,R$1,FALSE))</f>
        <v/>
      </c>
      <c r="S22" s="30" t="str">
        <f>IF($D22="","",VLOOKUP($D22,KALBat!$H$10:$BT$193,S$1,FALSE))</f>
        <v/>
      </c>
      <c r="T22" s="30" t="str">
        <f>IF($D22="","",VLOOKUP($D22,KALBat!$H$10:$BT$193,T$1,FALSE))</f>
        <v/>
      </c>
      <c r="U22" s="31" t="str">
        <f>IF($D22="","",VLOOKUP($D22,KALBat!$H$10:$BT$193,U$1,FALSE))</f>
        <v/>
      </c>
      <c r="V22" s="235" t="str">
        <f t="shared" ref="V22:V24" si="51">IF($D22="","",IF(OR(AE22+AH22&gt;14,AND(OR(AE22+AH22&gt;12,AND(AE22&gt;6,AH22&gt;6)),AJ22&gt;6,OR(AK22&gt;=AJ22,AK22&gt;6))),1,0))</f>
        <v/>
      </c>
      <c r="W22" s="235" t="str">
        <f t="shared" ref="W22:W24" si="52">IF($D22="","",IF(OR(AND(AE22&gt;6,AI22&gt;6),AE22+AH22&gt;12),1,0))</f>
        <v/>
      </c>
      <c r="X22" s="235" t="str">
        <f t="shared" ref="X22:X24" si="53">IF($D22="","",IF(AND(AE22&gt;6,AG22&gt;6,AH22&gt;6),1,0))</f>
        <v/>
      </c>
      <c r="Y22" s="235" t="str">
        <f t="shared" ref="Y22:Y24" si="54">IF($D22="","",IF(AND(AG22&gt;7,OR(AE22&gt;6,AH22&gt;6)),1,0))</f>
        <v/>
      </c>
      <c r="Z22" s="235" t="str">
        <f t="shared" ref="Z22:Z24" si="55">IF($D22="","",IF(AND(AG22&gt;6,OR(AE22&gt;6,AH22&gt;6)),1,0))</f>
        <v/>
      </c>
      <c r="AA22" s="235" t="str">
        <f t="shared" ref="AA22:AA24" si="56">IF($D22="","",IF(AND(OR(AE22&gt;6,AG22&gt;6),OR(AE22&gt;6,AH22&gt;6)),1,0))</f>
        <v/>
      </c>
      <c r="AB22" s="235" t="str">
        <f t="shared" ref="AB22:AB24" si="57">IF($D22="","",IF(AND(AE22&gt;4,OR(AE22&gt;6,AG22&gt;6,AH22&gt;6)),1,0))</f>
        <v/>
      </c>
      <c r="AC22" s="235" t="str">
        <f t="shared" ref="AC22:AC24" si="58">IF($D22="","",IF(AND(AE22&gt;4,OR(AE22&gt;6,AF22&gt;6,AG22&gt;6,AH22&gt;6)),1,0))</f>
        <v/>
      </c>
      <c r="AD22" s="236" t="str">
        <f t="shared" ref="AD22:AD24" si="59">IF($D22="","",IF(AND(AE22&gt;4,MAX(AE22:AI22)&gt;6),1,0))</f>
        <v/>
      </c>
      <c r="AE22" s="30" t="str">
        <f>IF($D22="","",VLOOKUP($D22,KALBat!$H$10:$BT$193,AE$1,FALSE))</f>
        <v/>
      </c>
      <c r="AF22" s="30" t="str">
        <f>IF($D22="","",VLOOKUP($D22,KALBat!$H$10:$BT$193,AF$1,FALSE))</f>
        <v/>
      </c>
      <c r="AG22" s="30" t="str">
        <f>IF($D22="","",VLOOKUP($D22,KALBat!$H$10:$BT$193,AG$1,FALSE))</f>
        <v/>
      </c>
      <c r="AH22" s="30" t="str">
        <f>IF($D22="","",VLOOKUP($D22,KALBat!$H$10:$BT$193,AH$1,FALSE))</f>
        <v/>
      </c>
      <c r="AI22" s="30" t="str">
        <f>IF($D22="","",VLOOKUP($D22,KALBat!$H$10:$BT$193,AI$1,FALSE))</f>
        <v/>
      </c>
      <c r="AJ22" s="30" t="str">
        <f>IF($D22="","",VLOOKUP($D22,KALBat!$H$10:$BT$193,AJ$1,FALSE))</f>
        <v/>
      </c>
      <c r="AK22" s="31" t="str">
        <f>IF($D22="","",VLOOKUP($D22,KALBat!$H$10:$BT$193,AK$1,FALSE))</f>
        <v/>
      </c>
      <c r="AL22" s="60" t="str">
        <f>IF($D22="","",(5*AE22+4*AG22+3*AH22+2*AF22+1*AI22+0.5*(AVERAGE(AE22:AF22))+0.5*AVERAGE(AE22,AI22)+1*(AVERAGE(AE22,AG22))+1*AVERAGE(AE22,AH22))/(5+4+3+2+1+0.5+0.5+1+1))</f>
        <v/>
      </c>
      <c r="AM22" s="235" t="str">
        <f t="shared" ref="AM22:AM24" si="60">IF($D22="","",IF(AND(OR(AV22+AY22&gt;12,AND(AV22&gt;6,AY22&gt;6)),AJ22&gt;6,OR(AK22&gt;=AJ22,AK22&gt;6)),1,0))</f>
        <v/>
      </c>
      <c r="AN22" s="235" t="str">
        <f t="shared" ref="AN22:AN24" si="61">IF($D22="","",IF(OR(AND(AV22&gt;6,AZ22&gt;6),AV22+AY22&gt;12),1,0))</f>
        <v/>
      </c>
      <c r="AO22" s="235" t="str">
        <f t="shared" ref="AO22:AO24" si="62">IF($D22="","",IF(AND(AV22&gt;6,AX22&gt;6,AY22&gt;6),1,0))</f>
        <v/>
      </c>
      <c r="AP22" s="235" t="str">
        <f t="shared" ref="AP22:AP24" si="63">IF($D22="","",IF(AND(AX22&gt;7,OR(AV22&gt;6,AY22&gt;6)),1,0))</f>
        <v/>
      </c>
      <c r="AQ22" s="235" t="str">
        <f t="shared" ref="AQ22:AQ24" si="64">IF($D22="","",IF(AND(AX22&gt;6,OR(AV22&gt;6,AY22&gt;6)),1,0))</f>
        <v/>
      </c>
      <c r="AR22" s="235" t="str">
        <f t="shared" ref="AR22:AR24" si="65">IF($D22="","",IF(AND(OR(AV22&gt;6,AX22&gt;6),OR(AV22&gt;6,AY22&gt;6)),1,0))</f>
        <v/>
      </c>
      <c r="AS22" s="235" t="str">
        <f t="shared" ref="AS22:AS24" si="66">IF($D22="","",IF(AND(AV22&gt;4,OR(AV22&gt;6,AX22&gt;6,AY22&gt;6)),1,0))</f>
        <v/>
      </c>
      <c r="AT22" s="235" t="str">
        <f t="shared" ref="AT22:AT24" si="67">IF($D22="","",IF(AND(AV22&gt;4,OR(AV22&gt;6,AW22&gt;6,AX22&gt;6,AY22&gt;6)),1,0))</f>
        <v/>
      </c>
      <c r="AU22" s="236" t="str">
        <f t="shared" ref="AU22:AU24" si="68">IF($D22="","",IF(AND(AV22&gt;4,MAX(AV22:AZ22)&gt;6),1,0))</f>
        <v/>
      </c>
      <c r="AV22" s="51" t="str">
        <f>IF($D22="","",VLOOKUP($D22,KALBat!$H$10:$BT$193,AV$1,FALSE))</f>
        <v/>
      </c>
      <c r="AW22" s="30" t="str">
        <f>IF($D22="","",VLOOKUP($D22,KALBat!$H$10:$BT$193,AW$1,FALSE))</f>
        <v/>
      </c>
      <c r="AX22" s="30" t="str">
        <f>IF($D22="","",VLOOKUP($D22,KALBat!$H$10:$BT$193,AX$1,FALSE))</f>
        <v/>
      </c>
      <c r="AY22" s="30" t="str">
        <f>IF($D22="","",VLOOKUP($D22,KALBat!$H$10:$BT$193,AY$1,FALSE))</f>
        <v/>
      </c>
      <c r="AZ22" s="31" t="str">
        <f>IF($D22="","",VLOOKUP($D22,KALBat!$H$10:$BT$193,AZ$1,FALSE))</f>
        <v/>
      </c>
      <c r="BA22" s="60" t="str">
        <f t="shared" ref="BA22:BA24" si="69">IF($D22="","",(5*AV22+4*AX22+3*AY22+2*AW22+1*AZ22+0.5*(AVERAGE(AV22:AW22))+0.5*AVERAGE(AV22,AZ22)+1*(AVERAGE(AV22,AX22))+1*AVERAGE(AV22,AY22))/(5+4+3+2+1+0.5+0.5+1+1))</f>
        <v/>
      </c>
    </row>
    <row r="23" spans="1:53" x14ac:dyDescent="0.25">
      <c r="A23">
        <v>2</v>
      </c>
      <c r="B23" s="246"/>
      <c r="C23" s="29" t="s">
        <v>91</v>
      </c>
      <c r="D23" s="30" t="s">
        <v>392</v>
      </c>
      <c r="E23" s="30" t="e">
        <f>IF($D23="","",VLOOKUP($D23,KALBat!$H$10:$BT$193,E$1,FALSE))</f>
        <v>#N/A</v>
      </c>
      <c r="F23" s="30" t="e">
        <f>IF($D23="","",VLOOKUP($D23,KALBat!$H$10:$BT$193,F$1,FALSE))</f>
        <v>#N/A</v>
      </c>
      <c r="G23" s="46" t="e">
        <f>IF($D23="","",IF(K23&gt;5,1,0))</f>
        <v>#N/A</v>
      </c>
      <c r="H23" s="235" t="str">
        <f t="shared" si="50"/>
        <v>-</v>
      </c>
      <c r="I23" s="235" t="str">
        <f t="shared" si="50"/>
        <v>-</v>
      </c>
      <c r="J23" s="235" t="str">
        <f>IF($D23="","","-")</f>
        <v>-</v>
      </c>
      <c r="K23" s="51" t="e">
        <f>IF($D23="","",VLOOKUP($D23,KALBat!$H$10:$BT$193,K$1,FALSE))</f>
        <v>#N/A</v>
      </c>
      <c r="L23" s="30" t="e">
        <f>IF($D23="","",VLOOKUP($D23,KALBat!$H$10:$BT$193,L$1,FALSE))</f>
        <v>#N/A</v>
      </c>
      <c r="M23" s="31" t="e">
        <f>IF($D23="","",VLOOKUP($D23,KALBat!$H$10:$BT$193,M$1,FALSE))</f>
        <v>#N/A</v>
      </c>
      <c r="N23" s="30" t="e">
        <f>IF($D23="","",VLOOKUP($D23,KALBat!$H$10:$BT$193,N$1,FALSE))</f>
        <v>#N/A</v>
      </c>
      <c r="O23" s="30" t="e">
        <f>IF($D23="","",VLOOKUP($D23,KALBat!$H$10:$BT$193,O$1,FALSE))</f>
        <v>#N/A</v>
      </c>
      <c r="P23" s="30" t="e">
        <f>IF($D23="","",VLOOKUP($D23,KALBat!$H$10:$BT$193,P$1,FALSE))</f>
        <v>#N/A</v>
      </c>
      <c r="Q23" s="30" t="e">
        <f>IF($D23="","",VLOOKUP($D23,KALBat!$H$10:$BT$193,Q$1,FALSE))</f>
        <v>#N/A</v>
      </c>
      <c r="R23" s="30" t="e">
        <f>IF($D23="","",VLOOKUP($D23,KALBat!$H$10:$BT$193,R$1,FALSE))</f>
        <v>#N/A</v>
      </c>
      <c r="S23" s="30" t="e">
        <f>IF($D23="","",VLOOKUP($D23,KALBat!$H$10:$BT$193,S$1,FALSE))</f>
        <v>#N/A</v>
      </c>
      <c r="T23" s="30" t="e">
        <f>IF($D23="","",VLOOKUP($D23,KALBat!$H$10:$BT$193,T$1,FALSE))</f>
        <v>#N/A</v>
      </c>
      <c r="U23" s="31" t="e">
        <f>IF($D23="","",VLOOKUP($D23,KALBat!$H$10:$BT$193,U$1,FALSE))</f>
        <v>#N/A</v>
      </c>
      <c r="V23" s="235" t="e">
        <f t="shared" si="51"/>
        <v>#N/A</v>
      </c>
      <c r="W23" s="235" t="e">
        <f t="shared" si="52"/>
        <v>#N/A</v>
      </c>
      <c r="X23" s="235" t="e">
        <f t="shared" si="53"/>
        <v>#N/A</v>
      </c>
      <c r="Y23" s="235" t="e">
        <f t="shared" si="54"/>
        <v>#N/A</v>
      </c>
      <c r="Z23" s="235" t="e">
        <f t="shared" si="55"/>
        <v>#N/A</v>
      </c>
      <c r="AA23" s="235" t="e">
        <f t="shared" si="56"/>
        <v>#N/A</v>
      </c>
      <c r="AB23" s="235" t="e">
        <f t="shared" si="57"/>
        <v>#N/A</v>
      </c>
      <c r="AC23" s="235" t="e">
        <f t="shared" si="58"/>
        <v>#N/A</v>
      </c>
      <c r="AD23" s="236" t="e">
        <f t="shared" si="59"/>
        <v>#N/A</v>
      </c>
      <c r="AE23" s="30" t="e">
        <f>IF($D23="","",VLOOKUP($D23,KALBat!$H$10:$BT$193,AE$1,FALSE))</f>
        <v>#N/A</v>
      </c>
      <c r="AF23" s="30" t="e">
        <f>IF($D23="","",VLOOKUP($D23,KALBat!$H$10:$BT$193,AF$1,FALSE))</f>
        <v>#N/A</v>
      </c>
      <c r="AG23" s="30" t="e">
        <f>IF($D23="","",VLOOKUP($D23,KALBat!$H$10:$BT$193,AG$1,FALSE))</f>
        <v>#N/A</v>
      </c>
      <c r="AH23" s="30" t="e">
        <f>IF($D23="","",VLOOKUP($D23,KALBat!$H$10:$BT$193,AH$1,FALSE))</f>
        <v>#N/A</v>
      </c>
      <c r="AI23" s="30" t="e">
        <f>IF($D23="","",VLOOKUP($D23,KALBat!$H$10:$BT$193,AI$1,FALSE))</f>
        <v>#N/A</v>
      </c>
      <c r="AJ23" s="30" t="e">
        <f>IF($D23="","",VLOOKUP($D23,KALBat!$H$10:$BT$193,AJ$1,FALSE))</f>
        <v>#N/A</v>
      </c>
      <c r="AK23" s="31" t="e">
        <f>IF($D23="","",VLOOKUP($D23,KALBat!$H$10:$BT$193,AK$1,FALSE))</f>
        <v>#N/A</v>
      </c>
      <c r="AL23" s="60" t="e">
        <f t="shared" ref="AL23:AL24" si="70">IF($D23="","",(5*AE23+4*AG23+3*AH23+2*AF23+1*AI23+0.5*(AVERAGE(AE23:AF23))+0.5*AVERAGE(AE23,AI23)+1*(AVERAGE(AE23,AG23))+1*AVERAGE(AE23,AH23))/(5+4+3+2+1+0.5+0.5+1+1))</f>
        <v>#N/A</v>
      </c>
      <c r="AM23" s="235" t="e">
        <f t="shared" si="60"/>
        <v>#N/A</v>
      </c>
      <c r="AN23" s="235" t="e">
        <f t="shared" si="61"/>
        <v>#N/A</v>
      </c>
      <c r="AO23" s="235" t="e">
        <f t="shared" si="62"/>
        <v>#N/A</v>
      </c>
      <c r="AP23" s="235" t="e">
        <f t="shared" si="63"/>
        <v>#N/A</v>
      </c>
      <c r="AQ23" s="235" t="e">
        <f t="shared" si="64"/>
        <v>#N/A</v>
      </c>
      <c r="AR23" s="235" t="e">
        <f t="shared" si="65"/>
        <v>#N/A</v>
      </c>
      <c r="AS23" s="235" t="e">
        <f t="shared" si="66"/>
        <v>#N/A</v>
      </c>
      <c r="AT23" s="235" t="e">
        <f t="shared" si="67"/>
        <v>#N/A</v>
      </c>
      <c r="AU23" s="236" t="e">
        <f t="shared" si="68"/>
        <v>#N/A</v>
      </c>
      <c r="AV23" s="51" t="e">
        <f>IF($D23="","",VLOOKUP($D23,KALBat!$H$10:$BT$193,AV$1,FALSE))</f>
        <v>#N/A</v>
      </c>
      <c r="AW23" s="30" t="e">
        <f>IF($D23="","",VLOOKUP($D23,KALBat!$H$10:$BT$193,AW$1,FALSE))</f>
        <v>#N/A</v>
      </c>
      <c r="AX23" s="30" t="e">
        <f>IF($D23="","",VLOOKUP($D23,KALBat!$H$10:$BT$193,AX$1,FALSE))</f>
        <v>#N/A</v>
      </c>
      <c r="AY23" s="30" t="e">
        <f>IF($D23="","",VLOOKUP($D23,KALBat!$H$10:$BT$193,AY$1,FALSE))</f>
        <v>#N/A</v>
      </c>
      <c r="AZ23" s="31" t="e">
        <f>IF($D23="","",VLOOKUP($D23,KALBat!$H$10:$BT$193,AZ$1,FALSE))</f>
        <v>#N/A</v>
      </c>
      <c r="BA23" s="60" t="e">
        <f t="shared" si="69"/>
        <v>#N/A</v>
      </c>
    </row>
    <row r="24" spans="1:53" x14ac:dyDescent="0.25">
      <c r="A24">
        <v>3</v>
      </c>
      <c r="B24" s="247"/>
      <c r="C24" s="32" t="s">
        <v>91</v>
      </c>
      <c r="D24" s="33"/>
      <c r="E24" s="33" t="str">
        <f>IF($D24="","",VLOOKUP($D24,KALBat!$H$10:$BT$193,E$1,FALSE))</f>
        <v/>
      </c>
      <c r="F24" s="33" t="str">
        <f>IF($D24="","",VLOOKUP($D24,KALBat!$H$10:$BT$193,F$1,FALSE))</f>
        <v/>
      </c>
      <c r="G24" s="47" t="str">
        <f>IF($D24="","",IF(K24&gt;5,1,0))</f>
        <v/>
      </c>
      <c r="H24" s="233" t="str">
        <f t="shared" si="50"/>
        <v/>
      </c>
      <c r="I24" s="233" t="str">
        <f t="shared" si="50"/>
        <v/>
      </c>
      <c r="J24" s="233" t="str">
        <f>IF($D24="","","-")</f>
        <v/>
      </c>
      <c r="K24" s="52" t="str">
        <f>IF($D24="","",VLOOKUP($D24,KALBat!$H$10:$BT$193,K$1,FALSE))</f>
        <v/>
      </c>
      <c r="L24" s="33" t="str">
        <f>IF($D24="","",VLOOKUP($D24,KALBat!$H$10:$BT$193,L$1,FALSE))</f>
        <v/>
      </c>
      <c r="M24" s="35" t="str">
        <f>IF($D24="","",VLOOKUP($D24,KALBat!$H$10:$BT$193,M$1,FALSE))</f>
        <v/>
      </c>
      <c r="N24" s="33" t="str">
        <f>IF($D24="","",VLOOKUP($D24,KALBat!$H$10:$BT$193,N$1,FALSE))</f>
        <v/>
      </c>
      <c r="O24" s="33" t="str">
        <f>IF($D24="","",VLOOKUP($D24,KALBat!$H$10:$BT$193,O$1,FALSE))</f>
        <v/>
      </c>
      <c r="P24" s="33" t="str">
        <f>IF($D24="","",VLOOKUP($D24,KALBat!$H$10:$BT$193,P$1,FALSE))</f>
        <v/>
      </c>
      <c r="Q24" s="33" t="str">
        <f>IF($D24="","",VLOOKUP($D24,KALBat!$H$10:$BT$193,Q$1,FALSE))</f>
        <v/>
      </c>
      <c r="R24" s="33" t="str">
        <f>IF($D24="","",VLOOKUP($D24,KALBat!$H$10:$BT$193,R$1,FALSE))</f>
        <v/>
      </c>
      <c r="S24" s="33" t="str">
        <f>IF($D24="","",VLOOKUP($D24,KALBat!$H$10:$BT$193,S$1,FALSE))</f>
        <v/>
      </c>
      <c r="T24" s="33" t="str">
        <f>IF($D24="","",VLOOKUP($D24,KALBat!$H$10:$BT$193,T$1,FALSE))</f>
        <v/>
      </c>
      <c r="U24" s="35" t="str">
        <f>IF($D24="","",VLOOKUP($D24,KALBat!$H$10:$BT$193,U$1,FALSE))</f>
        <v/>
      </c>
      <c r="V24" s="233" t="str">
        <f t="shared" si="51"/>
        <v/>
      </c>
      <c r="W24" s="233" t="str">
        <f t="shared" si="52"/>
        <v/>
      </c>
      <c r="X24" s="233" t="str">
        <f t="shared" si="53"/>
        <v/>
      </c>
      <c r="Y24" s="233" t="str">
        <f t="shared" si="54"/>
        <v/>
      </c>
      <c r="Z24" s="233" t="str">
        <f t="shared" si="55"/>
        <v/>
      </c>
      <c r="AA24" s="233" t="str">
        <f t="shared" si="56"/>
        <v/>
      </c>
      <c r="AB24" s="233" t="str">
        <f t="shared" si="57"/>
        <v/>
      </c>
      <c r="AC24" s="233" t="str">
        <f t="shared" si="58"/>
        <v/>
      </c>
      <c r="AD24" s="234" t="str">
        <f t="shared" si="59"/>
        <v/>
      </c>
      <c r="AE24" s="33" t="str">
        <f>IF($D24="","",VLOOKUP($D24,KALBat!$H$10:$BT$193,AE$1,FALSE))</f>
        <v/>
      </c>
      <c r="AF24" s="33" t="str">
        <f>IF($D24="","",VLOOKUP($D24,KALBat!$H$10:$BT$193,AF$1,FALSE))</f>
        <v/>
      </c>
      <c r="AG24" s="33" t="str">
        <f>IF($D24="","",VLOOKUP($D24,KALBat!$H$10:$BT$193,AG$1,FALSE))</f>
        <v/>
      </c>
      <c r="AH24" s="33" t="str">
        <f>IF($D24="","",VLOOKUP($D24,KALBat!$H$10:$BT$193,AH$1,FALSE))</f>
        <v/>
      </c>
      <c r="AI24" s="33" t="str">
        <f>IF($D24="","",VLOOKUP($D24,KALBat!$H$10:$BT$193,AI$1,FALSE))</f>
        <v/>
      </c>
      <c r="AJ24" s="33" t="str">
        <f>IF($D24="","",VLOOKUP($D24,KALBat!$H$10:$BT$193,AJ$1,FALSE))</f>
        <v/>
      </c>
      <c r="AK24" s="35" t="str">
        <f>IF($D24="","",VLOOKUP($D24,KALBat!$H$10:$BT$193,AK$1,FALSE))</f>
        <v/>
      </c>
      <c r="AL24" s="61" t="str">
        <f t="shared" si="70"/>
        <v/>
      </c>
      <c r="AM24" s="233" t="str">
        <f t="shared" si="60"/>
        <v/>
      </c>
      <c r="AN24" s="233" t="str">
        <f t="shared" si="61"/>
        <v/>
      </c>
      <c r="AO24" s="233" t="str">
        <f t="shared" si="62"/>
        <v/>
      </c>
      <c r="AP24" s="233" t="str">
        <f t="shared" si="63"/>
        <v/>
      </c>
      <c r="AQ24" s="233" t="str">
        <f t="shared" si="64"/>
        <v/>
      </c>
      <c r="AR24" s="233" t="str">
        <f t="shared" si="65"/>
        <v/>
      </c>
      <c r="AS24" s="233" t="str">
        <f t="shared" si="66"/>
        <v/>
      </c>
      <c r="AT24" s="233" t="str">
        <f t="shared" si="67"/>
        <v/>
      </c>
      <c r="AU24" s="234" t="str">
        <f t="shared" si="68"/>
        <v/>
      </c>
      <c r="AV24" s="52" t="str">
        <f>IF($D24="","",VLOOKUP($D24,KALBat!$H$10:$BT$193,AV$1,FALSE))</f>
        <v/>
      </c>
      <c r="AW24" s="33" t="str">
        <f>IF($D24="","",VLOOKUP($D24,KALBat!$H$10:$BT$193,AW$1,FALSE))</f>
        <v/>
      </c>
      <c r="AX24" s="33" t="str">
        <f>IF($D24="","",VLOOKUP($D24,KALBat!$H$10:$BT$193,AX$1,FALSE))</f>
        <v/>
      </c>
      <c r="AY24" s="33" t="str">
        <f>IF($D24="","",VLOOKUP($D24,KALBat!$H$10:$BT$193,AY$1,FALSE))</f>
        <v/>
      </c>
      <c r="AZ24" s="35" t="str">
        <f>IF($D24="","",VLOOKUP($D24,KALBat!$H$10:$BT$193,AZ$1,FALSE))</f>
        <v/>
      </c>
      <c r="BA24" s="61" t="str">
        <f t="shared" si="69"/>
        <v/>
      </c>
    </row>
    <row r="26" spans="1:53" s="1" customFormat="1" x14ac:dyDescent="0.25">
      <c r="B26" s="248"/>
      <c r="C26" s="230" t="s">
        <v>145</v>
      </c>
      <c r="D26" s="37" t="s">
        <v>108</v>
      </c>
      <c r="E26" s="37" t="s">
        <v>109</v>
      </c>
      <c r="F26" s="43" t="s">
        <v>91</v>
      </c>
      <c r="G26" s="231" t="s">
        <v>146</v>
      </c>
      <c r="H26" s="231" t="s">
        <v>150</v>
      </c>
      <c r="I26" s="232" t="s">
        <v>148</v>
      </c>
      <c r="J26" s="81" t="s">
        <v>172</v>
      </c>
      <c r="K26" s="230" t="s">
        <v>82</v>
      </c>
      <c r="L26" s="231" t="s">
        <v>135</v>
      </c>
      <c r="M26" s="231" t="s">
        <v>136</v>
      </c>
      <c r="N26" s="231" t="s">
        <v>193</v>
      </c>
      <c r="O26" s="231" t="s">
        <v>83</v>
      </c>
      <c r="P26" s="230" t="s">
        <v>194</v>
      </c>
      <c r="Q26" s="232" t="s">
        <v>195</v>
      </c>
      <c r="R26" s="230" t="s">
        <v>203</v>
      </c>
      <c r="S26" s="80" t="s">
        <v>219</v>
      </c>
      <c r="U26" s="230" t="s">
        <v>109</v>
      </c>
      <c r="V26" s="230" t="s">
        <v>204</v>
      </c>
      <c r="W26" s="232" t="s">
        <v>220</v>
      </c>
      <c r="X26" s="231" t="s">
        <v>203</v>
      </c>
      <c r="Y26" s="232" t="s">
        <v>219</v>
      </c>
      <c r="AA26" s="1" t="s">
        <v>370</v>
      </c>
      <c r="AH26" s="393" t="s">
        <v>386</v>
      </c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5"/>
    </row>
    <row r="27" spans="1:53" x14ac:dyDescent="0.25">
      <c r="B27" s="248"/>
      <c r="C27" s="29">
        <v>1</v>
      </c>
      <c r="D27" s="50" t="s">
        <v>347</v>
      </c>
      <c r="E27" s="26" t="s">
        <v>90</v>
      </c>
      <c r="F27" s="31" t="e">
        <f t="shared" ref="F27" si="71">IF($D27="","",VLOOKUP($D27,$D$3:$AL$24,$F$1-2,FALSE))</f>
        <v>#N/A</v>
      </c>
      <c r="G27" s="235" t="e">
        <f t="shared" ref="G27:G35" si="72">IF($D27="","",VLOOKUP($D27,$D$3:$AL$24,18+$C27,FALSE))</f>
        <v>#N/A</v>
      </c>
      <c r="H27" s="235" t="e">
        <f>IF($D27="","",IF(VLOOKUP($D27,$D$3:$AL$24,18+3,FALSE)=1,3,IF(VLOOKUP($D27,$D$3:$AL$24,18+4,FALSE)=1,4,IF(VLOOKUP($D27,$D$3:$AL$24,18+1,FALSE)=1,1,IF(VLOOKUP($D27,$D$3:$AL$24,18+5,FALSE)=1,5,IF(VLOOKUP($D27,$D$3:$AL$24,18+2,FALSE)=1,2,IF(VLOOKUP($D27,$D$3:$AL$24,18+6,FALSE)=1,6,IF(VLOOKUP($D27,$D$3:$AL$24,18+7,FALSE)=1,7,IF(VLOOKUP($D27,$D$3:$AL$24,18+8,FALSE)=1,8,9)))))))))</f>
        <v>#N/A</v>
      </c>
      <c r="I27" s="8" t="e">
        <f>IF($D27="","",VLOOKUP($D27,$D$3:$AL$24,35,FALSE))</f>
        <v>#N/A</v>
      </c>
      <c r="J27" s="82">
        <v>3</v>
      </c>
      <c r="K27" s="46" t="e">
        <f>IF($D27="","",VLOOKUP($D27,$D$3:$BA$24,34+AE$1,FALSE))</f>
        <v>#N/A</v>
      </c>
      <c r="L27" s="235" t="e">
        <f t="shared" ref="L27:L35" si="73">IF($D27="","",VLOOKUP($D27,$D$3:$BA$24,34+AF$1,FALSE))</f>
        <v>#N/A</v>
      </c>
      <c r="M27" s="235" t="e">
        <f t="shared" ref="M27:M35" si="74">IF($D27="","",VLOOKUP($D27,$D$3:$BA$24,34+AG$1,FALSE))</f>
        <v>#N/A</v>
      </c>
      <c r="N27" s="235" t="e">
        <f t="shared" ref="N27:N35" si="75">IF($D27="","",VLOOKUP($D27,$D$3:$BA$24,34+AH$1,FALSE))</f>
        <v>#N/A</v>
      </c>
      <c r="O27" s="235" t="e">
        <f t="shared" ref="O27:O35" si="76">IF($D27="","",VLOOKUP($D27,$D$3:$BA$24,34+AI$1,FALSE))</f>
        <v>#N/A</v>
      </c>
      <c r="P27" s="46" t="e">
        <f t="shared" ref="P27:Q35" si="77">IF($D27="","",VLOOKUP($D27,$D$3:$BA$24,1+AJ$1,FALSE))</f>
        <v>#N/A</v>
      </c>
      <c r="Q27" s="236" t="e">
        <f t="shared" si="77"/>
        <v>#N/A</v>
      </c>
      <c r="R27" s="107" t="e">
        <f t="shared" ref="R27:R35" si="78">IF($D27="","",IF($E27="DH","-",VLOOKUP($D27,$D$2:$BA$24,9+VLOOKUP($E27,$U$26:$V$34,2,FALSE),FALSE)))</f>
        <v>#N/A</v>
      </c>
      <c r="S27" s="94" t="e">
        <f t="shared" ref="S27:S35" si="79">IF($D27="","",IF($E27="DH","-",VLOOKUP($D27,$D$2:$BA$24,VLOOKUP($E27,$U$26:$W$34,3,FALSE),FALSE)))</f>
        <v>#N/A</v>
      </c>
      <c r="U27" s="46" t="s">
        <v>82</v>
      </c>
      <c r="V27" s="46">
        <v>2</v>
      </c>
      <c r="W27" s="236">
        <v>8</v>
      </c>
      <c r="X27" s="235" t="str">
        <f>VLOOKUP($U27,$E$26:$S$35,14,FALSE)</f>
        <v/>
      </c>
      <c r="Y27" s="236" t="str">
        <f>VLOOKUP($U27,$E$26:$S$35,15,FALSE)</f>
        <v/>
      </c>
      <c r="AA27" t="s">
        <v>371</v>
      </c>
      <c r="AB27">
        <v>1</v>
      </c>
      <c r="AH27" s="192">
        <v>1</v>
      </c>
      <c r="AI27" s="391" t="s">
        <v>384</v>
      </c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2"/>
    </row>
    <row r="28" spans="1:53" x14ac:dyDescent="0.25">
      <c r="B28" s="248"/>
      <c r="C28" s="29">
        <v>2</v>
      </c>
      <c r="D28" s="51" t="s">
        <v>365</v>
      </c>
      <c r="E28" s="30" t="s">
        <v>84</v>
      </c>
      <c r="F28" s="31" t="e">
        <f>IF($D28="","",VLOOKUP($D28,$D$3:$AL$24,$F$1-2,FALSE))</f>
        <v>#N/A</v>
      </c>
      <c r="G28" s="235" t="e">
        <f t="shared" si="72"/>
        <v>#N/A</v>
      </c>
      <c r="H28" s="235" t="e">
        <f t="shared" ref="H28:H35" si="80">IF($D28="","",IF(VLOOKUP($D28,$D$3:$AL$24,18+3,FALSE)=1,3,IF(VLOOKUP($D28,$D$3:$AL$24,18+4,FALSE)=1,4,IF(VLOOKUP($D28,$D$3:$AL$24,18+1,FALSE)=1,1,IF(VLOOKUP($D28,$D$3:$AL$24,18+5,FALSE)=1,5,IF(VLOOKUP($D28,$D$3:$AL$24,18+2,FALSE)=1,2,IF(VLOOKUP($D28,$D$3:$AL$24,18+6,FALSE)=1,6,IF(VLOOKUP($D28,$D$3:$AL$24,18+7,FALSE)=1,7,IF(VLOOKUP($D28,$D$3:$AL$24,18+8,FALSE)=1,8,9)))))))))</f>
        <v>#N/A</v>
      </c>
      <c r="I28" s="8" t="e">
        <f t="shared" ref="I28:I35" si="81">IF($D28="","",VLOOKUP($D28,$D$3:$AL$24,35,FALSE))</f>
        <v>#N/A</v>
      </c>
      <c r="J28" s="82">
        <v>5</v>
      </c>
      <c r="K28" s="46" t="e">
        <f t="shared" ref="K28:K35" si="82">IF($D28="","",VLOOKUP($D28,$D$3:$BA$24,34+AE$1,FALSE))</f>
        <v>#N/A</v>
      </c>
      <c r="L28" s="235" t="e">
        <f t="shared" si="73"/>
        <v>#N/A</v>
      </c>
      <c r="M28" s="235" t="e">
        <f t="shared" si="74"/>
        <v>#N/A</v>
      </c>
      <c r="N28" s="235" t="e">
        <f t="shared" si="75"/>
        <v>#N/A</v>
      </c>
      <c r="O28" s="235" t="e">
        <f t="shared" si="76"/>
        <v>#N/A</v>
      </c>
      <c r="P28" s="46" t="e">
        <f t="shared" si="77"/>
        <v>#N/A</v>
      </c>
      <c r="Q28" s="236" t="e">
        <f t="shared" si="77"/>
        <v>#N/A</v>
      </c>
      <c r="R28" s="108" t="e">
        <f t="shared" si="78"/>
        <v>#N/A</v>
      </c>
      <c r="S28" s="94" t="e">
        <f t="shared" si="79"/>
        <v>#N/A</v>
      </c>
      <c r="U28" s="46" t="s">
        <v>84</v>
      </c>
      <c r="V28" s="46">
        <v>3</v>
      </c>
      <c r="W28" s="236">
        <v>9</v>
      </c>
      <c r="X28" s="235" t="e">
        <f t="shared" ref="X28:X34" si="83">VLOOKUP($U28,$E$26:$S$35,14,FALSE)</f>
        <v>#N/A</v>
      </c>
      <c r="Y28" s="236" t="e">
        <f t="shared" ref="Y28:Y34" si="84">VLOOKUP($U28,$E$26:$S$35,15,FALSE)</f>
        <v>#N/A</v>
      </c>
      <c r="AA28" t="s">
        <v>372</v>
      </c>
      <c r="AB28">
        <v>3</v>
      </c>
      <c r="AH28" s="70">
        <v>2</v>
      </c>
      <c r="AI28" s="391" t="s">
        <v>385</v>
      </c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2"/>
    </row>
    <row r="29" spans="1:53" x14ac:dyDescent="0.25">
      <c r="B29" s="248"/>
      <c r="C29" s="29">
        <v>3</v>
      </c>
      <c r="D29" s="51" t="s">
        <v>353</v>
      </c>
      <c r="E29" s="58" t="s">
        <v>88</v>
      </c>
      <c r="F29" s="31" t="e">
        <f t="shared" ref="F29:F35" si="85">IF($D29="","",VLOOKUP($D29,$D$3:$AL$24,$F$1-2,FALSE))</f>
        <v>#N/A</v>
      </c>
      <c r="G29" s="235" t="e">
        <f t="shared" si="72"/>
        <v>#N/A</v>
      </c>
      <c r="H29" s="235" t="e">
        <f t="shared" si="80"/>
        <v>#N/A</v>
      </c>
      <c r="I29" s="8" t="e">
        <f t="shared" si="81"/>
        <v>#N/A</v>
      </c>
      <c r="J29" s="82">
        <v>1</v>
      </c>
      <c r="K29" s="46" t="e">
        <f t="shared" si="82"/>
        <v>#N/A</v>
      </c>
      <c r="L29" s="235" t="e">
        <f t="shared" si="73"/>
        <v>#N/A</v>
      </c>
      <c r="M29" s="235" t="e">
        <f t="shared" si="74"/>
        <v>#N/A</v>
      </c>
      <c r="N29" s="235" t="e">
        <f t="shared" si="75"/>
        <v>#N/A</v>
      </c>
      <c r="O29" s="235" t="e">
        <f t="shared" si="76"/>
        <v>#N/A</v>
      </c>
      <c r="P29" s="46" t="e">
        <f t="shared" si="77"/>
        <v>#N/A</v>
      </c>
      <c r="Q29" s="236" t="e">
        <f t="shared" si="77"/>
        <v>#N/A</v>
      </c>
      <c r="R29" s="108" t="e">
        <f t="shared" si="78"/>
        <v>#N/A</v>
      </c>
      <c r="S29" s="94" t="e">
        <f t="shared" si="79"/>
        <v>#N/A</v>
      </c>
      <c r="U29" s="46" t="s">
        <v>85</v>
      </c>
      <c r="V29" s="46">
        <v>4</v>
      </c>
      <c r="W29" s="236">
        <v>9</v>
      </c>
      <c r="X29" s="235" t="str">
        <f t="shared" si="83"/>
        <v/>
      </c>
      <c r="Y29" s="236" t="str">
        <f t="shared" si="84"/>
        <v/>
      </c>
      <c r="AA29" t="s">
        <v>375</v>
      </c>
      <c r="AB29">
        <v>5</v>
      </c>
      <c r="AH29" s="70">
        <v>3</v>
      </c>
      <c r="AI29" s="391" t="s">
        <v>319</v>
      </c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2"/>
    </row>
    <row r="30" spans="1:53" x14ac:dyDescent="0.25">
      <c r="B30" s="248"/>
      <c r="C30" s="29">
        <v>4</v>
      </c>
      <c r="D30" s="51" t="s">
        <v>381</v>
      </c>
      <c r="E30" s="58" t="s">
        <v>12</v>
      </c>
      <c r="F30" s="31" t="e">
        <f t="shared" si="85"/>
        <v>#N/A</v>
      </c>
      <c r="G30" s="235" t="e">
        <f t="shared" si="72"/>
        <v>#N/A</v>
      </c>
      <c r="H30" s="235" t="e">
        <f t="shared" si="80"/>
        <v>#N/A</v>
      </c>
      <c r="I30" s="8" t="e">
        <f t="shared" si="81"/>
        <v>#N/A</v>
      </c>
      <c r="J30" s="82">
        <v>2</v>
      </c>
      <c r="K30" s="46" t="e">
        <f t="shared" si="82"/>
        <v>#N/A</v>
      </c>
      <c r="L30" s="235" t="e">
        <f t="shared" si="73"/>
        <v>#N/A</v>
      </c>
      <c r="M30" s="235" t="e">
        <f t="shared" si="74"/>
        <v>#N/A</v>
      </c>
      <c r="N30" s="235" t="e">
        <f t="shared" si="75"/>
        <v>#N/A</v>
      </c>
      <c r="O30" s="235" t="e">
        <f t="shared" si="76"/>
        <v>#N/A</v>
      </c>
      <c r="P30" s="46" t="e">
        <f t="shared" si="77"/>
        <v>#N/A</v>
      </c>
      <c r="Q30" s="236" t="e">
        <f t="shared" si="77"/>
        <v>#N/A</v>
      </c>
      <c r="R30" s="108" t="str">
        <f t="shared" si="78"/>
        <v>-</v>
      </c>
      <c r="S30" s="94" t="str">
        <f t="shared" si="79"/>
        <v>-</v>
      </c>
      <c r="U30" s="46" t="s">
        <v>86</v>
      </c>
      <c r="V30" s="46">
        <v>5</v>
      </c>
      <c r="W30" s="236">
        <v>9</v>
      </c>
      <c r="X30" s="235" t="e">
        <f t="shared" si="83"/>
        <v>#N/A</v>
      </c>
      <c r="Y30" s="236" t="e">
        <f t="shared" si="84"/>
        <v>#N/A</v>
      </c>
      <c r="AA30" t="s">
        <v>374</v>
      </c>
      <c r="AB30">
        <v>2</v>
      </c>
      <c r="AH30" s="70">
        <v>4</v>
      </c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398"/>
      <c r="AT30" s="398"/>
      <c r="AU30" s="398"/>
    </row>
    <row r="31" spans="1:53" x14ac:dyDescent="0.25">
      <c r="B31" s="248"/>
      <c r="C31" s="29">
        <v>5</v>
      </c>
      <c r="D31" s="51" t="s">
        <v>348</v>
      </c>
      <c r="E31" s="58" t="s">
        <v>86</v>
      </c>
      <c r="F31" s="31" t="e">
        <f t="shared" si="85"/>
        <v>#N/A</v>
      </c>
      <c r="G31" s="235" t="e">
        <f t="shared" si="72"/>
        <v>#N/A</v>
      </c>
      <c r="H31" s="235" t="e">
        <f t="shared" si="80"/>
        <v>#N/A</v>
      </c>
      <c r="I31" s="8" t="e">
        <f t="shared" si="81"/>
        <v>#N/A</v>
      </c>
      <c r="J31" s="82">
        <v>4</v>
      </c>
      <c r="K31" s="46" t="e">
        <f t="shared" si="82"/>
        <v>#N/A</v>
      </c>
      <c r="L31" s="235" t="e">
        <f t="shared" si="73"/>
        <v>#N/A</v>
      </c>
      <c r="M31" s="235" t="e">
        <f t="shared" si="74"/>
        <v>#N/A</v>
      </c>
      <c r="N31" s="235" t="e">
        <f t="shared" si="75"/>
        <v>#N/A</v>
      </c>
      <c r="O31" s="235" t="e">
        <f t="shared" si="76"/>
        <v>#N/A</v>
      </c>
      <c r="P31" s="46" t="e">
        <f t="shared" si="77"/>
        <v>#N/A</v>
      </c>
      <c r="Q31" s="236" t="e">
        <f t="shared" si="77"/>
        <v>#N/A</v>
      </c>
      <c r="R31" s="108" t="e">
        <f t="shared" si="78"/>
        <v>#N/A</v>
      </c>
      <c r="S31" s="94" t="e">
        <f t="shared" si="79"/>
        <v>#N/A</v>
      </c>
      <c r="U31" s="46" t="s">
        <v>87</v>
      </c>
      <c r="V31" s="46">
        <v>6</v>
      </c>
      <c r="W31" s="236">
        <v>9</v>
      </c>
      <c r="X31" s="235" t="str">
        <f t="shared" si="83"/>
        <v/>
      </c>
      <c r="Y31" s="236" t="str">
        <f t="shared" si="84"/>
        <v/>
      </c>
      <c r="AA31" t="s">
        <v>373</v>
      </c>
      <c r="AB31">
        <v>4</v>
      </c>
      <c r="AH31" s="71">
        <v>5</v>
      </c>
      <c r="AI31" s="382"/>
      <c r="AJ31" s="382"/>
      <c r="AK31" s="382"/>
      <c r="AL31" s="382"/>
      <c r="AM31" s="382"/>
      <c r="AN31" s="382"/>
      <c r="AO31" s="382"/>
      <c r="AP31" s="382"/>
      <c r="AQ31" s="382"/>
      <c r="AR31" s="382"/>
      <c r="AS31" s="382"/>
      <c r="AT31" s="382"/>
      <c r="AU31" s="383"/>
    </row>
    <row r="32" spans="1:53" x14ac:dyDescent="0.25">
      <c r="B32" s="248"/>
      <c r="C32" s="29">
        <v>6</v>
      </c>
      <c r="D32" s="51"/>
      <c r="E32" s="58" t="s">
        <v>82</v>
      </c>
      <c r="F32" s="31" t="str">
        <f t="shared" si="85"/>
        <v/>
      </c>
      <c r="G32" s="235" t="str">
        <f t="shared" si="72"/>
        <v/>
      </c>
      <c r="H32" s="235" t="str">
        <f t="shared" si="80"/>
        <v/>
      </c>
      <c r="I32" s="8" t="str">
        <f t="shared" si="81"/>
        <v/>
      </c>
      <c r="J32" s="82">
        <v>6</v>
      </c>
      <c r="K32" s="46" t="str">
        <f t="shared" si="82"/>
        <v/>
      </c>
      <c r="L32" s="235" t="str">
        <f t="shared" si="73"/>
        <v/>
      </c>
      <c r="M32" s="235" t="str">
        <f t="shared" si="74"/>
        <v/>
      </c>
      <c r="N32" s="235" t="str">
        <f t="shared" si="75"/>
        <v/>
      </c>
      <c r="O32" s="235" t="str">
        <f t="shared" si="76"/>
        <v/>
      </c>
      <c r="P32" s="46" t="str">
        <f t="shared" si="77"/>
        <v/>
      </c>
      <c r="Q32" s="236" t="str">
        <f t="shared" si="77"/>
        <v/>
      </c>
      <c r="R32" s="108" t="str">
        <f t="shared" si="78"/>
        <v/>
      </c>
      <c r="S32" s="94" t="str">
        <f t="shared" si="79"/>
        <v/>
      </c>
      <c r="U32" s="46" t="s">
        <v>88</v>
      </c>
      <c r="V32" s="46">
        <v>7</v>
      </c>
      <c r="W32" s="236">
        <v>10</v>
      </c>
      <c r="X32" s="235" t="e">
        <f t="shared" si="83"/>
        <v>#N/A</v>
      </c>
      <c r="Y32" s="236" t="e">
        <f t="shared" si="84"/>
        <v>#N/A</v>
      </c>
      <c r="AA32" t="s">
        <v>377</v>
      </c>
      <c r="AB32">
        <v>6</v>
      </c>
    </row>
    <row r="33" spans="1:29" x14ac:dyDescent="0.25">
      <c r="B33" s="248"/>
      <c r="C33" s="29">
        <v>7</v>
      </c>
      <c r="D33" s="51"/>
      <c r="E33" s="58" t="s">
        <v>89</v>
      </c>
      <c r="F33" s="31" t="str">
        <f t="shared" si="85"/>
        <v/>
      </c>
      <c r="G33" s="235" t="str">
        <f t="shared" si="72"/>
        <v/>
      </c>
      <c r="H33" s="235" t="str">
        <f t="shared" si="80"/>
        <v/>
      </c>
      <c r="I33" s="8" t="str">
        <f t="shared" si="81"/>
        <v/>
      </c>
      <c r="J33" s="82">
        <v>7</v>
      </c>
      <c r="K33" s="46" t="str">
        <f t="shared" si="82"/>
        <v/>
      </c>
      <c r="L33" s="235" t="str">
        <f t="shared" si="73"/>
        <v/>
      </c>
      <c r="M33" s="235" t="str">
        <f t="shared" si="74"/>
        <v/>
      </c>
      <c r="N33" s="235" t="str">
        <f t="shared" si="75"/>
        <v/>
      </c>
      <c r="O33" s="235" t="str">
        <f t="shared" si="76"/>
        <v/>
      </c>
      <c r="P33" s="46" t="str">
        <f t="shared" si="77"/>
        <v/>
      </c>
      <c r="Q33" s="236" t="str">
        <f t="shared" si="77"/>
        <v/>
      </c>
      <c r="R33" s="108" t="str">
        <f t="shared" si="78"/>
        <v/>
      </c>
      <c r="S33" s="94" t="str">
        <f t="shared" si="79"/>
        <v/>
      </c>
      <c r="U33" s="46" t="s">
        <v>89</v>
      </c>
      <c r="V33" s="46">
        <v>8</v>
      </c>
      <c r="W33" s="236">
        <v>10</v>
      </c>
      <c r="X33" s="235" t="str">
        <f t="shared" si="83"/>
        <v/>
      </c>
      <c r="Y33" s="236" t="str">
        <f t="shared" si="84"/>
        <v/>
      </c>
      <c r="AA33" t="s">
        <v>378</v>
      </c>
      <c r="AB33">
        <v>7</v>
      </c>
    </row>
    <row r="34" spans="1:29" x14ac:dyDescent="0.25">
      <c r="B34" s="248"/>
      <c r="C34" s="29">
        <v>8</v>
      </c>
      <c r="D34" s="51"/>
      <c r="E34" s="58" t="s">
        <v>87</v>
      </c>
      <c r="F34" s="31" t="str">
        <f t="shared" si="85"/>
        <v/>
      </c>
      <c r="G34" s="235" t="str">
        <f t="shared" si="72"/>
        <v/>
      </c>
      <c r="H34" s="235" t="str">
        <f t="shared" si="80"/>
        <v/>
      </c>
      <c r="I34" s="8" t="str">
        <f t="shared" si="81"/>
        <v/>
      </c>
      <c r="J34" s="82">
        <v>8</v>
      </c>
      <c r="K34" s="46" t="str">
        <f t="shared" si="82"/>
        <v/>
      </c>
      <c r="L34" s="235" t="str">
        <f t="shared" si="73"/>
        <v/>
      </c>
      <c r="M34" s="235" t="str">
        <f t="shared" si="74"/>
        <v/>
      </c>
      <c r="N34" s="235" t="str">
        <f t="shared" si="75"/>
        <v/>
      </c>
      <c r="O34" s="235" t="str">
        <f t="shared" si="76"/>
        <v/>
      </c>
      <c r="P34" s="46" t="str">
        <f t="shared" si="77"/>
        <v/>
      </c>
      <c r="Q34" s="236" t="str">
        <f t="shared" si="77"/>
        <v/>
      </c>
      <c r="R34" s="108" t="str">
        <f t="shared" si="78"/>
        <v/>
      </c>
      <c r="S34" s="94" t="str">
        <f t="shared" si="79"/>
        <v/>
      </c>
      <c r="U34" s="47" t="s">
        <v>90</v>
      </c>
      <c r="V34" s="47">
        <v>9</v>
      </c>
      <c r="W34" s="234">
        <v>10</v>
      </c>
      <c r="X34" s="233" t="e">
        <f t="shared" si="83"/>
        <v>#N/A</v>
      </c>
      <c r="Y34" s="234" t="e">
        <f t="shared" si="84"/>
        <v>#N/A</v>
      </c>
      <c r="AA34" t="s">
        <v>379</v>
      </c>
      <c r="AB34">
        <v>8</v>
      </c>
    </row>
    <row r="35" spans="1:29" x14ac:dyDescent="0.25">
      <c r="B35" s="248"/>
      <c r="C35" s="32">
        <v>9</v>
      </c>
      <c r="D35" s="52"/>
      <c r="E35" s="33" t="s">
        <v>85</v>
      </c>
      <c r="F35" s="35" t="str">
        <f t="shared" si="85"/>
        <v/>
      </c>
      <c r="G35" s="233" t="str">
        <f t="shared" si="72"/>
        <v/>
      </c>
      <c r="H35" s="233" t="str">
        <f t="shared" si="80"/>
        <v/>
      </c>
      <c r="I35" s="62" t="str">
        <f t="shared" si="81"/>
        <v/>
      </c>
      <c r="J35" s="83">
        <v>9</v>
      </c>
      <c r="K35" s="47" t="str">
        <f t="shared" si="82"/>
        <v/>
      </c>
      <c r="L35" s="233" t="str">
        <f t="shared" si="73"/>
        <v/>
      </c>
      <c r="M35" s="233" t="str">
        <f t="shared" si="74"/>
        <v/>
      </c>
      <c r="N35" s="233" t="str">
        <f t="shared" si="75"/>
        <v/>
      </c>
      <c r="O35" s="233" t="str">
        <f t="shared" si="76"/>
        <v/>
      </c>
      <c r="P35" s="47" t="str">
        <f t="shared" si="77"/>
        <v/>
      </c>
      <c r="Q35" s="234" t="str">
        <f t="shared" si="77"/>
        <v/>
      </c>
      <c r="R35" s="109" t="str">
        <f t="shared" si="78"/>
        <v/>
      </c>
      <c r="S35" s="95" t="str">
        <f t="shared" si="79"/>
        <v/>
      </c>
      <c r="AA35" t="s">
        <v>376</v>
      </c>
      <c r="AB35">
        <v>9</v>
      </c>
    </row>
    <row r="36" spans="1:29" x14ac:dyDescent="0.25">
      <c r="B36" s="248"/>
      <c r="C36" s="4"/>
      <c r="D36" s="30"/>
      <c r="E36" s="30"/>
      <c r="F36" s="30"/>
      <c r="G36" s="235"/>
      <c r="H36" s="235"/>
      <c r="I36" s="9"/>
    </row>
    <row r="37" spans="1:29" x14ac:dyDescent="0.25">
      <c r="B37" s="248"/>
      <c r="C37" s="25" t="s">
        <v>184</v>
      </c>
      <c r="D37" s="28">
        <f>COUNTA(D3:D11,D14:D19,D22:D24)</f>
        <v>6</v>
      </c>
      <c r="E37" s="30"/>
      <c r="F37" s="30"/>
      <c r="G37" s="235"/>
      <c r="H37" s="235"/>
      <c r="I37" s="9"/>
    </row>
    <row r="38" spans="1:29" x14ac:dyDescent="0.25">
      <c r="B38" s="248"/>
      <c r="C38" s="29" t="s">
        <v>185</v>
      </c>
      <c r="D38" s="31">
        <f>COUNTA(D42:D47,D50:D51,D54:D59)</f>
        <v>12</v>
      </c>
      <c r="E38" s="30"/>
      <c r="F38" s="30"/>
      <c r="G38" s="235"/>
      <c r="H38" s="235"/>
      <c r="I38" s="9"/>
    </row>
    <row r="39" spans="1:29" x14ac:dyDescent="0.25">
      <c r="B39" s="248"/>
      <c r="C39" s="32" t="s">
        <v>186</v>
      </c>
      <c r="D39" s="35">
        <f>D37+D38</f>
        <v>18</v>
      </c>
      <c r="E39" s="30"/>
      <c r="F39" s="30"/>
      <c r="G39" s="235"/>
      <c r="H39" s="235"/>
      <c r="I39" s="9"/>
    </row>
    <row r="40" spans="1:29" x14ac:dyDescent="0.25">
      <c r="J40">
        <v>6</v>
      </c>
      <c r="L40">
        <v>14</v>
      </c>
      <c r="M40">
        <v>15</v>
      </c>
      <c r="N40">
        <v>16</v>
      </c>
      <c r="O40">
        <v>17</v>
      </c>
      <c r="P40">
        <f>O40+2</f>
        <v>19</v>
      </c>
      <c r="Q40">
        <f t="shared" ref="Q40:Z40" si="86">P40+2</f>
        <v>21</v>
      </c>
      <c r="R40">
        <f t="shared" si="86"/>
        <v>23</v>
      </c>
      <c r="S40">
        <f t="shared" si="86"/>
        <v>25</v>
      </c>
      <c r="T40">
        <f t="shared" si="86"/>
        <v>27</v>
      </c>
      <c r="U40">
        <f t="shared" si="86"/>
        <v>29</v>
      </c>
      <c r="V40">
        <f t="shared" si="86"/>
        <v>31</v>
      </c>
      <c r="W40">
        <f t="shared" si="86"/>
        <v>33</v>
      </c>
      <c r="X40">
        <f t="shared" si="86"/>
        <v>35</v>
      </c>
      <c r="Y40">
        <f t="shared" si="86"/>
        <v>37</v>
      </c>
      <c r="Z40">
        <f t="shared" si="86"/>
        <v>39</v>
      </c>
      <c r="AA40">
        <v>41</v>
      </c>
      <c r="AB40">
        <v>42</v>
      </c>
      <c r="AC40">
        <v>43</v>
      </c>
    </row>
    <row r="41" spans="1:29" s="235" customFormat="1" ht="74.25" x14ac:dyDescent="0.25">
      <c r="A41" s="66" t="s">
        <v>183</v>
      </c>
      <c r="B41" s="245" t="s">
        <v>387</v>
      </c>
      <c r="C41" s="230" t="s">
        <v>116</v>
      </c>
      <c r="D41" s="37" t="s">
        <v>108</v>
      </c>
      <c r="E41" s="37" t="s">
        <v>81</v>
      </c>
      <c r="F41" s="43" t="s">
        <v>92</v>
      </c>
      <c r="G41" s="39" t="s">
        <v>173</v>
      </c>
      <c r="H41" s="39" t="s">
        <v>174</v>
      </c>
      <c r="I41" s="39" t="s">
        <v>175</v>
      </c>
      <c r="J41" s="69" t="s">
        <v>202</v>
      </c>
      <c r="K41" s="69" t="s">
        <v>179</v>
      </c>
      <c r="L41" s="67" t="s">
        <v>176</v>
      </c>
      <c r="M41" s="67" t="s">
        <v>177</v>
      </c>
      <c r="N41" s="68" t="s">
        <v>178</v>
      </c>
      <c r="O41" s="67" t="s">
        <v>50</v>
      </c>
      <c r="P41" s="67" t="s">
        <v>52</v>
      </c>
      <c r="Q41" s="67" t="s">
        <v>54</v>
      </c>
      <c r="R41" s="67" t="s">
        <v>56</v>
      </c>
      <c r="S41" s="67" t="s">
        <v>58</v>
      </c>
      <c r="T41" s="67" t="s">
        <v>98</v>
      </c>
      <c r="U41" s="67" t="s">
        <v>61</v>
      </c>
      <c r="V41" s="67" t="s">
        <v>63</v>
      </c>
      <c r="W41" s="67" t="s">
        <v>65</v>
      </c>
      <c r="X41" s="67" t="s">
        <v>67</v>
      </c>
      <c r="Y41" s="67" t="s">
        <v>69</v>
      </c>
      <c r="Z41" s="68" t="s">
        <v>71</v>
      </c>
      <c r="AA41" s="72" t="s">
        <v>189</v>
      </c>
      <c r="AB41" s="67" t="s">
        <v>188</v>
      </c>
      <c r="AC41" s="68" t="s">
        <v>190</v>
      </c>
    </row>
    <row r="42" spans="1:29" x14ac:dyDescent="0.25">
      <c r="A42" s="235">
        <v>1</v>
      </c>
      <c r="B42" s="252" t="s">
        <v>221</v>
      </c>
      <c r="C42" s="29" t="s">
        <v>98</v>
      </c>
      <c r="D42" s="235" t="s">
        <v>3</v>
      </c>
      <c r="E42" s="30" t="e">
        <f>IF($D42="","",VLOOKUP($D42,KALPit!$F$10:$BI$212,E$1,FALSE))</f>
        <v>#N/A</v>
      </c>
      <c r="F42" s="31" t="e">
        <f>IF($D42="","",VLOOKUP($D42,KALPit!$F$10:$BI$212,F$1+1,FALSE))</f>
        <v>#N/A</v>
      </c>
      <c r="G42" s="235" t="e">
        <f t="shared" ref="G42:G47" si="87">IF($D42="","",IF(AVERAGE(L42:N42)&gt;7,1,0))</f>
        <v>#N/A</v>
      </c>
      <c r="H42" s="235" t="e">
        <f t="shared" ref="H42:H47" si="88">IF($D42="","",IF(AVERAGE(L42:N42)&gt;6.5,1,0))</f>
        <v>#N/A</v>
      </c>
      <c r="I42" s="235" t="e">
        <f t="shared" ref="I42:I47" si="89">IF($D42="","",IF(AVERAGE(L42:N42)&gt;6,1,0))</f>
        <v>#N/A</v>
      </c>
      <c r="J42" s="91" t="e">
        <f>IF($D42="","",VLOOKUP($D42,KALPit!$F$10:$BI$70,J$40,FALSE))</f>
        <v>#N/A</v>
      </c>
      <c r="K42" s="70">
        <f t="shared" ref="K42:K47" si="90">IF($D42="","",COUNT(O42:Z42))</f>
        <v>0</v>
      </c>
      <c r="L42" s="235" t="e">
        <f>IF($D42="","",VLOOKUP($D42,KALPit!$F$10:$BI$70,L$40,FALSE))</f>
        <v>#N/A</v>
      </c>
      <c r="M42" s="235" t="e">
        <f>IF($D42="","",VLOOKUP($D42,KALPit!$F$10:$BI$70,M$40,FALSE))</f>
        <v>#N/A</v>
      </c>
      <c r="N42" s="236" t="e">
        <f>IF($D42="","",VLOOKUP($D42,KALPit!$F$10:$BI$70,N$40,FALSE))</f>
        <v>#N/A</v>
      </c>
      <c r="O42" s="235" t="e">
        <f>IF($D42="","",VLOOKUP($D42,KALPit!$F$10:$BI$70,O$40,FALSE))</f>
        <v>#N/A</v>
      </c>
      <c r="P42" s="235" t="e">
        <f>IF($D42="","",VLOOKUP($D42,KALPit!$F$10:$BI$70,P$40,FALSE))</f>
        <v>#N/A</v>
      </c>
      <c r="Q42" s="235" t="e">
        <f>IF($D42="","",VLOOKUP($D42,KALPit!$F$10:$BI$70,Q$40,FALSE))</f>
        <v>#N/A</v>
      </c>
      <c r="R42" s="235" t="e">
        <f>IF($D42="","",VLOOKUP($D42,KALPit!$F$10:$BI$70,R$40,FALSE))</f>
        <v>#N/A</v>
      </c>
      <c r="S42" s="235" t="e">
        <f>IF($D42="","",VLOOKUP($D42,KALPit!$F$10:$BI$70,S$40,FALSE))</f>
        <v>#N/A</v>
      </c>
      <c r="T42" s="235" t="e">
        <f>IF($D42="","",VLOOKUP($D42,KALPit!$F$10:$BI$70,T$40,FALSE))</f>
        <v>#N/A</v>
      </c>
      <c r="U42" s="235" t="e">
        <f>IF($D42="","",VLOOKUP($D42,KALPit!$F$10:$BI$70,U$40,FALSE))</f>
        <v>#N/A</v>
      </c>
      <c r="V42" s="235" t="e">
        <f>IF($D42="","",VLOOKUP($D42,KALPit!$F$10:$BI$70,V$40,FALSE))</f>
        <v>#N/A</v>
      </c>
      <c r="W42" s="235" t="e">
        <f>IF($D42="","",VLOOKUP($D42,KALPit!$F$10:$BI$70,W$40,FALSE))</f>
        <v>#N/A</v>
      </c>
      <c r="X42" s="235" t="e">
        <f>IF($D42="","",VLOOKUP($D42,KALPit!$F$10:$BI$70,X$40,FALSE))</f>
        <v>#N/A</v>
      </c>
      <c r="Y42" s="235" t="e">
        <f>IF($D42="","",VLOOKUP($D42,KALPit!$F$10:$BI$70,Y$40,FALSE))</f>
        <v>#N/A</v>
      </c>
      <c r="Z42" s="236" t="e">
        <f>IF($D42="","",VLOOKUP($D42,KALPit!$F$10:$BI$70,Z$40,FALSE))</f>
        <v>#N/A</v>
      </c>
      <c r="AA42" s="46" t="e">
        <f>IF($D42="","",VLOOKUP($D42,KALPit!$F$10:$BI$70,AA$40,FALSE))</f>
        <v>#N/A</v>
      </c>
      <c r="AB42" s="235" t="e">
        <f>IF($D42="","",VLOOKUP($D42,KALPit!$F$10:$BI$70,AB$40,FALSE))</f>
        <v>#N/A</v>
      </c>
      <c r="AC42" s="73" t="e">
        <f>IF($D42="","",VLOOKUP($D42,KALPit!$F$10:$BI$70,AC$40,FALSE))</f>
        <v>#N/A</v>
      </c>
    </row>
    <row r="43" spans="1:29" x14ac:dyDescent="0.25">
      <c r="A43" s="235">
        <v>2</v>
      </c>
      <c r="B43" s="252" t="s">
        <v>221</v>
      </c>
      <c r="C43" s="29" t="s">
        <v>98</v>
      </c>
      <c r="D43" s="30" t="s">
        <v>311</v>
      </c>
      <c r="E43" s="30" t="e">
        <f>IF($D43="","",VLOOKUP($D43,KALPit!$F$10:$BI$212,E$1,FALSE))</f>
        <v>#N/A</v>
      </c>
      <c r="F43" s="31" t="e">
        <f>IF($D43="","",VLOOKUP($D43,KALPit!$F$10:$BI$212,F$1+1,FALSE))</f>
        <v>#N/A</v>
      </c>
      <c r="G43" s="235" t="e">
        <f t="shared" si="87"/>
        <v>#N/A</v>
      </c>
      <c r="H43" s="235" t="e">
        <f t="shared" si="88"/>
        <v>#N/A</v>
      </c>
      <c r="I43" s="235" t="e">
        <f t="shared" si="89"/>
        <v>#N/A</v>
      </c>
      <c r="J43" s="92" t="e">
        <f>IF($D43="","",VLOOKUP($D43,KALPit!$F$10:$BI$70,J$40,FALSE))</f>
        <v>#N/A</v>
      </c>
      <c r="K43" s="70">
        <f t="shared" si="90"/>
        <v>0</v>
      </c>
      <c r="L43" s="235" t="e">
        <f>IF($D43="","",VLOOKUP($D43,KALPit!$F$10:$BI$70,L$40,FALSE))</f>
        <v>#N/A</v>
      </c>
      <c r="M43" s="235" t="e">
        <f>IF($D43="","",VLOOKUP($D43,KALPit!$F$10:$BI$70,M$40,FALSE))</f>
        <v>#N/A</v>
      </c>
      <c r="N43" s="236" t="e">
        <f>IF($D43="","",VLOOKUP($D43,KALPit!$F$10:$BI$70,N$40,FALSE))</f>
        <v>#N/A</v>
      </c>
      <c r="O43" s="235" t="e">
        <f>IF($D43="","",VLOOKUP($D43,KALPit!$F$10:$BI$70,O$40,FALSE))</f>
        <v>#N/A</v>
      </c>
      <c r="P43" s="235" t="e">
        <f>IF($D43="","",VLOOKUP($D43,KALPit!$F$10:$BI$70,P$40,FALSE))</f>
        <v>#N/A</v>
      </c>
      <c r="Q43" s="235" t="e">
        <f>IF($D43="","",VLOOKUP($D43,KALPit!$F$10:$BI$70,Q$40,FALSE))</f>
        <v>#N/A</v>
      </c>
      <c r="R43" s="235" t="e">
        <f>IF($D43="","",VLOOKUP($D43,KALPit!$F$10:$BI$70,R$40,FALSE))</f>
        <v>#N/A</v>
      </c>
      <c r="S43" s="235" t="e">
        <f>IF($D43="","",VLOOKUP($D43,KALPit!$F$10:$BI$70,S$40,FALSE))</f>
        <v>#N/A</v>
      </c>
      <c r="T43" s="235" t="e">
        <f>IF($D43="","",VLOOKUP($D43,KALPit!$F$10:$BI$70,T$40,FALSE))</f>
        <v>#N/A</v>
      </c>
      <c r="U43" s="235" t="e">
        <f>IF($D43="","",VLOOKUP($D43,KALPit!$F$10:$BI$70,U$40,FALSE))</f>
        <v>#N/A</v>
      </c>
      <c r="V43" s="235" t="e">
        <f>IF($D43="","",VLOOKUP($D43,KALPit!$F$10:$BI$70,V$40,FALSE))</f>
        <v>#N/A</v>
      </c>
      <c r="W43" s="235" t="e">
        <f>IF($D43="","",VLOOKUP($D43,KALPit!$F$10:$BI$70,W$40,FALSE))</f>
        <v>#N/A</v>
      </c>
      <c r="X43" s="235" t="e">
        <f>IF($D43="","",VLOOKUP($D43,KALPit!$F$10:$BI$70,X$40,FALSE))</f>
        <v>#N/A</v>
      </c>
      <c r="Y43" s="235" t="e">
        <f>IF($D43="","",VLOOKUP($D43,KALPit!$F$10:$BI$70,Y$40,FALSE))</f>
        <v>#N/A</v>
      </c>
      <c r="Z43" s="236" t="e">
        <f>IF($D43="","",VLOOKUP($D43,KALPit!$F$10:$BI$70,Z$40,FALSE))</f>
        <v>#N/A</v>
      </c>
      <c r="AA43" s="46" t="e">
        <f>IF($D43="","",VLOOKUP($D43,KALPit!$F$10:$BI$70,AA$40,FALSE))</f>
        <v>#N/A</v>
      </c>
      <c r="AB43" s="235" t="e">
        <f>IF($D43="","",VLOOKUP($D43,KALPit!$F$10:$BI$70,AB$40,FALSE))</f>
        <v>#N/A</v>
      </c>
      <c r="AC43" s="73" t="e">
        <f>IF($D43="","",VLOOKUP($D43,KALPit!$F$10:$BI$70,AC$40,FALSE))</f>
        <v>#N/A</v>
      </c>
    </row>
    <row r="44" spans="1:29" x14ac:dyDescent="0.25">
      <c r="A44" s="235">
        <v>3</v>
      </c>
      <c r="B44" s="249"/>
      <c r="C44" s="29" t="s">
        <v>98</v>
      </c>
      <c r="D44" s="58"/>
      <c r="E44" s="30" t="str">
        <f>IF($D44="","",VLOOKUP($D44,KALPit!$F$10:$BI$212,E$1,FALSE))</f>
        <v/>
      </c>
      <c r="F44" s="31" t="str">
        <f>IF($D44="","",VLOOKUP($D44,KALPit!$F$10:$BI$212,F$1+1,FALSE))</f>
        <v/>
      </c>
      <c r="G44" s="235" t="str">
        <f t="shared" si="87"/>
        <v/>
      </c>
      <c r="H44" s="235" t="str">
        <f t="shared" si="88"/>
        <v/>
      </c>
      <c r="I44" s="235" t="str">
        <f t="shared" si="89"/>
        <v/>
      </c>
      <c r="J44" s="92" t="str">
        <f>IF($D44="","",VLOOKUP($D44,KALPit!$F$10:$BI$70,J$40,FALSE))</f>
        <v/>
      </c>
      <c r="K44" s="70" t="str">
        <f t="shared" si="90"/>
        <v/>
      </c>
      <c r="L44" s="235" t="str">
        <f>IF($D44="","",VLOOKUP($D44,KALPit!$F$10:$BI$70,L$40,FALSE))</f>
        <v/>
      </c>
      <c r="M44" s="235" t="str">
        <f>IF($D44="","",VLOOKUP($D44,KALPit!$F$10:$BI$70,M$40,FALSE))</f>
        <v/>
      </c>
      <c r="N44" s="236" t="str">
        <f>IF($D44="","",VLOOKUP($D44,KALPit!$F$10:$BI$70,N$40,FALSE))</f>
        <v/>
      </c>
      <c r="O44" s="235" t="str">
        <f>IF($D44="","",VLOOKUP($D44,KALPit!$F$10:$BI$70,O$40,FALSE))</f>
        <v/>
      </c>
      <c r="P44" s="235" t="str">
        <f>IF($D44="","",VLOOKUP($D44,KALPit!$F$10:$BI$70,P$40,FALSE))</f>
        <v/>
      </c>
      <c r="Q44" s="235" t="str">
        <f>IF($D44="","",VLOOKUP($D44,KALPit!$F$10:$BI$70,Q$40,FALSE))</f>
        <v/>
      </c>
      <c r="R44" s="235" t="str">
        <f>IF($D44="","",VLOOKUP($D44,KALPit!$F$10:$BI$70,R$40,FALSE))</f>
        <v/>
      </c>
      <c r="S44" s="235" t="str">
        <f>IF($D44="","",VLOOKUP($D44,KALPit!$F$10:$BI$70,S$40,FALSE))</f>
        <v/>
      </c>
      <c r="T44" s="235" t="str">
        <f>IF($D44="","",VLOOKUP($D44,KALPit!$F$10:$BI$70,T$40,FALSE))</f>
        <v/>
      </c>
      <c r="U44" s="235" t="str">
        <f>IF($D44="","",VLOOKUP($D44,KALPit!$F$10:$BI$70,U$40,FALSE))</f>
        <v/>
      </c>
      <c r="V44" s="235" t="str">
        <f>IF($D44="","",VLOOKUP($D44,KALPit!$F$10:$BI$70,V$40,FALSE))</f>
        <v/>
      </c>
      <c r="W44" s="235" t="str">
        <f>IF($D44="","",VLOOKUP($D44,KALPit!$F$10:$BI$70,W$40,FALSE))</f>
        <v/>
      </c>
      <c r="X44" s="235" t="str">
        <f>IF($D44="","",VLOOKUP($D44,KALPit!$F$10:$BI$70,X$40,FALSE))</f>
        <v/>
      </c>
      <c r="Y44" s="235" t="str">
        <f>IF($D44="","",VLOOKUP($D44,KALPit!$F$10:$BI$70,Y$40,FALSE))</f>
        <v/>
      </c>
      <c r="Z44" s="236" t="str">
        <f>IF($D44="","",VLOOKUP($D44,KALPit!$F$10:$BI$70,Z$40,FALSE))</f>
        <v/>
      </c>
      <c r="AA44" s="46" t="str">
        <f>IF($D44="","",VLOOKUP($D44,KALPit!$F$10:$BI$70,AA$40,FALSE))</f>
        <v/>
      </c>
      <c r="AB44" s="235" t="str">
        <f>IF($D44="","",VLOOKUP($D44,KALPit!$F$10:$BI$70,AB$40,FALSE))</f>
        <v/>
      </c>
      <c r="AC44" s="73" t="str">
        <f>IF($D44="","",VLOOKUP($D44,KALPit!$F$10:$BI$70,AC$40,FALSE))</f>
        <v/>
      </c>
    </row>
    <row r="45" spans="1:29" x14ac:dyDescent="0.25">
      <c r="A45" s="235">
        <v>4</v>
      </c>
      <c r="B45" s="249">
        <v>2019</v>
      </c>
      <c r="C45" s="29" t="s">
        <v>98</v>
      </c>
      <c r="D45" s="58" t="s">
        <v>357</v>
      </c>
      <c r="E45" s="30" t="e">
        <f>IF($D45="","",VLOOKUP($D45,KALPit!$F$10:$BI$212,E$1,FALSE))</f>
        <v>#N/A</v>
      </c>
      <c r="F45" s="31" t="e">
        <f>IF($D45="","",VLOOKUP($D45,KALPit!$F$10:$BI$212,F$1+1,FALSE))</f>
        <v>#N/A</v>
      </c>
      <c r="G45" s="235" t="e">
        <f t="shared" si="87"/>
        <v>#N/A</v>
      </c>
      <c r="H45" s="235" t="e">
        <f t="shared" si="88"/>
        <v>#N/A</v>
      </c>
      <c r="I45" s="235" t="e">
        <f t="shared" si="89"/>
        <v>#N/A</v>
      </c>
      <c r="J45" s="92" t="e">
        <f>IF($D45="","",VLOOKUP($D45,KALPit!$F$10:$BI$70,J$40,FALSE))</f>
        <v>#N/A</v>
      </c>
      <c r="K45" s="70">
        <f t="shared" si="90"/>
        <v>0</v>
      </c>
      <c r="L45" s="235" t="e">
        <f>IF($D45="","",VLOOKUP($D45,KALPit!$F$10:$BI$70,L$40,FALSE))</f>
        <v>#N/A</v>
      </c>
      <c r="M45" s="235" t="e">
        <f>IF($D45="","",VLOOKUP($D45,KALPit!$F$10:$BI$70,M$40,FALSE))</f>
        <v>#N/A</v>
      </c>
      <c r="N45" s="236" t="e">
        <f>IF($D45="","",VLOOKUP($D45,KALPit!$F$10:$BI$70,N$40,FALSE))</f>
        <v>#N/A</v>
      </c>
      <c r="O45" s="235" t="e">
        <f>IF($D45="","",VLOOKUP($D45,KALPit!$F$10:$BI$70,O$40,FALSE))</f>
        <v>#N/A</v>
      </c>
      <c r="P45" s="235" t="e">
        <f>IF($D45="","",VLOOKUP($D45,KALPit!$F$10:$BI$70,P$40,FALSE))</f>
        <v>#N/A</v>
      </c>
      <c r="Q45" s="235" t="e">
        <f>IF($D45="","",VLOOKUP($D45,KALPit!$F$10:$BI$70,Q$40,FALSE))</f>
        <v>#N/A</v>
      </c>
      <c r="R45" s="235" t="e">
        <f>IF($D45="","",VLOOKUP($D45,KALPit!$F$10:$BI$70,R$40,FALSE))</f>
        <v>#N/A</v>
      </c>
      <c r="S45" s="235" t="e">
        <f>IF($D45="","",VLOOKUP($D45,KALPit!$F$10:$BI$70,S$40,FALSE))</f>
        <v>#N/A</v>
      </c>
      <c r="T45" s="235" t="e">
        <f>IF($D45="","",VLOOKUP($D45,KALPit!$F$10:$BI$70,T$40,FALSE))</f>
        <v>#N/A</v>
      </c>
      <c r="U45" s="235" t="e">
        <f>IF($D45="","",VLOOKUP($D45,KALPit!$F$10:$BI$70,U$40,FALSE))</f>
        <v>#N/A</v>
      </c>
      <c r="V45" s="235" t="e">
        <f>IF($D45="","",VLOOKUP($D45,KALPit!$F$10:$BI$70,V$40,FALSE))</f>
        <v>#N/A</v>
      </c>
      <c r="W45" s="235" t="e">
        <f>IF($D45="","",VLOOKUP($D45,KALPit!$F$10:$BI$70,W$40,FALSE))</f>
        <v>#N/A</v>
      </c>
      <c r="X45" s="235" t="e">
        <f>IF($D45="","",VLOOKUP($D45,KALPit!$F$10:$BI$70,X$40,FALSE))</f>
        <v>#N/A</v>
      </c>
      <c r="Y45" s="235" t="e">
        <f>IF($D45="","",VLOOKUP($D45,KALPit!$F$10:$BI$70,Y$40,FALSE))</f>
        <v>#N/A</v>
      </c>
      <c r="Z45" s="236" t="e">
        <f>IF($D45="","",VLOOKUP($D45,KALPit!$F$10:$BI$70,Z$40,FALSE))</f>
        <v>#N/A</v>
      </c>
      <c r="AA45" s="46" t="e">
        <f>IF($D45="","",VLOOKUP($D45,KALPit!$F$10:$BI$70,AA$40,FALSE))</f>
        <v>#N/A</v>
      </c>
      <c r="AB45" s="235" t="e">
        <f>IF($D45="","",VLOOKUP($D45,KALPit!$F$10:$BI$70,AB$40,FALSE))</f>
        <v>#N/A</v>
      </c>
      <c r="AC45" s="73" t="e">
        <f>IF($D45="","",VLOOKUP($D45,KALPit!$F$10:$BI$70,AC$40,FALSE))</f>
        <v>#N/A</v>
      </c>
    </row>
    <row r="46" spans="1:29" x14ac:dyDescent="0.25">
      <c r="A46" s="235">
        <v>5</v>
      </c>
      <c r="B46" s="252" t="s">
        <v>221</v>
      </c>
      <c r="C46" s="29" t="s">
        <v>98</v>
      </c>
      <c r="D46" s="58" t="s">
        <v>354</v>
      </c>
      <c r="E46" s="30" t="e">
        <f>IF($D46="","",VLOOKUP($D46,KALPit!$F$10:$BI$212,E$1,FALSE))</f>
        <v>#N/A</v>
      </c>
      <c r="F46" s="31" t="e">
        <f>IF($D46="","",VLOOKUP($D46,KALPit!$F$10:$BI$212,F$1+1,FALSE))</f>
        <v>#N/A</v>
      </c>
      <c r="G46" s="235" t="e">
        <f t="shared" si="87"/>
        <v>#N/A</v>
      </c>
      <c r="H46" s="235" t="e">
        <f t="shared" si="88"/>
        <v>#N/A</v>
      </c>
      <c r="I46" s="235" t="e">
        <f t="shared" si="89"/>
        <v>#N/A</v>
      </c>
      <c r="J46" s="92" t="e">
        <f>IF($D46="","",VLOOKUP($D46,KALPit!$F$10:$BI$70,J$40,FALSE))</f>
        <v>#N/A</v>
      </c>
      <c r="K46" s="70">
        <f t="shared" si="90"/>
        <v>0</v>
      </c>
      <c r="L46" s="235" t="e">
        <f>IF($D46="","",VLOOKUP($D46,KALPit!$F$10:$BI$70,L$40,FALSE))</f>
        <v>#N/A</v>
      </c>
      <c r="M46" s="235" t="e">
        <f>IF($D46="","",VLOOKUP($D46,KALPit!$F$10:$BI$70,M$40,FALSE))</f>
        <v>#N/A</v>
      </c>
      <c r="N46" s="236" t="e">
        <f>IF($D46="","",VLOOKUP($D46,KALPit!$F$10:$BI$70,N$40,FALSE))</f>
        <v>#N/A</v>
      </c>
      <c r="O46" s="235" t="e">
        <f>IF($D46="","",VLOOKUP($D46,KALPit!$F$10:$BI$70,O$40,FALSE))</f>
        <v>#N/A</v>
      </c>
      <c r="P46" s="235" t="e">
        <f>IF($D46="","",VLOOKUP($D46,KALPit!$F$10:$BI$70,P$40,FALSE))</f>
        <v>#N/A</v>
      </c>
      <c r="Q46" s="235" t="e">
        <f>IF($D46="","",VLOOKUP($D46,KALPit!$F$10:$BI$70,Q$40,FALSE))</f>
        <v>#N/A</v>
      </c>
      <c r="R46" s="235" t="e">
        <f>IF($D46="","",VLOOKUP($D46,KALPit!$F$10:$BI$70,R$40,FALSE))</f>
        <v>#N/A</v>
      </c>
      <c r="S46" s="235" t="e">
        <f>IF($D46="","",VLOOKUP($D46,KALPit!$F$10:$BI$70,S$40,FALSE))</f>
        <v>#N/A</v>
      </c>
      <c r="T46" s="235" t="e">
        <f>IF($D46="","",VLOOKUP($D46,KALPit!$F$10:$BI$70,T$40,FALSE))</f>
        <v>#N/A</v>
      </c>
      <c r="U46" s="235" t="e">
        <f>IF($D46="","",VLOOKUP($D46,KALPit!$F$10:$BI$70,U$40,FALSE))</f>
        <v>#N/A</v>
      </c>
      <c r="V46" s="235" t="e">
        <f>IF($D46="","",VLOOKUP($D46,KALPit!$F$10:$BI$70,V$40,FALSE))</f>
        <v>#N/A</v>
      </c>
      <c r="W46" s="235" t="e">
        <f>IF($D46="","",VLOOKUP($D46,KALPit!$F$10:$BI$70,W$40,FALSE))</f>
        <v>#N/A</v>
      </c>
      <c r="X46" s="235" t="e">
        <f>IF($D46="","",VLOOKUP($D46,KALPit!$F$10:$BI$70,X$40,FALSE))</f>
        <v>#N/A</v>
      </c>
      <c r="Y46" s="235" t="e">
        <f>IF($D46="","",VLOOKUP($D46,KALPit!$F$10:$BI$70,Y$40,FALSE))</f>
        <v>#N/A</v>
      </c>
      <c r="Z46" s="236" t="e">
        <f>IF($D46="","",VLOOKUP($D46,KALPit!$F$10:$BI$70,Z$40,FALSE))</f>
        <v>#N/A</v>
      </c>
      <c r="AA46" s="46" t="e">
        <f>IF($D46="","",VLOOKUP($D46,KALPit!$F$10:$BI$70,AA$40,FALSE))</f>
        <v>#N/A</v>
      </c>
      <c r="AB46" s="235" t="e">
        <f>IF($D46="","",VLOOKUP($D46,KALPit!$F$10:$BI$70,AB$40,FALSE))</f>
        <v>#N/A</v>
      </c>
      <c r="AC46" s="73" t="e">
        <f>IF($D46="","",VLOOKUP($D46,KALPit!$F$10:$BI$70,AC$40,FALSE))</f>
        <v>#N/A</v>
      </c>
    </row>
    <row r="47" spans="1:29" x14ac:dyDescent="0.25">
      <c r="A47" s="235">
        <v>6</v>
      </c>
      <c r="B47" s="250"/>
      <c r="C47" s="32" t="s">
        <v>117</v>
      </c>
      <c r="D47" s="240" t="s">
        <v>361</v>
      </c>
      <c r="E47" s="33" t="e">
        <f>IF($D47="","",VLOOKUP($D47,KALPit!$F$10:$BI$212,E$1,FALSE))</f>
        <v>#N/A</v>
      </c>
      <c r="F47" s="35" t="e">
        <f>IF($D47="","",VLOOKUP($D47,KALPit!$F$10:$BI$212,F$1+1,FALSE))</f>
        <v>#N/A</v>
      </c>
      <c r="G47" s="233" t="e">
        <f t="shared" si="87"/>
        <v>#N/A</v>
      </c>
      <c r="H47" s="233" t="e">
        <f t="shared" si="88"/>
        <v>#N/A</v>
      </c>
      <c r="I47" s="233" t="e">
        <f t="shared" si="89"/>
        <v>#N/A</v>
      </c>
      <c r="J47" s="93" t="e">
        <f>IF($D47="","",VLOOKUP($D47,KALPit!$F$10:$BI$70,J$40,FALSE))</f>
        <v>#N/A</v>
      </c>
      <c r="K47" s="71">
        <f t="shared" si="90"/>
        <v>0</v>
      </c>
      <c r="L47" s="233" t="e">
        <f>IF($D47="","",VLOOKUP($D47,KALPit!$F$10:$BI$70,L$40,FALSE))</f>
        <v>#N/A</v>
      </c>
      <c r="M47" s="233" t="e">
        <f>IF($D47="","",VLOOKUP($D47,KALPit!$F$10:$BI$70,M$40,FALSE))</f>
        <v>#N/A</v>
      </c>
      <c r="N47" s="234" t="e">
        <f>IF($D47="","",VLOOKUP($D47,KALPit!$F$10:$BI$70,N$40,FALSE))</f>
        <v>#N/A</v>
      </c>
      <c r="O47" s="233" t="e">
        <f>IF($D47="","",VLOOKUP($D47,KALPit!$F$10:$BI$70,O$40,FALSE))</f>
        <v>#N/A</v>
      </c>
      <c r="P47" s="233" t="e">
        <f>IF($D47="","",VLOOKUP($D47,KALPit!$F$10:$BI$70,P$40,FALSE))</f>
        <v>#N/A</v>
      </c>
      <c r="Q47" s="233" t="e">
        <f>IF($D47="","",VLOOKUP($D47,KALPit!$F$10:$BI$70,Q$40,FALSE))</f>
        <v>#N/A</v>
      </c>
      <c r="R47" s="233" t="e">
        <f>IF($D47="","",VLOOKUP($D47,KALPit!$F$10:$BI$70,R$40,FALSE))</f>
        <v>#N/A</v>
      </c>
      <c r="S47" s="233" t="e">
        <f>IF($D47="","",VLOOKUP($D47,KALPit!$F$10:$BI$70,S$40,FALSE))</f>
        <v>#N/A</v>
      </c>
      <c r="T47" s="233" t="e">
        <f>IF($D47="","",VLOOKUP($D47,KALPit!$F$10:$BI$70,T$40,FALSE))</f>
        <v>#N/A</v>
      </c>
      <c r="U47" s="233" t="e">
        <f>IF($D47="","",VLOOKUP($D47,KALPit!$F$10:$BI$70,U$40,FALSE))</f>
        <v>#N/A</v>
      </c>
      <c r="V47" s="233" t="e">
        <f>IF($D47="","",VLOOKUP($D47,KALPit!$F$10:$BI$70,V$40,FALSE))</f>
        <v>#N/A</v>
      </c>
      <c r="W47" s="233" t="e">
        <f>IF($D47="","",VLOOKUP($D47,KALPit!$F$10:$BI$70,W$40,FALSE))</f>
        <v>#N/A</v>
      </c>
      <c r="X47" s="233" t="e">
        <f>IF($D47="","",VLOOKUP($D47,KALPit!$F$10:$BI$70,X$40,FALSE))</f>
        <v>#N/A</v>
      </c>
      <c r="Y47" s="233" t="e">
        <f>IF($D47="","",VLOOKUP($D47,KALPit!$F$10:$BI$70,Y$40,FALSE))</f>
        <v>#N/A</v>
      </c>
      <c r="Z47" s="234" t="e">
        <f>IF($D47="","",VLOOKUP($D47,KALPit!$F$10:$BI$70,Z$40,FALSE))</f>
        <v>#N/A</v>
      </c>
      <c r="AA47" s="47" t="e">
        <f>IF($D47="","",VLOOKUP($D47,KALPit!$F$10:$BI$70,AA$40,FALSE))</f>
        <v>#N/A</v>
      </c>
      <c r="AB47" s="233" t="e">
        <f>IF($D47="","",VLOOKUP($D47,KALPit!$F$10:$BI$70,AB$40,FALSE))</f>
        <v>#N/A</v>
      </c>
      <c r="AC47" s="74" t="e">
        <f>IF($D47="","",VLOOKUP($D47,KALPit!$F$10:$BI$70,AC$40,FALSE))</f>
        <v>#N/A</v>
      </c>
    </row>
    <row r="48" spans="1:29" x14ac:dyDescent="0.25">
      <c r="AA48" s="235"/>
      <c r="AB48" s="235"/>
      <c r="AC48" s="235"/>
    </row>
    <row r="49" spans="1:34" ht="57" x14ac:dyDescent="0.25">
      <c r="A49" s="18" t="s">
        <v>183</v>
      </c>
      <c r="B49" s="245" t="s">
        <v>387</v>
      </c>
      <c r="C49" s="230" t="s">
        <v>118</v>
      </c>
      <c r="D49" s="37" t="s">
        <v>108</v>
      </c>
      <c r="E49" s="37" t="s">
        <v>81</v>
      </c>
      <c r="F49" s="37" t="s">
        <v>92</v>
      </c>
      <c r="G49" s="48" t="s">
        <v>180</v>
      </c>
      <c r="H49" s="40" t="s">
        <v>181</v>
      </c>
      <c r="I49" s="49" t="s">
        <v>182</v>
      </c>
      <c r="J49" s="69" t="s">
        <v>202</v>
      </c>
      <c r="K49" s="40" t="s">
        <v>179</v>
      </c>
      <c r="L49" s="72" t="s">
        <v>176</v>
      </c>
      <c r="M49" s="67" t="s">
        <v>177</v>
      </c>
      <c r="N49" s="68" t="s">
        <v>178</v>
      </c>
      <c r="O49" s="67" t="s">
        <v>50</v>
      </c>
      <c r="P49" s="67" t="s">
        <v>52</v>
      </c>
      <c r="Q49" s="67" t="s">
        <v>54</v>
      </c>
      <c r="R49" s="67" t="s">
        <v>56</v>
      </c>
      <c r="S49" s="67" t="s">
        <v>58</v>
      </c>
      <c r="T49" s="67" t="s">
        <v>98</v>
      </c>
      <c r="U49" s="67" t="s">
        <v>61</v>
      </c>
      <c r="V49" s="67" t="s">
        <v>63</v>
      </c>
      <c r="W49" s="67" t="s">
        <v>65</v>
      </c>
      <c r="X49" s="67" t="s">
        <v>67</v>
      </c>
      <c r="Y49" s="67" t="s">
        <v>69</v>
      </c>
      <c r="Z49" s="68" t="s">
        <v>71</v>
      </c>
      <c r="AA49" s="72" t="s">
        <v>189</v>
      </c>
      <c r="AB49" s="67" t="s">
        <v>188</v>
      </c>
      <c r="AC49" s="68" t="s">
        <v>190</v>
      </c>
    </row>
    <row r="50" spans="1:34" x14ac:dyDescent="0.25">
      <c r="A50">
        <v>1</v>
      </c>
      <c r="B50" s="249" t="s">
        <v>221</v>
      </c>
      <c r="C50" s="29" t="s">
        <v>99</v>
      </c>
      <c r="D50" s="30" t="s">
        <v>10</v>
      </c>
      <c r="E50" s="30" t="e">
        <f>IF($D50="","",VLOOKUP($D50,KALPit!$F$10:$BI$212,E$1,FALSE))</f>
        <v>#N/A</v>
      </c>
      <c r="F50" s="30" t="e">
        <f>IF($D50="","",VLOOKUP($D50,KALPit!$F$10:$BI$212,F$1+1,FALSE))</f>
        <v>#N/A</v>
      </c>
      <c r="G50" s="46" t="e">
        <f>IF($D50="","",IF(AVERAGE(L50:N50)&gt;7,1,0))</f>
        <v>#N/A</v>
      </c>
      <c r="H50" s="235" t="e">
        <f>IF($D50="","",IF(AVERAGE(L50:N50)&gt;6.5,1,0))</f>
        <v>#N/A</v>
      </c>
      <c r="I50" s="236" t="e">
        <f>IF($D50="","",IF(AVERAGE(L50:N50)&gt;6,1,0))</f>
        <v>#N/A</v>
      </c>
      <c r="J50" s="91" t="e">
        <f>IF($D50="","",VLOOKUP($D50,KALPit!$F$10:$BI$70,J$40,FALSE))</f>
        <v>#N/A</v>
      </c>
      <c r="K50" s="235">
        <f>IF($D50="","",COUNT(O50:Z50))</f>
        <v>0</v>
      </c>
      <c r="L50" s="46" t="e">
        <f>IF($D50="","",VLOOKUP($D50,KALPit!$F$10:$BI$70,L$40,FALSE))</f>
        <v>#N/A</v>
      </c>
      <c r="M50" s="235" t="e">
        <f>IF($D50="","",VLOOKUP($D50,KALPit!$F$10:$BI$70,M$40,FALSE))</f>
        <v>#N/A</v>
      </c>
      <c r="N50" s="236" t="e">
        <f>IF($D50="","",VLOOKUP($D50,KALPit!$F$10:$BI$70,N$40,FALSE))</f>
        <v>#N/A</v>
      </c>
      <c r="O50" s="235" t="e">
        <f>IF($D50="","",VLOOKUP($D50,KALPit!$F$10:$BI$70,O$40,FALSE))</f>
        <v>#N/A</v>
      </c>
      <c r="P50" s="235" t="e">
        <f>IF($D50="","",VLOOKUP($D50,KALPit!$F$10:$BI$70,P$40,FALSE))</f>
        <v>#N/A</v>
      </c>
      <c r="Q50" s="235" t="e">
        <f>IF($D50="","",VLOOKUP($D50,KALPit!$F$10:$BI$70,Q$40,FALSE))</f>
        <v>#N/A</v>
      </c>
      <c r="R50" s="235" t="e">
        <f>IF($D50="","",VLOOKUP($D50,KALPit!$F$10:$BI$70,R$40,FALSE))</f>
        <v>#N/A</v>
      </c>
      <c r="S50" s="235" t="e">
        <f>IF($D50="","",VLOOKUP($D50,KALPit!$F$10:$BI$70,S$40,FALSE))</f>
        <v>#N/A</v>
      </c>
      <c r="T50" s="235" t="e">
        <f>IF($D50="","",VLOOKUP($D50,KALPit!$F$10:$BI$70,T$40,FALSE))</f>
        <v>#N/A</v>
      </c>
      <c r="U50" s="235" t="e">
        <f>IF($D50="","",VLOOKUP($D50,KALPit!$F$10:$BI$70,U$40,FALSE))</f>
        <v>#N/A</v>
      </c>
      <c r="V50" s="235" t="e">
        <f>IF($D50="","",VLOOKUP($D50,KALPit!$F$10:$BI$70,V$40,FALSE))</f>
        <v>#N/A</v>
      </c>
      <c r="W50" s="235" t="e">
        <f>IF($D50="","",VLOOKUP($D50,KALPit!$F$10:$BI$70,W$40,FALSE))</f>
        <v>#N/A</v>
      </c>
      <c r="X50" s="235" t="e">
        <f>IF($D50="","",VLOOKUP($D50,KALPit!$F$10:$BI$70,X$40,FALSE))</f>
        <v>#N/A</v>
      </c>
      <c r="Y50" s="235" t="e">
        <f>IF($D50="","",VLOOKUP($D50,KALPit!$F$10:$BI$70,Y$40,FALSE))</f>
        <v>#N/A</v>
      </c>
      <c r="Z50" s="236" t="e">
        <f>IF($D50="","",VLOOKUP($D50,KALPit!$F$10:$BI$70,Z$40,FALSE))</f>
        <v>#N/A</v>
      </c>
      <c r="AA50" s="46" t="e">
        <f>IF($D50="","",VLOOKUP($D50,KALPit!$F$10:$BI$70,AA$40,FALSE))</f>
        <v>#N/A</v>
      </c>
      <c r="AB50" s="235" t="e">
        <f>IF($D50="","",VLOOKUP($D50,KALPit!$F$10:$BI$70,AB$40,FALSE))</f>
        <v>#N/A</v>
      </c>
      <c r="AC50" s="73" t="e">
        <f>IF($D50="","",VLOOKUP($D50,KALPit!$F$10:$BI$70,AC$40,FALSE))</f>
        <v>#N/A</v>
      </c>
      <c r="AH50" t="s">
        <v>10</v>
      </c>
    </row>
    <row r="51" spans="1:34" x14ac:dyDescent="0.25">
      <c r="A51">
        <v>2</v>
      </c>
      <c r="B51" s="250"/>
      <c r="C51" s="32" t="s">
        <v>119</v>
      </c>
      <c r="D51" s="33"/>
      <c r="E51" s="33" t="str">
        <f>IF($D51="","",VLOOKUP($D51,KALPit!$F$10:$BI$212,E$1,FALSE))</f>
        <v/>
      </c>
      <c r="F51" s="33" t="str">
        <f>IF($D51="","",VLOOKUP($D51,KALPit!$F$10:$BI$212,F$1+1,FALSE))</f>
        <v/>
      </c>
      <c r="G51" s="47" t="str">
        <f>IF($D51="","",IF(AVERAGE(L51:N51)&gt;7,1,0))</f>
        <v/>
      </c>
      <c r="H51" s="233" t="str">
        <f>IF($D51="","",IF(AVERAGE(L51:N51)&gt;6.5,1,0))</f>
        <v/>
      </c>
      <c r="I51" s="234" t="str">
        <f>IF($D51="","",IF(AVERAGE(L51:N51)&gt;6,1,0))</f>
        <v/>
      </c>
      <c r="J51" s="93" t="str">
        <f>IF($D51="","",VLOOKUP($D51,KALPit!$F$10:$BI$70,J$40,FALSE))</f>
        <v/>
      </c>
      <c r="K51" s="233" t="str">
        <f>IF($D51="","",COUNT(O51:Z51))</f>
        <v/>
      </c>
      <c r="L51" s="47" t="str">
        <f>IF($D51="","",VLOOKUP($D51,KALPit!$F$10:$BI$70,L$40,FALSE))</f>
        <v/>
      </c>
      <c r="M51" s="233" t="str">
        <f>IF($D51="","",VLOOKUP($D51,KALPit!$F$10:$BI$70,M$40,FALSE))</f>
        <v/>
      </c>
      <c r="N51" s="234" t="str">
        <f>IF($D51="","",VLOOKUP($D51,KALPit!$F$10:$BI$70,N$40,FALSE))</f>
        <v/>
      </c>
      <c r="O51" s="233" t="str">
        <f>IF($D51="","",VLOOKUP($D51,KALPit!$F$10:$BI$70,O$40,FALSE))</f>
        <v/>
      </c>
      <c r="P51" s="233" t="str">
        <f>IF($D51="","",VLOOKUP($D51,KALPit!$F$10:$BI$70,P$40,FALSE))</f>
        <v/>
      </c>
      <c r="Q51" s="233" t="str">
        <f>IF($D51="","",VLOOKUP($D51,KALPit!$F$10:$BI$70,Q$40,FALSE))</f>
        <v/>
      </c>
      <c r="R51" s="233" t="str">
        <f>IF($D51="","",VLOOKUP($D51,KALPit!$F$10:$BI$70,R$40,FALSE))</f>
        <v/>
      </c>
      <c r="S51" s="233" t="str">
        <f>IF($D51="","",VLOOKUP($D51,KALPit!$F$10:$BI$70,S$40,FALSE))</f>
        <v/>
      </c>
      <c r="T51" s="233" t="str">
        <f>IF($D51="","",VLOOKUP($D51,KALPit!$F$10:$BI$70,T$40,FALSE))</f>
        <v/>
      </c>
      <c r="U51" s="233" t="str">
        <f>IF($D51="","",VLOOKUP($D51,KALPit!$F$10:$BI$70,U$40,FALSE))</f>
        <v/>
      </c>
      <c r="V51" s="233" t="str">
        <f>IF($D51="","",VLOOKUP($D51,KALPit!$F$10:$BI$70,V$40,FALSE))</f>
        <v/>
      </c>
      <c r="W51" s="233" t="str">
        <f>IF($D51="","",VLOOKUP($D51,KALPit!$F$10:$BI$70,W$40,FALSE))</f>
        <v/>
      </c>
      <c r="X51" s="233" t="str">
        <f>IF($D51="","",VLOOKUP($D51,KALPit!$F$10:$BI$70,X$40,FALSE))</f>
        <v/>
      </c>
      <c r="Y51" s="233" t="str">
        <f>IF($D51="","",VLOOKUP($D51,KALPit!$F$10:$BI$70,Y$40,FALSE))</f>
        <v/>
      </c>
      <c r="Z51" s="234" t="str">
        <f>IF($D51="","",VLOOKUP($D51,KALPit!$F$10:$BI$70,Z$40,FALSE))</f>
        <v/>
      </c>
      <c r="AA51" s="47" t="str">
        <f>IF($D51="","",VLOOKUP($D51,KALPit!$F$10:$BI$70,AA$40,FALSE))</f>
        <v/>
      </c>
      <c r="AB51" s="233" t="str">
        <f>IF($D51="","",VLOOKUP($D51,KALPit!$F$10:$BI$70,AB$40,FALSE))</f>
        <v/>
      </c>
      <c r="AC51" s="74" t="str">
        <f>IF($D51="","",VLOOKUP($D51,KALPit!$F$10:$BI$70,AC$40,FALSE))</f>
        <v/>
      </c>
    </row>
    <row r="52" spans="1:34" x14ac:dyDescent="0.25">
      <c r="AA52" s="235"/>
      <c r="AB52" s="235"/>
      <c r="AC52" s="235"/>
    </row>
    <row r="53" spans="1:34" ht="57" x14ac:dyDescent="0.25">
      <c r="A53" s="18" t="s">
        <v>183</v>
      </c>
      <c r="B53" s="245" t="s">
        <v>387</v>
      </c>
      <c r="C53" s="230" t="s">
        <v>120</v>
      </c>
      <c r="D53" s="37" t="s">
        <v>108</v>
      </c>
      <c r="E53" s="37" t="s">
        <v>81</v>
      </c>
      <c r="F53" s="37" t="s">
        <v>92</v>
      </c>
      <c r="G53" s="48" t="s">
        <v>180</v>
      </c>
      <c r="H53" s="40" t="s">
        <v>181</v>
      </c>
      <c r="I53" s="49" t="s">
        <v>182</v>
      </c>
      <c r="J53" s="69" t="s">
        <v>202</v>
      </c>
      <c r="K53" s="40" t="s">
        <v>179</v>
      </c>
      <c r="L53" s="72" t="s">
        <v>176</v>
      </c>
      <c r="M53" s="67" t="s">
        <v>177</v>
      </c>
      <c r="N53" s="68" t="s">
        <v>178</v>
      </c>
      <c r="O53" s="67" t="s">
        <v>50</v>
      </c>
      <c r="P53" s="67" t="s">
        <v>52</v>
      </c>
      <c r="Q53" s="67" t="s">
        <v>54</v>
      </c>
      <c r="R53" s="67" t="s">
        <v>56</v>
      </c>
      <c r="S53" s="67" t="s">
        <v>58</v>
      </c>
      <c r="T53" s="67" t="s">
        <v>98</v>
      </c>
      <c r="U53" s="67" t="s">
        <v>61</v>
      </c>
      <c r="V53" s="67" t="s">
        <v>63</v>
      </c>
      <c r="W53" s="67" t="s">
        <v>65</v>
      </c>
      <c r="X53" s="67" t="s">
        <v>67</v>
      </c>
      <c r="Y53" s="67" t="s">
        <v>69</v>
      </c>
      <c r="Z53" s="68" t="s">
        <v>71</v>
      </c>
      <c r="AA53" s="72" t="s">
        <v>189</v>
      </c>
      <c r="AB53" s="67" t="s">
        <v>188</v>
      </c>
      <c r="AC53" s="68" t="s">
        <v>190</v>
      </c>
    </row>
    <row r="54" spans="1:34" x14ac:dyDescent="0.25">
      <c r="A54">
        <v>1</v>
      </c>
      <c r="B54" s="249">
        <v>2019</v>
      </c>
      <c r="C54" s="29" t="s">
        <v>121</v>
      </c>
      <c r="D54" s="30" t="s">
        <v>382</v>
      </c>
      <c r="E54" s="30" t="e">
        <f>IF($D54="","",VLOOKUP($D54,KALPit!$F$10:$BI$212,E$1,FALSE))</f>
        <v>#N/A</v>
      </c>
      <c r="F54" s="30" t="e">
        <f>IF($D54="","",VLOOKUP($D54,KALPit!$F$10:$BI$212,F$1+1,FALSE))</f>
        <v>#N/A</v>
      </c>
      <c r="G54" s="46" t="e">
        <f t="shared" ref="G54:G59" si="91">IF($D54="","",IF(AVERAGE(L54:N54)&gt;7,1,0))</f>
        <v>#N/A</v>
      </c>
      <c r="H54" s="235" t="e">
        <f t="shared" ref="H54:H59" si="92">IF($D54="","",IF(AVERAGE(L54:N54)&gt;6.5,1,0))</f>
        <v>#N/A</v>
      </c>
      <c r="I54" s="236" t="e">
        <f t="shared" ref="I54:I59" si="93">IF($D54="","",IF(AVERAGE(L54:N54)&gt;6,1,0))</f>
        <v>#N/A</v>
      </c>
      <c r="J54" s="92" t="e">
        <f>IF($D54="","",VLOOKUP($D54,KALPit!$F$10:$BI$70,J$40,FALSE))</f>
        <v>#N/A</v>
      </c>
      <c r="K54" s="235">
        <f t="shared" ref="K54:K59" si="94">IF($D54="","",COUNT(O54:Z54))</f>
        <v>0</v>
      </c>
      <c r="L54" s="46" t="e">
        <f>IF($D54="","",VLOOKUP($D54,KALPit!$F$10:$BI$70,L$40,FALSE))</f>
        <v>#N/A</v>
      </c>
      <c r="M54" s="235" t="e">
        <f>IF($D54="","",VLOOKUP($D54,KALPit!$F$10:$BI$70,M$40,FALSE))</f>
        <v>#N/A</v>
      </c>
      <c r="N54" s="236" t="e">
        <f>IF($D54="","",VLOOKUP($D54,KALPit!$F$10:$BI$70,N$40,FALSE))</f>
        <v>#N/A</v>
      </c>
      <c r="O54" s="235" t="e">
        <f>IF($D54="","",VLOOKUP($D54,KALPit!$F$10:$BI$70,O$40,FALSE))</f>
        <v>#N/A</v>
      </c>
      <c r="P54" s="235" t="e">
        <f>IF($D54="","",VLOOKUP($D54,KALPit!$F$10:$BI$70,P$40,FALSE))</f>
        <v>#N/A</v>
      </c>
      <c r="Q54" s="235" t="e">
        <f>IF($D54="","",VLOOKUP($D54,KALPit!$F$10:$BI$70,Q$40,FALSE))</f>
        <v>#N/A</v>
      </c>
      <c r="R54" s="235" t="e">
        <f>IF($D54="","",VLOOKUP($D54,KALPit!$F$10:$BI$70,R$40,FALSE))</f>
        <v>#N/A</v>
      </c>
      <c r="S54" s="235" t="e">
        <f>IF($D54="","",VLOOKUP($D54,KALPit!$F$10:$BI$70,S$40,FALSE))</f>
        <v>#N/A</v>
      </c>
      <c r="T54" s="235" t="e">
        <f>IF($D54="","",VLOOKUP($D54,KALPit!$F$10:$BI$70,T$40,FALSE))</f>
        <v>#N/A</v>
      </c>
      <c r="U54" s="235" t="e">
        <f>IF($D54="","",VLOOKUP($D54,KALPit!$F$10:$BI$70,U$40,FALSE))</f>
        <v>#N/A</v>
      </c>
      <c r="V54" s="235" t="e">
        <f>IF($D54="","",VLOOKUP($D54,KALPit!$F$10:$BI$70,V$40,FALSE))</f>
        <v>#N/A</v>
      </c>
      <c r="W54" s="235" t="e">
        <f>IF($D54="","",VLOOKUP($D54,KALPit!$F$10:$BI$70,W$40,FALSE))</f>
        <v>#N/A</v>
      </c>
      <c r="X54" s="235" t="e">
        <f>IF($D54="","",VLOOKUP($D54,KALPit!$F$10:$BI$70,X$40,FALSE))</f>
        <v>#N/A</v>
      </c>
      <c r="Y54" s="235" t="e">
        <f>IF($D54="","",VLOOKUP($D54,KALPit!$F$10:$BI$70,Y$40,FALSE))</f>
        <v>#N/A</v>
      </c>
      <c r="Z54" s="236" t="e">
        <f>IF($D54="","",VLOOKUP($D54,KALPit!$F$10:$BI$70,Z$40,FALSE))</f>
        <v>#N/A</v>
      </c>
      <c r="AA54" s="46" t="e">
        <f>IF($D54="","",VLOOKUP($D54,KALPit!$F$10:$BI$70,AA$40,FALSE))</f>
        <v>#N/A</v>
      </c>
      <c r="AB54" s="235" t="e">
        <f>IF($D54="","",VLOOKUP($D54,KALPit!$F$10:$BI$70,AB$40,FALSE))</f>
        <v>#N/A</v>
      </c>
      <c r="AC54" s="73" t="e">
        <f>IF($D54="","",VLOOKUP($D54,KALPit!$F$10:$BI$70,AC$40,FALSE))</f>
        <v>#N/A</v>
      </c>
      <c r="AH54" t="s">
        <v>6</v>
      </c>
    </row>
    <row r="55" spans="1:34" x14ac:dyDescent="0.25">
      <c r="A55">
        <v>2</v>
      </c>
      <c r="B55" s="252">
        <v>2019</v>
      </c>
      <c r="C55" s="29" t="s">
        <v>122</v>
      </c>
      <c r="D55" s="58" t="s">
        <v>383</v>
      </c>
      <c r="E55" s="30" t="e">
        <f>IF($D55="","",VLOOKUP($D55,KALPit!$F$10:$BI$212,E$1,FALSE))</f>
        <v>#N/A</v>
      </c>
      <c r="F55" s="30" t="e">
        <f>IF($D55="","",VLOOKUP($D55,KALPit!$F$10:$BI$212,F$1+1,FALSE))</f>
        <v>#N/A</v>
      </c>
      <c r="G55" s="46" t="e">
        <f t="shared" si="91"/>
        <v>#N/A</v>
      </c>
      <c r="H55" s="235" t="e">
        <f t="shared" si="92"/>
        <v>#N/A</v>
      </c>
      <c r="I55" s="236" t="e">
        <f t="shared" si="93"/>
        <v>#N/A</v>
      </c>
      <c r="J55" s="92" t="e">
        <f>IF($D55="","",VLOOKUP($D55,KALPit!$F$10:$BI$70,J$40,FALSE))</f>
        <v>#N/A</v>
      </c>
      <c r="K55" s="235">
        <f t="shared" si="94"/>
        <v>0</v>
      </c>
      <c r="L55" s="46" t="e">
        <f>IF($D55="","",VLOOKUP($D55,KALPit!$F$10:$BI$70,L$40,FALSE))</f>
        <v>#N/A</v>
      </c>
      <c r="M55" s="235" t="e">
        <f>IF($D55="","",VLOOKUP($D55,KALPit!$F$10:$BI$70,M$40,FALSE))</f>
        <v>#N/A</v>
      </c>
      <c r="N55" s="236" t="e">
        <f>IF($D55="","",VLOOKUP($D55,KALPit!$F$10:$BI$70,N$40,FALSE))</f>
        <v>#N/A</v>
      </c>
      <c r="O55" s="235" t="e">
        <f>IF($D55="","",VLOOKUP($D55,KALPit!$F$10:$BI$70,O$40,FALSE))</f>
        <v>#N/A</v>
      </c>
      <c r="P55" s="235" t="e">
        <f>IF($D55="","",VLOOKUP($D55,KALPit!$F$10:$BI$70,P$40,FALSE))</f>
        <v>#N/A</v>
      </c>
      <c r="Q55" s="235" t="e">
        <f>IF($D55="","",VLOOKUP($D55,KALPit!$F$10:$BI$70,Q$40,FALSE))</f>
        <v>#N/A</v>
      </c>
      <c r="R55" s="235" t="e">
        <f>IF($D55="","",VLOOKUP($D55,KALPit!$F$10:$BI$70,R$40,FALSE))</f>
        <v>#N/A</v>
      </c>
      <c r="S55" s="235" t="e">
        <f>IF($D55="","",VLOOKUP($D55,KALPit!$F$10:$BI$70,S$40,FALSE))</f>
        <v>#N/A</v>
      </c>
      <c r="T55" s="235" t="e">
        <f>IF($D55="","",VLOOKUP($D55,KALPit!$F$10:$BI$70,T$40,FALSE))</f>
        <v>#N/A</v>
      </c>
      <c r="U55" s="235" t="e">
        <f>IF($D55="","",VLOOKUP($D55,KALPit!$F$10:$BI$70,U$40,FALSE))</f>
        <v>#N/A</v>
      </c>
      <c r="V55" s="235" t="e">
        <f>IF($D55="","",VLOOKUP($D55,KALPit!$F$10:$BI$70,V$40,FALSE))</f>
        <v>#N/A</v>
      </c>
      <c r="W55" s="235" t="e">
        <f>IF($D55="","",VLOOKUP($D55,KALPit!$F$10:$BI$70,W$40,FALSE))</f>
        <v>#N/A</v>
      </c>
      <c r="X55" s="235" t="e">
        <f>IF($D55="","",VLOOKUP($D55,KALPit!$F$10:$BI$70,X$40,FALSE))</f>
        <v>#N/A</v>
      </c>
      <c r="Y55" s="235" t="e">
        <f>IF($D55="","",VLOOKUP($D55,KALPit!$F$10:$BI$70,Y$40,FALSE))</f>
        <v>#N/A</v>
      </c>
      <c r="Z55" s="236" t="e">
        <f>IF($D55="","",VLOOKUP($D55,KALPit!$F$10:$BI$70,Z$40,FALSE))</f>
        <v>#N/A</v>
      </c>
      <c r="AA55" s="46" t="e">
        <f>IF($D55="","",VLOOKUP($D55,KALPit!$F$10:$BI$70,AA$40,FALSE))</f>
        <v>#N/A</v>
      </c>
      <c r="AB55" s="235" t="e">
        <f>IF($D55="","",VLOOKUP($D55,KALPit!$F$10:$BI$70,AB$40,FALSE))</f>
        <v>#N/A</v>
      </c>
      <c r="AC55" s="73" t="e">
        <f>IF($D55="","",VLOOKUP($D55,KALPit!$F$10:$BI$70,AC$40,FALSE))</f>
        <v>#N/A</v>
      </c>
      <c r="AH55" t="s">
        <v>11</v>
      </c>
    </row>
    <row r="56" spans="1:34" x14ac:dyDescent="0.25">
      <c r="A56">
        <v>3</v>
      </c>
      <c r="B56" s="252" t="s">
        <v>221</v>
      </c>
      <c r="C56" s="29" t="s">
        <v>13</v>
      </c>
      <c r="D56" s="58" t="s">
        <v>11</v>
      </c>
      <c r="E56" s="30" t="e">
        <f>IF($D56="","",VLOOKUP($D56,KALPit!$F$10:$BI$212,E$1,FALSE))</f>
        <v>#N/A</v>
      </c>
      <c r="F56" s="30" t="e">
        <f>IF($D56="","",VLOOKUP($D56,KALPit!$F$10:$BI$212,F$1+1,FALSE))</f>
        <v>#N/A</v>
      </c>
      <c r="G56" s="46" t="e">
        <f t="shared" si="91"/>
        <v>#N/A</v>
      </c>
      <c r="H56" s="235" t="e">
        <f t="shared" si="92"/>
        <v>#N/A</v>
      </c>
      <c r="I56" s="236" t="e">
        <f t="shared" si="93"/>
        <v>#N/A</v>
      </c>
      <c r="J56" s="92" t="e">
        <f>IF($D56="","",VLOOKUP($D56,KALPit!$F$10:$BI$70,J$40,FALSE))</f>
        <v>#N/A</v>
      </c>
      <c r="K56" s="235">
        <f t="shared" si="94"/>
        <v>0</v>
      </c>
      <c r="L56" s="46" t="e">
        <f>IF($D56="","",VLOOKUP($D56,KALPit!$F$10:$BI$70,L$40,FALSE))</f>
        <v>#N/A</v>
      </c>
      <c r="M56" s="235" t="e">
        <f>IF($D56="","",VLOOKUP($D56,KALPit!$F$10:$BI$70,M$40,FALSE))</f>
        <v>#N/A</v>
      </c>
      <c r="N56" s="236" t="e">
        <f>IF($D56="","",VLOOKUP($D56,KALPit!$F$10:$BI$70,N$40,FALSE))</f>
        <v>#N/A</v>
      </c>
      <c r="O56" s="235" t="e">
        <f>IF($D56="","",VLOOKUP($D56,KALPit!$F$10:$BI$70,O$40,FALSE))</f>
        <v>#N/A</v>
      </c>
      <c r="P56" s="235" t="e">
        <f>IF($D56="","",VLOOKUP($D56,KALPit!$F$10:$BI$70,P$40,FALSE))</f>
        <v>#N/A</v>
      </c>
      <c r="Q56" s="235" t="e">
        <f>IF($D56="","",VLOOKUP($D56,KALPit!$F$10:$BI$70,Q$40,FALSE))</f>
        <v>#N/A</v>
      </c>
      <c r="R56" s="235" t="e">
        <f>IF($D56="","",VLOOKUP($D56,KALPit!$F$10:$BI$70,R$40,FALSE))</f>
        <v>#N/A</v>
      </c>
      <c r="S56" s="235" t="e">
        <f>IF($D56="","",VLOOKUP($D56,KALPit!$F$10:$BI$70,S$40,FALSE))</f>
        <v>#N/A</v>
      </c>
      <c r="T56" s="235" t="e">
        <f>IF($D56="","",VLOOKUP($D56,KALPit!$F$10:$BI$70,T$40,FALSE))</f>
        <v>#N/A</v>
      </c>
      <c r="U56" s="235" t="e">
        <f>IF($D56="","",VLOOKUP($D56,KALPit!$F$10:$BI$70,U$40,FALSE))</f>
        <v>#N/A</v>
      </c>
      <c r="V56" s="235" t="e">
        <f>IF($D56="","",VLOOKUP($D56,KALPit!$F$10:$BI$70,V$40,FALSE))</f>
        <v>#N/A</v>
      </c>
      <c r="W56" s="235" t="e">
        <f>IF($D56="","",VLOOKUP($D56,KALPit!$F$10:$BI$70,W$40,FALSE))</f>
        <v>#N/A</v>
      </c>
      <c r="X56" s="235" t="e">
        <f>IF($D56="","",VLOOKUP($D56,KALPit!$F$10:$BI$70,X$40,FALSE))</f>
        <v>#N/A</v>
      </c>
      <c r="Y56" s="235" t="e">
        <f>IF($D56="","",VLOOKUP($D56,KALPit!$F$10:$BI$70,Y$40,FALSE))</f>
        <v>#N/A</v>
      </c>
      <c r="Z56" s="236" t="e">
        <f>IF($D56="","",VLOOKUP($D56,KALPit!$F$10:$BI$70,Z$40,FALSE))</f>
        <v>#N/A</v>
      </c>
      <c r="AA56" s="46" t="e">
        <f>IF($D56="","",VLOOKUP($D56,KALPit!$F$10:$BI$70,AA$40,FALSE))</f>
        <v>#N/A</v>
      </c>
      <c r="AB56" s="235" t="e">
        <f>IF($D56="","",VLOOKUP($D56,KALPit!$F$10:$BI$70,AB$40,FALSE))</f>
        <v>#N/A</v>
      </c>
      <c r="AC56" s="73" t="e">
        <f>IF($D56="","",VLOOKUP($D56,KALPit!$F$10:$BI$70,AC$40,FALSE))</f>
        <v>#N/A</v>
      </c>
      <c r="AH56" t="s">
        <v>42</v>
      </c>
    </row>
    <row r="57" spans="1:34" x14ac:dyDescent="0.25">
      <c r="A57">
        <v>4</v>
      </c>
      <c r="B57" s="249">
        <v>2019</v>
      </c>
      <c r="C57" s="29" t="s">
        <v>13</v>
      </c>
      <c r="D57" s="58" t="s">
        <v>359</v>
      </c>
      <c r="E57" s="30" t="e">
        <f>IF($D57="","",VLOOKUP($D57,KALPit!$F$10:$BI$212,E$1,FALSE))</f>
        <v>#N/A</v>
      </c>
      <c r="F57" s="30" t="e">
        <f>IF($D57="","",VLOOKUP($D57,KALPit!$F$10:$BI$212,F$1+1,FALSE))</f>
        <v>#N/A</v>
      </c>
      <c r="G57" s="46" t="e">
        <f t="shared" si="91"/>
        <v>#N/A</v>
      </c>
      <c r="H57" s="235" t="e">
        <f t="shared" si="92"/>
        <v>#N/A</v>
      </c>
      <c r="I57" s="236" t="e">
        <f t="shared" si="93"/>
        <v>#N/A</v>
      </c>
      <c r="J57" s="92" t="e">
        <f>IF($D57="","",VLOOKUP($D57,KALPit!$F$10:$BI$70,J$40,FALSE))</f>
        <v>#N/A</v>
      </c>
      <c r="K57" s="235">
        <f t="shared" si="94"/>
        <v>0</v>
      </c>
      <c r="L57" s="46" t="e">
        <f>IF($D57="","",VLOOKUP($D57,KALPit!$F$10:$BI$70,L$40,FALSE))</f>
        <v>#N/A</v>
      </c>
      <c r="M57" s="235" t="e">
        <f>IF($D57="","",VLOOKUP($D57,KALPit!$F$10:$BI$70,M$40,FALSE))</f>
        <v>#N/A</v>
      </c>
      <c r="N57" s="236" t="e">
        <f>IF($D57="","",VLOOKUP($D57,KALPit!$F$10:$BI$70,N$40,FALSE))</f>
        <v>#N/A</v>
      </c>
      <c r="O57" s="235" t="e">
        <f>IF($D57="","",VLOOKUP($D57,KALPit!$F$10:$BI$70,O$40,FALSE))</f>
        <v>#N/A</v>
      </c>
      <c r="P57" s="235" t="e">
        <f>IF($D57="","",VLOOKUP($D57,KALPit!$F$10:$BI$70,P$40,FALSE))</f>
        <v>#N/A</v>
      </c>
      <c r="Q57" s="235" t="e">
        <f>IF($D57="","",VLOOKUP($D57,KALPit!$F$10:$BI$70,Q$40,FALSE))</f>
        <v>#N/A</v>
      </c>
      <c r="R57" s="235" t="e">
        <f>IF($D57="","",VLOOKUP($D57,KALPit!$F$10:$BI$70,R$40,FALSE))</f>
        <v>#N/A</v>
      </c>
      <c r="S57" s="235" t="e">
        <f>IF($D57="","",VLOOKUP($D57,KALPit!$F$10:$BI$70,S$40,FALSE))</f>
        <v>#N/A</v>
      </c>
      <c r="T57" s="235" t="e">
        <f>IF($D57="","",VLOOKUP($D57,KALPit!$F$10:$BI$70,T$40,FALSE))</f>
        <v>#N/A</v>
      </c>
      <c r="U57" s="235" t="e">
        <f>IF($D57="","",VLOOKUP($D57,KALPit!$F$10:$BI$70,U$40,FALSE))</f>
        <v>#N/A</v>
      </c>
      <c r="V57" s="235" t="e">
        <f>IF($D57="","",VLOOKUP($D57,KALPit!$F$10:$BI$70,V$40,FALSE))</f>
        <v>#N/A</v>
      </c>
      <c r="W57" s="235" t="e">
        <f>IF($D57="","",VLOOKUP($D57,KALPit!$F$10:$BI$70,W$40,FALSE))</f>
        <v>#N/A</v>
      </c>
      <c r="X57" s="235" t="e">
        <f>IF($D57="","",VLOOKUP($D57,KALPit!$F$10:$BI$70,X$40,FALSE))</f>
        <v>#N/A</v>
      </c>
      <c r="Y57" s="235" t="e">
        <f>IF($D57="","",VLOOKUP($D57,KALPit!$F$10:$BI$70,Y$40,FALSE))</f>
        <v>#N/A</v>
      </c>
      <c r="Z57" s="236" t="e">
        <f>IF($D57="","",VLOOKUP($D57,KALPit!$F$10:$BI$70,Z$40,FALSE))</f>
        <v>#N/A</v>
      </c>
      <c r="AA57" s="46" t="e">
        <f>IF($D57="","",VLOOKUP($D57,KALPit!$F$10:$BI$70,AA$40,FALSE))</f>
        <v>#N/A</v>
      </c>
      <c r="AB57" s="235" t="e">
        <f>IF($D57="","",VLOOKUP($D57,KALPit!$F$10:$BI$70,AB$40,FALSE))</f>
        <v>#N/A</v>
      </c>
      <c r="AC57" s="73" t="e">
        <f>IF($D57="","",VLOOKUP($D57,KALPit!$F$10:$BI$70,AC$40,FALSE))</f>
        <v>#N/A</v>
      </c>
      <c r="AH57" t="s">
        <v>279</v>
      </c>
    </row>
    <row r="58" spans="1:34" x14ac:dyDescent="0.25">
      <c r="A58">
        <v>5</v>
      </c>
      <c r="B58" s="252" t="s">
        <v>221</v>
      </c>
      <c r="C58" s="29" t="s">
        <v>13</v>
      </c>
      <c r="D58" s="58" t="s">
        <v>362</v>
      </c>
      <c r="E58" s="30" t="e">
        <f>IF($D58="","",VLOOKUP($D58,KALPit!$F$10:$BI$212,E$1,FALSE))</f>
        <v>#N/A</v>
      </c>
      <c r="F58" s="30" t="e">
        <f>IF($D58="","",VLOOKUP($D58,KALPit!$F$10:$BI$212,F$1+1,FALSE))</f>
        <v>#N/A</v>
      </c>
      <c r="G58" s="46" t="e">
        <f t="shared" si="91"/>
        <v>#N/A</v>
      </c>
      <c r="H58" s="235" t="e">
        <f t="shared" si="92"/>
        <v>#N/A</v>
      </c>
      <c r="I58" s="236" t="e">
        <f t="shared" si="93"/>
        <v>#N/A</v>
      </c>
      <c r="J58" s="92" t="e">
        <f>IF($D58="","",VLOOKUP($D58,KALPit!$F$10:$BI$70,J$40,FALSE))</f>
        <v>#N/A</v>
      </c>
      <c r="K58" s="235">
        <f t="shared" si="94"/>
        <v>0</v>
      </c>
      <c r="L58" s="46" t="e">
        <f>IF($D58="","",VLOOKUP($D58,KALPit!$F$10:$BI$70,L$40,FALSE))</f>
        <v>#N/A</v>
      </c>
      <c r="M58" s="235" t="e">
        <f>IF($D58="","",VLOOKUP($D58,KALPit!$F$10:$BI$70,M$40,FALSE))</f>
        <v>#N/A</v>
      </c>
      <c r="N58" s="236" t="e">
        <f>IF($D58="","",VLOOKUP($D58,KALPit!$F$10:$BI$70,N$40,FALSE))</f>
        <v>#N/A</v>
      </c>
      <c r="O58" s="235" t="e">
        <f>IF($D58="","",VLOOKUP($D58,KALPit!$F$10:$BI$70,O$40,FALSE))</f>
        <v>#N/A</v>
      </c>
      <c r="P58" s="235" t="e">
        <f>IF($D58="","",VLOOKUP($D58,KALPit!$F$10:$BI$70,P$40,FALSE))</f>
        <v>#N/A</v>
      </c>
      <c r="Q58" s="235" t="e">
        <f>IF($D58="","",VLOOKUP($D58,KALPit!$F$10:$BI$70,Q$40,FALSE))</f>
        <v>#N/A</v>
      </c>
      <c r="R58" s="235" t="e">
        <f>IF($D58="","",VLOOKUP($D58,KALPit!$F$10:$BI$70,R$40,FALSE))</f>
        <v>#N/A</v>
      </c>
      <c r="S58" s="235" t="e">
        <f>IF($D58="","",VLOOKUP($D58,KALPit!$F$10:$BI$70,S$40,FALSE))</f>
        <v>#N/A</v>
      </c>
      <c r="T58" s="235" t="e">
        <f>IF($D58="","",VLOOKUP($D58,KALPit!$F$10:$BI$70,T$40,FALSE))</f>
        <v>#N/A</v>
      </c>
      <c r="U58" s="235" t="e">
        <f>IF($D58="","",VLOOKUP($D58,KALPit!$F$10:$BI$70,U$40,FALSE))</f>
        <v>#N/A</v>
      </c>
      <c r="V58" s="235" t="e">
        <f>IF($D58="","",VLOOKUP($D58,KALPit!$F$10:$BI$70,V$40,FALSE))</f>
        <v>#N/A</v>
      </c>
      <c r="W58" s="235" t="e">
        <f>IF($D58="","",VLOOKUP($D58,KALPit!$F$10:$BI$70,W$40,FALSE))</f>
        <v>#N/A</v>
      </c>
      <c r="X58" s="235" t="e">
        <f>IF($D58="","",VLOOKUP($D58,KALPit!$F$10:$BI$70,X$40,FALSE))</f>
        <v>#N/A</v>
      </c>
      <c r="Y58" s="235" t="e">
        <f>IF($D58="","",VLOOKUP($D58,KALPit!$F$10:$BI$70,Y$40,FALSE))</f>
        <v>#N/A</v>
      </c>
      <c r="Z58" s="236" t="e">
        <f>IF($D58="","",VLOOKUP($D58,KALPit!$F$10:$BI$70,Z$40,FALSE))</f>
        <v>#N/A</v>
      </c>
      <c r="AA58" s="46" t="e">
        <f>IF($D58="","",VLOOKUP($D58,KALPit!$F$10:$BI$70,AA$40,FALSE))</f>
        <v>#N/A</v>
      </c>
      <c r="AB58" s="235" t="e">
        <f>IF($D58="","",VLOOKUP($D58,KALPit!$F$10:$BI$70,AB$40,FALSE))</f>
        <v>#N/A</v>
      </c>
      <c r="AC58" s="73" t="e">
        <f>IF($D58="","",VLOOKUP($D58,KALPit!$F$10:$BI$70,AC$40,FALSE))</f>
        <v>#N/A</v>
      </c>
    </row>
    <row r="59" spans="1:34" x14ac:dyDescent="0.25">
      <c r="A59">
        <v>6</v>
      </c>
      <c r="B59" s="253">
        <v>2019</v>
      </c>
      <c r="C59" s="32" t="s">
        <v>13</v>
      </c>
      <c r="D59" s="33" t="s">
        <v>210</v>
      </c>
      <c r="E59" s="33" t="e">
        <f>IF($D59="","",VLOOKUP($D59,KALPit!$F$10:$BI$212,E$1,FALSE))</f>
        <v>#N/A</v>
      </c>
      <c r="F59" s="33" t="e">
        <f>IF($D59="","",VLOOKUP($D59,KALPit!$F$10:$BI$212,F$1+1,FALSE))</f>
        <v>#N/A</v>
      </c>
      <c r="G59" s="47" t="e">
        <f t="shared" si="91"/>
        <v>#N/A</v>
      </c>
      <c r="H59" s="233" t="e">
        <f t="shared" si="92"/>
        <v>#N/A</v>
      </c>
      <c r="I59" s="234" t="e">
        <f t="shared" si="93"/>
        <v>#N/A</v>
      </c>
      <c r="J59" s="93" t="e">
        <f>IF($D59="","",VLOOKUP($D59,KALPit!$F$10:$BI$70,J$40,FALSE))</f>
        <v>#N/A</v>
      </c>
      <c r="K59" s="233">
        <f t="shared" si="94"/>
        <v>0</v>
      </c>
      <c r="L59" s="47" t="e">
        <f>IF($D59="","",VLOOKUP($D59,KALPit!$F$10:$BI$70,L$40,FALSE))</f>
        <v>#N/A</v>
      </c>
      <c r="M59" s="233" t="e">
        <f>IF($D59="","",VLOOKUP($D59,KALPit!$F$10:$BI$70,M$40,FALSE))</f>
        <v>#N/A</v>
      </c>
      <c r="N59" s="234" t="e">
        <f>IF($D59="","",VLOOKUP($D59,KALPit!$F$10:$BI$70,N$40,FALSE))</f>
        <v>#N/A</v>
      </c>
      <c r="O59" s="233" t="e">
        <f>IF($D59="","",VLOOKUP($D59,KALPit!$F$10:$BI$70,O$40,FALSE))</f>
        <v>#N/A</v>
      </c>
      <c r="P59" s="233" t="e">
        <f>IF($D59="","",VLOOKUP($D59,KALPit!$F$10:$BI$70,P$40,FALSE))</f>
        <v>#N/A</v>
      </c>
      <c r="Q59" s="233" t="e">
        <f>IF($D59="","",VLOOKUP($D59,KALPit!$F$10:$BI$70,Q$40,FALSE))</f>
        <v>#N/A</v>
      </c>
      <c r="R59" s="233" t="e">
        <f>IF($D59="","",VLOOKUP($D59,KALPit!$F$10:$BI$70,R$40,FALSE))</f>
        <v>#N/A</v>
      </c>
      <c r="S59" s="233" t="e">
        <f>IF($D59="","",VLOOKUP($D59,KALPit!$F$10:$BI$70,S$40,FALSE))</f>
        <v>#N/A</v>
      </c>
      <c r="T59" s="233" t="e">
        <f>IF($D59="","",VLOOKUP($D59,KALPit!$F$10:$BI$70,T$40,FALSE))</f>
        <v>#N/A</v>
      </c>
      <c r="U59" s="233" t="e">
        <f>IF($D59="","",VLOOKUP($D59,KALPit!$F$10:$BI$70,U$40,FALSE))</f>
        <v>#N/A</v>
      </c>
      <c r="V59" s="233" t="e">
        <f>IF($D59="","",VLOOKUP($D59,KALPit!$F$10:$BI$70,V$40,FALSE))</f>
        <v>#N/A</v>
      </c>
      <c r="W59" s="233" t="e">
        <f>IF($D59="","",VLOOKUP($D59,KALPit!$F$10:$BI$70,W$40,FALSE))</f>
        <v>#N/A</v>
      </c>
      <c r="X59" s="233" t="e">
        <f>IF($D59="","",VLOOKUP($D59,KALPit!$F$10:$BI$70,X$40,FALSE))</f>
        <v>#N/A</v>
      </c>
      <c r="Y59" s="233" t="e">
        <f>IF($D59="","",VLOOKUP($D59,KALPit!$F$10:$BI$70,Y$40,FALSE))</f>
        <v>#N/A</v>
      </c>
      <c r="Z59" s="234" t="e">
        <f>IF($D59="","",VLOOKUP($D59,KALPit!$F$10:$BI$70,Z$40,FALSE))</f>
        <v>#N/A</v>
      </c>
      <c r="AA59" s="47" t="e">
        <f>IF($D59="","",VLOOKUP($D59,KALPit!$F$10:$BI$70,AA$40,FALSE))</f>
        <v>#N/A</v>
      </c>
      <c r="AB59" s="233" t="e">
        <f>IF($D59="","",VLOOKUP($D59,KALPit!$F$10:$BI$70,AB$40,FALSE))</f>
        <v>#N/A</v>
      </c>
      <c r="AC59" s="74" t="e">
        <f>IF($D59="","",VLOOKUP($D59,KALPit!$F$10:$BI$70,AC$40,FALSE))</f>
        <v>#N/A</v>
      </c>
    </row>
  </sheetData>
  <mergeCells count="6">
    <mergeCell ref="AI31:AU31"/>
    <mergeCell ref="AH26:AU26"/>
    <mergeCell ref="AI27:AU27"/>
    <mergeCell ref="AI28:AU28"/>
    <mergeCell ref="AI29:AU29"/>
    <mergeCell ref="AI30:AU30"/>
  </mergeCells>
  <conditionalFormatting sqref="H13">
    <cfRule type="expression" dxfId="106" priority="15">
      <formula>IF(SUM(H14:H19)&gt;1,1,0)</formula>
    </cfRule>
  </conditionalFormatting>
  <conditionalFormatting sqref="I13">
    <cfRule type="expression" dxfId="105" priority="14">
      <formula>IF(SUM(I14:I19)&gt;1,1,0)</formula>
    </cfRule>
  </conditionalFormatting>
  <conditionalFormatting sqref="G13">
    <cfRule type="expression" dxfId="104" priority="13">
      <formula>IF(OR(SUM(G14:G19)&gt;1,SUM(G14:G19)=0),1,0)</formula>
    </cfRule>
  </conditionalFormatting>
  <conditionalFormatting sqref="J2">
    <cfRule type="expression" dxfId="103" priority="12">
      <formula>-IF(SUM(J3:J11)&gt;1,1,0)</formula>
    </cfRule>
  </conditionalFormatting>
  <conditionalFormatting sqref="I2">
    <cfRule type="expression" dxfId="102" priority="11">
      <formula>-IF(SUM(I3:I11)&gt;1,1,0)</formula>
    </cfRule>
  </conditionalFormatting>
  <conditionalFormatting sqref="G21">
    <cfRule type="expression" dxfId="101" priority="10">
      <formula>IF(SUM($G$22:$G$24)&gt;1,1,0)</formula>
    </cfRule>
  </conditionalFormatting>
  <conditionalFormatting sqref="G41">
    <cfRule type="expression" dxfId="100" priority="9">
      <formula>IF(SUM($G$42:$G$47)&gt;1,1,0)</formula>
    </cfRule>
  </conditionalFormatting>
  <conditionalFormatting sqref="I41">
    <cfRule type="expression" dxfId="99" priority="8">
      <formula>IF(SUM($I$42:$I$47)&gt;3,1,0)</formula>
    </cfRule>
  </conditionalFormatting>
  <conditionalFormatting sqref="H41">
    <cfRule type="expression" dxfId="98" priority="7">
      <formula>IF(SUM($H$42:$H$47)&gt;2,1,0)</formula>
    </cfRule>
  </conditionalFormatting>
  <conditionalFormatting sqref="D22:D24 D14:D19 D3:D11">
    <cfRule type="expression" dxfId="97" priority="5">
      <formula>IF($BA3&lt;4.5,1,0)</formula>
    </cfRule>
    <cfRule type="expression" dxfId="96" priority="6">
      <formula>IF($BA3&gt;7,1,0)</formula>
    </cfRule>
  </conditionalFormatting>
  <conditionalFormatting sqref="D15">
    <cfRule type="expression" dxfId="95" priority="3">
      <formula>IF($BA15&lt;4.5,1,0)</formula>
    </cfRule>
    <cfRule type="expression" dxfId="94" priority="4">
      <formula>IF($BA15&gt;7,1,0)</formula>
    </cfRule>
  </conditionalFormatting>
  <conditionalFormatting sqref="G2">
    <cfRule type="expression" dxfId="93" priority="2">
      <formula>IF(OR(SUM(G3:G11)&gt;1,SUM(G3:G11)=0),1,0)</formula>
    </cfRule>
  </conditionalFormatting>
  <conditionalFormatting sqref="H2">
    <cfRule type="expression" dxfId="92" priority="1">
      <formula>IF(SUM(H3:H11)&gt;1,1,0)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4">
    <tabColor theme="9"/>
  </sheetPr>
  <dimension ref="A1:O127"/>
  <sheetViews>
    <sheetView workbookViewId="0">
      <selection activeCell="L10" sqref="L10"/>
    </sheetView>
  </sheetViews>
  <sheetFormatPr defaultRowHeight="15" x14ac:dyDescent="0.25"/>
  <cols>
    <col min="1" max="1" width="24.5703125" bestFit="1" customWidth="1"/>
    <col min="2" max="2" width="14.28515625" bestFit="1" customWidth="1"/>
    <col min="3" max="3" width="0.7109375" customWidth="1"/>
    <col min="4" max="4" width="0.7109375" style="339" customWidth="1"/>
    <col min="5" max="5" width="20.5703125" bestFit="1" customWidth="1"/>
    <col min="6" max="6" width="14.28515625" bestFit="1" customWidth="1"/>
    <col min="7" max="7" width="0.5703125" customWidth="1"/>
    <col min="8" max="8" width="20.5703125" bestFit="1" customWidth="1"/>
    <col min="9" max="9" width="14.28515625" bestFit="1" customWidth="1"/>
    <col min="10" max="10" width="20.5703125" bestFit="1" customWidth="1"/>
    <col min="11" max="11" width="14.28515625" bestFit="1" customWidth="1"/>
    <col min="12" max="12" width="26.42578125" customWidth="1"/>
    <col min="13" max="13" width="14.28515625" bestFit="1" customWidth="1"/>
    <col min="14" max="14" width="9" bestFit="1" customWidth="1"/>
    <col min="15" max="15" width="13.7109375" bestFit="1" customWidth="1"/>
  </cols>
  <sheetData>
    <row r="1" spans="1:15" ht="15.75" thickBot="1" x14ac:dyDescent="0.3"/>
    <row r="2" spans="1:15" ht="15.75" customHeight="1" thickBot="1" x14ac:dyDescent="0.3">
      <c r="A2" s="409" t="s">
        <v>437</v>
      </c>
      <c r="B2" s="409"/>
      <c r="C2" s="410"/>
      <c r="D2" s="410"/>
      <c r="E2" s="409" t="s">
        <v>438</v>
      </c>
      <c r="F2" s="409"/>
      <c r="G2" s="410"/>
      <c r="H2" s="409" t="s">
        <v>439</v>
      </c>
      <c r="I2" s="409"/>
      <c r="J2" s="404" t="s">
        <v>275</v>
      </c>
      <c r="K2" s="405"/>
      <c r="L2" s="157" t="s">
        <v>309</v>
      </c>
      <c r="M2" s="171" t="s">
        <v>310</v>
      </c>
      <c r="N2" s="158" t="s">
        <v>265</v>
      </c>
    </row>
    <row r="3" spans="1:15" ht="15.75" thickBot="1" x14ac:dyDescent="0.3">
      <c r="A3" s="341" t="s">
        <v>244</v>
      </c>
      <c r="B3" s="342" t="s">
        <v>920</v>
      </c>
      <c r="C3" s="411"/>
      <c r="D3" s="341"/>
      <c r="E3" s="341" t="s">
        <v>252</v>
      </c>
      <c r="F3" s="342">
        <v>0</v>
      </c>
      <c r="G3" s="341"/>
      <c r="H3" s="341" t="s">
        <v>252</v>
      </c>
      <c r="I3" s="346">
        <v>1853799</v>
      </c>
      <c r="J3" s="136" t="s">
        <v>252</v>
      </c>
      <c r="K3" s="140">
        <f>F20</f>
        <v>0</v>
      </c>
      <c r="L3" s="136" t="s">
        <v>252</v>
      </c>
      <c r="M3" s="159">
        <f>K3-I3</f>
        <v>-1853799</v>
      </c>
      <c r="N3" s="167">
        <f>K3/I3</f>
        <v>0</v>
      </c>
    </row>
    <row r="4" spans="1:15" ht="22.5" customHeight="1" thickBot="1" x14ac:dyDescent="0.3">
      <c r="A4" s="341" t="s">
        <v>245</v>
      </c>
      <c r="B4" s="343">
        <v>4238000</v>
      </c>
      <c r="C4" s="411"/>
      <c r="D4" s="341"/>
      <c r="E4" s="341" t="s">
        <v>253</v>
      </c>
      <c r="F4" s="342">
        <v>0</v>
      </c>
      <c r="G4" s="341"/>
      <c r="H4" s="341" t="s">
        <v>253</v>
      </c>
      <c r="I4" s="346">
        <v>22886</v>
      </c>
      <c r="J4" s="134" t="s">
        <v>253</v>
      </c>
      <c r="K4" s="141">
        <f>F4</f>
        <v>0</v>
      </c>
      <c r="L4" s="134" t="s">
        <v>253</v>
      </c>
      <c r="M4" s="160">
        <f>F4-I4</f>
        <v>-22886</v>
      </c>
      <c r="N4" s="168">
        <f>F4/I4</f>
        <v>0</v>
      </c>
    </row>
    <row r="5" spans="1:15" ht="15.75" thickBot="1" x14ac:dyDescent="0.3">
      <c r="A5" s="341" t="s">
        <v>246</v>
      </c>
      <c r="B5" s="343">
        <v>86582955</v>
      </c>
      <c r="C5" s="411"/>
      <c r="D5" s="341"/>
      <c r="E5" s="341"/>
      <c r="F5" s="342"/>
      <c r="G5" s="341"/>
      <c r="H5" s="341"/>
      <c r="I5" s="342"/>
      <c r="J5" s="136"/>
      <c r="K5" s="139"/>
      <c r="L5" s="136"/>
      <c r="M5" s="161"/>
      <c r="N5" s="139"/>
    </row>
    <row r="6" spans="1:15" ht="15.75" thickBot="1" x14ac:dyDescent="0.3">
      <c r="A6" s="341" t="s">
        <v>247</v>
      </c>
      <c r="B6" s="343">
        <v>170000000</v>
      </c>
      <c r="C6" s="411"/>
      <c r="D6" s="341"/>
      <c r="E6" s="341" t="s">
        <v>254</v>
      </c>
      <c r="F6" s="343">
        <v>0</v>
      </c>
      <c r="G6" s="341"/>
      <c r="H6" s="341" t="s">
        <v>254</v>
      </c>
      <c r="I6" s="343">
        <v>20272062</v>
      </c>
      <c r="J6" s="134" t="s">
        <v>254</v>
      </c>
      <c r="K6" s="138" t="e">
        <f>F21</f>
        <v>#DIV/0!</v>
      </c>
      <c r="L6" s="134" t="s">
        <v>254</v>
      </c>
      <c r="M6" s="162" t="e">
        <f>K6-I6</f>
        <v>#DIV/0!</v>
      </c>
      <c r="N6" s="168" t="e">
        <f>K6/I6</f>
        <v>#DIV/0!</v>
      </c>
    </row>
    <row r="7" spans="1:15" ht="15.75" thickBot="1" x14ac:dyDescent="0.3">
      <c r="A7" s="341" t="s">
        <v>248</v>
      </c>
      <c r="B7" s="344">
        <v>-31530036</v>
      </c>
      <c r="C7" s="411"/>
      <c r="D7" s="341"/>
      <c r="E7" s="341" t="s">
        <v>921</v>
      </c>
      <c r="F7" s="343">
        <v>0</v>
      </c>
      <c r="G7" s="341"/>
      <c r="H7" s="341" t="s">
        <v>921</v>
      </c>
      <c r="I7" s="343">
        <v>27227340</v>
      </c>
      <c r="J7" s="136" t="s">
        <v>921</v>
      </c>
      <c r="K7" s="138">
        <f>F7</f>
        <v>0</v>
      </c>
      <c r="L7" s="136" t="s">
        <v>921</v>
      </c>
      <c r="M7" s="162">
        <f>F7-I7</f>
        <v>-27227340</v>
      </c>
      <c r="N7" s="168">
        <f>K7/I7</f>
        <v>0</v>
      </c>
    </row>
    <row r="8" spans="1:15" ht="15.75" thickBot="1" x14ac:dyDescent="0.3">
      <c r="A8" s="341"/>
      <c r="B8" s="342"/>
      <c r="C8" s="411"/>
      <c r="D8" s="341"/>
      <c r="E8" s="341" t="s">
        <v>255</v>
      </c>
      <c r="F8" s="343">
        <v>0</v>
      </c>
      <c r="G8" s="341"/>
      <c r="H8" s="341" t="s">
        <v>255</v>
      </c>
      <c r="I8" s="343">
        <v>0</v>
      </c>
      <c r="J8" s="136" t="s">
        <v>255</v>
      </c>
      <c r="K8" s="137">
        <v>0</v>
      </c>
      <c r="L8" s="136" t="s">
        <v>255</v>
      </c>
      <c r="M8" s="163">
        <f>F8-I8</f>
        <v>0</v>
      </c>
      <c r="N8" s="167" t="e">
        <f>F8/I8</f>
        <v>#DIV/0!</v>
      </c>
    </row>
    <row r="9" spans="1:15" ht="15.75" thickBot="1" x14ac:dyDescent="0.3">
      <c r="A9" s="341" t="s">
        <v>249</v>
      </c>
      <c r="B9" s="343">
        <v>4346488</v>
      </c>
      <c r="C9" s="411"/>
      <c r="D9" s="341"/>
      <c r="E9" s="341" t="s">
        <v>256</v>
      </c>
      <c r="F9" s="343">
        <v>72357500</v>
      </c>
      <c r="G9" s="341"/>
      <c r="H9" s="341" t="s">
        <v>256</v>
      </c>
      <c r="I9" s="343">
        <v>72357500</v>
      </c>
      <c r="J9" s="134" t="s">
        <v>256</v>
      </c>
      <c r="K9" s="138">
        <f>F9</f>
        <v>72357500</v>
      </c>
      <c r="L9" s="134" t="s">
        <v>256</v>
      </c>
      <c r="M9" s="162">
        <f>F9-I9</f>
        <v>0</v>
      </c>
      <c r="N9" s="168">
        <f>K9/I9</f>
        <v>1</v>
      </c>
      <c r="O9" s="10" t="e">
        <f>SUM(M6:M10)</f>
        <v>#DIV/0!</v>
      </c>
    </row>
    <row r="10" spans="1:15" ht="15.75" thickBot="1" x14ac:dyDescent="0.3">
      <c r="A10" s="341" t="s">
        <v>250</v>
      </c>
      <c r="B10" s="343">
        <v>3598946</v>
      </c>
      <c r="C10" s="411"/>
      <c r="D10" s="341"/>
      <c r="E10" s="341" t="s">
        <v>257</v>
      </c>
      <c r="F10" s="343">
        <v>0</v>
      </c>
      <c r="G10" s="341"/>
      <c r="H10" s="341" t="s">
        <v>257</v>
      </c>
      <c r="I10" s="343">
        <v>8198617</v>
      </c>
      <c r="J10" s="136" t="s">
        <v>257</v>
      </c>
      <c r="K10" s="137" t="e">
        <f>F23</f>
        <v>#DIV/0!</v>
      </c>
      <c r="L10" s="136" t="s">
        <v>257</v>
      </c>
      <c r="M10" s="163" t="e">
        <f>K10-I10</f>
        <v>#DIV/0!</v>
      </c>
      <c r="N10" s="167" t="e">
        <f>K10/I10</f>
        <v>#DIV/0!</v>
      </c>
    </row>
    <row r="11" spans="1:15" s="339" customFormat="1" ht="15.75" thickBot="1" x14ac:dyDescent="0.3">
      <c r="A11" s="341"/>
      <c r="B11" s="341"/>
      <c r="C11" s="342"/>
      <c r="D11" s="341"/>
      <c r="E11" s="341" t="s">
        <v>258</v>
      </c>
      <c r="F11" s="343">
        <v>13273896</v>
      </c>
      <c r="G11" s="341"/>
      <c r="H11" s="341" t="s">
        <v>258</v>
      </c>
      <c r="I11" s="343">
        <v>15687667</v>
      </c>
      <c r="J11" s="134" t="s">
        <v>258</v>
      </c>
      <c r="K11" s="138"/>
      <c r="L11" s="134" t="s">
        <v>258</v>
      </c>
      <c r="M11" s="162">
        <f>F11-I11</f>
        <v>-2413771</v>
      </c>
      <c r="N11" s="168">
        <f>F11/I11</f>
        <v>0.84613575747113956</v>
      </c>
    </row>
    <row r="12" spans="1:15" ht="15.75" thickBot="1" x14ac:dyDescent="0.3">
      <c r="A12" s="341" t="s">
        <v>251</v>
      </c>
      <c r="B12" s="342"/>
      <c r="C12" s="411"/>
      <c r="D12" s="341"/>
      <c r="E12" s="341" t="s">
        <v>259</v>
      </c>
      <c r="F12" s="347">
        <v>12636740</v>
      </c>
      <c r="G12" s="341"/>
      <c r="H12" s="341" t="s">
        <v>259</v>
      </c>
      <c r="I12" s="412">
        <v>0</v>
      </c>
      <c r="J12" s="136" t="s">
        <v>259</v>
      </c>
      <c r="K12" s="142">
        <f>F12</f>
        <v>12636740</v>
      </c>
      <c r="L12" s="136" t="s">
        <v>259</v>
      </c>
      <c r="M12" s="164">
        <f>F12-I12</f>
        <v>12636740</v>
      </c>
      <c r="N12" s="169" t="e">
        <f>F12/I12</f>
        <v>#DIV/0!</v>
      </c>
    </row>
    <row r="13" spans="1:15" ht="15.75" thickBot="1" x14ac:dyDescent="0.3">
      <c r="A13" s="345" t="s">
        <v>922</v>
      </c>
      <c r="B13" s="343">
        <v>38500000</v>
      </c>
      <c r="C13" s="411"/>
      <c r="D13" s="341"/>
      <c r="E13" s="341"/>
      <c r="F13" s="342"/>
      <c r="G13" s="341"/>
      <c r="H13" s="341"/>
      <c r="I13" s="342"/>
      <c r="J13" s="134"/>
      <c r="K13" s="135"/>
      <c r="L13" s="134"/>
      <c r="M13" s="165"/>
      <c r="N13" s="135"/>
    </row>
    <row r="14" spans="1:15" ht="15.75" thickBot="1" x14ac:dyDescent="0.3">
      <c r="A14" s="345" t="s">
        <v>923</v>
      </c>
      <c r="B14" s="343">
        <v>13000000</v>
      </c>
      <c r="C14" s="411"/>
      <c r="D14" s="341"/>
      <c r="E14" s="341" t="s">
        <v>260</v>
      </c>
      <c r="F14" s="343">
        <v>0</v>
      </c>
      <c r="G14" s="341"/>
      <c r="H14" s="341" t="s">
        <v>260</v>
      </c>
      <c r="I14" s="343">
        <v>98009417</v>
      </c>
      <c r="J14" s="136" t="s">
        <v>260</v>
      </c>
      <c r="K14" s="137">
        <f>F26</f>
        <v>30464373.055555556</v>
      </c>
      <c r="L14" s="136" t="s">
        <v>260</v>
      </c>
      <c r="M14" s="163">
        <f>K14-I14</f>
        <v>-67545043.944444448</v>
      </c>
      <c r="N14" s="167">
        <f>K14/I14</f>
        <v>0.31083108121697689</v>
      </c>
    </row>
    <row r="15" spans="1:15" ht="15.75" thickBot="1" x14ac:dyDescent="0.3">
      <c r="A15" s="345" t="s">
        <v>924</v>
      </c>
      <c r="B15" s="343">
        <v>10920000</v>
      </c>
      <c r="C15" s="411"/>
      <c r="D15" s="341"/>
      <c r="E15" s="341" t="s">
        <v>261</v>
      </c>
      <c r="F15" s="343">
        <v>1200000</v>
      </c>
      <c r="G15" s="341"/>
      <c r="H15" s="341" t="s">
        <v>261</v>
      </c>
      <c r="I15" s="343">
        <v>4631284</v>
      </c>
      <c r="J15" s="134" t="s">
        <v>261</v>
      </c>
      <c r="K15" s="138">
        <f>F27</f>
        <v>2691148.1481481483</v>
      </c>
      <c r="L15" s="134" t="s">
        <v>261</v>
      </c>
      <c r="M15" s="162">
        <f>K15-I15</f>
        <v>-1940135.8518518517</v>
      </c>
      <c r="N15" s="168">
        <f>K15/I15</f>
        <v>0.58108035442182948</v>
      </c>
    </row>
    <row r="16" spans="1:15" ht="15.75" thickBot="1" x14ac:dyDescent="0.3">
      <c r="A16" s="345" t="s">
        <v>925</v>
      </c>
      <c r="B16" s="343">
        <v>10729755</v>
      </c>
      <c r="C16" s="411"/>
      <c r="D16" s="341"/>
      <c r="E16" s="341"/>
      <c r="F16" s="342"/>
      <c r="G16" s="341"/>
      <c r="H16" s="341"/>
      <c r="I16" s="342"/>
      <c r="J16" s="136"/>
      <c r="K16" s="139"/>
      <c r="L16" s="136"/>
      <c r="M16" s="161"/>
      <c r="N16" s="139"/>
    </row>
    <row r="17" spans="1:14" ht="15.75" thickBot="1" x14ac:dyDescent="0.3">
      <c r="A17" s="345" t="s">
        <v>926</v>
      </c>
      <c r="B17" s="343">
        <v>4780000</v>
      </c>
      <c r="C17" s="411"/>
      <c r="D17" s="341"/>
      <c r="E17" s="341" t="s">
        <v>262</v>
      </c>
      <c r="F17" s="347">
        <v>56794240</v>
      </c>
      <c r="G17" s="341"/>
      <c r="H17" s="341" t="s">
        <v>262</v>
      </c>
      <c r="I17" s="344">
        <v>-637156</v>
      </c>
      <c r="J17" s="143" t="s">
        <v>262</v>
      </c>
      <c r="K17" s="144" t="e">
        <f>SUM(K6:K12)-SUM(K14:K15)</f>
        <v>#DIV/0!</v>
      </c>
      <c r="L17" s="143" t="s">
        <v>262</v>
      </c>
      <c r="M17" s="166" t="e">
        <f>K17-I17</f>
        <v>#DIV/0!</v>
      </c>
      <c r="N17" s="170" t="e">
        <f>K17/I17</f>
        <v>#DIV/0!</v>
      </c>
    </row>
    <row r="18" spans="1:14" ht="15.75" thickBot="1" x14ac:dyDescent="0.3">
      <c r="A18" s="175"/>
      <c r="B18" s="150">
        <v>162</v>
      </c>
      <c r="C18" s="175"/>
      <c r="D18" s="175"/>
      <c r="E18" s="154" t="s">
        <v>281</v>
      </c>
      <c r="F18" s="178" t="e">
        <f>F6/F3</f>
        <v>#DIV/0!</v>
      </c>
      <c r="G18" s="321"/>
      <c r="H18" s="154" t="s">
        <v>281</v>
      </c>
      <c r="I18" s="178">
        <f>I6/I3</f>
        <v>10.935415328199012</v>
      </c>
      <c r="J18" s="177" t="s">
        <v>281</v>
      </c>
      <c r="K18" s="178">
        <v>21</v>
      </c>
      <c r="L18" s="136" t="str">
        <f>E18</f>
        <v>Avg Ticket Income</v>
      </c>
      <c r="M18" s="189" t="e">
        <f>F18-I18</f>
        <v>#DIV/0!</v>
      </c>
      <c r="N18" s="167" t="e">
        <f>F18/I18</f>
        <v>#DIV/0!</v>
      </c>
    </row>
    <row r="19" spans="1:14" x14ac:dyDescent="0.25">
      <c r="A19" s="153" t="s">
        <v>263</v>
      </c>
      <c r="B19" s="185">
        <v>63</v>
      </c>
      <c r="C19" s="153"/>
      <c r="D19" s="153"/>
      <c r="E19" s="134" t="s">
        <v>287</v>
      </c>
      <c r="F19" s="179">
        <f>B18/2-B22-B23</f>
        <v>28</v>
      </c>
      <c r="G19" s="317"/>
      <c r="H19" s="134"/>
      <c r="I19" s="179"/>
      <c r="J19" s="148" t="s">
        <v>287</v>
      </c>
      <c r="K19" s="179">
        <v>81</v>
      </c>
      <c r="L19" s="134"/>
      <c r="M19" s="162"/>
      <c r="N19" s="168"/>
    </row>
    <row r="20" spans="1:14" ht="15.75" thickBot="1" x14ac:dyDescent="0.3">
      <c r="A20" s="153" t="s">
        <v>264</v>
      </c>
      <c r="B20" s="186">
        <v>42</v>
      </c>
      <c r="C20" s="153"/>
      <c r="D20" s="153"/>
      <c r="E20" s="136" t="s">
        <v>282</v>
      </c>
      <c r="F20" s="180">
        <f>F3+F4*F19</f>
        <v>0</v>
      </c>
      <c r="G20" s="322"/>
      <c r="H20" s="136" t="s">
        <v>282</v>
      </c>
      <c r="I20" s="180">
        <f>I3+I4*I19</f>
        <v>1853799</v>
      </c>
      <c r="J20" s="147" t="s">
        <v>282</v>
      </c>
      <c r="K20" s="180">
        <v>2300000</v>
      </c>
      <c r="L20" s="136" t="str">
        <f>E20</f>
        <v>Est. Attendance</v>
      </c>
      <c r="M20" s="188">
        <f>F20-I20</f>
        <v>-1853799</v>
      </c>
      <c r="N20" s="167">
        <f>F20/I20</f>
        <v>0</v>
      </c>
    </row>
    <row r="21" spans="1:14" ht="15.75" thickBot="1" x14ac:dyDescent="0.3">
      <c r="A21" s="153" t="s">
        <v>265</v>
      </c>
      <c r="B21" s="152">
        <f>B19/(B19+B20)</f>
        <v>0.6</v>
      </c>
      <c r="C21" s="319"/>
      <c r="D21" s="319"/>
      <c r="E21" s="134" t="s">
        <v>283</v>
      </c>
      <c r="F21" s="181" t="e">
        <f>F6+F4*F18*F19</f>
        <v>#DIV/0!</v>
      </c>
      <c r="G21" s="323"/>
      <c r="H21" s="134" t="s">
        <v>283</v>
      </c>
      <c r="I21" s="181">
        <f>I6+I4*I18*I19</f>
        <v>20272062</v>
      </c>
      <c r="J21" s="148" t="s">
        <v>283</v>
      </c>
      <c r="K21" s="181">
        <v>50000000</v>
      </c>
      <c r="L21" s="134" t="str">
        <f t="shared" ref="L21:L29" si="0">E21</f>
        <v>Proj. Gate Rev</v>
      </c>
      <c r="M21" s="162" t="e">
        <f t="shared" ref="M21:M29" si="1">F21-I21</f>
        <v>#DIV/0!</v>
      </c>
      <c r="N21" s="168" t="e">
        <f t="shared" ref="N21:N29" si="2">F21/I21</f>
        <v>#DIV/0!</v>
      </c>
    </row>
    <row r="22" spans="1:14" x14ac:dyDescent="0.25">
      <c r="A22" s="153" t="s">
        <v>266</v>
      </c>
      <c r="B22" s="185">
        <v>32</v>
      </c>
      <c r="C22" s="153"/>
      <c r="D22" s="153"/>
      <c r="E22" s="136" t="s">
        <v>284</v>
      </c>
      <c r="F22" s="182" t="e">
        <f>F10/F3</f>
        <v>#DIV/0!</v>
      </c>
      <c r="G22" s="324"/>
      <c r="H22" s="136" t="s">
        <v>284</v>
      </c>
      <c r="I22" s="182">
        <f>I10/I3</f>
        <v>4.4226029898602812</v>
      </c>
      <c r="J22" s="147" t="s">
        <v>284</v>
      </c>
      <c r="K22" s="182">
        <v>3</v>
      </c>
      <c r="L22" s="136" t="str">
        <f t="shared" si="0"/>
        <v>Merch Per Att.</v>
      </c>
      <c r="M22" s="189" t="e">
        <f t="shared" si="1"/>
        <v>#DIV/0!</v>
      </c>
      <c r="N22" s="167" t="e">
        <f t="shared" si="2"/>
        <v>#DIV/0!</v>
      </c>
    </row>
    <row r="23" spans="1:14" ht="15.75" thickBot="1" x14ac:dyDescent="0.3">
      <c r="A23" s="153" t="s">
        <v>267</v>
      </c>
      <c r="B23" s="186">
        <v>21</v>
      </c>
      <c r="C23" s="153"/>
      <c r="D23" s="153"/>
      <c r="E23" s="134" t="s">
        <v>285</v>
      </c>
      <c r="F23" s="181" t="e">
        <f>F20*F22</f>
        <v>#DIV/0!</v>
      </c>
      <c r="G23" s="323"/>
      <c r="H23" s="134" t="s">
        <v>285</v>
      </c>
      <c r="I23" s="181">
        <f>I20*I22</f>
        <v>8198616.9999999991</v>
      </c>
      <c r="J23" s="148" t="s">
        <v>285</v>
      </c>
      <c r="K23" s="181">
        <v>25868622.177973688</v>
      </c>
      <c r="L23" s="134" t="str">
        <f t="shared" si="0"/>
        <v>Proj. Merch</v>
      </c>
      <c r="M23" s="162" t="e">
        <f t="shared" si="1"/>
        <v>#DIV/0!</v>
      </c>
      <c r="N23" s="168" t="e">
        <f t="shared" si="2"/>
        <v>#DIV/0!</v>
      </c>
    </row>
    <row r="24" spans="1:14" x14ac:dyDescent="0.25">
      <c r="A24" s="153" t="s">
        <v>268</v>
      </c>
      <c r="B24" s="152">
        <f>B22/(B22+B23)</f>
        <v>0.60377358490566035</v>
      </c>
      <c r="C24" s="319"/>
      <c r="D24" s="319"/>
      <c r="E24" s="136" t="s">
        <v>286</v>
      </c>
      <c r="F24" s="181" t="e">
        <f>F9+F21+F23</f>
        <v>#DIV/0!</v>
      </c>
      <c r="G24" s="323"/>
      <c r="H24" s="136" t="s">
        <v>286</v>
      </c>
      <c r="I24" s="181">
        <f>I9+I21+I23</f>
        <v>100828179</v>
      </c>
      <c r="J24" s="147" t="s">
        <v>286</v>
      </c>
      <c r="K24" s="181">
        <v>101606896.17797369</v>
      </c>
      <c r="L24" s="136" t="str">
        <f t="shared" si="0"/>
        <v>Proj. Rev.</v>
      </c>
      <c r="M24" s="163" t="e">
        <f t="shared" si="1"/>
        <v>#DIV/0!</v>
      </c>
      <c r="N24" s="167" t="e">
        <f t="shared" si="2"/>
        <v>#DIV/0!</v>
      </c>
    </row>
    <row r="25" spans="1:14" x14ac:dyDescent="0.25">
      <c r="A25" s="153" t="s">
        <v>269</v>
      </c>
      <c r="B25" s="151">
        <f>B19-B22</f>
        <v>31</v>
      </c>
      <c r="C25" s="153"/>
      <c r="D25" s="153"/>
      <c r="E25" s="183" t="s">
        <v>288</v>
      </c>
      <c r="F25" s="181" t="e">
        <f>F24-I10-I9-I6-I8</f>
        <v>#DIV/0!</v>
      </c>
      <c r="G25" s="323"/>
      <c r="H25" s="183"/>
      <c r="I25" s="181"/>
      <c r="J25" s="149" t="s">
        <v>288</v>
      </c>
      <c r="K25" s="181">
        <v>177950.17797368765</v>
      </c>
      <c r="L25" s="134" t="str">
        <f t="shared" si="0"/>
        <v>+/- Improvement</v>
      </c>
      <c r="M25" s="162" t="e">
        <f t="shared" si="1"/>
        <v>#DIV/0!</v>
      </c>
      <c r="N25" s="168" t="e">
        <f t="shared" si="2"/>
        <v>#DIV/0!</v>
      </c>
    </row>
    <row r="26" spans="1:14" x14ac:dyDescent="0.25">
      <c r="A26" s="153" t="s">
        <v>270</v>
      </c>
      <c r="B26" s="151">
        <f>B20-B23</f>
        <v>21</v>
      </c>
      <c r="C26" s="153"/>
      <c r="D26" s="153"/>
      <c r="E26" s="136" t="s">
        <v>298</v>
      </c>
      <c r="F26" s="181">
        <f>$B$5/$B$18*B28+F14</f>
        <v>30464373.055555556</v>
      </c>
      <c r="G26" s="323"/>
      <c r="H26" s="136" t="s">
        <v>298</v>
      </c>
      <c r="I26" s="181">
        <f>I14</f>
        <v>98009417</v>
      </c>
      <c r="J26" s="147" t="s">
        <v>298</v>
      </c>
      <c r="K26" s="181">
        <v>106396953.25925925</v>
      </c>
      <c r="L26" s="136" t="str">
        <f t="shared" si="0"/>
        <v>Est. Player Exp</v>
      </c>
      <c r="M26" s="163">
        <f t="shared" si="1"/>
        <v>-67545043.944444448</v>
      </c>
      <c r="N26" s="167">
        <f t="shared" si="2"/>
        <v>0.31083108121697689</v>
      </c>
    </row>
    <row r="27" spans="1:14" x14ac:dyDescent="0.25">
      <c r="A27" s="153" t="s">
        <v>271</v>
      </c>
      <c r="B27" s="152">
        <f>B25/(B25+B26)</f>
        <v>0.59615384615384615</v>
      </c>
      <c r="C27" s="319"/>
      <c r="D27" s="319"/>
      <c r="E27" s="134" t="s">
        <v>299</v>
      </c>
      <c r="F27" s="181">
        <f>B4/B18*B28+F15</f>
        <v>2691148.1481481483</v>
      </c>
      <c r="G27" s="323"/>
      <c r="H27" s="134" t="s">
        <v>299</v>
      </c>
      <c r="I27" s="181">
        <f>I15</f>
        <v>4631284</v>
      </c>
      <c r="J27" s="148" t="s">
        <v>299</v>
      </c>
      <c r="K27" s="181">
        <v>6429973.1481481474</v>
      </c>
      <c r="L27" s="134" t="str">
        <f t="shared" si="0"/>
        <v>Est. Staff Exp</v>
      </c>
      <c r="M27" s="162">
        <f t="shared" si="1"/>
        <v>-1940135.8518518517</v>
      </c>
      <c r="N27" s="168">
        <f t="shared" si="2"/>
        <v>0.58108035442182948</v>
      </c>
    </row>
    <row r="28" spans="1:14" x14ac:dyDescent="0.25">
      <c r="A28" s="153" t="s">
        <v>272</v>
      </c>
      <c r="B28" s="151">
        <f>B18-B19-B20</f>
        <v>57</v>
      </c>
      <c r="C28" s="153"/>
      <c r="D28" s="153"/>
      <c r="E28" s="136" t="s">
        <v>300</v>
      </c>
      <c r="F28" s="181" t="e">
        <f>F24</f>
        <v>#DIV/0!</v>
      </c>
      <c r="G28" s="323"/>
      <c r="H28" s="136" t="s">
        <v>300</v>
      </c>
      <c r="I28" s="181">
        <f>I24</f>
        <v>100828179</v>
      </c>
      <c r="J28" s="147" t="s">
        <v>300</v>
      </c>
      <c r="K28" s="181">
        <v>101606896.17797369</v>
      </c>
      <c r="L28" s="136" t="str">
        <f t="shared" si="0"/>
        <v>Est. Income</v>
      </c>
      <c r="M28" s="163" t="e">
        <f t="shared" si="1"/>
        <v>#DIV/0!</v>
      </c>
      <c r="N28" s="167" t="e">
        <f t="shared" si="2"/>
        <v>#DIV/0!</v>
      </c>
    </row>
    <row r="29" spans="1:14" x14ac:dyDescent="0.25">
      <c r="A29" s="153" t="s">
        <v>273</v>
      </c>
      <c r="B29" s="151">
        <f>B18/2-B22-B23</f>
        <v>28</v>
      </c>
      <c r="C29" s="153"/>
      <c r="D29" s="153"/>
      <c r="E29" s="134" t="s">
        <v>301</v>
      </c>
      <c r="F29" s="181">
        <f>F26+F27</f>
        <v>33155521.203703705</v>
      </c>
      <c r="G29" s="323"/>
      <c r="H29" s="134" t="s">
        <v>301</v>
      </c>
      <c r="I29" s="181">
        <f>I26+I27</f>
        <v>102640701</v>
      </c>
      <c r="J29" s="148" t="s">
        <v>301</v>
      </c>
      <c r="K29" s="181">
        <v>112826926.4074074</v>
      </c>
      <c r="L29" s="134" t="str">
        <f t="shared" si="0"/>
        <v>Est. Loss</v>
      </c>
      <c r="M29" s="162">
        <f t="shared" si="1"/>
        <v>-69485179.796296299</v>
      </c>
      <c r="N29" s="168">
        <f t="shared" si="2"/>
        <v>0.32302508537722968</v>
      </c>
    </row>
    <row r="30" spans="1:14" x14ac:dyDescent="0.25">
      <c r="A30" s="153" t="s">
        <v>274</v>
      </c>
      <c r="B30" s="151">
        <f>B28-B29</f>
        <v>29</v>
      </c>
      <c r="C30" s="153"/>
      <c r="D30" s="153"/>
      <c r="E30" s="136" t="s">
        <v>314</v>
      </c>
      <c r="F30" s="181">
        <f>B6-F29</f>
        <v>136844478.7962963</v>
      </c>
      <c r="G30" s="323"/>
      <c r="H30" s="136" t="s">
        <v>314</v>
      </c>
      <c r="I30" s="181">
        <f>B6-I29</f>
        <v>67359299</v>
      </c>
      <c r="J30" s="147"/>
      <c r="K30" s="181">
        <v>-21166926.407407403</v>
      </c>
      <c r="L30" s="136" t="str">
        <f t="shared" ref="L30:L32" si="3">E30</f>
        <v>Est. Budget Diff</v>
      </c>
      <c r="M30" s="163">
        <f t="shared" ref="M30:M31" si="4">F30-I30</f>
        <v>69485179.796296299</v>
      </c>
      <c r="N30" s="167">
        <f t="shared" ref="N30:N31" si="5">F30/I30</f>
        <v>2.031560316509474</v>
      </c>
    </row>
    <row r="31" spans="1:14" ht="15.75" thickBot="1" x14ac:dyDescent="0.3">
      <c r="A31" s="176" t="s">
        <v>346</v>
      </c>
      <c r="B31" s="209">
        <f>SUM(B22:B23)/SUM(B22:B23,B29)</f>
        <v>0.65432098765432101</v>
      </c>
      <c r="C31" s="320"/>
      <c r="D31" s="320"/>
      <c r="E31" s="143" t="s">
        <v>302</v>
      </c>
      <c r="F31" s="184" t="e">
        <f>F28-F29</f>
        <v>#DIV/0!</v>
      </c>
      <c r="G31" s="325"/>
      <c r="H31" s="143" t="s">
        <v>302</v>
      </c>
      <c r="I31" s="184">
        <f>I28-I29</f>
        <v>-1812522</v>
      </c>
      <c r="J31" s="187" t="s">
        <v>302</v>
      </c>
      <c r="K31" s="184">
        <v>-11220030.229433715</v>
      </c>
      <c r="L31" s="143" t="str">
        <f t="shared" si="3"/>
        <v>Est. Profit</v>
      </c>
      <c r="M31" s="190" t="e">
        <f t="shared" si="4"/>
        <v>#DIV/0!</v>
      </c>
      <c r="N31" s="191" t="e">
        <f t="shared" si="5"/>
        <v>#DIV/0!</v>
      </c>
    </row>
    <row r="32" spans="1:14" x14ac:dyDescent="0.25">
      <c r="E32" s="136" t="s">
        <v>349</v>
      </c>
      <c r="F32" s="181" t="e">
        <f>F12+F31</f>
        <v>#DIV/0!</v>
      </c>
      <c r="G32" s="323"/>
      <c r="I32" s="156"/>
      <c r="J32" s="148" t="s">
        <v>304</v>
      </c>
      <c r="K32" s="156">
        <v>43625</v>
      </c>
      <c r="L32" s="136" t="str">
        <f t="shared" si="3"/>
        <v>Cash Remaining</v>
      </c>
    </row>
    <row r="33" spans="1:9" x14ac:dyDescent="0.25">
      <c r="A33" s="1" t="s">
        <v>303</v>
      </c>
      <c r="B33" s="1" t="s">
        <v>305</v>
      </c>
      <c r="C33" s="1"/>
      <c r="D33" s="1"/>
      <c r="E33" s="1" t="s">
        <v>306</v>
      </c>
      <c r="F33" s="1" t="s">
        <v>313</v>
      </c>
      <c r="G33" s="1"/>
    </row>
    <row r="34" spans="1:9" x14ac:dyDescent="0.25">
      <c r="A34" s="101">
        <v>59</v>
      </c>
      <c r="B34" s="155">
        <f t="shared" ref="B34:B59" si="6">(A34-$B$19)/$B$28</f>
        <v>-7.0175438596491224E-2</v>
      </c>
      <c r="C34" s="155"/>
      <c r="D34" s="155"/>
      <c r="E34" s="155">
        <f t="shared" ref="E34:E59" si="7">A34/$B$18</f>
        <v>0.36419753086419754</v>
      </c>
      <c r="F34" s="112" t="str">
        <f>IF(OR(A34&lt;$B$19,$B$19+$B$28&lt;A34),"-",(A34-$B$19)&amp;"-"&amp;($B$18-A34-$B$20))</f>
        <v>-</v>
      </c>
      <c r="G34" s="112"/>
    </row>
    <row r="35" spans="1:9" x14ac:dyDescent="0.25">
      <c r="A35" s="101">
        <v>60</v>
      </c>
      <c r="B35" s="155">
        <f t="shared" si="6"/>
        <v>-5.2631578947368418E-2</v>
      </c>
      <c r="C35" s="155"/>
      <c r="D35" s="155"/>
      <c r="E35" s="155">
        <f t="shared" si="7"/>
        <v>0.37037037037037035</v>
      </c>
      <c r="F35" s="112" t="str">
        <f t="shared" ref="F35:F108" si="8">IF(OR(A35&lt;$B$19,$B$19+$B$28&lt;A35),"-",(A35-$B$19)&amp;"-"&amp;($B$18-A35-$B$20))</f>
        <v>-</v>
      </c>
      <c r="G35" s="112"/>
      <c r="I35" s="10">
        <f>B4+B5</f>
        <v>90820955</v>
      </c>
    </row>
    <row r="36" spans="1:9" x14ac:dyDescent="0.25">
      <c r="A36" s="101">
        <v>61</v>
      </c>
      <c r="B36" s="155">
        <f t="shared" si="6"/>
        <v>-3.5087719298245612E-2</v>
      </c>
      <c r="C36" s="155"/>
      <c r="D36" s="155"/>
      <c r="E36" s="155">
        <f t="shared" si="7"/>
        <v>0.37654320987654322</v>
      </c>
      <c r="F36" s="112" t="str">
        <f t="shared" si="8"/>
        <v>-</v>
      </c>
      <c r="G36" s="112"/>
    </row>
    <row r="37" spans="1:9" x14ac:dyDescent="0.25">
      <c r="A37" s="101">
        <v>62</v>
      </c>
      <c r="B37" s="155">
        <f t="shared" si="6"/>
        <v>-1.7543859649122806E-2</v>
      </c>
      <c r="C37" s="155"/>
      <c r="D37" s="155"/>
      <c r="E37" s="155">
        <f t="shared" si="7"/>
        <v>0.38271604938271603</v>
      </c>
      <c r="F37" s="112" t="str">
        <f t="shared" si="8"/>
        <v>-</v>
      </c>
      <c r="G37" s="112"/>
    </row>
    <row r="38" spans="1:9" x14ac:dyDescent="0.25">
      <c r="A38" s="101">
        <v>63</v>
      </c>
      <c r="B38" s="155">
        <f t="shared" si="6"/>
        <v>0</v>
      </c>
      <c r="C38" s="155"/>
      <c r="D38" s="155"/>
      <c r="E38" s="155">
        <f t="shared" si="7"/>
        <v>0.3888888888888889</v>
      </c>
      <c r="F38" s="112" t="str">
        <f t="shared" si="8"/>
        <v>0-57</v>
      </c>
      <c r="G38" s="112"/>
    </row>
    <row r="39" spans="1:9" x14ac:dyDescent="0.25">
      <c r="A39" s="101">
        <v>64</v>
      </c>
      <c r="B39" s="155">
        <f t="shared" si="6"/>
        <v>1.7543859649122806E-2</v>
      </c>
      <c r="C39" s="155"/>
      <c r="D39" s="155"/>
      <c r="E39" s="155">
        <f t="shared" si="7"/>
        <v>0.39506172839506171</v>
      </c>
      <c r="F39" s="112" t="str">
        <f t="shared" si="8"/>
        <v>1-56</v>
      </c>
      <c r="G39" s="112"/>
    </row>
    <row r="40" spans="1:9" x14ac:dyDescent="0.25">
      <c r="A40" s="101">
        <v>65</v>
      </c>
      <c r="B40" s="155">
        <f t="shared" si="6"/>
        <v>3.5087719298245612E-2</v>
      </c>
      <c r="C40" s="155"/>
      <c r="D40" s="155"/>
      <c r="E40" s="155">
        <f t="shared" si="7"/>
        <v>0.40123456790123457</v>
      </c>
      <c r="F40" s="112" t="str">
        <f t="shared" si="8"/>
        <v>2-55</v>
      </c>
      <c r="G40" s="112"/>
    </row>
    <row r="41" spans="1:9" x14ac:dyDescent="0.25">
      <c r="A41" s="101">
        <v>66</v>
      </c>
      <c r="B41" s="155">
        <f t="shared" si="6"/>
        <v>5.2631578947368418E-2</v>
      </c>
      <c r="C41" s="155"/>
      <c r="D41" s="155"/>
      <c r="E41" s="155">
        <f t="shared" si="7"/>
        <v>0.40740740740740738</v>
      </c>
      <c r="F41" s="112" t="str">
        <f t="shared" si="8"/>
        <v>3-54</v>
      </c>
      <c r="G41" s="112"/>
    </row>
    <row r="42" spans="1:9" x14ac:dyDescent="0.25">
      <c r="A42" s="101">
        <v>67</v>
      </c>
      <c r="B42" s="155">
        <f t="shared" si="6"/>
        <v>7.0175438596491224E-2</v>
      </c>
      <c r="C42" s="155"/>
      <c r="D42" s="155"/>
      <c r="E42" s="155">
        <f t="shared" si="7"/>
        <v>0.41358024691358025</v>
      </c>
      <c r="F42" s="112" t="str">
        <f t="shared" si="8"/>
        <v>4-53</v>
      </c>
      <c r="G42" s="112"/>
    </row>
    <row r="43" spans="1:9" x14ac:dyDescent="0.25">
      <c r="A43" s="101">
        <v>68</v>
      </c>
      <c r="B43" s="155">
        <f t="shared" si="6"/>
        <v>8.771929824561403E-2</v>
      </c>
      <c r="C43" s="155"/>
      <c r="D43" s="155"/>
      <c r="E43" s="155">
        <f t="shared" si="7"/>
        <v>0.41975308641975306</v>
      </c>
      <c r="F43" s="112" t="str">
        <f t="shared" si="8"/>
        <v>5-52</v>
      </c>
      <c r="G43" s="112"/>
    </row>
    <row r="44" spans="1:9" x14ac:dyDescent="0.25">
      <c r="A44" s="101">
        <v>69</v>
      </c>
      <c r="B44" s="155">
        <f t="shared" si="6"/>
        <v>0.10526315789473684</v>
      </c>
      <c r="C44" s="155"/>
      <c r="D44" s="155"/>
      <c r="E44" s="155">
        <f t="shared" si="7"/>
        <v>0.42592592592592593</v>
      </c>
      <c r="F44" s="112" t="str">
        <f t="shared" si="8"/>
        <v>6-51</v>
      </c>
      <c r="G44" s="112"/>
    </row>
    <row r="45" spans="1:9" x14ac:dyDescent="0.25">
      <c r="A45" s="101">
        <v>70</v>
      </c>
      <c r="B45" s="155">
        <f t="shared" si="6"/>
        <v>0.12280701754385964</v>
      </c>
      <c r="C45" s="155"/>
      <c r="D45" s="155"/>
      <c r="E45" s="155">
        <f t="shared" si="7"/>
        <v>0.43209876543209874</v>
      </c>
      <c r="F45" s="112" t="str">
        <f t="shared" si="8"/>
        <v>7-50</v>
      </c>
      <c r="G45" s="112"/>
    </row>
    <row r="46" spans="1:9" x14ac:dyDescent="0.25">
      <c r="A46" s="101">
        <v>71</v>
      </c>
      <c r="B46" s="155">
        <f t="shared" si="6"/>
        <v>0.14035087719298245</v>
      </c>
      <c r="C46" s="155"/>
      <c r="D46" s="155"/>
      <c r="E46" s="155">
        <f t="shared" si="7"/>
        <v>0.43827160493827161</v>
      </c>
      <c r="F46" s="112" t="str">
        <f t="shared" si="8"/>
        <v>8-49</v>
      </c>
      <c r="G46" s="112"/>
    </row>
    <row r="47" spans="1:9" x14ac:dyDescent="0.25">
      <c r="A47" s="101">
        <v>72</v>
      </c>
      <c r="B47" s="155">
        <f t="shared" si="6"/>
        <v>0.15789473684210525</v>
      </c>
      <c r="C47" s="155"/>
      <c r="D47" s="155"/>
      <c r="E47" s="155">
        <f t="shared" si="7"/>
        <v>0.44444444444444442</v>
      </c>
      <c r="F47" s="112" t="str">
        <f t="shared" si="8"/>
        <v>9-48</v>
      </c>
      <c r="G47" s="112"/>
    </row>
    <row r="48" spans="1:9" x14ac:dyDescent="0.25">
      <c r="A48" s="101">
        <v>73</v>
      </c>
      <c r="B48" s="155">
        <f t="shared" si="6"/>
        <v>0.17543859649122806</v>
      </c>
      <c r="C48" s="155"/>
      <c r="D48" s="155"/>
      <c r="E48" s="155">
        <f t="shared" si="7"/>
        <v>0.45061728395061729</v>
      </c>
      <c r="F48" s="112" t="str">
        <f t="shared" si="8"/>
        <v>10-47</v>
      </c>
      <c r="G48" s="112"/>
    </row>
    <row r="49" spans="1:7" x14ac:dyDescent="0.25">
      <c r="A49" s="101">
        <v>74</v>
      </c>
      <c r="B49" s="155">
        <f t="shared" si="6"/>
        <v>0.19298245614035087</v>
      </c>
      <c r="C49" s="155"/>
      <c r="D49" s="155"/>
      <c r="E49" s="155">
        <f t="shared" si="7"/>
        <v>0.4567901234567901</v>
      </c>
      <c r="F49" s="112" t="str">
        <f t="shared" si="8"/>
        <v>11-46</v>
      </c>
      <c r="G49" s="112"/>
    </row>
    <row r="50" spans="1:7" x14ac:dyDescent="0.25">
      <c r="A50" s="101">
        <v>75</v>
      </c>
      <c r="B50" s="155">
        <f t="shared" si="6"/>
        <v>0.21052631578947367</v>
      </c>
      <c r="C50" s="155"/>
      <c r="D50" s="155"/>
      <c r="E50" s="155">
        <f t="shared" si="7"/>
        <v>0.46296296296296297</v>
      </c>
      <c r="F50" s="112" t="str">
        <f t="shared" si="8"/>
        <v>12-45</v>
      </c>
      <c r="G50" s="112"/>
    </row>
    <row r="51" spans="1:7" x14ac:dyDescent="0.25">
      <c r="A51" s="101">
        <v>76</v>
      </c>
      <c r="B51" s="155">
        <f t="shared" si="6"/>
        <v>0.22807017543859648</v>
      </c>
      <c r="C51" s="155"/>
      <c r="D51" s="155"/>
      <c r="E51" s="155">
        <f t="shared" si="7"/>
        <v>0.46913580246913578</v>
      </c>
      <c r="F51" s="112" t="str">
        <f t="shared" si="8"/>
        <v>13-44</v>
      </c>
      <c r="G51" s="112"/>
    </row>
    <row r="52" spans="1:7" x14ac:dyDescent="0.25">
      <c r="A52" s="101">
        <v>77</v>
      </c>
      <c r="B52" s="155">
        <f t="shared" si="6"/>
        <v>0.24561403508771928</v>
      </c>
      <c r="C52" s="155"/>
      <c r="D52" s="155"/>
      <c r="E52" s="155">
        <f t="shared" si="7"/>
        <v>0.47530864197530864</v>
      </c>
      <c r="F52" s="112" t="str">
        <f t="shared" si="8"/>
        <v>14-43</v>
      </c>
      <c r="G52" s="112"/>
    </row>
    <row r="53" spans="1:7" x14ac:dyDescent="0.25">
      <c r="A53" s="101">
        <v>78</v>
      </c>
      <c r="B53" s="155">
        <f t="shared" si="6"/>
        <v>0.26315789473684209</v>
      </c>
      <c r="C53" s="155"/>
      <c r="D53" s="155"/>
      <c r="E53" s="155">
        <f t="shared" si="7"/>
        <v>0.48148148148148145</v>
      </c>
      <c r="F53" s="112" t="str">
        <f t="shared" si="8"/>
        <v>15-42</v>
      </c>
      <c r="G53" s="112"/>
    </row>
    <row r="54" spans="1:7" x14ac:dyDescent="0.25">
      <c r="A54" s="101">
        <v>79</v>
      </c>
      <c r="B54" s="155">
        <f t="shared" si="6"/>
        <v>0.2807017543859649</v>
      </c>
      <c r="C54" s="155"/>
      <c r="D54" s="155"/>
      <c r="E54" s="155">
        <f t="shared" si="7"/>
        <v>0.48765432098765432</v>
      </c>
      <c r="F54" s="112" t="str">
        <f t="shared" si="8"/>
        <v>16-41</v>
      </c>
      <c r="G54" s="112"/>
    </row>
    <row r="55" spans="1:7" x14ac:dyDescent="0.25">
      <c r="A55" s="101">
        <v>80</v>
      </c>
      <c r="B55" s="155">
        <f t="shared" si="6"/>
        <v>0.2982456140350877</v>
      </c>
      <c r="C55" s="155"/>
      <c r="D55" s="155"/>
      <c r="E55" s="155">
        <f t="shared" si="7"/>
        <v>0.49382716049382713</v>
      </c>
      <c r="F55" s="112" t="str">
        <f t="shared" si="8"/>
        <v>17-40</v>
      </c>
      <c r="G55" s="112"/>
    </row>
    <row r="56" spans="1:7" x14ac:dyDescent="0.25">
      <c r="A56" s="101">
        <v>81</v>
      </c>
      <c r="B56" s="155">
        <f t="shared" si="6"/>
        <v>0.31578947368421051</v>
      </c>
      <c r="C56" s="155"/>
      <c r="D56" s="155"/>
      <c r="E56" s="155">
        <f t="shared" si="7"/>
        <v>0.5</v>
      </c>
      <c r="F56" s="112" t="str">
        <f t="shared" si="8"/>
        <v>18-39</v>
      </c>
      <c r="G56" s="112"/>
    </row>
    <row r="57" spans="1:7" x14ac:dyDescent="0.25">
      <c r="A57" s="101">
        <v>82</v>
      </c>
      <c r="B57" s="155">
        <f t="shared" si="6"/>
        <v>0.33333333333333331</v>
      </c>
      <c r="C57" s="155"/>
      <c r="D57" s="155"/>
      <c r="E57" s="155">
        <f t="shared" si="7"/>
        <v>0.50617283950617287</v>
      </c>
      <c r="F57" s="112" t="str">
        <f t="shared" si="8"/>
        <v>19-38</v>
      </c>
      <c r="G57" s="112"/>
    </row>
    <row r="58" spans="1:7" x14ac:dyDescent="0.25">
      <c r="A58" s="101">
        <v>83</v>
      </c>
      <c r="B58" s="155">
        <f t="shared" si="6"/>
        <v>0.35087719298245612</v>
      </c>
      <c r="C58" s="155"/>
      <c r="D58" s="155"/>
      <c r="E58" s="155">
        <f t="shared" si="7"/>
        <v>0.51234567901234573</v>
      </c>
      <c r="F58" s="112" t="str">
        <f t="shared" si="8"/>
        <v>20-37</v>
      </c>
      <c r="G58" s="112"/>
    </row>
    <row r="59" spans="1:7" x14ac:dyDescent="0.25">
      <c r="A59" s="101">
        <v>84</v>
      </c>
      <c r="B59" s="155">
        <f t="shared" si="6"/>
        <v>0.36842105263157893</v>
      </c>
      <c r="C59" s="155"/>
      <c r="D59" s="155"/>
      <c r="E59" s="155">
        <f t="shared" si="7"/>
        <v>0.51851851851851849</v>
      </c>
      <c r="F59" s="112" t="str">
        <f t="shared" si="8"/>
        <v>21-36</v>
      </c>
      <c r="G59" s="112"/>
    </row>
    <row r="60" spans="1:7" x14ac:dyDescent="0.25">
      <c r="A60" s="101">
        <v>85</v>
      </c>
      <c r="B60" s="155">
        <f t="shared" ref="B60:B68" si="9">(A60-$B$19)/$B$28</f>
        <v>0.38596491228070173</v>
      </c>
      <c r="C60" s="155"/>
      <c r="D60" s="155"/>
      <c r="E60" s="155">
        <f>A60/$B$18</f>
        <v>0.52469135802469136</v>
      </c>
      <c r="F60" s="112" t="str">
        <f t="shared" si="8"/>
        <v>22-35</v>
      </c>
      <c r="G60" s="112"/>
    </row>
    <row r="61" spans="1:7" x14ac:dyDescent="0.25">
      <c r="A61" s="101">
        <v>86</v>
      </c>
      <c r="B61" s="155">
        <f t="shared" si="9"/>
        <v>0.40350877192982454</v>
      </c>
      <c r="C61" s="155"/>
      <c r="D61" s="155"/>
      <c r="E61" s="155">
        <f t="shared" ref="E61:E68" si="10">A61/$B$18</f>
        <v>0.53086419753086422</v>
      </c>
      <c r="F61" s="112" t="str">
        <f t="shared" si="8"/>
        <v>23-34</v>
      </c>
      <c r="G61" s="112"/>
    </row>
    <row r="62" spans="1:7" x14ac:dyDescent="0.25">
      <c r="A62" s="101">
        <v>87</v>
      </c>
      <c r="B62" s="155">
        <f t="shared" si="9"/>
        <v>0.42105263157894735</v>
      </c>
      <c r="C62" s="155"/>
      <c r="D62" s="155"/>
      <c r="E62" s="155">
        <f t="shared" si="10"/>
        <v>0.53703703703703709</v>
      </c>
      <c r="F62" s="112" t="str">
        <f t="shared" si="8"/>
        <v>24-33</v>
      </c>
      <c r="G62" s="112"/>
    </row>
    <row r="63" spans="1:7" x14ac:dyDescent="0.25">
      <c r="A63" s="101">
        <v>88</v>
      </c>
      <c r="B63" s="155">
        <f t="shared" si="9"/>
        <v>0.43859649122807015</v>
      </c>
      <c r="C63" s="155"/>
      <c r="D63" s="155"/>
      <c r="E63" s="155">
        <f t="shared" si="10"/>
        <v>0.54320987654320985</v>
      </c>
      <c r="F63" s="112" t="str">
        <f t="shared" si="8"/>
        <v>25-32</v>
      </c>
      <c r="G63" s="112"/>
    </row>
    <row r="64" spans="1:7" x14ac:dyDescent="0.25">
      <c r="A64" s="101">
        <v>89</v>
      </c>
      <c r="B64" s="155">
        <f t="shared" si="9"/>
        <v>0.45614035087719296</v>
      </c>
      <c r="C64" s="155"/>
      <c r="D64" s="155"/>
      <c r="E64" s="155">
        <f t="shared" si="10"/>
        <v>0.54938271604938271</v>
      </c>
      <c r="F64" s="112" t="str">
        <f t="shared" si="8"/>
        <v>26-31</v>
      </c>
      <c r="G64" s="112"/>
    </row>
    <row r="65" spans="1:7" x14ac:dyDescent="0.25">
      <c r="A65" s="101">
        <v>90</v>
      </c>
      <c r="B65" s="155">
        <f t="shared" si="9"/>
        <v>0.47368421052631576</v>
      </c>
      <c r="C65" s="155"/>
      <c r="D65" s="155"/>
      <c r="E65" s="155">
        <f t="shared" si="10"/>
        <v>0.55555555555555558</v>
      </c>
      <c r="F65" s="112" t="str">
        <f t="shared" si="8"/>
        <v>27-30</v>
      </c>
      <c r="G65" s="112"/>
    </row>
    <row r="66" spans="1:7" x14ac:dyDescent="0.25">
      <c r="A66" s="101">
        <v>91</v>
      </c>
      <c r="B66" s="155">
        <f t="shared" si="9"/>
        <v>0.49122807017543857</v>
      </c>
      <c r="C66" s="155"/>
      <c r="D66" s="155"/>
      <c r="E66" s="155">
        <f t="shared" si="10"/>
        <v>0.56172839506172845</v>
      </c>
      <c r="F66" s="112" t="str">
        <f t="shared" si="8"/>
        <v>28-29</v>
      </c>
      <c r="G66" s="112"/>
    </row>
    <row r="67" spans="1:7" x14ac:dyDescent="0.25">
      <c r="A67" s="101">
        <v>92</v>
      </c>
      <c r="B67" s="155">
        <f t="shared" si="9"/>
        <v>0.50877192982456143</v>
      </c>
      <c r="C67" s="155"/>
      <c r="D67" s="155"/>
      <c r="E67" s="155">
        <f t="shared" si="10"/>
        <v>0.5679012345679012</v>
      </c>
      <c r="F67" s="112" t="str">
        <f t="shared" si="8"/>
        <v>29-28</v>
      </c>
      <c r="G67" s="112"/>
    </row>
    <row r="68" spans="1:7" x14ac:dyDescent="0.25">
      <c r="A68" s="101">
        <v>93</v>
      </c>
      <c r="B68" s="155">
        <f t="shared" si="9"/>
        <v>0.52631578947368418</v>
      </c>
      <c r="C68" s="155"/>
      <c r="D68" s="155"/>
      <c r="E68" s="155">
        <f t="shared" si="10"/>
        <v>0.57407407407407407</v>
      </c>
      <c r="F68" s="112" t="str">
        <f t="shared" si="8"/>
        <v>30-27</v>
      </c>
      <c r="G68" s="112"/>
    </row>
    <row r="69" spans="1:7" x14ac:dyDescent="0.25">
      <c r="A69" s="101">
        <v>94</v>
      </c>
      <c r="B69" s="155">
        <f t="shared" ref="B69:B85" si="11">(A69-$B$19)/$B$28</f>
        <v>0.54385964912280704</v>
      </c>
      <c r="C69" s="155"/>
      <c r="D69" s="155"/>
      <c r="E69" s="155">
        <f t="shared" ref="E69:E85" si="12">A69/$B$18</f>
        <v>0.58024691358024694</v>
      </c>
      <c r="F69" s="112" t="str">
        <f t="shared" si="8"/>
        <v>31-26</v>
      </c>
      <c r="G69" s="112"/>
    </row>
    <row r="70" spans="1:7" x14ac:dyDescent="0.25">
      <c r="A70" s="101">
        <v>95</v>
      </c>
      <c r="B70" s="155">
        <f t="shared" si="11"/>
        <v>0.56140350877192979</v>
      </c>
      <c r="C70" s="155"/>
      <c r="D70" s="155"/>
      <c r="E70" s="155">
        <f t="shared" si="12"/>
        <v>0.5864197530864198</v>
      </c>
      <c r="F70" s="112" t="str">
        <f t="shared" si="8"/>
        <v>32-25</v>
      </c>
      <c r="G70" s="112"/>
    </row>
    <row r="71" spans="1:7" x14ac:dyDescent="0.25">
      <c r="A71" s="101">
        <v>96</v>
      </c>
      <c r="B71" s="155">
        <f t="shared" si="11"/>
        <v>0.57894736842105265</v>
      </c>
      <c r="C71" s="155"/>
      <c r="D71" s="155"/>
      <c r="E71" s="155">
        <f t="shared" si="12"/>
        <v>0.59259259259259256</v>
      </c>
      <c r="F71" s="112" t="str">
        <f t="shared" si="8"/>
        <v>33-24</v>
      </c>
      <c r="G71" s="112"/>
    </row>
    <row r="72" spans="1:7" x14ac:dyDescent="0.25">
      <c r="A72" s="101">
        <v>97</v>
      </c>
      <c r="B72" s="155">
        <f t="shared" si="11"/>
        <v>0.59649122807017541</v>
      </c>
      <c r="C72" s="155"/>
      <c r="D72" s="155"/>
      <c r="E72" s="155">
        <f t="shared" si="12"/>
        <v>0.59876543209876543</v>
      </c>
      <c r="F72" s="112" t="str">
        <f t="shared" si="8"/>
        <v>34-23</v>
      </c>
      <c r="G72" s="112"/>
    </row>
    <row r="73" spans="1:7" x14ac:dyDescent="0.25">
      <c r="A73" s="101">
        <v>98</v>
      </c>
      <c r="B73" s="155">
        <f t="shared" si="11"/>
        <v>0.61403508771929827</v>
      </c>
      <c r="C73" s="155"/>
      <c r="D73" s="155"/>
      <c r="E73" s="155">
        <f t="shared" si="12"/>
        <v>0.60493827160493829</v>
      </c>
      <c r="F73" s="112" t="str">
        <f t="shared" si="8"/>
        <v>35-22</v>
      </c>
      <c r="G73" s="112"/>
    </row>
    <row r="74" spans="1:7" x14ac:dyDescent="0.25">
      <c r="A74" s="101">
        <v>99</v>
      </c>
      <c r="B74" s="155">
        <f t="shared" si="11"/>
        <v>0.63157894736842102</v>
      </c>
      <c r="C74" s="155"/>
      <c r="D74" s="155"/>
      <c r="E74" s="155">
        <f t="shared" si="12"/>
        <v>0.61111111111111116</v>
      </c>
      <c r="F74" s="112" t="str">
        <f t="shared" si="8"/>
        <v>36-21</v>
      </c>
      <c r="G74" s="112"/>
    </row>
    <row r="75" spans="1:7" x14ac:dyDescent="0.25">
      <c r="A75" s="101">
        <v>100</v>
      </c>
      <c r="B75" s="155">
        <f t="shared" si="11"/>
        <v>0.64912280701754388</v>
      </c>
      <c r="C75" s="155"/>
      <c r="D75" s="155"/>
      <c r="E75" s="155">
        <f t="shared" si="12"/>
        <v>0.61728395061728392</v>
      </c>
      <c r="F75" s="112" t="str">
        <f t="shared" si="8"/>
        <v>37-20</v>
      </c>
      <c r="G75" s="112"/>
    </row>
    <row r="76" spans="1:7" x14ac:dyDescent="0.25">
      <c r="A76" s="101">
        <v>101</v>
      </c>
      <c r="B76" s="155">
        <f t="shared" si="11"/>
        <v>0.66666666666666663</v>
      </c>
      <c r="C76" s="155"/>
      <c r="D76" s="155"/>
      <c r="E76" s="155">
        <f t="shared" si="12"/>
        <v>0.62345679012345678</v>
      </c>
      <c r="F76" s="112" t="str">
        <f t="shared" si="8"/>
        <v>38-19</v>
      </c>
      <c r="G76" s="112"/>
    </row>
    <row r="77" spans="1:7" x14ac:dyDescent="0.25">
      <c r="A77" s="101">
        <v>102</v>
      </c>
      <c r="B77" s="155">
        <f t="shared" si="11"/>
        <v>0.68421052631578949</v>
      </c>
      <c r="C77" s="155"/>
      <c r="D77" s="155"/>
      <c r="E77" s="155">
        <f t="shared" si="12"/>
        <v>0.62962962962962965</v>
      </c>
      <c r="F77" s="112" t="str">
        <f t="shared" si="8"/>
        <v>39-18</v>
      </c>
      <c r="G77" s="112"/>
    </row>
    <row r="78" spans="1:7" x14ac:dyDescent="0.25">
      <c r="A78" s="101">
        <v>103</v>
      </c>
      <c r="B78" s="155">
        <f t="shared" si="11"/>
        <v>0.70175438596491224</v>
      </c>
      <c r="C78" s="155"/>
      <c r="D78" s="155"/>
      <c r="E78" s="155">
        <f t="shared" si="12"/>
        <v>0.63580246913580252</v>
      </c>
      <c r="F78" s="112" t="str">
        <f t="shared" si="8"/>
        <v>40-17</v>
      </c>
      <c r="G78" s="112"/>
    </row>
    <row r="79" spans="1:7" x14ac:dyDescent="0.25">
      <c r="A79" s="101">
        <v>104</v>
      </c>
      <c r="B79" s="155">
        <f t="shared" si="11"/>
        <v>0.7192982456140351</v>
      </c>
      <c r="C79" s="155"/>
      <c r="D79" s="155"/>
      <c r="E79" s="155">
        <f t="shared" si="12"/>
        <v>0.64197530864197527</v>
      </c>
      <c r="F79" s="112" t="str">
        <f t="shared" si="8"/>
        <v>41-16</v>
      </c>
      <c r="G79" s="112"/>
    </row>
    <row r="80" spans="1:7" x14ac:dyDescent="0.25">
      <c r="A80" s="101">
        <v>105</v>
      </c>
      <c r="B80" s="155">
        <f t="shared" si="11"/>
        <v>0.73684210526315785</v>
      </c>
      <c r="C80" s="155"/>
      <c r="D80" s="155"/>
      <c r="E80" s="155">
        <f t="shared" si="12"/>
        <v>0.64814814814814814</v>
      </c>
      <c r="F80" s="112" t="str">
        <f t="shared" si="8"/>
        <v>42-15</v>
      </c>
      <c r="G80" s="112"/>
    </row>
    <row r="81" spans="1:7" x14ac:dyDescent="0.25">
      <c r="A81" s="101">
        <v>106</v>
      </c>
      <c r="B81" s="155">
        <f t="shared" si="11"/>
        <v>0.75438596491228072</v>
      </c>
      <c r="C81" s="155"/>
      <c r="D81" s="155"/>
      <c r="E81" s="155">
        <f t="shared" si="12"/>
        <v>0.65432098765432101</v>
      </c>
      <c r="F81" s="112" t="str">
        <f t="shared" si="8"/>
        <v>43-14</v>
      </c>
      <c r="G81" s="112"/>
    </row>
    <row r="82" spans="1:7" x14ac:dyDescent="0.25">
      <c r="A82" s="101">
        <v>107</v>
      </c>
      <c r="B82" s="155">
        <f t="shared" si="11"/>
        <v>0.77192982456140347</v>
      </c>
      <c r="C82" s="155"/>
      <c r="D82" s="155"/>
      <c r="E82" s="155">
        <f t="shared" si="12"/>
        <v>0.66049382716049387</v>
      </c>
      <c r="F82" s="112" t="str">
        <f t="shared" si="8"/>
        <v>44-13</v>
      </c>
      <c r="G82" s="112"/>
    </row>
    <row r="83" spans="1:7" x14ac:dyDescent="0.25">
      <c r="A83" s="101">
        <v>108</v>
      </c>
      <c r="B83" s="155">
        <f t="shared" si="11"/>
        <v>0.78947368421052633</v>
      </c>
      <c r="C83" s="155"/>
      <c r="D83" s="155"/>
      <c r="E83" s="155">
        <f t="shared" si="12"/>
        <v>0.66666666666666663</v>
      </c>
      <c r="F83" s="112" t="str">
        <f t="shared" si="8"/>
        <v>45-12</v>
      </c>
      <c r="G83" s="112"/>
    </row>
    <row r="84" spans="1:7" x14ac:dyDescent="0.25">
      <c r="A84" s="101">
        <v>109</v>
      </c>
      <c r="B84" s="155">
        <f t="shared" si="11"/>
        <v>0.80701754385964908</v>
      </c>
      <c r="C84" s="155"/>
      <c r="D84" s="155"/>
      <c r="E84" s="155">
        <f t="shared" si="12"/>
        <v>0.6728395061728395</v>
      </c>
      <c r="F84" s="112" t="str">
        <f t="shared" si="8"/>
        <v>46-11</v>
      </c>
      <c r="G84" s="112"/>
    </row>
    <row r="85" spans="1:7" x14ac:dyDescent="0.25">
      <c r="A85" s="101">
        <v>110</v>
      </c>
      <c r="B85" s="155">
        <f t="shared" si="11"/>
        <v>0.82456140350877194</v>
      </c>
      <c r="C85" s="155"/>
      <c r="D85" s="155"/>
      <c r="E85" s="155">
        <f t="shared" si="12"/>
        <v>0.67901234567901236</v>
      </c>
      <c r="F85" s="112" t="str">
        <f t="shared" si="8"/>
        <v>47-10</v>
      </c>
      <c r="G85" s="112"/>
    </row>
    <row r="86" spans="1:7" s="1" customFormat="1" x14ac:dyDescent="0.25">
      <c r="A86" s="1" t="s">
        <v>307</v>
      </c>
      <c r="B86" s="1" t="s">
        <v>308</v>
      </c>
      <c r="E86" s="1" t="s">
        <v>306</v>
      </c>
      <c r="F86" s="1" t="s">
        <v>313</v>
      </c>
    </row>
    <row r="87" spans="1:7" s="1" customFormat="1" x14ac:dyDescent="0.25">
      <c r="A87">
        <f t="shared" ref="A87:A96" si="13">ROUND($B$19+$B$28*B87,0)</f>
        <v>80</v>
      </c>
      <c r="B87" s="155">
        <v>0.3</v>
      </c>
      <c r="C87" s="155"/>
      <c r="D87" s="155"/>
      <c r="E87" s="155">
        <f t="shared" ref="E87:E96" si="14">A87/$B$18</f>
        <v>0.49382716049382713</v>
      </c>
      <c r="F87" s="112" t="str">
        <f t="shared" ref="F87:F96" si="15">IF(OR(A87&lt;$B$19,$B$19+$B$28&lt;A87),"-",(A87-$B$19)&amp;"-"&amp;($B$18-A87-$B$20))</f>
        <v>17-40</v>
      </c>
      <c r="G87" s="112"/>
    </row>
    <row r="88" spans="1:7" s="1" customFormat="1" x14ac:dyDescent="0.25">
      <c r="A88">
        <f t="shared" si="13"/>
        <v>81</v>
      </c>
      <c r="B88" s="155">
        <v>0.31</v>
      </c>
      <c r="C88" s="155"/>
      <c r="D88" s="155"/>
      <c r="E88" s="155">
        <f t="shared" si="14"/>
        <v>0.5</v>
      </c>
      <c r="F88" s="112" t="str">
        <f t="shared" si="15"/>
        <v>18-39</v>
      </c>
      <c r="G88" s="112"/>
    </row>
    <row r="89" spans="1:7" s="1" customFormat="1" x14ac:dyDescent="0.25">
      <c r="A89">
        <f t="shared" si="13"/>
        <v>81</v>
      </c>
      <c r="B89" s="155">
        <v>0.32</v>
      </c>
      <c r="C89" s="155"/>
      <c r="D89" s="155"/>
      <c r="E89" s="155">
        <f t="shared" si="14"/>
        <v>0.5</v>
      </c>
      <c r="F89" s="112" t="str">
        <f t="shared" si="15"/>
        <v>18-39</v>
      </c>
      <c r="G89" s="112"/>
    </row>
    <row r="90" spans="1:7" s="1" customFormat="1" x14ac:dyDescent="0.25">
      <c r="A90">
        <f t="shared" si="13"/>
        <v>82</v>
      </c>
      <c r="B90" s="155">
        <v>0.33</v>
      </c>
      <c r="C90" s="155"/>
      <c r="D90" s="155"/>
      <c r="E90" s="155">
        <f t="shared" si="14"/>
        <v>0.50617283950617287</v>
      </c>
      <c r="F90" s="112" t="str">
        <f t="shared" si="15"/>
        <v>19-38</v>
      </c>
      <c r="G90" s="112"/>
    </row>
    <row r="91" spans="1:7" s="1" customFormat="1" x14ac:dyDescent="0.25">
      <c r="A91">
        <f t="shared" si="13"/>
        <v>82</v>
      </c>
      <c r="B91" s="155">
        <v>0.34</v>
      </c>
      <c r="C91" s="155"/>
      <c r="D91" s="155"/>
      <c r="E91" s="155">
        <f t="shared" si="14"/>
        <v>0.50617283950617287</v>
      </c>
      <c r="F91" s="112" t="str">
        <f t="shared" si="15"/>
        <v>19-38</v>
      </c>
      <c r="G91" s="112"/>
    </row>
    <row r="92" spans="1:7" s="1" customFormat="1" x14ac:dyDescent="0.25">
      <c r="A92">
        <f t="shared" si="13"/>
        <v>83</v>
      </c>
      <c r="B92" s="155">
        <v>0.35</v>
      </c>
      <c r="C92" s="155"/>
      <c r="D92" s="155"/>
      <c r="E92" s="155">
        <f t="shared" si="14"/>
        <v>0.51234567901234573</v>
      </c>
      <c r="F92" s="112" t="str">
        <f t="shared" si="15"/>
        <v>20-37</v>
      </c>
      <c r="G92" s="112"/>
    </row>
    <row r="93" spans="1:7" s="1" customFormat="1" x14ac:dyDescent="0.25">
      <c r="A93">
        <f t="shared" si="13"/>
        <v>84</v>
      </c>
      <c r="B93" s="155">
        <v>0.36</v>
      </c>
      <c r="C93" s="155"/>
      <c r="D93" s="155"/>
      <c r="E93" s="155">
        <f t="shared" si="14"/>
        <v>0.51851851851851849</v>
      </c>
      <c r="F93" s="112" t="str">
        <f t="shared" si="15"/>
        <v>21-36</v>
      </c>
      <c r="G93" s="112"/>
    </row>
    <row r="94" spans="1:7" s="1" customFormat="1" x14ac:dyDescent="0.25">
      <c r="A94">
        <f t="shared" si="13"/>
        <v>84</v>
      </c>
      <c r="B94" s="155">
        <v>0.37</v>
      </c>
      <c r="C94" s="155"/>
      <c r="D94" s="155"/>
      <c r="E94" s="155">
        <f t="shared" si="14"/>
        <v>0.51851851851851849</v>
      </c>
      <c r="F94" s="112" t="str">
        <f t="shared" si="15"/>
        <v>21-36</v>
      </c>
      <c r="G94" s="112"/>
    </row>
    <row r="95" spans="1:7" s="1" customFormat="1" x14ac:dyDescent="0.25">
      <c r="A95">
        <f t="shared" si="13"/>
        <v>85</v>
      </c>
      <c r="B95" s="155">
        <v>0.38</v>
      </c>
      <c r="C95" s="155"/>
      <c r="D95" s="155"/>
      <c r="E95" s="155">
        <f t="shared" si="14"/>
        <v>0.52469135802469136</v>
      </c>
      <c r="F95" s="112" t="str">
        <f t="shared" si="15"/>
        <v>22-35</v>
      </c>
      <c r="G95" s="112"/>
    </row>
    <row r="96" spans="1:7" s="1" customFormat="1" x14ac:dyDescent="0.25">
      <c r="A96">
        <f t="shared" si="13"/>
        <v>85</v>
      </c>
      <c r="B96" s="155">
        <v>0.39</v>
      </c>
      <c r="C96" s="155"/>
      <c r="D96" s="155"/>
      <c r="E96" s="155">
        <f t="shared" si="14"/>
        <v>0.52469135802469136</v>
      </c>
      <c r="F96" s="112" t="str">
        <f t="shared" si="15"/>
        <v>22-35</v>
      </c>
      <c r="G96" s="112"/>
    </row>
    <row r="97" spans="1:7" x14ac:dyDescent="0.25">
      <c r="A97">
        <f>ROUND($B$19+$B$28*B97,0)</f>
        <v>86</v>
      </c>
      <c r="B97" s="155">
        <v>0.4</v>
      </c>
      <c r="C97" s="155"/>
      <c r="D97" s="155"/>
      <c r="E97" s="155">
        <f>A97/$B$18</f>
        <v>0.53086419753086422</v>
      </c>
      <c r="F97" s="112" t="str">
        <f t="shared" si="8"/>
        <v>23-34</v>
      </c>
      <c r="G97" s="112"/>
    </row>
    <row r="98" spans="1:7" x14ac:dyDescent="0.25">
      <c r="A98">
        <f>ROUND($B$19+$B$28*B98,0)</f>
        <v>86</v>
      </c>
      <c r="B98" s="155">
        <v>0.41</v>
      </c>
      <c r="C98" s="155"/>
      <c r="D98" s="155"/>
      <c r="E98" s="155">
        <f>A98/$B$18</f>
        <v>0.53086419753086422</v>
      </c>
      <c r="F98" s="112" t="str">
        <f t="shared" si="8"/>
        <v>23-34</v>
      </c>
      <c r="G98" s="112"/>
    </row>
    <row r="99" spans="1:7" x14ac:dyDescent="0.25">
      <c r="A99">
        <f t="shared" ref="A99:A108" si="16">ROUND($B$19+$B$28*B99,0)</f>
        <v>87</v>
      </c>
      <c r="B99" s="155">
        <v>0.42</v>
      </c>
      <c r="C99" s="155"/>
      <c r="D99" s="155"/>
      <c r="E99" s="155">
        <f t="shared" ref="E99:E108" si="17">A99/$B$18</f>
        <v>0.53703703703703709</v>
      </c>
      <c r="F99" s="112" t="str">
        <f t="shared" si="8"/>
        <v>24-33</v>
      </c>
      <c r="G99" s="112"/>
    </row>
    <row r="100" spans="1:7" x14ac:dyDescent="0.25">
      <c r="A100">
        <f t="shared" si="16"/>
        <v>88</v>
      </c>
      <c r="B100" s="155">
        <v>0.43</v>
      </c>
      <c r="C100" s="155"/>
      <c r="D100" s="155"/>
      <c r="E100" s="155">
        <f t="shared" si="17"/>
        <v>0.54320987654320985</v>
      </c>
      <c r="F100" s="112" t="str">
        <f t="shared" si="8"/>
        <v>25-32</v>
      </c>
      <c r="G100" s="112"/>
    </row>
    <row r="101" spans="1:7" x14ac:dyDescent="0.25">
      <c r="A101">
        <f t="shared" si="16"/>
        <v>88</v>
      </c>
      <c r="B101" s="155">
        <v>0.44</v>
      </c>
      <c r="C101" s="155"/>
      <c r="D101" s="155"/>
      <c r="E101" s="155">
        <f t="shared" si="17"/>
        <v>0.54320987654320985</v>
      </c>
      <c r="F101" s="112" t="str">
        <f t="shared" si="8"/>
        <v>25-32</v>
      </c>
      <c r="G101" s="112"/>
    </row>
    <row r="102" spans="1:7" x14ac:dyDescent="0.25">
      <c r="A102">
        <f t="shared" si="16"/>
        <v>89</v>
      </c>
      <c r="B102" s="155">
        <v>0.45</v>
      </c>
      <c r="C102" s="155"/>
      <c r="D102" s="155"/>
      <c r="E102" s="155">
        <f t="shared" si="17"/>
        <v>0.54938271604938271</v>
      </c>
      <c r="F102" s="112" t="str">
        <f t="shared" si="8"/>
        <v>26-31</v>
      </c>
      <c r="G102" s="112"/>
    </row>
    <row r="103" spans="1:7" x14ac:dyDescent="0.25">
      <c r="A103">
        <f t="shared" si="16"/>
        <v>89</v>
      </c>
      <c r="B103" s="155">
        <v>0.46</v>
      </c>
      <c r="C103" s="155"/>
      <c r="D103" s="155"/>
      <c r="E103" s="155">
        <f t="shared" si="17"/>
        <v>0.54938271604938271</v>
      </c>
      <c r="F103" s="112" t="str">
        <f t="shared" si="8"/>
        <v>26-31</v>
      </c>
      <c r="G103" s="112"/>
    </row>
    <row r="104" spans="1:7" x14ac:dyDescent="0.25">
      <c r="A104">
        <f t="shared" si="16"/>
        <v>90</v>
      </c>
      <c r="B104" s="155">
        <v>0.47</v>
      </c>
      <c r="C104" s="155"/>
      <c r="D104" s="155"/>
      <c r="E104" s="155">
        <f t="shared" si="17"/>
        <v>0.55555555555555558</v>
      </c>
      <c r="F104" s="112" t="str">
        <f t="shared" si="8"/>
        <v>27-30</v>
      </c>
      <c r="G104" s="112"/>
    </row>
    <row r="105" spans="1:7" x14ac:dyDescent="0.25">
      <c r="A105">
        <f t="shared" si="16"/>
        <v>90</v>
      </c>
      <c r="B105" s="155">
        <v>0.48</v>
      </c>
      <c r="C105" s="155"/>
      <c r="D105" s="155"/>
      <c r="E105" s="155">
        <f t="shared" si="17"/>
        <v>0.55555555555555558</v>
      </c>
      <c r="F105" s="112" t="str">
        <f t="shared" si="8"/>
        <v>27-30</v>
      </c>
      <c r="G105" s="112"/>
    </row>
    <row r="106" spans="1:7" x14ac:dyDescent="0.25">
      <c r="A106">
        <f t="shared" si="16"/>
        <v>91</v>
      </c>
      <c r="B106" s="155">
        <v>0.49</v>
      </c>
      <c r="C106" s="155"/>
      <c r="D106" s="155"/>
      <c r="E106" s="155">
        <f t="shared" si="17"/>
        <v>0.56172839506172845</v>
      </c>
      <c r="F106" s="112" t="str">
        <f t="shared" si="8"/>
        <v>28-29</v>
      </c>
      <c r="G106" s="112"/>
    </row>
    <row r="107" spans="1:7" x14ac:dyDescent="0.25">
      <c r="A107">
        <f t="shared" si="16"/>
        <v>92</v>
      </c>
      <c r="B107" s="155">
        <v>0.5</v>
      </c>
      <c r="C107" s="155"/>
      <c r="D107" s="155"/>
      <c r="E107" s="155">
        <f t="shared" si="17"/>
        <v>0.5679012345679012</v>
      </c>
      <c r="F107" s="112" t="str">
        <f t="shared" si="8"/>
        <v>29-28</v>
      </c>
      <c r="G107" s="112"/>
    </row>
    <row r="108" spans="1:7" x14ac:dyDescent="0.25">
      <c r="A108">
        <f t="shared" si="16"/>
        <v>92</v>
      </c>
      <c r="B108" s="155">
        <v>0.50999999999999901</v>
      </c>
      <c r="C108" s="155"/>
      <c r="D108" s="155"/>
      <c r="E108" s="155">
        <f t="shared" si="17"/>
        <v>0.5679012345679012</v>
      </c>
      <c r="F108" s="112" t="str">
        <f t="shared" si="8"/>
        <v>29-28</v>
      </c>
      <c r="G108" s="112"/>
    </row>
    <row r="109" spans="1:7" x14ac:dyDescent="0.25">
      <c r="A109">
        <f>ROUND($B$19+$B$28*B109,0)</f>
        <v>93</v>
      </c>
      <c r="B109" s="155">
        <v>0.51999999999999902</v>
      </c>
      <c r="C109" s="155"/>
      <c r="D109" s="155"/>
      <c r="E109" s="155">
        <f>A109/$B$18</f>
        <v>0.57407407407407407</v>
      </c>
      <c r="F109" s="112" t="str">
        <f t="shared" ref="F109:F127" si="18">IF(OR(A109&lt;$B$19,$B$19+$B$28&lt;A109),"-",(A109-$B$19)&amp;"-"&amp;($B$18-A109-$B$20))</f>
        <v>30-27</v>
      </c>
      <c r="G109" s="112"/>
    </row>
    <row r="110" spans="1:7" x14ac:dyDescent="0.25">
      <c r="A110">
        <f>ROUND($B$19+$B$28*B110,0)</f>
        <v>93</v>
      </c>
      <c r="B110" s="155">
        <v>0.52999999999999903</v>
      </c>
      <c r="C110" s="155"/>
      <c r="D110" s="155"/>
      <c r="E110" s="155">
        <f>A110/$B$18</f>
        <v>0.57407407407407407</v>
      </c>
      <c r="F110" s="112" t="str">
        <f t="shared" si="18"/>
        <v>30-27</v>
      </c>
      <c r="G110" s="112"/>
    </row>
    <row r="111" spans="1:7" x14ac:dyDescent="0.25">
      <c r="A111">
        <f t="shared" ref="A111:A114" si="19">ROUND($B$19+$B$28*B111,0)</f>
        <v>94</v>
      </c>
      <c r="B111" s="155">
        <v>0.53999999999999904</v>
      </c>
      <c r="C111" s="155"/>
      <c r="D111" s="155"/>
      <c r="E111" s="155">
        <f t="shared" ref="E111:E114" si="20">A111/$B$18</f>
        <v>0.58024691358024694</v>
      </c>
      <c r="F111" s="112" t="str">
        <f t="shared" si="18"/>
        <v>31-26</v>
      </c>
      <c r="G111" s="112"/>
    </row>
    <row r="112" spans="1:7" x14ac:dyDescent="0.25">
      <c r="A112">
        <f t="shared" si="19"/>
        <v>94</v>
      </c>
      <c r="B112" s="155">
        <v>0.54999999999999905</v>
      </c>
      <c r="C112" s="155"/>
      <c r="D112" s="155"/>
      <c r="E112" s="155">
        <f t="shared" si="20"/>
        <v>0.58024691358024694</v>
      </c>
      <c r="F112" s="112" t="str">
        <f t="shared" si="18"/>
        <v>31-26</v>
      </c>
      <c r="G112" s="112"/>
    </row>
    <row r="113" spans="1:7" x14ac:dyDescent="0.25">
      <c r="A113">
        <f t="shared" si="19"/>
        <v>95</v>
      </c>
      <c r="B113" s="155">
        <v>0.55999999999999905</v>
      </c>
      <c r="C113" s="155"/>
      <c r="D113" s="155"/>
      <c r="E113" s="155">
        <f t="shared" si="20"/>
        <v>0.5864197530864198</v>
      </c>
      <c r="F113" s="112" t="str">
        <f t="shared" si="18"/>
        <v>32-25</v>
      </c>
      <c r="G113" s="112"/>
    </row>
    <row r="114" spans="1:7" x14ac:dyDescent="0.25">
      <c r="A114">
        <f t="shared" si="19"/>
        <v>95</v>
      </c>
      <c r="B114" s="155">
        <v>0.56999999999999895</v>
      </c>
      <c r="C114" s="155"/>
      <c r="D114" s="155"/>
      <c r="E114" s="155">
        <f t="shared" si="20"/>
        <v>0.5864197530864198</v>
      </c>
      <c r="F114" s="112" t="str">
        <f t="shared" si="18"/>
        <v>32-25</v>
      </c>
      <c r="G114" s="112"/>
    </row>
    <row r="115" spans="1:7" x14ac:dyDescent="0.25">
      <c r="A115">
        <f>ROUND($B$19+$B$28*B115,0)</f>
        <v>96</v>
      </c>
      <c r="B115" s="155">
        <v>0.57999999999999896</v>
      </c>
      <c r="C115" s="155"/>
      <c r="D115" s="155"/>
      <c r="E115" s="155">
        <f>A115/$B$18</f>
        <v>0.59259259259259256</v>
      </c>
      <c r="F115" s="112" t="str">
        <f t="shared" si="18"/>
        <v>33-24</v>
      </c>
      <c r="G115" s="112"/>
    </row>
    <row r="116" spans="1:7" x14ac:dyDescent="0.25">
      <c r="A116">
        <f>ROUND($B$19+$B$28*B116,0)</f>
        <v>97</v>
      </c>
      <c r="B116" s="155">
        <v>0.58999999999999897</v>
      </c>
      <c r="C116" s="155"/>
      <c r="D116" s="155"/>
      <c r="E116" s="155">
        <f>A116/$B$18</f>
        <v>0.59876543209876543</v>
      </c>
      <c r="F116" s="112" t="str">
        <f t="shared" si="18"/>
        <v>34-23</v>
      </c>
      <c r="G116" s="112"/>
    </row>
    <row r="117" spans="1:7" x14ac:dyDescent="0.25">
      <c r="A117">
        <f t="shared" ref="A117:A120" si="21">ROUND($B$19+$B$28*B117,0)</f>
        <v>97</v>
      </c>
      <c r="B117" s="155">
        <v>0.59999999999999898</v>
      </c>
      <c r="C117" s="155"/>
      <c r="D117" s="155"/>
      <c r="E117" s="155">
        <f t="shared" ref="E117:E120" si="22">A117/$B$18</f>
        <v>0.59876543209876543</v>
      </c>
      <c r="F117" s="112" t="str">
        <f t="shared" si="18"/>
        <v>34-23</v>
      </c>
      <c r="G117" s="112"/>
    </row>
    <row r="118" spans="1:7" x14ac:dyDescent="0.25">
      <c r="A118">
        <f t="shared" si="21"/>
        <v>98</v>
      </c>
      <c r="B118" s="155">
        <v>0.60999999999999899</v>
      </c>
      <c r="C118" s="155"/>
      <c r="D118" s="155"/>
      <c r="E118" s="155">
        <f t="shared" si="22"/>
        <v>0.60493827160493829</v>
      </c>
      <c r="F118" s="112" t="str">
        <f t="shared" si="18"/>
        <v>35-22</v>
      </c>
      <c r="G118" s="112"/>
    </row>
    <row r="119" spans="1:7" x14ac:dyDescent="0.25">
      <c r="A119">
        <f t="shared" si="21"/>
        <v>98</v>
      </c>
      <c r="B119" s="155">
        <v>0.619999999999999</v>
      </c>
      <c r="C119" s="155"/>
      <c r="D119" s="155"/>
      <c r="E119" s="155">
        <f t="shared" si="22"/>
        <v>0.60493827160493829</v>
      </c>
      <c r="F119" s="112" t="str">
        <f t="shared" si="18"/>
        <v>35-22</v>
      </c>
      <c r="G119" s="112"/>
    </row>
    <row r="120" spans="1:7" x14ac:dyDescent="0.25">
      <c r="A120">
        <f t="shared" si="21"/>
        <v>99</v>
      </c>
      <c r="B120" s="155">
        <v>0.62999999999999901</v>
      </c>
      <c r="C120" s="155"/>
      <c r="D120" s="155"/>
      <c r="E120" s="155">
        <f t="shared" si="22"/>
        <v>0.61111111111111116</v>
      </c>
      <c r="F120" s="112" t="str">
        <f t="shared" si="18"/>
        <v>36-21</v>
      </c>
      <c r="G120" s="112"/>
    </row>
    <row r="121" spans="1:7" x14ac:dyDescent="0.25">
      <c r="A121">
        <f>ROUND($B$19+$B$28*B121,0)</f>
        <v>99</v>
      </c>
      <c r="B121" s="155">
        <v>0.63999999999999901</v>
      </c>
      <c r="C121" s="155"/>
      <c r="D121" s="155"/>
      <c r="E121" s="155">
        <f>A121/$B$18</f>
        <v>0.61111111111111116</v>
      </c>
      <c r="F121" s="112" t="str">
        <f t="shared" si="18"/>
        <v>36-21</v>
      </c>
      <c r="G121" s="112"/>
    </row>
    <row r="122" spans="1:7" x14ac:dyDescent="0.25">
      <c r="A122">
        <f>ROUND($B$19+$B$28*B122,0)</f>
        <v>100</v>
      </c>
      <c r="B122" s="155">
        <v>0.64999999999999902</v>
      </c>
      <c r="C122" s="155"/>
      <c r="D122" s="155"/>
      <c r="E122" s="155">
        <f>A122/$B$18</f>
        <v>0.61728395061728392</v>
      </c>
      <c r="F122" s="112" t="str">
        <f t="shared" si="18"/>
        <v>37-20</v>
      </c>
      <c r="G122" s="112"/>
    </row>
    <row r="123" spans="1:7" x14ac:dyDescent="0.25">
      <c r="A123">
        <f t="shared" ref="A123:A126" si="23">ROUND($B$19+$B$28*B123,0)</f>
        <v>101</v>
      </c>
      <c r="B123" s="155">
        <v>0.65999999999999903</v>
      </c>
      <c r="C123" s="155"/>
      <c r="D123" s="155"/>
      <c r="E123" s="155">
        <f t="shared" ref="E123:E126" si="24">A123/$B$18</f>
        <v>0.62345679012345678</v>
      </c>
      <c r="F123" s="112" t="str">
        <f t="shared" si="18"/>
        <v>38-19</v>
      </c>
      <c r="G123" s="112"/>
    </row>
    <row r="124" spans="1:7" x14ac:dyDescent="0.25">
      <c r="A124">
        <f t="shared" si="23"/>
        <v>101</v>
      </c>
      <c r="B124" s="155">
        <v>0.66999999999999904</v>
      </c>
      <c r="C124" s="155"/>
      <c r="D124" s="155"/>
      <c r="E124" s="155">
        <f t="shared" si="24"/>
        <v>0.62345679012345678</v>
      </c>
      <c r="F124" s="112" t="str">
        <f t="shared" si="18"/>
        <v>38-19</v>
      </c>
      <c r="G124" s="112"/>
    </row>
    <row r="125" spans="1:7" x14ac:dyDescent="0.25">
      <c r="A125">
        <f t="shared" si="23"/>
        <v>102</v>
      </c>
      <c r="B125" s="155">
        <v>0.67999999999999905</v>
      </c>
      <c r="C125" s="155"/>
      <c r="D125" s="155"/>
      <c r="E125" s="155">
        <f t="shared" si="24"/>
        <v>0.62962962962962965</v>
      </c>
      <c r="F125" s="112" t="str">
        <f t="shared" si="18"/>
        <v>39-18</v>
      </c>
      <c r="G125" s="112"/>
    </row>
    <row r="126" spans="1:7" x14ac:dyDescent="0.25">
      <c r="A126">
        <f t="shared" si="23"/>
        <v>102</v>
      </c>
      <c r="B126" s="155">
        <v>0.68999999999999895</v>
      </c>
      <c r="C126" s="155"/>
      <c r="D126" s="155"/>
      <c r="E126" s="155">
        <f t="shared" si="24"/>
        <v>0.62962962962962965</v>
      </c>
      <c r="F126" s="112" t="str">
        <f t="shared" si="18"/>
        <v>39-18</v>
      </c>
      <c r="G126" s="112"/>
    </row>
    <row r="127" spans="1:7" x14ac:dyDescent="0.25">
      <c r="A127">
        <f>ROUND($B$19+$B$28*B127,0)</f>
        <v>103</v>
      </c>
      <c r="B127" s="155">
        <v>0.69999999999999896</v>
      </c>
      <c r="C127" s="155"/>
      <c r="D127" s="155"/>
      <c r="E127" s="155">
        <f>A127/$B$18</f>
        <v>0.63580246913580252</v>
      </c>
      <c r="F127" s="112" t="str">
        <f t="shared" si="18"/>
        <v>40-17</v>
      </c>
      <c r="G127" s="112"/>
    </row>
  </sheetData>
  <mergeCells count="4">
    <mergeCell ref="A2:B2"/>
    <mergeCell ref="E2:F2"/>
    <mergeCell ref="H2:I2"/>
    <mergeCell ref="J2:K2"/>
  </mergeCells>
  <hyperlinks>
    <hyperlink ref="A13" r:id="rId1" display="http://www.pebabaseball.com/reports/news/html/players/player_11143.html"/>
    <hyperlink ref="A14" r:id="rId2" display="http://www.pebabaseball.com/reports/news/html/players/player_9745.html"/>
    <hyperlink ref="A15" r:id="rId3" display="http://www.pebabaseball.com/reports/news/html/players/player_334.html"/>
    <hyperlink ref="A16" r:id="rId4" display="http://www.pebabaseball.com/reports/news/html/players/player_2252.html"/>
    <hyperlink ref="A17" r:id="rId5" display="http://www.pebabaseball.com/reports/news/html/players/player_4374.html"/>
  </hyperlinks>
  <pageMargins left="0.7" right="0.7" top="0.75" bottom="0.75" header="0.3" footer="0.3"/>
  <pageSetup orientation="portrait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2">
    <tabColor theme="9"/>
  </sheetPr>
  <dimension ref="A1:W57"/>
  <sheetViews>
    <sheetView workbookViewId="0">
      <pane xSplit="1" topLeftCell="B1" activePane="topRight" state="frozenSplit"/>
      <selection pane="topRight" activeCell="G15" sqref="G15"/>
    </sheetView>
  </sheetViews>
  <sheetFormatPr defaultRowHeight="15" x14ac:dyDescent="0.25"/>
  <cols>
    <col min="1" max="1" width="4.140625" style="112" bestFit="1" customWidth="1"/>
    <col min="2" max="2" width="20.140625" style="112" bestFit="1" customWidth="1"/>
    <col min="3" max="3" width="4.5703125" style="112" bestFit="1" customWidth="1"/>
    <col min="4" max="4" width="8.85546875" style="112" bestFit="1" customWidth="1"/>
    <col min="5" max="5" width="4.42578125" style="112" bestFit="1" customWidth="1"/>
    <col min="6" max="6" width="6.42578125" style="112" bestFit="1" customWidth="1"/>
    <col min="7" max="10" width="20.140625" style="112" bestFit="1" customWidth="1"/>
    <col min="11" max="11" width="16" style="112" customWidth="1"/>
    <col min="12" max="12" width="13.140625" style="112" bestFit="1" customWidth="1"/>
    <col min="13" max="13" width="48.140625" style="132" customWidth="1"/>
    <col min="14" max="14" width="5.42578125" style="112" bestFit="1" customWidth="1"/>
    <col min="15" max="15" width="5.85546875" style="112" bestFit="1" customWidth="1"/>
    <col min="16" max="16" width="5.7109375" style="112" bestFit="1" customWidth="1"/>
    <col min="17" max="17" width="13.140625" style="112" bestFit="1" customWidth="1"/>
    <col min="18" max="18" width="77.7109375" style="132" customWidth="1"/>
    <col min="19" max="19" width="5.42578125" style="112" bestFit="1" customWidth="1"/>
    <col min="20" max="20" width="5.85546875" style="112" bestFit="1" customWidth="1"/>
    <col min="21" max="21" width="5.7109375" style="112" bestFit="1" customWidth="1"/>
    <col min="22" max="22" width="9.140625" style="112"/>
    <col min="23" max="23" width="4.140625" style="112" bestFit="1" customWidth="1"/>
  </cols>
  <sheetData>
    <row r="1" spans="1:23" x14ac:dyDescent="0.25">
      <c r="B1" s="112">
        <v>2</v>
      </c>
      <c r="C1" s="112">
        <v>36</v>
      </c>
      <c r="D1" s="112">
        <v>4</v>
      </c>
      <c r="E1" s="112">
        <v>2</v>
      </c>
    </row>
    <row r="2" spans="1:23" s="1" customForma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406" t="s">
        <v>322</v>
      </c>
      <c r="M2" s="407"/>
      <c r="N2" s="407"/>
      <c r="O2" s="407"/>
      <c r="P2" s="408"/>
      <c r="Q2" s="406" t="s">
        <v>323</v>
      </c>
      <c r="R2" s="407"/>
      <c r="S2" s="407"/>
      <c r="T2" s="407"/>
      <c r="U2" s="408"/>
      <c r="V2" s="115" t="s">
        <v>239</v>
      </c>
      <c r="W2" s="113"/>
    </row>
    <row r="3" spans="1:23" s="1" customFormat="1" x14ac:dyDescent="0.25">
      <c r="A3" s="114" t="s">
        <v>109</v>
      </c>
      <c r="B3" s="126">
        <f>MIN(Payroll!F2:O2)</f>
        <v>2028</v>
      </c>
      <c r="C3" s="127" t="s">
        <v>224</v>
      </c>
      <c r="D3" s="128" t="s">
        <v>321</v>
      </c>
      <c r="E3" s="128" t="s">
        <v>81</v>
      </c>
      <c r="F3" s="128" t="s">
        <v>223</v>
      </c>
      <c r="G3" s="127">
        <f>B3+1</f>
        <v>2029</v>
      </c>
      <c r="H3" s="126">
        <f>G3+1</f>
        <v>2030</v>
      </c>
      <c r="I3" s="126">
        <f>H3+1</f>
        <v>2031</v>
      </c>
      <c r="J3" s="128">
        <f>I3+1</f>
        <v>2032</v>
      </c>
      <c r="K3" s="114" t="s">
        <v>312</v>
      </c>
      <c r="L3" s="123" t="s">
        <v>232</v>
      </c>
      <c r="M3" s="129" t="s">
        <v>227</v>
      </c>
      <c r="N3" s="116" t="s">
        <v>228</v>
      </c>
      <c r="O3" s="116" t="s">
        <v>229</v>
      </c>
      <c r="P3" s="117" t="s">
        <v>231</v>
      </c>
      <c r="Q3" s="123" t="s">
        <v>232</v>
      </c>
      <c r="R3" s="129" t="s">
        <v>227</v>
      </c>
      <c r="S3" s="116" t="s">
        <v>228</v>
      </c>
      <c r="T3" s="116" t="s">
        <v>229</v>
      </c>
      <c r="U3" s="117" t="s">
        <v>230</v>
      </c>
      <c r="V3" s="118" t="s">
        <v>231</v>
      </c>
      <c r="W3" s="114" t="s">
        <v>109</v>
      </c>
    </row>
    <row r="4" spans="1:23" x14ac:dyDescent="0.25">
      <c r="A4" s="92" t="s">
        <v>82</v>
      </c>
      <c r="B4" s="119" t="str">
        <f>VLOOKUP($A4,KAL!$B$2:$AZ$24,B$1,FALSE)</f>
        <v>Lorenzo Amador</v>
      </c>
      <c r="C4" s="195">
        <f>VLOOKUP($A4,KAL!$B$2:$AZ$24,C$1,FALSE)</f>
        <v>6.1388888888888893</v>
      </c>
      <c r="D4" s="207" t="str">
        <f>VLOOKUP($A4,KAL!$T$27:$X$34,D$1,FALSE)&amp;" / "&amp;VLOOKUP($A4,KAL!$T$27:$X$34,D$1+1,FALSE)</f>
        <v xml:space="preserve"> / </v>
      </c>
      <c r="E4" s="208">
        <f>VLOOKUP(B4,KAL!$C$2:$D$24,$E$1,FALSE)</f>
        <v>37</v>
      </c>
      <c r="F4" s="120"/>
      <c r="G4" s="172"/>
      <c r="H4" s="145"/>
      <c r="I4" s="145"/>
      <c r="J4" s="193"/>
      <c r="K4" s="92"/>
      <c r="L4" s="124" t="s">
        <v>235</v>
      </c>
      <c r="M4" s="130"/>
      <c r="N4" s="119">
        <f>IF(M4="",0,LEN(M4)-LEN(SUBSTITUTE(M4,",",""))+1)</f>
        <v>0</v>
      </c>
      <c r="O4" s="119">
        <v>1</v>
      </c>
      <c r="P4" s="120">
        <f>N4-O4</f>
        <v>-1</v>
      </c>
      <c r="Q4" s="124" t="s">
        <v>233</v>
      </c>
      <c r="R4" s="130"/>
      <c r="S4" s="119">
        <f>IF(R4="",0,LEN(R4)-LEN(SUBSTITUTE(R4,",",""))+1)</f>
        <v>0</v>
      </c>
      <c r="T4" s="119">
        <v>2</v>
      </c>
      <c r="U4" s="120">
        <f>S4-T4</f>
        <v>-2</v>
      </c>
      <c r="V4" s="92">
        <f>MIN(P4,P4+U4)</f>
        <v>-3</v>
      </c>
      <c r="W4" s="92" t="s">
        <v>82</v>
      </c>
    </row>
    <row r="5" spans="1:23" x14ac:dyDescent="0.25">
      <c r="A5" s="92" t="s">
        <v>84</v>
      </c>
      <c r="B5" s="145" t="str">
        <f>VLOOKUP($A5,KAL!$B$2:$AZ$24,B$1,FALSE)</f>
        <v>Vito Valkenburg</v>
      </c>
      <c r="C5" s="195">
        <f>VLOOKUP($A5,KAL!$B$2:$AZ$24,C$1,FALSE)</f>
        <v>6.1944444444444446</v>
      </c>
      <c r="D5" s="119" t="e">
        <f>VLOOKUP($A5,KAL!$T$27:$X$34,D$1,FALSE)&amp;" / "&amp;VLOOKUP($A5,KAL!$T$27:$X$34,D$1+1,FALSE)</f>
        <v>#N/A</v>
      </c>
      <c r="E5" s="120">
        <f>VLOOKUP(B5,KAL!$C$2:$D$24,$E$1,FALSE)</f>
        <v>24</v>
      </c>
      <c r="F5" s="120"/>
      <c r="G5" s="172"/>
      <c r="H5" s="145"/>
      <c r="I5" s="145"/>
      <c r="J5" s="193"/>
      <c r="K5" s="92"/>
      <c r="L5" s="124" t="s">
        <v>35</v>
      </c>
      <c r="M5" s="130"/>
      <c r="N5" s="119">
        <f t="shared" ref="N5:N11" si="0">IF(M5="",0,LEN(M5)-LEN(SUBSTITUTE(M5,",",""))+1)</f>
        <v>0</v>
      </c>
      <c r="O5" s="119">
        <v>1</v>
      </c>
      <c r="P5" s="120">
        <f t="shared" ref="P5:P12" si="1">N5-O5</f>
        <v>-1</v>
      </c>
      <c r="Q5" s="124" t="s">
        <v>328</v>
      </c>
      <c r="R5" s="130"/>
      <c r="S5" s="119">
        <f t="shared" ref="S5:S11" si="2">IF(R5="",0,LEN(R5)-LEN(SUBSTITUTE(R5,",",""))+1)</f>
        <v>0</v>
      </c>
      <c r="T5" s="119">
        <v>1</v>
      </c>
      <c r="U5" s="120">
        <f t="shared" ref="U5:U12" si="3">S5-T5</f>
        <v>-1</v>
      </c>
      <c r="V5" s="92">
        <f t="shared" ref="V5:V12" si="4">MIN(P5,P5+U5)</f>
        <v>-2</v>
      </c>
      <c r="W5" s="92" t="s">
        <v>84</v>
      </c>
    </row>
    <row r="6" spans="1:23" x14ac:dyDescent="0.25">
      <c r="A6" s="92" t="s">
        <v>85</v>
      </c>
      <c r="B6" s="145">
        <f>VLOOKUP($A6,KAL!$B$2:$AZ$24,B$1,FALSE)</f>
        <v>0</v>
      </c>
      <c r="C6" s="195" t="str">
        <f>VLOOKUP($A6,KAL!$B$2:$AZ$24,C$1,FALSE)</f>
        <v/>
      </c>
      <c r="D6" s="119" t="e">
        <f>VLOOKUP($A6,KAL!$T$27:$X$34,D$1,FALSE)&amp;" / "&amp;VLOOKUP($A6,KAL!$T$27:$X$34,D$1+1,FALSE)</f>
        <v>#N/A</v>
      </c>
      <c r="E6" s="120" t="e">
        <f>VLOOKUP(B6,KAL!$C$2:$D$24,$E$1,FALSE)</f>
        <v>#N/A</v>
      </c>
      <c r="F6" s="120"/>
      <c r="G6" s="172"/>
      <c r="H6" s="145"/>
      <c r="I6" s="145"/>
      <c r="J6" s="193"/>
      <c r="K6" s="92"/>
      <c r="L6" s="124" t="s">
        <v>240</v>
      </c>
      <c r="M6" s="130"/>
      <c r="N6" s="119">
        <f t="shared" si="0"/>
        <v>0</v>
      </c>
      <c r="O6" s="119">
        <v>1</v>
      </c>
      <c r="P6" s="120">
        <f t="shared" si="1"/>
        <v>-1</v>
      </c>
      <c r="Q6" s="124" t="s">
        <v>240</v>
      </c>
      <c r="R6" s="130"/>
      <c r="S6" s="119">
        <f t="shared" si="2"/>
        <v>0</v>
      </c>
      <c r="T6" s="119">
        <v>2</v>
      </c>
      <c r="U6" s="120">
        <f t="shared" si="3"/>
        <v>-2</v>
      </c>
      <c r="V6" s="92">
        <f t="shared" si="4"/>
        <v>-3</v>
      </c>
      <c r="W6" s="92" t="s">
        <v>85</v>
      </c>
    </row>
    <row r="7" spans="1:23" x14ac:dyDescent="0.25">
      <c r="A7" s="92" t="s">
        <v>86</v>
      </c>
      <c r="B7" s="145" t="str">
        <f>VLOOKUP($A7,KAL!$B$2:$AZ$24,B$1,FALSE)</f>
        <v>Yakamochi Kobayashi</v>
      </c>
      <c r="C7" s="195">
        <f>VLOOKUP($A7,KAL!$B$2:$AZ$24,C$1,FALSE)</f>
        <v>6.0972222222222223</v>
      </c>
      <c r="D7" s="119" t="str">
        <f>VLOOKUP($A7,KAL!$T$27:$X$34,D$1,FALSE)&amp;" / "&amp;VLOOKUP($A7,KAL!$T$27:$X$34,D$1+1,FALSE)</f>
        <v xml:space="preserve"> / </v>
      </c>
      <c r="E7" s="120">
        <f>VLOOKUP(B7,KAL!$C$2:$D$24,$E$1,FALSE)</f>
        <v>28</v>
      </c>
      <c r="F7" s="120"/>
      <c r="G7" s="172" t="s">
        <v>826</v>
      </c>
      <c r="H7" s="145" t="s">
        <v>826</v>
      </c>
      <c r="I7" s="145" t="s">
        <v>826</v>
      </c>
      <c r="J7" s="193" t="s">
        <v>826</v>
      </c>
      <c r="K7" s="92"/>
      <c r="L7" s="124" t="s">
        <v>235</v>
      </c>
      <c r="M7" s="130"/>
      <c r="N7" s="119">
        <f t="shared" si="0"/>
        <v>0</v>
      </c>
      <c r="O7" s="119">
        <v>1</v>
      </c>
      <c r="P7" s="120">
        <f t="shared" si="1"/>
        <v>-1</v>
      </c>
      <c r="Q7" s="124" t="s">
        <v>241</v>
      </c>
      <c r="R7" s="130"/>
      <c r="S7" s="119">
        <f t="shared" si="2"/>
        <v>0</v>
      </c>
      <c r="T7" s="119">
        <v>2</v>
      </c>
      <c r="U7" s="120">
        <f t="shared" si="3"/>
        <v>-2</v>
      </c>
      <c r="V7" s="92">
        <f t="shared" si="4"/>
        <v>-3</v>
      </c>
      <c r="W7" s="92" t="s">
        <v>86</v>
      </c>
    </row>
    <row r="8" spans="1:23" x14ac:dyDescent="0.25">
      <c r="A8" s="92" t="s">
        <v>87</v>
      </c>
      <c r="B8" s="145" t="str">
        <f>VLOOKUP($A8,KAL!$B$2:$AZ$24,B$1,FALSE)</f>
        <v>Juan Hernández</v>
      </c>
      <c r="C8" s="195">
        <f>VLOOKUP($A8,KAL!$B$2:$AZ$24,C$1,FALSE)</f>
        <v>5.833333333333333</v>
      </c>
      <c r="D8" s="119" t="str">
        <f>VLOOKUP($A8,KAL!$T$27:$X$34,D$1,FALSE)&amp;" / "&amp;VLOOKUP($A8,KAL!$T$27:$X$34,D$1+1,FALSE)</f>
        <v xml:space="preserve"> / </v>
      </c>
      <c r="E8" s="120">
        <f>VLOOKUP(B8,KAL!$C$2:$D$24,$E$1,FALSE)</f>
        <v>32</v>
      </c>
      <c r="F8" s="120"/>
      <c r="G8" s="172"/>
      <c r="H8" s="145"/>
      <c r="I8" s="145"/>
      <c r="J8" s="193"/>
      <c r="K8" s="92"/>
      <c r="L8" s="124" t="s">
        <v>236</v>
      </c>
      <c r="M8" s="130"/>
      <c r="N8" s="119">
        <f t="shared" si="0"/>
        <v>0</v>
      </c>
      <c r="O8" s="119">
        <v>1</v>
      </c>
      <c r="P8" s="120">
        <f t="shared" si="1"/>
        <v>-1</v>
      </c>
      <c r="Q8" s="124" t="s">
        <v>234</v>
      </c>
      <c r="R8" s="130"/>
      <c r="S8" s="119">
        <f t="shared" si="2"/>
        <v>0</v>
      </c>
      <c r="T8" s="119">
        <v>2</v>
      </c>
      <c r="U8" s="120">
        <f t="shared" si="3"/>
        <v>-2</v>
      </c>
      <c r="V8" s="92">
        <f t="shared" si="4"/>
        <v>-3</v>
      </c>
      <c r="W8" s="92" t="s">
        <v>87</v>
      </c>
    </row>
    <row r="9" spans="1:23" x14ac:dyDescent="0.25">
      <c r="A9" s="92" t="s">
        <v>88</v>
      </c>
      <c r="B9" s="145" t="str">
        <f>VLOOKUP($A9,KAL!$B$2:$AZ$24,B$1,FALSE)</f>
        <v>Jake Owens</v>
      </c>
      <c r="C9" s="195">
        <f>VLOOKUP($A9,KAL!$B$2:$AZ$24,C$1,FALSE)</f>
        <v>5.8611111111111107</v>
      </c>
      <c r="D9" s="119" t="e">
        <f>VLOOKUP($A9,KAL!$T$27:$X$34,D$1,FALSE)&amp;" / "&amp;VLOOKUP($A9,KAL!$T$27:$X$34,D$1+1,FALSE)</f>
        <v>#N/A</v>
      </c>
      <c r="E9" s="120">
        <f>VLOOKUP(B9,KAL!$C$2:$D$24,$E$1,FALSE)</f>
        <v>31</v>
      </c>
      <c r="F9" s="120"/>
      <c r="G9" s="172"/>
      <c r="H9" s="145"/>
      <c r="I9" s="145"/>
      <c r="J9" s="145"/>
      <c r="K9" s="92"/>
      <c r="L9" s="124" t="s">
        <v>237</v>
      </c>
      <c r="M9" s="130"/>
      <c r="N9" s="119">
        <f t="shared" si="0"/>
        <v>0</v>
      </c>
      <c r="O9" s="119">
        <v>1</v>
      </c>
      <c r="P9" s="120">
        <f t="shared" si="1"/>
        <v>-1</v>
      </c>
      <c r="Q9" s="124" t="s">
        <v>236</v>
      </c>
      <c r="R9" s="133"/>
      <c r="S9" s="119">
        <f t="shared" si="2"/>
        <v>0</v>
      </c>
      <c r="T9" s="119">
        <v>1</v>
      </c>
      <c r="U9" s="120">
        <f t="shared" si="3"/>
        <v>-1</v>
      </c>
      <c r="V9" s="92">
        <f t="shared" si="4"/>
        <v>-2</v>
      </c>
      <c r="W9" s="92" t="s">
        <v>88</v>
      </c>
    </row>
    <row r="10" spans="1:23" x14ac:dyDescent="0.25">
      <c r="A10" s="92" t="s">
        <v>89</v>
      </c>
      <c r="B10" s="145" t="str">
        <f>VLOOKUP($A10,KAL!$B$2:$AZ$24,B$1,FALSE)</f>
        <v>Rubén Jiménez</v>
      </c>
      <c r="C10" s="195">
        <f>VLOOKUP($A10,KAL!$B$2:$AZ$24,C$1,FALSE)</f>
        <v>7.1111111111111107</v>
      </c>
      <c r="D10" s="119" t="str">
        <f>VLOOKUP($A10,KAL!$T$27:$X$34,D$1,FALSE)&amp;" / "&amp;VLOOKUP($A10,KAL!$T$27:$X$34,D$1+1,FALSE)</f>
        <v xml:space="preserve"> / </v>
      </c>
      <c r="E10" s="120">
        <f>VLOOKUP(B10,KAL!$C$2:$D$24,$E$1,FALSE)</f>
        <v>28</v>
      </c>
      <c r="F10" s="120"/>
      <c r="G10" s="172" t="s">
        <v>824</v>
      </c>
      <c r="H10" s="145" t="s">
        <v>824</v>
      </c>
      <c r="I10" s="145"/>
      <c r="J10" s="193"/>
      <c r="K10" s="92"/>
      <c r="L10" s="124" t="s">
        <v>236</v>
      </c>
      <c r="M10" s="130"/>
      <c r="N10" s="119">
        <f t="shared" si="0"/>
        <v>0</v>
      </c>
      <c r="O10" s="119">
        <v>1</v>
      </c>
      <c r="P10" s="120">
        <f t="shared" si="1"/>
        <v>-1</v>
      </c>
      <c r="Q10" s="124" t="s">
        <v>240</v>
      </c>
      <c r="R10" s="130"/>
      <c r="S10" s="119">
        <f t="shared" si="2"/>
        <v>0</v>
      </c>
      <c r="T10" s="119">
        <v>1</v>
      </c>
      <c r="U10" s="120">
        <f t="shared" si="3"/>
        <v>-1</v>
      </c>
      <c r="V10" s="92">
        <f t="shared" si="4"/>
        <v>-2</v>
      </c>
      <c r="W10" s="92" t="s">
        <v>89</v>
      </c>
    </row>
    <row r="11" spans="1:23" x14ac:dyDescent="0.25">
      <c r="A11" s="92" t="s">
        <v>90</v>
      </c>
      <c r="B11" s="145" t="str">
        <f>VLOOKUP($A11,KAL!$B$2:$AZ$24,B$1,FALSE)</f>
        <v>Juan Carlos Ornelza</v>
      </c>
      <c r="C11" s="195">
        <f>VLOOKUP($A11,KAL!$B$2:$AZ$24,C$1,FALSE)</f>
        <v>5.6805555555555554</v>
      </c>
      <c r="D11" s="119" t="e">
        <f>VLOOKUP($A11,KAL!$T$27:$X$34,D$1,FALSE)&amp;" / "&amp;VLOOKUP($A11,KAL!$T$27:$X$34,D$1+1,FALSE)</f>
        <v>#N/A</v>
      </c>
      <c r="E11" s="120">
        <f>VLOOKUP(B11,KAL!$C$2:$D$24,$E$1,FALSE)</f>
        <v>21</v>
      </c>
      <c r="F11" s="120"/>
      <c r="G11" s="172"/>
      <c r="H11" s="145"/>
      <c r="I11" s="145"/>
      <c r="J11" s="193"/>
      <c r="K11" s="92"/>
      <c r="L11" s="124" t="s">
        <v>238</v>
      </c>
      <c r="M11" s="130"/>
      <c r="N11" s="119">
        <f t="shared" si="0"/>
        <v>0</v>
      </c>
      <c r="O11" s="119">
        <v>1</v>
      </c>
      <c r="P11" s="120">
        <f t="shared" si="1"/>
        <v>-1</v>
      </c>
      <c r="Q11" s="124" t="s">
        <v>242</v>
      </c>
      <c r="R11" s="133"/>
      <c r="S11" s="119">
        <f t="shared" si="2"/>
        <v>0</v>
      </c>
      <c r="T11" s="119">
        <v>1</v>
      </c>
      <c r="U11" s="120">
        <f t="shared" si="3"/>
        <v>-1</v>
      </c>
      <c r="V11" s="92">
        <f t="shared" si="4"/>
        <v>-2</v>
      </c>
      <c r="W11" s="92" t="s">
        <v>90</v>
      </c>
    </row>
    <row r="12" spans="1:23" x14ac:dyDescent="0.25">
      <c r="A12" s="93" t="s">
        <v>12</v>
      </c>
      <c r="B12" s="146">
        <f>VLOOKUP($A12,KAL!$B$2:$AZ$24,B$1,FALSE)</f>
        <v>0</v>
      </c>
      <c r="C12" s="196" t="str">
        <f>VLOOKUP($A12,KAL!$B$2:$AZ$24,C$1,FALSE)</f>
        <v/>
      </c>
      <c r="D12" s="121" t="s">
        <v>35</v>
      </c>
      <c r="E12" s="122" t="e">
        <f>VLOOKUP(B12,KAL!$C$2:$D$24,$E$1,FALSE)</f>
        <v>#N/A</v>
      </c>
      <c r="F12" s="122"/>
      <c r="G12" s="173"/>
      <c r="H12" s="146"/>
      <c r="I12" s="146"/>
      <c r="J12" s="194"/>
      <c r="K12" s="93"/>
      <c r="L12" s="125" t="s">
        <v>35</v>
      </c>
      <c r="M12" s="131"/>
      <c r="N12" s="121">
        <f>SUMIF(P3:P11,"&gt;0")+IF(M12="",0,LEN(M12)-LEN(SUBSTITUTE(M12,",",""))+1)</f>
        <v>0</v>
      </c>
      <c r="O12" s="121">
        <v>1</v>
      </c>
      <c r="P12" s="122">
        <f t="shared" si="1"/>
        <v>-1</v>
      </c>
      <c r="Q12" s="125" t="s">
        <v>35</v>
      </c>
      <c r="R12" s="131"/>
      <c r="S12" s="121">
        <f>SUMIF(U3:U11,"&gt;0")+IF(R12="",0,LEN(R12)-LEN(SUBSTITUTE(R12,",",""))+1)</f>
        <v>0</v>
      </c>
      <c r="T12" s="121">
        <v>0</v>
      </c>
      <c r="U12" s="122">
        <f t="shared" si="3"/>
        <v>0</v>
      </c>
      <c r="V12" s="93">
        <f t="shared" si="4"/>
        <v>-1</v>
      </c>
      <c r="W12" s="93" t="s">
        <v>12</v>
      </c>
    </row>
    <row r="15" spans="1:23" x14ac:dyDescent="0.25">
      <c r="L15" s="406" t="s">
        <v>324</v>
      </c>
      <c r="M15" s="407"/>
      <c r="N15" s="407"/>
      <c r="O15" s="407"/>
      <c r="P15" s="408"/>
      <c r="Q15" s="406" t="s">
        <v>325</v>
      </c>
      <c r="R15" s="407"/>
      <c r="S15" s="407"/>
      <c r="T15" s="407"/>
      <c r="U15" s="408"/>
      <c r="V15" s="115" t="s">
        <v>239</v>
      </c>
    </row>
    <row r="16" spans="1:23" x14ac:dyDescent="0.25">
      <c r="K16" s="114" t="s">
        <v>109</v>
      </c>
      <c r="L16" s="123" t="s">
        <v>232</v>
      </c>
      <c r="M16" s="129" t="s">
        <v>227</v>
      </c>
      <c r="N16" s="116" t="s">
        <v>228</v>
      </c>
      <c r="O16" s="116" t="s">
        <v>229</v>
      </c>
      <c r="P16" s="117" t="s">
        <v>231</v>
      </c>
      <c r="Q16" s="123" t="s">
        <v>232</v>
      </c>
      <c r="R16" s="129" t="s">
        <v>227</v>
      </c>
      <c r="S16" s="116" t="s">
        <v>228</v>
      </c>
      <c r="T16" s="116" t="s">
        <v>229</v>
      </c>
      <c r="U16" s="117" t="s">
        <v>230</v>
      </c>
      <c r="V16" s="118" t="s">
        <v>231</v>
      </c>
      <c r="W16" s="114" t="s">
        <v>109</v>
      </c>
    </row>
    <row r="17" spans="1:23" x14ac:dyDescent="0.25">
      <c r="K17" s="92" t="s">
        <v>82</v>
      </c>
      <c r="L17" s="124" t="s">
        <v>235</v>
      </c>
      <c r="M17" s="130"/>
      <c r="N17" s="119">
        <f>IF(M17="",0,LEN(M17)-LEN(SUBSTITUTE(M17,",",""))+1)</f>
        <v>0</v>
      </c>
      <c r="O17" s="119">
        <v>2</v>
      </c>
      <c r="P17" s="120">
        <f>N17-O17</f>
        <v>-2</v>
      </c>
      <c r="Q17" s="124" t="s">
        <v>233</v>
      </c>
      <c r="R17" s="130"/>
      <c r="S17" s="119">
        <f>IF(R17="",0,LEN(R17)-LEN(SUBSTITUTE(R17,",",""))+1)</f>
        <v>0</v>
      </c>
      <c r="T17" s="119">
        <v>4</v>
      </c>
      <c r="U17" s="120">
        <f>S17-T17</f>
        <v>-4</v>
      </c>
      <c r="V17" s="92">
        <f>MIN(P17,P17+U17)</f>
        <v>-6</v>
      </c>
      <c r="W17" s="92" t="s">
        <v>82</v>
      </c>
    </row>
    <row r="18" spans="1:23" x14ac:dyDescent="0.25">
      <c r="K18" s="92" t="s">
        <v>84</v>
      </c>
      <c r="L18" s="124" t="s">
        <v>35</v>
      </c>
      <c r="M18" s="130" t="s">
        <v>429</v>
      </c>
      <c r="N18" s="119">
        <f t="shared" ref="N18:N24" si="5">IF(M18="",0,LEN(M18)-LEN(SUBSTITUTE(M18,",",""))+1)</f>
        <v>3</v>
      </c>
      <c r="O18" s="119">
        <v>2</v>
      </c>
      <c r="P18" s="120">
        <f t="shared" ref="P18:P25" si="6">N18-O18</f>
        <v>1</v>
      </c>
      <c r="Q18" s="124" t="s">
        <v>328</v>
      </c>
      <c r="R18" s="130"/>
      <c r="S18" s="119">
        <f t="shared" ref="S18:S24" si="7">IF(R18="",0,LEN(R18)-LEN(SUBSTITUTE(R18,",",""))+1)</f>
        <v>0</v>
      </c>
      <c r="T18" s="119">
        <v>2</v>
      </c>
      <c r="U18" s="120">
        <f t="shared" ref="U18:U25" si="8">S18-T18</f>
        <v>-2</v>
      </c>
      <c r="V18" s="92">
        <f t="shared" ref="V18:V25" si="9">MIN(P18,P18+U18)</f>
        <v>-1</v>
      </c>
      <c r="W18" s="92" t="s">
        <v>84</v>
      </c>
    </row>
    <row r="19" spans="1:23" x14ac:dyDescent="0.25">
      <c r="K19" s="92" t="s">
        <v>85</v>
      </c>
      <c r="L19" s="124" t="s">
        <v>240</v>
      </c>
      <c r="M19" s="130"/>
      <c r="N19" s="119">
        <f t="shared" si="5"/>
        <v>0</v>
      </c>
      <c r="O19" s="119">
        <v>2</v>
      </c>
      <c r="P19" s="120">
        <f t="shared" si="6"/>
        <v>-2</v>
      </c>
      <c r="Q19" s="124" t="s">
        <v>240</v>
      </c>
      <c r="R19" s="130"/>
      <c r="S19" s="119">
        <f t="shared" si="7"/>
        <v>0</v>
      </c>
      <c r="T19" s="119">
        <v>4</v>
      </c>
      <c r="U19" s="120">
        <f t="shared" si="8"/>
        <v>-4</v>
      </c>
      <c r="V19" s="92">
        <f t="shared" si="9"/>
        <v>-6</v>
      </c>
      <c r="W19" s="92" t="s">
        <v>85</v>
      </c>
    </row>
    <row r="20" spans="1:23" x14ac:dyDescent="0.25">
      <c r="K20" s="92" t="s">
        <v>86</v>
      </c>
      <c r="L20" s="124" t="s">
        <v>235</v>
      </c>
      <c r="M20" s="130" t="s">
        <v>348</v>
      </c>
      <c r="N20" s="119">
        <f t="shared" si="5"/>
        <v>1</v>
      </c>
      <c r="O20" s="119">
        <v>2</v>
      </c>
      <c r="P20" s="120">
        <f t="shared" si="6"/>
        <v>-1</v>
      </c>
      <c r="Q20" s="124" t="s">
        <v>241</v>
      </c>
      <c r="R20" s="130"/>
      <c r="S20" s="119">
        <f t="shared" si="7"/>
        <v>0</v>
      </c>
      <c r="T20" s="119">
        <v>4</v>
      </c>
      <c r="U20" s="120">
        <f t="shared" si="8"/>
        <v>-4</v>
      </c>
      <c r="V20" s="92">
        <f t="shared" si="9"/>
        <v>-5</v>
      </c>
      <c r="W20" s="92" t="s">
        <v>86</v>
      </c>
    </row>
    <row r="21" spans="1:23" x14ac:dyDescent="0.25">
      <c r="K21" s="92" t="s">
        <v>87</v>
      </c>
      <c r="L21" s="124" t="s">
        <v>236</v>
      </c>
      <c r="M21" s="130"/>
      <c r="N21" s="119">
        <f t="shared" si="5"/>
        <v>0</v>
      </c>
      <c r="O21" s="119">
        <v>2</v>
      </c>
      <c r="P21" s="120">
        <f t="shared" si="6"/>
        <v>-2</v>
      </c>
      <c r="Q21" s="124" t="s">
        <v>234</v>
      </c>
      <c r="R21" s="130"/>
      <c r="S21" s="119">
        <f t="shared" si="7"/>
        <v>0</v>
      </c>
      <c r="T21" s="119">
        <v>4</v>
      </c>
      <c r="U21" s="120">
        <f t="shared" si="8"/>
        <v>-4</v>
      </c>
      <c r="V21" s="92">
        <f t="shared" si="9"/>
        <v>-6</v>
      </c>
      <c r="W21" s="92" t="s">
        <v>87</v>
      </c>
    </row>
    <row r="22" spans="1:23" x14ac:dyDescent="0.25">
      <c r="K22" s="92" t="s">
        <v>88</v>
      </c>
      <c r="L22" s="124" t="s">
        <v>237</v>
      </c>
      <c r="M22" s="130" t="s">
        <v>428</v>
      </c>
      <c r="N22" s="119">
        <f t="shared" si="5"/>
        <v>2</v>
      </c>
      <c r="O22" s="119">
        <v>2</v>
      </c>
      <c r="P22" s="120">
        <f t="shared" si="6"/>
        <v>0</v>
      </c>
      <c r="Q22" s="124" t="s">
        <v>236</v>
      </c>
      <c r="R22" s="133"/>
      <c r="S22" s="119">
        <f t="shared" si="7"/>
        <v>0</v>
      </c>
      <c r="T22" s="119">
        <v>2</v>
      </c>
      <c r="U22" s="120">
        <f t="shared" si="8"/>
        <v>-2</v>
      </c>
      <c r="V22" s="92">
        <f t="shared" si="9"/>
        <v>-2</v>
      </c>
      <c r="W22" s="92" t="s">
        <v>88</v>
      </c>
    </row>
    <row r="23" spans="1:23" x14ac:dyDescent="0.25">
      <c r="K23" s="92" t="s">
        <v>89</v>
      </c>
      <c r="L23" s="124" t="s">
        <v>236</v>
      </c>
      <c r="M23" s="130" t="s">
        <v>347</v>
      </c>
      <c r="N23" s="119">
        <f t="shared" si="5"/>
        <v>1</v>
      </c>
      <c r="O23" s="119">
        <v>2</v>
      </c>
      <c r="P23" s="120">
        <f t="shared" si="6"/>
        <v>-1</v>
      </c>
      <c r="Q23" s="124" t="s">
        <v>240</v>
      </c>
      <c r="R23" s="130"/>
      <c r="S23" s="119">
        <f t="shared" si="7"/>
        <v>0</v>
      </c>
      <c r="T23" s="119">
        <v>4</v>
      </c>
      <c r="U23" s="120">
        <f t="shared" si="8"/>
        <v>-4</v>
      </c>
      <c r="V23" s="92">
        <f t="shared" si="9"/>
        <v>-5</v>
      </c>
      <c r="W23" s="92" t="s">
        <v>89</v>
      </c>
    </row>
    <row r="24" spans="1:23" x14ac:dyDescent="0.25">
      <c r="K24" s="92" t="s">
        <v>90</v>
      </c>
      <c r="L24" s="124" t="s">
        <v>238</v>
      </c>
      <c r="M24" s="130" t="s">
        <v>394</v>
      </c>
      <c r="N24" s="119">
        <f t="shared" si="5"/>
        <v>2</v>
      </c>
      <c r="O24" s="119">
        <v>2</v>
      </c>
      <c r="P24" s="120">
        <f t="shared" si="6"/>
        <v>0</v>
      </c>
      <c r="Q24" s="124" t="s">
        <v>242</v>
      </c>
      <c r="R24" s="133"/>
      <c r="S24" s="119">
        <f t="shared" si="7"/>
        <v>0</v>
      </c>
      <c r="T24" s="119">
        <v>2</v>
      </c>
      <c r="U24" s="120">
        <f t="shared" si="8"/>
        <v>-2</v>
      </c>
      <c r="V24" s="92">
        <f t="shared" si="9"/>
        <v>-2</v>
      </c>
      <c r="W24" s="92" t="s">
        <v>90</v>
      </c>
    </row>
    <row r="25" spans="1:23" x14ac:dyDescent="0.25">
      <c r="K25" s="93" t="s">
        <v>12</v>
      </c>
      <c r="L25" s="125" t="s">
        <v>35</v>
      </c>
      <c r="M25" s="131"/>
      <c r="N25" s="121">
        <f>MAX(0,SUM(N17:N24)-8)+IF(M25="",0,LEN(M25)-LEN(SUBSTITUTE(M25,",",""))+1)</f>
        <v>1</v>
      </c>
      <c r="O25" s="121">
        <v>2</v>
      </c>
      <c r="P25" s="122">
        <f t="shared" si="6"/>
        <v>-1</v>
      </c>
      <c r="Q25" s="125" t="s">
        <v>35</v>
      </c>
      <c r="R25" s="131"/>
      <c r="S25" s="121">
        <f>MAX(0,SUM(S17:S24)-16)+IF(R25="",0,LEN(R25)-LEN(SUBSTITUTE(R25,",",""))+1)</f>
        <v>0</v>
      </c>
      <c r="T25" s="121">
        <v>0</v>
      </c>
      <c r="U25" s="122">
        <f t="shared" si="8"/>
        <v>0</v>
      </c>
      <c r="V25" s="93">
        <f t="shared" si="9"/>
        <v>-1</v>
      </c>
      <c r="W25" s="93" t="s">
        <v>12</v>
      </c>
    </row>
    <row r="28" spans="1:23" s="1" customFormat="1" x14ac:dyDescent="0.25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406" t="s">
        <v>326</v>
      </c>
      <c r="M28" s="407"/>
      <c r="N28" s="407"/>
      <c r="O28" s="407"/>
      <c r="P28" s="408"/>
      <c r="Q28" s="406" t="s">
        <v>332</v>
      </c>
      <c r="R28" s="407"/>
      <c r="S28" s="407"/>
      <c r="T28" s="407"/>
      <c r="U28" s="408"/>
      <c r="V28" s="115" t="s">
        <v>239</v>
      </c>
      <c r="W28" s="113"/>
    </row>
    <row r="29" spans="1:23" s="1" customFormat="1" x14ac:dyDescent="0.25">
      <c r="A29" s="114" t="s">
        <v>109</v>
      </c>
      <c r="B29" s="126">
        <f>B3</f>
        <v>2028</v>
      </c>
      <c r="C29" s="127" t="s">
        <v>136</v>
      </c>
      <c r="D29" s="126" t="s">
        <v>278</v>
      </c>
      <c r="E29" s="128" t="s">
        <v>81</v>
      </c>
      <c r="F29" s="128" t="s">
        <v>223</v>
      </c>
      <c r="G29" s="127">
        <f>B29+1</f>
        <v>2029</v>
      </c>
      <c r="H29" s="126">
        <f>G29+1</f>
        <v>2030</v>
      </c>
      <c r="I29" s="126">
        <f>H29+1</f>
        <v>2031</v>
      </c>
      <c r="J29" s="126">
        <f>I29+1</f>
        <v>2032</v>
      </c>
      <c r="K29" s="114" t="s">
        <v>312</v>
      </c>
      <c r="L29" s="123" t="s">
        <v>327</v>
      </c>
      <c r="M29" s="129" t="s">
        <v>227</v>
      </c>
      <c r="N29" s="116" t="s">
        <v>228</v>
      </c>
      <c r="O29" s="116" t="s">
        <v>229</v>
      </c>
      <c r="P29" s="117" t="s">
        <v>231</v>
      </c>
      <c r="Q29" s="123" t="s">
        <v>327</v>
      </c>
      <c r="R29" s="129" t="s">
        <v>227</v>
      </c>
      <c r="S29" s="116" t="s">
        <v>228</v>
      </c>
      <c r="T29" s="116" t="s">
        <v>229</v>
      </c>
      <c r="U29" s="117" t="s">
        <v>230</v>
      </c>
      <c r="V29" s="118" t="s">
        <v>231</v>
      </c>
      <c r="W29" s="114" t="s">
        <v>109</v>
      </c>
    </row>
    <row r="30" spans="1:23" x14ac:dyDescent="0.25">
      <c r="A30" s="92" t="s">
        <v>98</v>
      </c>
      <c r="B30" s="145" t="str">
        <f>KAL!C53</f>
        <v>Sang-hyuk Pak</v>
      </c>
      <c r="C30" s="124"/>
      <c r="D30" s="119"/>
      <c r="E30" s="120">
        <f>VLOOKUP(B30,KAL!$C$52:$D$74,$E$1,FALSE)</f>
        <v>24</v>
      </c>
      <c r="F30" s="120" t="s">
        <v>408</v>
      </c>
      <c r="G30" s="124" t="s">
        <v>3</v>
      </c>
      <c r="H30" s="119" t="s">
        <v>3</v>
      </c>
      <c r="I30" s="119"/>
      <c r="J30" s="119"/>
      <c r="K30" s="92"/>
      <c r="L30" s="124">
        <v>8</v>
      </c>
      <c r="M30" s="130"/>
      <c r="N30" s="119">
        <f>IF(M30="",0,LEN(M30)-LEN(SUBSTITUTE(M30,",",""))+1)</f>
        <v>0</v>
      </c>
      <c r="O30" s="119">
        <v>2</v>
      </c>
      <c r="P30" s="120">
        <f>N30-O30</f>
        <v>-2</v>
      </c>
      <c r="Q30" s="124">
        <f>L30</f>
        <v>8</v>
      </c>
      <c r="R30" s="130"/>
      <c r="S30" s="119">
        <f>IF(R30="",0,LEN(R30)-LEN(SUBSTITUTE(R30,",",""))+1)</f>
        <v>0</v>
      </c>
      <c r="T30" s="119">
        <v>2</v>
      </c>
      <c r="U30" s="120">
        <f>S30-T30</f>
        <v>-2</v>
      </c>
      <c r="V30" s="92">
        <f>MIN(P30,P30+U30)</f>
        <v>-4</v>
      </c>
      <c r="W30" s="92" t="s">
        <v>98</v>
      </c>
    </row>
    <row r="31" spans="1:23" x14ac:dyDescent="0.25">
      <c r="A31" s="92" t="s">
        <v>98</v>
      </c>
      <c r="B31" s="119" t="str">
        <f>KAL!C54</f>
        <v>Frederick Cotton</v>
      </c>
      <c r="C31" s="124"/>
      <c r="D31" s="119"/>
      <c r="E31" s="120">
        <f>VLOOKUP(B31,KAL!$C$52:$D$74,$E$1,FALSE)</f>
        <v>26</v>
      </c>
      <c r="F31" s="120" t="s">
        <v>408</v>
      </c>
      <c r="G31" s="124" t="s">
        <v>436</v>
      </c>
      <c r="H31" s="119"/>
      <c r="I31" s="119"/>
      <c r="J31" s="119"/>
      <c r="K31" s="92"/>
      <c r="L31" s="124">
        <v>7</v>
      </c>
      <c r="M31" s="130"/>
      <c r="N31" s="119">
        <f>IF(M31="",0,LEN(M31)-LEN(SUBSTITUTE(M31,",",""))+1)+IF(P30&gt;0,P30,0)</f>
        <v>0</v>
      </c>
      <c r="O31" s="119">
        <v>1</v>
      </c>
      <c r="P31" s="120">
        <f t="shared" ref="P31:P37" si="10">N31-O31</f>
        <v>-1</v>
      </c>
      <c r="Q31" s="124">
        <f t="shared" ref="Q31:Q32" si="11">L31</f>
        <v>7</v>
      </c>
      <c r="R31" s="130"/>
      <c r="S31" s="119">
        <f>IF(R31="",0,LEN(R31)-LEN(SUBSTITUTE(R31,",",""))+1)+IF(U30&gt;0,U30,0)</f>
        <v>0</v>
      </c>
      <c r="T31" s="119">
        <v>1</v>
      </c>
      <c r="U31" s="120">
        <f t="shared" ref="U31:U37" si="12">S31-T31</f>
        <v>-1</v>
      </c>
      <c r="V31" s="92">
        <f t="shared" ref="V31:V37" si="13">MIN(P31,P31+U31)</f>
        <v>-2</v>
      </c>
      <c r="W31" s="92" t="s">
        <v>98</v>
      </c>
    </row>
    <row r="32" spans="1:23" x14ac:dyDescent="0.25">
      <c r="A32" s="92" t="s">
        <v>98</v>
      </c>
      <c r="B32" s="119" t="str">
        <f>KAL!C55</f>
        <v>Alfonso Villalobos</v>
      </c>
      <c r="C32" s="124"/>
      <c r="D32" s="119"/>
      <c r="E32" s="120">
        <f>VLOOKUP(B32,KAL!$C$52:$D$74,$E$1,FALSE)</f>
        <v>29</v>
      </c>
      <c r="F32" s="120" t="s">
        <v>408</v>
      </c>
      <c r="G32" s="124" t="s">
        <v>311</v>
      </c>
      <c r="H32" s="119" t="s">
        <v>311</v>
      </c>
      <c r="I32" s="119" t="s">
        <v>311</v>
      </c>
      <c r="J32" s="119"/>
      <c r="K32" s="92"/>
      <c r="L32" s="124">
        <v>6</v>
      </c>
      <c r="M32" s="130"/>
      <c r="N32" s="119">
        <f>IF(M32="",0,LEN(M32)-LEN(SUBSTITUTE(M32,",",""))+1)+IF(P31&gt;0,P31,0)</f>
        <v>0</v>
      </c>
      <c r="O32" s="119">
        <v>3</v>
      </c>
      <c r="P32" s="120">
        <f t="shared" si="10"/>
        <v>-3</v>
      </c>
      <c r="Q32" s="124">
        <f t="shared" si="11"/>
        <v>6</v>
      </c>
      <c r="R32" s="130"/>
      <c r="S32" s="119">
        <f>IF(R32="",0,LEN(R32)-LEN(SUBSTITUTE(R32,",",""))+1)+IF(U31&gt;0,U31,0)</f>
        <v>0</v>
      </c>
      <c r="T32" s="119">
        <v>3</v>
      </c>
      <c r="U32" s="120">
        <f t="shared" si="12"/>
        <v>-3</v>
      </c>
      <c r="V32" s="92">
        <f t="shared" si="13"/>
        <v>-6</v>
      </c>
      <c r="W32" s="92" t="s">
        <v>98</v>
      </c>
    </row>
    <row r="33" spans="1:23" x14ac:dyDescent="0.25">
      <c r="A33" s="92" t="s">
        <v>98</v>
      </c>
      <c r="B33" s="119">
        <f>KAL!C56</f>
        <v>0</v>
      </c>
      <c r="C33" s="124"/>
      <c r="D33" s="119"/>
      <c r="E33" s="120" t="e">
        <f>VLOOKUP(B33,KAL!$C$52:$D$74,$E$1,FALSE)</f>
        <v>#N/A</v>
      </c>
      <c r="F33" s="120" t="s">
        <v>408</v>
      </c>
      <c r="G33" s="124" t="s">
        <v>444</v>
      </c>
      <c r="H33" s="119" t="s">
        <v>444</v>
      </c>
      <c r="I33" s="119" t="s">
        <v>444</v>
      </c>
      <c r="J33" s="119"/>
      <c r="K33" s="92"/>
      <c r="L33" s="124"/>
      <c r="M33" s="130"/>
      <c r="N33" s="119"/>
      <c r="O33" s="119"/>
      <c r="P33" s="120"/>
      <c r="Q33" s="124"/>
      <c r="R33" s="130"/>
      <c r="S33" s="119"/>
      <c r="T33" s="119"/>
      <c r="U33" s="120"/>
      <c r="V33" s="92"/>
      <c r="W33" s="92"/>
    </row>
    <row r="34" spans="1:23" x14ac:dyDescent="0.25">
      <c r="A34" s="92" t="s">
        <v>98</v>
      </c>
      <c r="B34" s="119" t="str">
        <f>KAL!C57</f>
        <v>Wayne Keller</v>
      </c>
      <c r="C34" s="124"/>
      <c r="D34" s="119"/>
      <c r="E34" s="120">
        <f>VLOOKUP(B34,KAL!$C$52:$D$74,$E$1,FALSE)</f>
        <v>29</v>
      </c>
      <c r="F34" s="120" t="s">
        <v>409</v>
      </c>
      <c r="G34" s="124" t="s">
        <v>354</v>
      </c>
      <c r="H34" s="119"/>
      <c r="I34" s="119"/>
      <c r="J34" s="119"/>
      <c r="K34" s="92"/>
      <c r="L34" s="124"/>
      <c r="M34" s="130"/>
      <c r="N34" s="119"/>
      <c r="O34" s="119"/>
      <c r="P34" s="120"/>
      <c r="Q34" s="124"/>
      <c r="R34" s="130"/>
      <c r="S34" s="119"/>
      <c r="T34" s="119"/>
      <c r="U34" s="120"/>
      <c r="V34" s="92"/>
      <c r="W34" s="92"/>
    </row>
    <row r="35" spans="1:23" x14ac:dyDescent="0.25">
      <c r="A35" s="92" t="s">
        <v>99</v>
      </c>
      <c r="B35" s="119">
        <f>KAL!C61</f>
        <v>0</v>
      </c>
      <c r="C35" s="124"/>
      <c r="D35" s="119"/>
      <c r="E35" s="120" t="e">
        <f>VLOOKUP(B35,KAL!$C$52:$D$74,$E$1,FALSE)</f>
        <v>#N/A</v>
      </c>
      <c r="F35" s="120" t="s">
        <v>409</v>
      </c>
      <c r="G35" s="172" t="s">
        <v>10</v>
      </c>
      <c r="H35" s="145"/>
      <c r="I35" s="145"/>
      <c r="J35" s="145"/>
      <c r="K35" s="197"/>
      <c r="L35" s="198"/>
      <c r="M35" s="199"/>
      <c r="N35" s="200"/>
      <c r="O35" s="200"/>
      <c r="P35" s="201"/>
      <c r="Q35" s="198"/>
      <c r="R35" s="202"/>
      <c r="S35" s="200"/>
      <c r="T35" s="200"/>
      <c r="U35" s="201"/>
      <c r="V35" s="197"/>
      <c r="W35" s="197"/>
    </row>
    <row r="36" spans="1:23" x14ac:dyDescent="0.25">
      <c r="A36" s="92" t="s">
        <v>13</v>
      </c>
      <c r="B36" s="119">
        <f>KAL!C62</f>
        <v>0</v>
      </c>
      <c r="C36" s="124"/>
      <c r="D36" s="119"/>
      <c r="E36" s="120" t="e">
        <f>VLOOKUP(B36,KAL!$C$52:$D$74,$E$1,FALSE)</f>
        <v>#N/A</v>
      </c>
      <c r="F36" s="120" t="s">
        <v>408</v>
      </c>
      <c r="G36" s="124"/>
      <c r="H36" s="119"/>
      <c r="I36" s="119"/>
      <c r="J36" s="119"/>
      <c r="K36" s="92"/>
      <c r="L36" s="124">
        <v>3</v>
      </c>
      <c r="M36" s="130"/>
      <c r="N36" s="119">
        <f t="shared" ref="N36" si="14">IF(M36="",0,LEN(M36)-LEN(SUBSTITUTE(M36,",",""))+1)</f>
        <v>0</v>
      </c>
      <c r="O36" s="119">
        <v>2</v>
      </c>
      <c r="P36" s="120">
        <f t="shared" si="10"/>
        <v>-2</v>
      </c>
      <c r="Q36" s="124">
        <f t="shared" ref="Q36:Q38" si="15">L36</f>
        <v>3</v>
      </c>
      <c r="R36" s="130"/>
      <c r="S36" s="119">
        <f t="shared" ref="S36" si="16">IF(R36="",0,LEN(R36)-LEN(SUBSTITUTE(R36,",",""))+1)</f>
        <v>0</v>
      </c>
      <c r="T36" s="119">
        <v>2</v>
      </c>
      <c r="U36" s="120">
        <f t="shared" si="12"/>
        <v>-2</v>
      </c>
      <c r="V36" s="92">
        <f t="shared" si="13"/>
        <v>-4</v>
      </c>
      <c r="W36" s="92" t="s">
        <v>13</v>
      </c>
    </row>
    <row r="37" spans="1:23" x14ac:dyDescent="0.25">
      <c r="A37" s="92" t="s">
        <v>13</v>
      </c>
      <c r="B37" s="119">
        <f>KAL!C65</f>
        <v>0</v>
      </c>
      <c r="C37" s="124"/>
      <c r="D37" s="119"/>
      <c r="E37" s="120" t="e">
        <f>VLOOKUP(B37,KAL!$C$52:$D$74,$E$1,FALSE)</f>
        <v>#N/A</v>
      </c>
      <c r="F37" s="120" t="s">
        <v>409</v>
      </c>
      <c r="G37" s="124"/>
      <c r="H37" s="119"/>
      <c r="I37" s="119"/>
      <c r="J37" s="119"/>
      <c r="K37" s="92"/>
      <c r="L37" s="124">
        <v>2</v>
      </c>
      <c r="M37" s="130"/>
      <c r="N37" s="119">
        <f>IF(M37="",0,LEN(M37)-LEN(SUBSTITUTE(M37,",",""))+1)+IF(P36&gt;0,P36,0)</f>
        <v>0</v>
      </c>
      <c r="O37" s="119">
        <v>1</v>
      </c>
      <c r="P37" s="120">
        <f t="shared" si="10"/>
        <v>-1</v>
      </c>
      <c r="Q37" s="124">
        <f t="shared" si="15"/>
        <v>2</v>
      </c>
      <c r="R37" s="133"/>
      <c r="S37" s="119">
        <f>IF(R37="",0,LEN(R37)-LEN(SUBSTITUTE(R37,",",""))+1)+IF(U36&gt;0,U36,0)</f>
        <v>0</v>
      </c>
      <c r="T37" s="119">
        <v>1</v>
      </c>
      <c r="U37" s="120">
        <f t="shared" si="12"/>
        <v>-1</v>
      </c>
      <c r="V37" s="92">
        <f t="shared" si="13"/>
        <v>-2</v>
      </c>
      <c r="W37" s="92" t="s">
        <v>13</v>
      </c>
    </row>
    <row r="38" spans="1:23" x14ac:dyDescent="0.25">
      <c r="A38" s="92" t="s">
        <v>13</v>
      </c>
      <c r="B38" s="119">
        <f>KAL!C66</f>
        <v>0</v>
      </c>
      <c r="C38" s="124"/>
      <c r="D38" s="119"/>
      <c r="E38" s="120" t="e">
        <f>VLOOKUP(B38,KAL!$C$52:$D$74,$E$1,FALSE)</f>
        <v>#N/A</v>
      </c>
      <c r="F38" s="120" t="s">
        <v>408</v>
      </c>
      <c r="G38" s="124" t="s">
        <v>442</v>
      </c>
      <c r="H38" s="119" t="s">
        <v>442</v>
      </c>
      <c r="I38" s="119"/>
      <c r="J38" s="119"/>
      <c r="K38" s="92"/>
      <c r="L38" s="124">
        <v>1</v>
      </c>
      <c r="M38" s="130"/>
      <c r="N38" s="119">
        <f>IF(M38="",0,LEN(M38)-LEN(SUBSTITUTE(M38,",",""))+1)+IF(P37&gt;0,P37,0)</f>
        <v>0</v>
      </c>
      <c r="O38" s="119">
        <v>3</v>
      </c>
      <c r="P38" s="120">
        <f t="shared" ref="P38" si="17">N38-O38</f>
        <v>-3</v>
      </c>
      <c r="Q38" s="124">
        <f t="shared" si="15"/>
        <v>1</v>
      </c>
      <c r="R38" s="133"/>
      <c r="S38" s="119">
        <f>IF(R38="",0,LEN(R38)-LEN(SUBSTITUTE(R38,",",""))+1)+IF(U37&gt;0,U37,0)</f>
        <v>0</v>
      </c>
      <c r="T38" s="119">
        <v>3</v>
      </c>
      <c r="U38" s="120">
        <f t="shared" ref="U38" si="18">S38-T38</f>
        <v>-3</v>
      </c>
      <c r="V38" s="92">
        <f t="shared" ref="V38" si="19">MIN(P38,P38+U38)</f>
        <v>-6</v>
      </c>
      <c r="W38" s="92" t="s">
        <v>13</v>
      </c>
    </row>
    <row r="39" spans="1:23" x14ac:dyDescent="0.25">
      <c r="A39" s="92" t="s">
        <v>13</v>
      </c>
      <c r="B39" s="119">
        <f>KAL!C67</f>
        <v>0</v>
      </c>
      <c r="C39" s="124"/>
      <c r="D39" s="119"/>
      <c r="E39" s="120" t="e">
        <f>VLOOKUP(B39,KAL!$C$52:$D$74,$E$1,FALSE)</f>
        <v>#N/A</v>
      </c>
      <c r="F39" s="120" t="s">
        <v>408</v>
      </c>
      <c r="G39" s="124" t="s">
        <v>449</v>
      </c>
      <c r="H39" s="119" t="s">
        <v>449</v>
      </c>
      <c r="I39" s="119"/>
      <c r="J39" s="119"/>
      <c r="K39" s="92"/>
      <c r="L39" s="124"/>
      <c r="M39" s="130"/>
      <c r="N39" s="119"/>
      <c r="O39" s="119"/>
      <c r="P39" s="120"/>
      <c r="Q39" s="124"/>
      <c r="R39" s="133"/>
      <c r="S39" s="119"/>
      <c r="T39" s="119"/>
      <c r="U39" s="120"/>
      <c r="V39" s="92"/>
      <c r="W39" s="92"/>
    </row>
    <row r="40" spans="1:23" x14ac:dyDescent="0.25">
      <c r="A40" s="92" t="s">
        <v>13</v>
      </c>
      <c r="B40" s="119">
        <f>KAL!C68</f>
        <v>0</v>
      </c>
      <c r="C40" s="124"/>
      <c r="D40" s="119"/>
      <c r="E40" s="120" t="e">
        <f>VLOOKUP(B40,KAL!$C$52:$D$74,$E$1,FALSE)</f>
        <v>#N/A</v>
      </c>
      <c r="F40" s="120" t="s">
        <v>409</v>
      </c>
      <c r="G40" s="124" t="s">
        <v>445</v>
      </c>
      <c r="H40" s="119" t="s">
        <v>445</v>
      </c>
      <c r="I40" s="119"/>
      <c r="J40" s="119"/>
      <c r="K40" s="92"/>
      <c r="L40" s="124"/>
      <c r="M40" s="130"/>
      <c r="N40" s="119"/>
      <c r="O40" s="119"/>
      <c r="P40" s="120"/>
      <c r="Q40" s="124"/>
      <c r="R40" s="133"/>
      <c r="S40" s="119"/>
      <c r="T40" s="119"/>
      <c r="U40" s="120"/>
      <c r="V40" s="92"/>
      <c r="W40" s="92"/>
    </row>
    <row r="41" spans="1:23" x14ac:dyDescent="0.25">
      <c r="A41" s="93" t="s">
        <v>13</v>
      </c>
      <c r="B41" s="121">
        <f>KAL!C69</f>
        <v>0</v>
      </c>
      <c r="C41" s="125"/>
      <c r="D41" s="121"/>
      <c r="E41" s="122" t="e">
        <f>VLOOKUP(B41,KAL!$C$52:$D$74,$E$1,FALSE)</f>
        <v>#N/A</v>
      </c>
      <c r="F41" s="122" t="s">
        <v>409</v>
      </c>
      <c r="G41" s="125"/>
      <c r="H41" s="121"/>
      <c r="I41" s="121"/>
      <c r="J41" s="121"/>
      <c r="K41" s="93"/>
      <c r="L41" s="125"/>
      <c r="M41" s="131"/>
      <c r="N41" s="121"/>
      <c r="O41" s="121"/>
      <c r="P41" s="122"/>
      <c r="Q41" s="125"/>
      <c r="R41" s="131"/>
      <c r="S41" s="121"/>
      <c r="T41" s="121"/>
      <c r="U41" s="122"/>
      <c r="V41" s="93"/>
      <c r="W41" s="93"/>
    </row>
    <row r="44" spans="1:23" x14ac:dyDescent="0.25">
      <c r="L44" s="406" t="s">
        <v>331</v>
      </c>
      <c r="M44" s="407"/>
      <c r="N44" s="407"/>
      <c r="O44" s="407"/>
      <c r="P44" s="408"/>
      <c r="Q44" s="406" t="s">
        <v>333</v>
      </c>
      <c r="R44" s="407"/>
      <c r="S44" s="407"/>
      <c r="T44" s="407"/>
      <c r="U44" s="408"/>
      <c r="V44" s="115" t="s">
        <v>239</v>
      </c>
    </row>
    <row r="45" spans="1:23" x14ac:dyDescent="0.25">
      <c r="K45" s="114" t="s">
        <v>109</v>
      </c>
      <c r="L45" s="123" t="s">
        <v>327</v>
      </c>
      <c r="M45" s="129" t="s">
        <v>227</v>
      </c>
      <c r="N45" s="116" t="s">
        <v>228</v>
      </c>
      <c r="O45" s="116" t="s">
        <v>229</v>
      </c>
      <c r="P45" s="117" t="s">
        <v>231</v>
      </c>
      <c r="Q45" s="123" t="s">
        <v>327</v>
      </c>
      <c r="R45" s="129" t="s">
        <v>227</v>
      </c>
      <c r="S45" s="116" t="s">
        <v>228</v>
      </c>
      <c r="T45" s="116" t="s">
        <v>229</v>
      </c>
      <c r="U45" s="117" t="s">
        <v>230</v>
      </c>
      <c r="V45" s="118" t="s">
        <v>231</v>
      </c>
      <c r="W45" s="114" t="s">
        <v>109</v>
      </c>
    </row>
    <row r="46" spans="1:23" x14ac:dyDescent="0.25">
      <c r="K46" s="92" t="s">
        <v>98</v>
      </c>
      <c r="L46" s="124">
        <f>L30</f>
        <v>8</v>
      </c>
      <c r="M46" s="130" t="s">
        <v>431</v>
      </c>
      <c r="N46" s="119">
        <f>IF(M46="",0,LEN(M46)-LEN(SUBSTITUTE(M46,",",""))+1)</f>
        <v>5</v>
      </c>
      <c r="O46" s="119">
        <v>2</v>
      </c>
      <c r="P46" s="120">
        <f>N46-O46</f>
        <v>3</v>
      </c>
      <c r="Q46" s="124">
        <f t="shared" ref="Q46:Q48" si="20">L46</f>
        <v>8</v>
      </c>
      <c r="R46" s="130"/>
      <c r="S46" s="119">
        <f>IF(R46="",0,LEN(R46)-LEN(SUBSTITUTE(R46,",",""))+1)</f>
        <v>0</v>
      </c>
      <c r="T46" s="119">
        <v>2</v>
      </c>
      <c r="U46" s="120">
        <f>S46-T46</f>
        <v>-2</v>
      </c>
      <c r="V46" s="92">
        <f>MIN(P46,P46+U46)</f>
        <v>1</v>
      </c>
      <c r="W46" s="92" t="s">
        <v>98</v>
      </c>
    </row>
    <row r="47" spans="1:23" x14ac:dyDescent="0.25">
      <c r="K47" s="92" t="s">
        <v>98</v>
      </c>
      <c r="L47" s="124">
        <f t="shared" ref="L47:L48" si="21">L31</f>
        <v>7</v>
      </c>
      <c r="M47" s="130" t="s">
        <v>430</v>
      </c>
      <c r="N47" s="119">
        <f>IF(M47="",0,LEN(M47)-LEN(SUBSTITUTE(M47,",",""))+1)+IF(P46&gt;0,P46,0)</f>
        <v>4</v>
      </c>
      <c r="O47" s="119">
        <v>1</v>
      </c>
      <c r="P47" s="120">
        <f t="shared" ref="P47:P48" si="22">N47-O47</f>
        <v>3</v>
      </c>
      <c r="Q47" s="124">
        <f t="shared" si="20"/>
        <v>7</v>
      </c>
      <c r="R47" s="130"/>
      <c r="S47" s="119">
        <f>IF(R47="",0,LEN(R47)-LEN(SUBSTITUTE(R47,",",""))+1)+IF(U46&gt;0,U46,0)</f>
        <v>0</v>
      </c>
      <c r="T47" s="119">
        <v>1</v>
      </c>
      <c r="U47" s="120">
        <f t="shared" ref="U47:U48" si="23">S47-T47</f>
        <v>-1</v>
      </c>
      <c r="V47" s="92">
        <f t="shared" ref="V47:V48" si="24">MIN(P47,P47+U47)</f>
        <v>2</v>
      </c>
      <c r="W47" s="92" t="s">
        <v>98</v>
      </c>
    </row>
    <row r="48" spans="1:23" x14ac:dyDescent="0.25">
      <c r="K48" s="92" t="s">
        <v>98</v>
      </c>
      <c r="L48" s="124">
        <f t="shared" si="21"/>
        <v>6</v>
      </c>
      <c r="M48" s="130" t="s">
        <v>395</v>
      </c>
      <c r="N48" s="119">
        <f>IF(M48="",0,LEN(M48)-LEN(SUBSTITUTE(M48,",",""))+1)+IF(P47&gt;0,P47,0)</f>
        <v>4</v>
      </c>
      <c r="O48" s="119">
        <v>3</v>
      </c>
      <c r="P48" s="120">
        <f t="shared" si="22"/>
        <v>1</v>
      </c>
      <c r="Q48" s="124">
        <f t="shared" si="20"/>
        <v>6</v>
      </c>
      <c r="R48" s="130"/>
      <c r="S48" s="119">
        <f>IF(R48="",0,LEN(R48)-LEN(SUBSTITUTE(R48,",",""))+1)+IF(U47&gt;0,U47,0)</f>
        <v>0</v>
      </c>
      <c r="T48" s="119">
        <v>3</v>
      </c>
      <c r="U48" s="120">
        <f t="shared" si="23"/>
        <v>-3</v>
      </c>
      <c r="V48" s="92">
        <f t="shared" si="24"/>
        <v>-2</v>
      </c>
      <c r="W48" s="92" t="s">
        <v>98</v>
      </c>
    </row>
    <row r="49" spans="11:23" x14ac:dyDescent="0.25">
      <c r="K49" s="92" t="s">
        <v>98</v>
      </c>
      <c r="L49" s="124"/>
      <c r="M49" s="130"/>
      <c r="N49" s="119"/>
      <c r="O49" s="119"/>
      <c r="P49" s="120"/>
      <c r="Q49" s="124"/>
      <c r="R49" s="130"/>
      <c r="S49" s="119"/>
      <c r="T49" s="119"/>
      <c r="U49" s="120"/>
      <c r="V49" s="92"/>
      <c r="W49" s="92"/>
    </row>
    <row r="50" spans="11:23" x14ac:dyDescent="0.25">
      <c r="K50" s="92" t="s">
        <v>98</v>
      </c>
      <c r="L50" s="124"/>
      <c r="M50" s="130"/>
      <c r="N50" s="119"/>
      <c r="O50" s="119"/>
      <c r="P50" s="120"/>
      <c r="Q50" s="124"/>
      <c r="R50" s="130"/>
      <c r="S50" s="119"/>
      <c r="T50" s="119"/>
      <c r="U50" s="120"/>
      <c r="V50" s="92"/>
      <c r="W50" s="92"/>
    </row>
    <row r="51" spans="11:23" x14ac:dyDescent="0.25">
      <c r="K51" s="197" t="s">
        <v>99</v>
      </c>
      <c r="L51" s="198"/>
      <c r="M51" s="199"/>
      <c r="N51" s="200"/>
      <c r="O51" s="200"/>
      <c r="P51" s="201"/>
      <c r="Q51" s="198"/>
      <c r="R51" s="202"/>
      <c r="S51" s="200"/>
      <c r="T51" s="200"/>
      <c r="U51" s="201"/>
      <c r="V51" s="197"/>
      <c r="W51" s="197"/>
    </row>
    <row r="52" spans="11:23" x14ac:dyDescent="0.25">
      <c r="K52" s="92" t="s">
        <v>13</v>
      </c>
      <c r="L52" s="124">
        <f t="shared" ref="L52:L54" si="25">L36</f>
        <v>3</v>
      </c>
      <c r="M52" s="130" t="s">
        <v>433</v>
      </c>
      <c r="N52" s="119">
        <f t="shared" ref="N52" si="26">IF(M52="",0,LEN(M52)-LEN(SUBSTITUTE(M52,",",""))+1)</f>
        <v>1</v>
      </c>
      <c r="O52" s="119">
        <v>2</v>
      </c>
      <c r="P52" s="120">
        <f t="shared" ref="P52:P54" si="27">N52-O52</f>
        <v>-1</v>
      </c>
      <c r="Q52" s="124">
        <f t="shared" ref="Q52:Q54" si="28">L52</f>
        <v>3</v>
      </c>
      <c r="R52" s="130"/>
      <c r="S52" s="119">
        <f t="shared" ref="S52" si="29">IF(R52="",0,LEN(R52)-LEN(SUBSTITUTE(R52,",",""))+1)</f>
        <v>0</v>
      </c>
      <c r="T52" s="119">
        <v>2</v>
      </c>
      <c r="U52" s="120">
        <f t="shared" ref="U52:U54" si="30">S52-T52</f>
        <v>-2</v>
      </c>
      <c r="V52" s="92">
        <f t="shared" ref="V52:V54" si="31">MIN(P52,P52+U52)</f>
        <v>-3</v>
      </c>
      <c r="W52" s="92" t="s">
        <v>13</v>
      </c>
    </row>
    <row r="53" spans="11:23" x14ac:dyDescent="0.25">
      <c r="K53" s="92" t="s">
        <v>13</v>
      </c>
      <c r="L53" s="124">
        <f t="shared" si="25"/>
        <v>2</v>
      </c>
      <c r="M53" s="130" t="s">
        <v>396</v>
      </c>
      <c r="N53" s="119">
        <f>IF(M53="",0,LEN(M53)-LEN(SUBSTITUTE(M53,",",""))+1)+IF(P52&gt;0,P52,0)</f>
        <v>1</v>
      </c>
      <c r="O53" s="119">
        <v>1</v>
      </c>
      <c r="P53" s="120">
        <f t="shared" si="27"/>
        <v>0</v>
      </c>
      <c r="Q53" s="124">
        <f t="shared" si="28"/>
        <v>2</v>
      </c>
      <c r="R53" s="133"/>
      <c r="S53" s="119">
        <f>IF(R53="",0,LEN(R53)-LEN(SUBSTITUTE(R53,",",""))+1)+IF(U52&gt;0,U52,0)</f>
        <v>0</v>
      </c>
      <c r="T53" s="119">
        <v>1</v>
      </c>
      <c r="U53" s="120">
        <f t="shared" si="30"/>
        <v>-1</v>
      </c>
      <c r="V53" s="92">
        <f t="shared" si="31"/>
        <v>-1</v>
      </c>
      <c r="W53" s="92" t="s">
        <v>13</v>
      </c>
    </row>
    <row r="54" spans="11:23" x14ac:dyDescent="0.25">
      <c r="K54" s="92" t="s">
        <v>13</v>
      </c>
      <c r="L54" s="124">
        <f t="shared" si="25"/>
        <v>1</v>
      </c>
      <c r="M54" s="130" t="s">
        <v>432</v>
      </c>
      <c r="N54" s="119">
        <f>IF(M54="",0,LEN(M54)-LEN(SUBSTITUTE(M54,",",""))+1)+IF(P53&gt;0,P53,0)</f>
        <v>4</v>
      </c>
      <c r="O54" s="119">
        <v>3</v>
      </c>
      <c r="P54" s="120">
        <f t="shared" si="27"/>
        <v>1</v>
      </c>
      <c r="Q54" s="124">
        <f t="shared" si="28"/>
        <v>1</v>
      </c>
      <c r="R54" s="133"/>
      <c r="S54" s="119">
        <f>IF(R54="",0,LEN(R54)-LEN(SUBSTITUTE(R54,",",""))+1)+IF(U53&gt;0,U53,0)</f>
        <v>0</v>
      </c>
      <c r="T54" s="119">
        <v>3</v>
      </c>
      <c r="U54" s="120">
        <f t="shared" si="30"/>
        <v>-3</v>
      </c>
      <c r="V54" s="92">
        <f t="shared" si="31"/>
        <v>-2</v>
      </c>
      <c r="W54" s="92" t="s">
        <v>13</v>
      </c>
    </row>
    <row r="55" spans="11:23" x14ac:dyDescent="0.25">
      <c r="K55" s="92" t="s">
        <v>13</v>
      </c>
      <c r="L55" s="124"/>
      <c r="M55" s="130"/>
      <c r="N55" s="119"/>
      <c r="O55" s="119"/>
      <c r="P55" s="120"/>
      <c r="Q55" s="124"/>
      <c r="R55" s="133"/>
      <c r="S55" s="119"/>
      <c r="T55" s="119"/>
      <c r="U55" s="120"/>
      <c r="V55" s="92"/>
      <c r="W55" s="92"/>
    </row>
    <row r="56" spans="11:23" x14ac:dyDescent="0.25">
      <c r="K56" s="92" t="s">
        <v>13</v>
      </c>
      <c r="L56" s="124"/>
      <c r="M56" s="130"/>
      <c r="N56" s="119"/>
      <c r="O56" s="119"/>
      <c r="P56" s="120"/>
      <c r="Q56" s="124"/>
      <c r="R56" s="133"/>
      <c r="S56" s="119"/>
      <c r="T56" s="119"/>
      <c r="U56" s="120"/>
      <c r="V56" s="92"/>
      <c r="W56" s="92"/>
    </row>
    <row r="57" spans="11:23" x14ac:dyDescent="0.25">
      <c r="K57" s="93" t="s">
        <v>13</v>
      </c>
      <c r="L57" s="125"/>
      <c r="M57" s="131"/>
      <c r="N57" s="121"/>
      <c r="O57" s="121"/>
      <c r="P57" s="122"/>
      <c r="Q57" s="125"/>
      <c r="R57" s="131"/>
      <c r="S57" s="121"/>
      <c r="T57" s="121"/>
      <c r="U57" s="122"/>
      <c r="V57" s="93"/>
      <c r="W57" s="93"/>
    </row>
  </sheetData>
  <mergeCells count="8">
    <mergeCell ref="L44:P44"/>
    <mergeCell ref="Q44:U44"/>
    <mergeCell ref="L2:P2"/>
    <mergeCell ref="Q2:U2"/>
    <mergeCell ref="L15:P15"/>
    <mergeCell ref="Q15:U15"/>
    <mergeCell ref="L28:P28"/>
    <mergeCell ref="Q28:U28"/>
  </mergeCells>
  <conditionalFormatting sqref="M4:M12 M30:M41 R30:R41 R17:R25 R4:R12 M46:M57 R46:R57 M17:M25">
    <cfRule type="expression" dxfId="91" priority="1">
      <formula>IF(P4&gt;0,1,0)</formula>
    </cfRule>
    <cfRule type="expression" dxfId="90" priority="2">
      <formula>IF(P4&lt;0,1,0)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2" tint="-0.249977111117893"/>
  </sheetPr>
  <dimension ref="A1:AZ72"/>
  <sheetViews>
    <sheetView topLeftCell="A40" zoomScale="85" zoomScaleNormal="85" workbookViewId="0">
      <selection activeCell="AN68" sqref="AN68"/>
    </sheetView>
  </sheetViews>
  <sheetFormatPr defaultRowHeight="15" x14ac:dyDescent="0.25"/>
  <cols>
    <col min="1" max="1" width="3.140625" customWidth="1"/>
    <col min="2" max="2" width="10.7109375" style="1" bestFit="1" customWidth="1"/>
    <col min="3" max="3" width="20" style="19" bestFit="1" customWidth="1"/>
    <col min="4" max="4" width="4.5703125" style="19" customWidth="1"/>
    <col min="5" max="5" width="4.42578125" style="19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1.42578125" bestFit="1" customWidth="1"/>
    <col min="27" max="27" width="4.28515625" bestFit="1" customWidth="1"/>
    <col min="28" max="29" width="4.7109375" bestFit="1" customWidth="1"/>
    <col min="30" max="32" width="4.28515625" bestFit="1" customWidth="1"/>
    <col min="33" max="33" width="6.28515625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 x14ac:dyDescent="0.25">
      <c r="C1" s="278" t="s">
        <v>404</v>
      </c>
      <c r="D1" s="278" t="s">
        <v>405</v>
      </c>
    </row>
    <row r="2" spans="1:52" x14ac:dyDescent="0.25">
      <c r="B2" s="278" t="s">
        <v>406</v>
      </c>
      <c r="C2" s="279">
        <v>6.5</v>
      </c>
      <c r="D2" s="279">
        <v>5</v>
      </c>
    </row>
    <row r="3" spans="1:52" x14ac:dyDescent="0.25">
      <c r="B3" s="278" t="s">
        <v>407</v>
      </c>
      <c r="C3" s="279">
        <v>6.25</v>
      </c>
      <c r="D3" s="279">
        <v>4.5</v>
      </c>
    </row>
    <row r="4" spans="1:52" x14ac:dyDescent="0.25">
      <c r="D4" s="19">
        <v>4</v>
      </c>
      <c r="E4" s="19">
        <v>5</v>
      </c>
      <c r="J4">
        <v>23</v>
      </c>
      <c r="K4">
        <v>21</v>
      </c>
      <c r="L4">
        <v>22</v>
      </c>
      <c r="M4">
        <v>24</v>
      </c>
      <c r="N4">
        <v>25</v>
      </c>
      <c r="O4">
        <v>26</v>
      </c>
      <c r="P4">
        <v>27</v>
      </c>
      <c r="Q4">
        <v>28</v>
      </c>
      <c r="R4">
        <v>29</v>
      </c>
      <c r="S4">
        <v>30</v>
      </c>
      <c r="T4">
        <v>31</v>
      </c>
      <c r="AD4">
        <v>11</v>
      </c>
      <c r="AE4">
        <v>12</v>
      </c>
      <c r="AF4">
        <v>13</v>
      </c>
      <c r="AG4">
        <v>14</v>
      </c>
      <c r="AH4">
        <v>15</v>
      </c>
      <c r="AI4">
        <v>32</v>
      </c>
      <c r="AJ4">
        <v>33</v>
      </c>
      <c r="AU4">
        <v>16</v>
      </c>
      <c r="AV4">
        <v>17</v>
      </c>
      <c r="AW4">
        <v>18</v>
      </c>
      <c r="AX4">
        <v>19</v>
      </c>
      <c r="AY4">
        <v>20</v>
      </c>
    </row>
    <row r="5" spans="1:52" s="17" customFormat="1" ht="215.25" x14ac:dyDescent="0.25">
      <c r="A5" s="18" t="s">
        <v>183</v>
      </c>
      <c r="B5" s="258" t="s">
        <v>114</v>
      </c>
      <c r="C5" s="37" t="str">
        <f>"Player ("&amp;COUNTA(C6:C17)&amp;")"</f>
        <v>Player (1)</v>
      </c>
      <c r="D5" s="37" t="s">
        <v>81</v>
      </c>
      <c r="E5" s="37" t="s">
        <v>91</v>
      </c>
      <c r="F5" s="44" t="e">
        <f>"Only 1 guy who plays only 1B ("&amp;SUM(F6:F17)&amp;")"</f>
        <v>#N/A</v>
      </c>
      <c r="G5" s="38" t="e">
        <f>"Only 1 guy who can only play 1B or LF ("&amp;SUM(G6:G17)&amp;")"</f>
        <v>#N/A</v>
      </c>
      <c r="H5" s="39" t="e">
        <f>"2 guys with RF arms ("&amp;SUM(H6:H17)&amp;")"</f>
        <v>#N/A</v>
      </c>
      <c r="I5" s="39" t="e">
        <f>"2 guys with CF range ("&amp;SUM(I6:I17)&amp;")"</f>
        <v>#N/A</v>
      </c>
      <c r="J5" s="48" t="s">
        <v>126</v>
      </c>
      <c r="K5" s="40" t="s">
        <v>124</v>
      </c>
      <c r="L5" s="49" t="s">
        <v>125</v>
      </c>
      <c r="M5" s="41" t="s">
        <v>82</v>
      </c>
      <c r="N5" s="41" t="s">
        <v>84</v>
      </c>
      <c r="O5" s="41" t="s">
        <v>85</v>
      </c>
      <c r="P5" s="41" t="s">
        <v>86</v>
      </c>
      <c r="Q5" s="41" t="s">
        <v>87</v>
      </c>
      <c r="R5" s="41" t="s">
        <v>88</v>
      </c>
      <c r="S5" s="41" t="s">
        <v>89</v>
      </c>
      <c r="T5" s="42" t="s">
        <v>90</v>
      </c>
      <c r="U5" s="44" t="s">
        <v>127</v>
      </c>
      <c r="V5" s="38" t="s">
        <v>171</v>
      </c>
      <c r="W5" s="38" t="s">
        <v>128</v>
      </c>
      <c r="X5" s="38" t="s">
        <v>144</v>
      </c>
      <c r="Y5" s="38" t="s">
        <v>143</v>
      </c>
      <c r="Z5" s="38" t="s">
        <v>131</v>
      </c>
      <c r="AA5" s="38" t="s">
        <v>132</v>
      </c>
      <c r="AB5" s="38" t="s">
        <v>149</v>
      </c>
      <c r="AC5" s="53" t="s">
        <v>133</v>
      </c>
      <c r="AD5" s="41" t="s">
        <v>137</v>
      </c>
      <c r="AE5" s="41" t="s">
        <v>138</v>
      </c>
      <c r="AF5" s="41" t="s">
        <v>139</v>
      </c>
      <c r="AG5" s="41" t="s">
        <v>140</v>
      </c>
      <c r="AH5" s="41" t="s">
        <v>23</v>
      </c>
      <c r="AI5" s="56" t="s">
        <v>141</v>
      </c>
      <c r="AJ5" s="42" t="s">
        <v>142</v>
      </c>
      <c r="AK5" s="59" t="s">
        <v>147</v>
      </c>
      <c r="AL5" s="44" t="s">
        <v>127</v>
      </c>
      <c r="AM5" s="38" t="s">
        <v>171</v>
      </c>
      <c r="AN5" s="38" t="s">
        <v>128</v>
      </c>
      <c r="AO5" s="38" t="s">
        <v>144</v>
      </c>
      <c r="AP5" s="38" t="s">
        <v>143</v>
      </c>
      <c r="AQ5" s="38" t="s">
        <v>131</v>
      </c>
      <c r="AR5" s="38" t="s">
        <v>132</v>
      </c>
      <c r="AS5" s="38" t="s">
        <v>149</v>
      </c>
      <c r="AT5" s="53" t="s">
        <v>133</v>
      </c>
      <c r="AU5" s="56" t="s">
        <v>137</v>
      </c>
      <c r="AV5" s="41" t="s">
        <v>138</v>
      </c>
      <c r="AW5" s="41" t="s">
        <v>139</v>
      </c>
      <c r="AX5" s="41" t="s">
        <v>140</v>
      </c>
      <c r="AY5" s="42" t="s">
        <v>23</v>
      </c>
      <c r="AZ5" s="59" t="s">
        <v>187</v>
      </c>
    </row>
    <row r="6" spans="1:52" x14ac:dyDescent="0.25">
      <c r="A6">
        <v>1</v>
      </c>
      <c r="B6" s="25" t="s">
        <v>84</v>
      </c>
      <c r="C6" s="30"/>
      <c r="D6" s="26" t="str">
        <f>IF($C6="","",VLOOKUP($C6,KALBat!$H$10:$BT$193,D$4,FALSE))</f>
        <v/>
      </c>
      <c r="E6" s="26" t="str">
        <f>IF($C6="","",VLOOKUP($C6,KALBat!$H$10:$BT$193,E$4,FALSE))</f>
        <v/>
      </c>
      <c r="F6" s="45" t="str">
        <f>IF($C6="","",IF(AND(N6&gt;0,N6=SUM(M6:T6)),1,0))</f>
        <v/>
      </c>
      <c r="G6" s="27" t="str">
        <f>IF($C6="","",IF(AND(OR(N6&gt;0,R6&gt;0),SUM(N6,R6)=SUM(M6:T6)),1,0))</f>
        <v/>
      </c>
      <c r="H6" s="27" t="str">
        <f>IF($C6="","",IF(L6&gt;6,1,0))</f>
        <v/>
      </c>
      <c r="I6" s="27" t="str">
        <f t="shared" ref="I6:I10" si="0">IF($C6="","",IF(AND(S6&gt;4,S6&lt;&gt;"-"),1,0))</f>
        <v/>
      </c>
      <c r="J6" s="50" t="str">
        <f>IF($C6="","",VLOOKUP($C6,KALBat!$H$10:$BT$193,J$4,FALSE))</f>
        <v/>
      </c>
      <c r="K6" s="26" t="str">
        <f>IF($C6="","",VLOOKUP($C6,KALBat!$H$10:$BT$193,K$4,FALSE))</f>
        <v/>
      </c>
      <c r="L6" s="28" t="str">
        <f>IF($C6="","",VLOOKUP($C6,KALBat!$H$10:$BT$193,L$4,FALSE))</f>
        <v/>
      </c>
      <c r="M6" s="26" t="str">
        <f>IF($C6="","",VLOOKUP($C6,KALBat!$H$10:$BT$193,M$4,FALSE))</f>
        <v/>
      </c>
      <c r="N6" s="26" t="str">
        <f>IF($C6="","",VLOOKUP($C6,KALBat!$H$10:$BT$193,N$4,FALSE))</f>
        <v/>
      </c>
      <c r="O6" s="26" t="str">
        <f>IF($C6="","",VLOOKUP($C6,KALBat!$H$10:$BT$193,O$4,FALSE))</f>
        <v/>
      </c>
      <c r="P6" s="26" t="str">
        <f>IF($C6="","",VLOOKUP($C6,KALBat!$H$10:$BT$193,P$4,FALSE))</f>
        <v/>
      </c>
      <c r="Q6" s="26" t="str">
        <f>IF($C6="","",VLOOKUP($C6,KALBat!$H$10:$BT$193,Q$4,FALSE))</f>
        <v/>
      </c>
      <c r="R6" s="26" t="str">
        <f>IF($C6="","",VLOOKUP($C6,KALBat!$H$10:$BT$193,R$4,FALSE))</f>
        <v/>
      </c>
      <c r="S6" s="26" t="str">
        <f>IF($C6="","",VLOOKUP($C6,KALBat!$H$10:$BT$193,S$4,FALSE))</f>
        <v/>
      </c>
      <c r="T6" s="28" t="str">
        <f>IF($C6="","",VLOOKUP($C6,KALBat!$H$10:$BT$193,T$4,FALSE))</f>
        <v/>
      </c>
      <c r="U6" s="46" t="str">
        <f t="shared" ref="U6:U17" si="1">IF($C6="","",IF(OR(AD6+AG6&gt;14,AND(OR(AD6+AG6&gt;12,AND(AD6&gt;6,AG6&gt;6)),AI6&gt;6,OR(AJ6&gt;=AI6,AJ6&gt;6))),1,0))</f>
        <v/>
      </c>
      <c r="V6" s="263" t="str">
        <f t="shared" ref="V6:V17" si="2">IF($C6="","",IF(OR(AND(AD6&gt;6,AH6&gt;6),AD6+AG6&gt;12),1,0))</f>
        <v/>
      </c>
      <c r="W6" s="27" t="str">
        <f>IF($C6="","",IF(AND(AD6&gt;6,AF6&gt;6,AG6&gt;6),1,0))</f>
        <v/>
      </c>
      <c r="X6" s="27" t="str">
        <f>IF($C6="","",IF(AND(AF6&gt;7,OR(AD6&gt;6,AG6&gt;6)),1,0))</f>
        <v/>
      </c>
      <c r="Y6" s="27" t="str">
        <f>IF($C6="","",IF(AND(AF6&gt;6,OR(AD6&gt;6,AG6&gt;6)),1,0))</f>
        <v/>
      </c>
      <c r="Z6" s="27" t="str">
        <f>IF($C6="","",IF(AND(OR(AD6&gt;6,AF6&gt;6),OR(AD6&gt;6,AG6&gt;6)),1,0))</f>
        <v/>
      </c>
      <c r="AA6" s="27" t="str">
        <f>IF($C6="","",IF(AND(AD6&gt;4,OR(AD6&gt;6,AF6&gt;6,AG6&gt;6)),1,0))</f>
        <v/>
      </c>
      <c r="AB6" s="27" t="str">
        <f>IF($C6="","",IF(AND(AD6&gt;4,OR(AD6&gt;6,AE6&gt;6,AF6&gt;6,AG6&gt;6)),1,0))</f>
        <v/>
      </c>
      <c r="AC6" s="54" t="str">
        <f>IF($C6="","",IF(AND(AD6&gt;4,MAX(AD6:AH6)&gt;6),1,0))</f>
        <v/>
      </c>
      <c r="AD6" s="26" t="str">
        <f>IF($C6="","",VLOOKUP($C6,KALBat!$H$10:$BT$193,AD$4,FALSE))</f>
        <v/>
      </c>
      <c r="AE6" s="26" t="str">
        <f>IF($C6="","",VLOOKUP($C6,KALBat!$H$10:$BT$193,AE$4,FALSE))</f>
        <v/>
      </c>
      <c r="AF6" s="26" t="str">
        <f>IF($C6="","",VLOOKUP($C6,KALBat!$H$10:$BT$193,AF$4,FALSE))</f>
        <v/>
      </c>
      <c r="AG6" s="26" t="str">
        <f>IF($C6="","",VLOOKUP($C6,KALBat!$H$10:$BT$193,AG$4,FALSE))</f>
        <v/>
      </c>
      <c r="AH6" s="26" t="str">
        <f>IF($C6="","",VLOOKUP($C6,KALBat!$H$10:$BT$193,AH$4,FALSE))</f>
        <v/>
      </c>
      <c r="AI6" s="50" t="str">
        <f>IF($C6="","",VLOOKUP($C6,KALBat!$H$10:$BT$193,AI$4,FALSE))</f>
        <v/>
      </c>
      <c r="AJ6" s="28" t="str">
        <f>IF($C6="","",VLOOKUP($C6,KALBat!$H$10:$BT$193,AJ$4,FALSE))</f>
        <v/>
      </c>
      <c r="AK6" s="60" t="str">
        <f>IF($C6="","",(5*AD6+4*AF6+3*AG6+2*AE6+1*AH6+0.5*(AVERAGE(AD6:AE6))+0.5*AVERAGE(AD6,AH6)+1*(AVERAGE(AD6,AF6))+1*AVERAGE(AD6,AG6))/(5+4+3+2+1+0.5+0.5+1+1))</f>
        <v/>
      </c>
      <c r="AL6" s="45" t="str">
        <f>IF($C6="","",IF(AND(OR(AU6+AX6&gt;12,AND(AU6&gt;6,AX6&gt;6)),AI6&gt;6,OR(AJ6&gt;=AI6,AJ6&gt;6)),1,0))</f>
        <v/>
      </c>
      <c r="AM6" s="27" t="str">
        <f>IF($C6="","",IF(OR(AND(AU6&gt;6,AY6&gt;6),AU6+AX6&gt;12),1,0))</f>
        <v/>
      </c>
      <c r="AN6" s="27" t="str">
        <f>IF($C6="","",IF(AND(AU6&gt;6,AW6&gt;6,AX6&gt;6),1,0))</f>
        <v/>
      </c>
      <c r="AO6" s="27" t="str">
        <f>IF($C6="","",IF(AND(AW6&gt;7,OR(AU6&gt;6,AX6&gt;6)),1,0))</f>
        <v/>
      </c>
      <c r="AP6" s="27" t="str">
        <f>IF($C6="","",IF(AND(AW6&gt;6,OR(AU6&gt;6,AX6&gt;6)),1,0))</f>
        <v/>
      </c>
      <c r="AQ6" s="27" t="str">
        <f>IF($C6="","",IF(AND(OR(AU6&gt;6,AW6&gt;6),OR(AU6&gt;6,AX6&gt;6)),1,0))</f>
        <v/>
      </c>
      <c r="AR6" s="27" t="str">
        <f>IF($C6="","",IF(AND(AU6&gt;4,OR(AU6&gt;6,AW6&gt;6,AX6&gt;6)),1,0))</f>
        <v/>
      </c>
      <c r="AS6" s="27" t="str">
        <f>IF($C6="","",IF(AND(AU6&gt;4,OR(AU6&gt;6,AV6&gt;6,AW6&gt;6,AX6&gt;6)),1,0))</f>
        <v/>
      </c>
      <c r="AT6" s="54" t="str">
        <f>IF($C6="","",IF(AND(AU6&gt;4,MAX(AU6:AY6)&gt;6),1,0))</f>
        <v/>
      </c>
      <c r="AU6" s="50" t="str">
        <f>IF($C6="","",VLOOKUP($C6,KALBat!$H$10:$BT$193,AU$4,FALSE))</f>
        <v/>
      </c>
      <c r="AV6" s="26" t="str">
        <f>IF($C6="","",VLOOKUP($C6,KALBat!$H$10:$BT$193,AV$4,FALSE))</f>
        <v/>
      </c>
      <c r="AW6" s="26" t="str">
        <f>IF($C6="","",VLOOKUP($C6,KALBat!$H$10:$BT$193,AW$4,FALSE))</f>
        <v/>
      </c>
      <c r="AX6" s="26" t="str">
        <f>IF($C6="","",VLOOKUP($C6,KALBat!$H$10:$BT$193,AX$4,FALSE))</f>
        <v/>
      </c>
      <c r="AY6" s="28" t="str">
        <f>IF($C6="","",VLOOKUP($C6,KALBat!$H$10:$BT$193,AY$4,FALSE))</f>
        <v/>
      </c>
      <c r="AZ6" s="60" t="str">
        <f>IF($C6="","",(5*AU6+4*AW6+3*AX6+2*AV6+1*AY6+0.5*(AVERAGE(AU6:AV6))+0.5*AVERAGE(AU6,AY6)+1*(AVERAGE(AU6,AW6))+1*AVERAGE(AU6,AX6))/(5+4+3+2+1+0.5+0.5+1+1))</f>
        <v/>
      </c>
    </row>
    <row r="7" spans="1:52" x14ac:dyDescent="0.25">
      <c r="A7">
        <v>2</v>
      </c>
      <c r="B7" s="29" t="s">
        <v>88</v>
      </c>
      <c r="C7" s="30"/>
      <c r="D7" s="30" t="str">
        <f>IF($C7="","",VLOOKUP($C7,KALBat!$H$10:$BT$193,D$4,FALSE))</f>
        <v/>
      </c>
      <c r="E7" s="30" t="str">
        <f>IF($C7="","",VLOOKUP($C7,KALBat!$H$10:$BT$193,E$4,FALSE))</f>
        <v/>
      </c>
      <c r="F7" s="46" t="str">
        <f t="shared" ref="F7:F17" si="3">IF($C7="","",IF(AND(N7&gt;0,N7=SUM(M7:T7)),1,0))</f>
        <v/>
      </c>
      <c r="G7" s="263" t="str">
        <f t="shared" ref="G7:G17" si="4">IF($C7="","",IF(AND(OR(N7&gt;0,R7&gt;0),SUM(N7,R7)=SUM(M7:T7)),1,0))</f>
        <v/>
      </c>
      <c r="H7" s="263" t="str">
        <f t="shared" ref="H7:H17" si="5">IF($C7="","",IF(L7&gt;6,1,0))</f>
        <v/>
      </c>
      <c r="I7" s="263" t="str">
        <f t="shared" si="0"/>
        <v/>
      </c>
      <c r="J7" s="51" t="str">
        <f>IF($C7="","",VLOOKUP($C7,KALBat!$H$10:$BT$193,J$4,FALSE))</f>
        <v/>
      </c>
      <c r="K7" s="30" t="str">
        <f>IF($C7="","",VLOOKUP($C7,KALBat!$H$10:$BT$193,K$4,FALSE))</f>
        <v/>
      </c>
      <c r="L7" s="31" t="str">
        <f>IF($C7="","",VLOOKUP($C7,KALBat!$H$10:$BT$193,L$4,FALSE))</f>
        <v/>
      </c>
      <c r="M7" s="30" t="str">
        <f>IF($C7="","",VLOOKUP($C7,KALBat!$H$10:$BT$193,M$4,FALSE))</f>
        <v/>
      </c>
      <c r="N7" s="30" t="str">
        <f>IF($C7="","",VLOOKUP($C7,KALBat!$H$10:$BT$193,N$4,FALSE))</f>
        <v/>
      </c>
      <c r="O7" s="30" t="str">
        <f>IF($C7="","",VLOOKUP($C7,KALBat!$H$10:$BT$193,O$4,FALSE))</f>
        <v/>
      </c>
      <c r="P7" s="30" t="str">
        <f>IF($C7="","",VLOOKUP($C7,KALBat!$H$10:$BT$193,P$4,FALSE))</f>
        <v/>
      </c>
      <c r="Q7" s="30" t="str">
        <f>IF($C7="","",VLOOKUP($C7,KALBat!$H$10:$BT$193,Q$4,FALSE))</f>
        <v/>
      </c>
      <c r="R7" s="30" t="str">
        <f>IF($C7="","",VLOOKUP($C7,KALBat!$H$10:$BT$193,R$4,FALSE))</f>
        <v/>
      </c>
      <c r="S7" s="30" t="str">
        <f>IF($C7="","",VLOOKUP($C7,KALBat!$H$10:$BT$193,S$4,FALSE))</f>
        <v/>
      </c>
      <c r="T7" s="31" t="str">
        <f>IF($C7="","",VLOOKUP($C7,KALBat!$H$10:$BT$193,T$4,FALSE))</f>
        <v/>
      </c>
      <c r="U7" s="46" t="str">
        <f t="shared" si="1"/>
        <v/>
      </c>
      <c r="V7" s="263" t="str">
        <f t="shared" si="2"/>
        <v/>
      </c>
      <c r="W7" s="263" t="str">
        <f t="shared" ref="W7:W17" si="6">IF($C7="","",IF(AND(AD7&gt;6,AF7&gt;6,AG7&gt;6),1,0))</f>
        <v/>
      </c>
      <c r="X7" s="263" t="str">
        <f t="shared" ref="X7:X17" si="7">IF($C7="","",IF(AND(AF7&gt;7,OR(AD7&gt;6,AG7&gt;6)),1,0))</f>
        <v/>
      </c>
      <c r="Y7" s="263" t="str">
        <f t="shared" ref="Y7:Y17" si="8">IF($C7="","",IF(AND(AF7&gt;6,OR(AD7&gt;6,AG7&gt;6)),1,0))</f>
        <v/>
      </c>
      <c r="Z7" s="263" t="str">
        <f t="shared" ref="Z7:Z17" si="9">IF($C7="","",IF(AND(OR(AD7&gt;6,AF7&gt;6),OR(AD7&gt;6,AG7&gt;6)),1,0))</f>
        <v/>
      </c>
      <c r="AA7" s="263" t="str">
        <f t="shared" ref="AA7:AA17" si="10">IF($C7="","",IF(AND(AD7&gt;4,OR(AD7&gt;6,AF7&gt;6,AG7&gt;6)),1,0))</f>
        <v/>
      </c>
      <c r="AB7" s="263" t="str">
        <f t="shared" ref="AB7:AB17" si="11">IF($C7="","",IF(AND(AD7&gt;4,OR(AD7&gt;6,AE7&gt;6,AF7&gt;6,AG7&gt;6)),1,0))</f>
        <v/>
      </c>
      <c r="AC7" s="264" t="str">
        <f t="shared" ref="AC7:AC17" si="12">IF($C7="","",IF(AND(AD7&gt;4,MAX(AD7:AH7)&gt;6),1,0))</f>
        <v/>
      </c>
      <c r="AD7" s="30" t="str">
        <f>IF($C7="","",VLOOKUP($C7,KALBat!$H$10:$BT$193,AD$4,FALSE))</f>
        <v/>
      </c>
      <c r="AE7" s="30" t="str">
        <f>IF($C7="","",VLOOKUP($C7,KALBat!$H$10:$BT$193,AE$4,FALSE))</f>
        <v/>
      </c>
      <c r="AF7" s="30" t="str">
        <f>IF($C7="","",VLOOKUP($C7,KALBat!$H$10:$BT$193,AF$4,FALSE))</f>
        <v/>
      </c>
      <c r="AG7" s="30" t="str">
        <f>IF($C7="","",VLOOKUP($C7,KALBat!$H$10:$BT$193,AG$4,FALSE))</f>
        <v/>
      </c>
      <c r="AH7" s="30" t="str">
        <f>IF($C7="","",VLOOKUP($C7,KALBat!$H$10:$BT$193,AH$4,FALSE))</f>
        <v/>
      </c>
      <c r="AI7" s="51" t="str">
        <f>IF($C7="","",VLOOKUP($C7,KALBat!$H$10:$BT$193,AI$4,FALSE))</f>
        <v/>
      </c>
      <c r="AJ7" s="31" t="str">
        <f>IF($C7="","",VLOOKUP($C7,KALBat!$H$10:$BT$193,AJ$4,FALSE))</f>
        <v/>
      </c>
      <c r="AK7" s="60" t="str">
        <f t="shared" ref="AK7:AK17" si="13">IF($C7="","",(5*AD7+4*AF7+3*AG7+2*AE7+1*AH7+0.5*(AVERAGE(AD7:AE7))+0.5*AVERAGE(AD7,AH7)+1*(AVERAGE(AD7,AF7))+1*AVERAGE(AD7,AG7))/(5+4+3+2+1+0.5+0.5+1+1))</f>
        <v/>
      </c>
      <c r="AL7" s="46" t="str">
        <f t="shared" ref="AL7:AL17" si="14">IF($C7="","",IF(AND(OR(AU7+AX7&gt;12,AND(AU7&gt;6,AX7&gt;6)),AI7&gt;6,OR(AJ7&gt;=AI7,AJ7&gt;6)),1,0))</f>
        <v/>
      </c>
      <c r="AM7" s="263" t="str">
        <f t="shared" ref="AM7:AM17" si="15">IF($C7="","",IF(OR(AND(AU7&gt;6,AY7&gt;6),AU7+AX7&gt;12),1,0))</f>
        <v/>
      </c>
      <c r="AN7" s="263" t="str">
        <f t="shared" ref="AN7:AN17" si="16">IF($C7="","",IF(AND(AU7&gt;6,AW7&gt;6,AX7&gt;6),1,0))</f>
        <v/>
      </c>
      <c r="AO7" s="263" t="str">
        <f t="shared" ref="AO7:AO17" si="17">IF($C7="","",IF(AND(AW7&gt;7,OR(AU7&gt;6,AX7&gt;6)),1,0))</f>
        <v/>
      </c>
      <c r="AP7" s="263" t="str">
        <f t="shared" ref="AP7:AP17" si="18">IF($C7="","",IF(AND(AW7&gt;6,OR(AU7&gt;6,AX7&gt;6)),1,0))</f>
        <v/>
      </c>
      <c r="AQ7" s="263" t="str">
        <f t="shared" ref="AQ7:AQ17" si="19">IF($C7="","",IF(AND(OR(AU7&gt;6,AW7&gt;6),OR(AU7&gt;6,AX7&gt;6)),1,0))</f>
        <v/>
      </c>
      <c r="AR7" s="263" t="str">
        <f t="shared" ref="AR7:AR17" si="20">IF($C7="","",IF(AND(AU7&gt;4,OR(AU7&gt;6,AW7&gt;6,AX7&gt;6)),1,0))</f>
        <v/>
      </c>
      <c r="AS7" s="263" t="str">
        <f t="shared" ref="AS7:AS17" si="21">IF($C7="","",IF(AND(AU7&gt;4,OR(AU7&gt;6,AV7&gt;6,AW7&gt;6,AX7&gt;6)),1,0))</f>
        <v/>
      </c>
      <c r="AT7" s="264" t="str">
        <f t="shared" ref="AT7:AT17" si="22">IF($C7="","",IF(AND(AU7&gt;4,MAX(AU7:AY7)&gt;6),1,0))</f>
        <v/>
      </c>
      <c r="AU7" s="51" t="str">
        <f>IF($C7="","",VLOOKUP($C7,KALBat!$H$10:$BT$193,AU$4,FALSE))</f>
        <v/>
      </c>
      <c r="AV7" s="30" t="str">
        <f>IF($C7="","",VLOOKUP($C7,KALBat!$H$10:$BT$193,AV$4,FALSE))</f>
        <v/>
      </c>
      <c r="AW7" s="30" t="str">
        <f>IF($C7="","",VLOOKUP($C7,KALBat!$H$10:$BT$193,AW$4,FALSE))</f>
        <v/>
      </c>
      <c r="AX7" s="30" t="str">
        <f>IF($C7="","",VLOOKUP($C7,KALBat!$H$10:$BT$193,AX$4,FALSE))</f>
        <v/>
      </c>
      <c r="AY7" s="31" t="str">
        <f>IF($C7="","",VLOOKUP($C7,KALBat!$H$10:$BT$193,AY$4,FALSE))</f>
        <v/>
      </c>
      <c r="AZ7" s="60" t="str">
        <f t="shared" ref="AZ7:AZ17" si="23">IF($C7="","",(5*AU7+4*AW7+3*AX7+2*AV7+1*AY7+0.5*(AVERAGE(AU7:AV7))+0.5*AVERAGE(AU7,AY7)+1*(AVERAGE(AU7,AW7))+1*AVERAGE(AU7,AX7))/(5+4+3+2+1+0.5+0.5+1+1))</f>
        <v/>
      </c>
    </row>
    <row r="8" spans="1:52" x14ac:dyDescent="0.25">
      <c r="A8">
        <v>3</v>
      </c>
      <c r="B8" s="29" t="s">
        <v>89</v>
      </c>
      <c r="C8" s="30"/>
      <c r="D8" s="30" t="str">
        <f>IF($C8="","",VLOOKUP($C8,KALBat!$H$10:$BT$193,D$4,FALSE))</f>
        <v/>
      </c>
      <c r="E8" s="30" t="str">
        <f>IF($C8="","",VLOOKUP($C8,KALBat!$H$10:$BT$193,E$4,FALSE))</f>
        <v/>
      </c>
      <c r="F8" s="46" t="str">
        <f t="shared" si="3"/>
        <v/>
      </c>
      <c r="G8" s="263" t="str">
        <f t="shared" si="4"/>
        <v/>
      </c>
      <c r="H8" s="263" t="str">
        <f t="shared" si="5"/>
        <v/>
      </c>
      <c r="I8" s="263" t="str">
        <f t="shared" si="0"/>
        <v/>
      </c>
      <c r="J8" s="51" t="str">
        <f>IF($C8="","",VLOOKUP($C8,KALBat!$H$10:$BT$193,J$4,FALSE))</f>
        <v/>
      </c>
      <c r="K8" s="30" t="str">
        <f>IF($C8="","",VLOOKUP($C8,KALBat!$H$10:$BT$193,K$4,FALSE))</f>
        <v/>
      </c>
      <c r="L8" s="31" t="str">
        <f>IF($C8="","",VLOOKUP($C8,KALBat!$H$10:$BT$193,L$4,FALSE))</f>
        <v/>
      </c>
      <c r="M8" s="30" t="str">
        <f>IF($C8="","",VLOOKUP($C8,KALBat!$H$10:$BT$193,M$4,FALSE))</f>
        <v/>
      </c>
      <c r="N8" s="30" t="str">
        <f>IF($C8="","",VLOOKUP($C8,KALBat!$H$10:$BT$193,N$4,FALSE))</f>
        <v/>
      </c>
      <c r="O8" s="30" t="str">
        <f>IF($C8="","",VLOOKUP($C8,KALBat!$H$10:$BT$193,O$4,FALSE))</f>
        <v/>
      </c>
      <c r="P8" s="30" t="str">
        <f>IF($C8="","",VLOOKUP($C8,KALBat!$H$10:$BT$193,P$4,FALSE))</f>
        <v/>
      </c>
      <c r="Q8" s="30" t="str">
        <f>IF($C8="","",VLOOKUP($C8,KALBat!$H$10:$BT$193,Q$4,FALSE))</f>
        <v/>
      </c>
      <c r="R8" s="30" t="str">
        <f>IF($C8="","",VLOOKUP($C8,KALBat!$H$10:$BT$193,R$4,FALSE))</f>
        <v/>
      </c>
      <c r="S8" s="30" t="str">
        <f>IF($C8="","",VLOOKUP($C8,KALBat!$H$10:$BT$193,S$4,FALSE))</f>
        <v/>
      </c>
      <c r="T8" s="31" t="str">
        <f>IF($C8="","",VLOOKUP($C8,KALBat!$H$10:$BT$193,T$4,FALSE))</f>
        <v/>
      </c>
      <c r="U8" s="46" t="str">
        <f t="shared" si="1"/>
        <v/>
      </c>
      <c r="V8" s="263" t="str">
        <f t="shared" si="2"/>
        <v/>
      </c>
      <c r="W8" s="263" t="str">
        <f t="shared" si="6"/>
        <v/>
      </c>
      <c r="X8" s="263" t="str">
        <f t="shared" si="7"/>
        <v/>
      </c>
      <c r="Y8" s="263" t="str">
        <f t="shared" si="8"/>
        <v/>
      </c>
      <c r="Z8" s="263" t="str">
        <f t="shared" si="9"/>
        <v/>
      </c>
      <c r="AA8" s="263" t="str">
        <f t="shared" si="10"/>
        <v/>
      </c>
      <c r="AB8" s="263" t="str">
        <f t="shared" si="11"/>
        <v/>
      </c>
      <c r="AC8" s="264" t="str">
        <f t="shared" si="12"/>
        <v/>
      </c>
      <c r="AD8" s="30" t="str">
        <f>IF($C8="","",VLOOKUP($C8,KALBat!$H$10:$BT$193,AD$4,FALSE))</f>
        <v/>
      </c>
      <c r="AE8" s="30" t="str">
        <f>IF($C8="","",VLOOKUP($C8,KALBat!$H$10:$BT$193,AE$4,FALSE))</f>
        <v/>
      </c>
      <c r="AF8" s="30" t="str">
        <f>IF($C8="","",VLOOKUP($C8,KALBat!$H$10:$BT$193,AF$4,FALSE))</f>
        <v/>
      </c>
      <c r="AG8" s="30" t="str">
        <f>IF($C8="","",VLOOKUP($C8,KALBat!$H$10:$BT$193,AG$4,FALSE))</f>
        <v/>
      </c>
      <c r="AH8" s="30" t="str">
        <f>IF($C8="","",VLOOKUP($C8,KALBat!$H$10:$BT$193,AH$4,FALSE))</f>
        <v/>
      </c>
      <c r="AI8" s="51" t="str">
        <f>IF($C8="","",VLOOKUP($C8,KALBat!$H$10:$BT$193,AI$4,FALSE))</f>
        <v/>
      </c>
      <c r="AJ8" s="31" t="str">
        <f>IF($C8="","",VLOOKUP($C8,KALBat!$H$10:$BT$193,AJ$4,FALSE))</f>
        <v/>
      </c>
      <c r="AK8" s="60" t="str">
        <f t="shared" si="13"/>
        <v/>
      </c>
      <c r="AL8" s="46" t="str">
        <f t="shared" si="14"/>
        <v/>
      </c>
      <c r="AM8" s="263" t="str">
        <f t="shared" si="15"/>
        <v/>
      </c>
      <c r="AN8" s="263" t="str">
        <f t="shared" si="16"/>
        <v/>
      </c>
      <c r="AO8" s="263" t="str">
        <f t="shared" si="17"/>
        <v/>
      </c>
      <c r="AP8" s="263" t="str">
        <f t="shared" si="18"/>
        <v/>
      </c>
      <c r="AQ8" s="263" t="str">
        <f t="shared" si="19"/>
        <v/>
      </c>
      <c r="AR8" s="263" t="str">
        <f t="shared" si="20"/>
        <v/>
      </c>
      <c r="AS8" s="263" t="str">
        <f t="shared" si="21"/>
        <v/>
      </c>
      <c r="AT8" s="264" t="str">
        <f t="shared" si="22"/>
        <v/>
      </c>
      <c r="AU8" s="51" t="str">
        <f>IF($C8="","",VLOOKUP($C8,KALBat!$H$10:$BT$193,AU$4,FALSE))</f>
        <v/>
      </c>
      <c r="AV8" s="30" t="str">
        <f>IF($C8="","",VLOOKUP($C8,KALBat!$H$10:$BT$193,AV$4,FALSE))</f>
        <v/>
      </c>
      <c r="AW8" s="30" t="str">
        <f>IF($C8="","",VLOOKUP($C8,KALBat!$H$10:$BT$193,AW$4,FALSE))</f>
        <v/>
      </c>
      <c r="AX8" s="30" t="str">
        <f>IF($C8="","",VLOOKUP($C8,KALBat!$H$10:$BT$193,AX$4,FALSE))</f>
        <v/>
      </c>
      <c r="AY8" s="31" t="str">
        <f>IF($C8="","",VLOOKUP($C8,KALBat!$H$10:$BT$193,AY$4,FALSE))</f>
        <v/>
      </c>
      <c r="AZ8" s="60" t="str">
        <f t="shared" si="23"/>
        <v/>
      </c>
    </row>
    <row r="9" spans="1:52" x14ac:dyDescent="0.25">
      <c r="A9">
        <v>4</v>
      </c>
      <c r="B9" s="29" t="s">
        <v>90</v>
      </c>
      <c r="C9" s="58" t="s">
        <v>443</v>
      </c>
      <c r="D9" s="30" t="e">
        <f>IF($C9="","",VLOOKUP($C9,KALBat!$H$10:$BT$193,D$4,FALSE))</f>
        <v>#N/A</v>
      </c>
      <c r="E9" s="30" t="e">
        <f>IF($C9="","",VLOOKUP($C9,KALBat!$H$10:$BT$193,E$4,FALSE))</f>
        <v>#N/A</v>
      </c>
      <c r="F9" s="46" t="e">
        <f t="shared" si="3"/>
        <v>#N/A</v>
      </c>
      <c r="G9" s="263" t="e">
        <f t="shared" si="4"/>
        <v>#N/A</v>
      </c>
      <c r="H9" s="263" t="e">
        <f t="shared" si="5"/>
        <v>#N/A</v>
      </c>
      <c r="I9" s="263" t="e">
        <f t="shared" si="0"/>
        <v>#N/A</v>
      </c>
      <c r="J9" s="51" t="e">
        <f>IF($C9="","",VLOOKUP($C9,KALBat!$H$10:$BT$193,J$4,FALSE))</f>
        <v>#N/A</v>
      </c>
      <c r="K9" s="30" t="e">
        <f>IF($C9="","",VLOOKUP($C9,KALBat!$H$10:$BT$193,K$4,FALSE))</f>
        <v>#N/A</v>
      </c>
      <c r="L9" s="31" t="e">
        <f>IF($C9="","",VLOOKUP($C9,KALBat!$H$10:$BT$193,L$4,FALSE))</f>
        <v>#N/A</v>
      </c>
      <c r="M9" s="30" t="e">
        <f>IF($C9="","",VLOOKUP($C9,KALBat!$H$10:$BT$193,M$4,FALSE))</f>
        <v>#N/A</v>
      </c>
      <c r="N9" s="30" t="e">
        <f>IF($C9="","",VLOOKUP($C9,KALBat!$H$10:$BT$193,N$4,FALSE))</f>
        <v>#N/A</v>
      </c>
      <c r="O9" s="30" t="e">
        <f>IF($C9="","",VLOOKUP($C9,KALBat!$H$10:$BT$193,O$4,FALSE))</f>
        <v>#N/A</v>
      </c>
      <c r="P9" s="30" t="e">
        <f>IF($C9="","",VLOOKUP($C9,KALBat!$H$10:$BT$193,P$4,FALSE))</f>
        <v>#N/A</v>
      </c>
      <c r="Q9" s="30" t="e">
        <f>IF($C9="","",VLOOKUP($C9,KALBat!$H$10:$BT$193,Q$4,FALSE))</f>
        <v>#N/A</v>
      </c>
      <c r="R9" s="30" t="e">
        <f>IF($C9="","",VLOOKUP($C9,KALBat!$H$10:$BT$193,R$4,FALSE))</f>
        <v>#N/A</v>
      </c>
      <c r="S9" s="30" t="e">
        <f>IF($C9="","",VLOOKUP($C9,KALBat!$H$10:$BT$193,S$4,FALSE))</f>
        <v>#N/A</v>
      </c>
      <c r="T9" s="31" t="e">
        <f>IF($C9="","",VLOOKUP($C9,KALBat!$H$10:$BT$193,T$4,FALSE))</f>
        <v>#N/A</v>
      </c>
      <c r="U9" s="46" t="e">
        <f t="shared" si="1"/>
        <v>#N/A</v>
      </c>
      <c r="V9" s="263" t="e">
        <f t="shared" si="2"/>
        <v>#N/A</v>
      </c>
      <c r="W9" s="263" t="e">
        <f t="shared" si="6"/>
        <v>#N/A</v>
      </c>
      <c r="X9" s="263" t="e">
        <f t="shared" si="7"/>
        <v>#N/A</v>
      </c>
      <c r="Y9" s="263" t="e">
        <f t="shared" si="8"/>
        <v>#N/A</v>
      </c>
      <c r="Z9" s="263" t="e">
        <f t="shared" si="9"/>
        <v>#N/A</v>
      </c>
      <c r="AA9" s="263" t="e">
        <f t="shared" si="10"/>
        <v>#N/A</v>
      </c>
      <c r="AB9" s="263" t="e">
        <f t="shared" si="11"/>
        <v>#N/A</v>
      </c>
      <c r="AC9" s="264" t="e">
        <f t="shared" si="12"/>
        <v>#N/A</v>
      </c>
      <c r="AD9" s="30" t="e">
        <f>IF($C9="","",VLOOKUP($C9,KALBat!$H$10:$BT$193,AD$4,FALSE))</f>
        <v>#N/A</v>
      </c>
      <c r="AE9" s="30" t="e">
        <f>IF($C9="","",VLOOKUP($C9,KALBat!$H$10:$BT$193,AE$4,FALSE))</f>
        <v>#N/A</v>
      </c>
      <c r="AF9" s="30" t="e">
        <f>IF($C9="","",VLOOKUP($C9,KALBat!$H$10:$BT$193,AF$4,FALSE))</f>
        <v>#N/A</v>
      </c>
      <c r="AG9" s="30" t="e">
        <f>IF($C9="","",VLOOKUP($C9,KALBat!$H$10:$BT$193,AG$4,FALSE))</f>
        <v>#N/A</v>
      </c>
      <c r="AH9" s="30" t="e">
        <f>IF($C9="","",VLOOKUP($C9,KALBat!$H$10:$BT$193,AH$4,FALSE))</f>
        <v>#N/A</v>
      </c>
      <c r="AI9" s="51" t="e">
        <f>IF($C9="","",VLOOKUP($C9,KALBat!$H$10:$BT$193,AI$4,FALSE))</f>
        <v>#N/A</v>
      </c>
      <c r="AJ9" s="31" t="e">
        <f>IF($C9="","",VLOOKUP($C9,KALBat!$H$10:$BT$193,AJ$4,FALSE))</f>
        <v>#N/A</v>
      </c>
      <c r="AK9" s="60" t="e">
        <f t="shared" si="13"/>
        <v>#N/A</v>
      </c>
      <c r="AL9" s="46" t="e">
        <f t="shared" si="14"/>
        <v>#N/A</v>
      </c>
      <c r="AM9" s="263" t="e">
        <f t="shared" si="15"/>
        <v>#N/A</v>
      </c>
      <c r="AN9" s="263" t="e">
        <f t="shared" si="16"/>
        <v>#N/A</v>
      </c>
      <c r="AO9" s="263" t="e">
        <f t="shared" si="17"/>
        <v>#N/A</v>
      </c>
      <c r="AP9" s="263" t="e">
        <f t="shared" si="18"/>
        <v>#N/A</v>
      </c>
      <c r="AQ9" s="263" t="e">
        <f t="shared" si="19"/>
        <v>#N/A</v>
      </c>
      <c r="AR9" s="263" t="e">
        <f t="shared" si="20"/>
        <v>#N/A</v>
      </c>
      <c r="AS9" s="263" t="e">
        <f t="shared" si="21"/>
        <v>#N/A</v>
      </c>
      <c r="AT9" s="264" t="e">
        <f t="shared" si="22"/>
        <v>#N/A</v>
      </c>
      <c r="AU9" s="51" t="e">
        <f>IF($C9="","",VLOOKUP($C9,KALBat!$H$10:$BT$193,AU$4,FALSE))</f>
        <v>#N/A</v>
      </c>
      <c r="AV9" s="30" t="e">
        <f>IF($C9="","",VLOOKUP($C9,KALBat!$H$10:$BT$193,AV$4,FALSE))</f>
        <v>#N/A</v>
      </c>
      <c r="AW9" s="30" t="e">
        <f>IF($C9="","",VLOOKUP($C9,KALBat!$H$10:$BT$193,AW$4,FALSE))</f>
        <v>#N/A</v>
      </c>
      <c r="AX9" s="30" t="e">
        <f>IF($C9="","",VLOOKUP($C9,KALBat!$H$10:$BT$193,AX$4,FALSE))</f>
        <v>#N/A</v>
      </c>
      <c r="AY9" s="31" t="e">
        <f>IF($C9="","",VLOOKUP($C9,KALBat!$H$10:$BT$193,AY$4,FALSE))</f>
        <v>#N/A</v>
      </c>
      <c r="AZ9" s="60" t="e">
        <f t="shared" si="23"/>
        <v>#N/A</v>
      </c>
    </row>
    <row r="10" spans="1:52" x14ac:dyDescent="0.25">
      <c r="A10">
        <v>5</v>
      </c>
      <c r="B10" s="29" t="s">
        <v>12</v>
      </c>
      <c r="C10" s="58"/>
      <c r="D10" s="30" t="str">
        <f>IF($C10="","",VLOOKUP($C10,KALBat!$H$10:$BT$193,D$4,FALSE))</f>
        <v/>
      </c>
      <c r="E10" s="30" t="str">
        <f>IF($C10="","",VLOOKUP($C10,KALBat!$H$10:$BT$193,E$4,FALSE))</f>
        <v/>
      </c>
      <c r="F10" s="46" t="str">
        <f t="shared" si="3"/>
        <v/>
      </c>
      <c r="G10" s="263" t="str">
        <f t="shared" si="4"/>
        <v/>
      </c>
      <c r="H10" s="263" t="str">
        <f t="shared" si="5"/>
        <v/>
      </c>
      <c r="I10" s="263" t="str">
        <f t="shared" si="0"/>
        <v/>
      </c>
      <c r="J10" s="51" t="str">
        <f>IF($C10="","",VLOOKUP($C10,KALBat!$H$10:$BT$193,J$4,FALSE))</f>
        <v/>
      </c>
      <c r="K10" s="30" t="str">
        <f>IF($C10="","",VLOOKUP($C10,KALBat!$H$10:$BT$193,K$4,FALSE))</f>
        <v/>
      </c>
      <c r="L10" s="31" t="str">
        <f>IF($C10="","",VLOOKUP($C10,KALBat!$H$10:$BT$193,L$4,FALSE))</f>
        <v/>
      </c>
      <c r="M10" s="30" t="str">
        <f>IF($C10="","",VLOOKUP($C10,KALBat!$H$10:$BT$193,M$4,FALSE))</f>
        <v/>
      </c>
      <c r="N10" s="30" t="str">
        <f>IF($C10="","",VLOOKUP($C10,KALBat!$H$10:$BT$193,N$4,FALSE))</f>
        <v/>
      </c>
      <c r="O10" s="30" t="str">
        <f>IF($C10="","",VLOOKUP($C10,KALBat!$H$10:$BT$193,O$4,FALSE))</f>
        <v/>
      </c>
      <c r="P10" s="30" t="str">
        <f>IF($C10="","",VLOOKUP($C10,KALBat!$H$10:$BT$193,P$4,FALSE))</f>
        <v/>
      </c>
      <c r="Q10" s="30" t="str">
        <f>IF($C10="","",VLOOKUP($C10,KALBat!$H$10:$BT$193,Q$4,FALSE))</f>
        <v/>
      </c>
      <c r="R10" s="30" t="str">
        <f>IF($C10="","",VLOOKUP($C10,KALBat!$H$10:$BT$193,R$4,FALSE))</f>
        <v/>
      </c>
      <c r="S10" s="30" t="str">
        <f>IF($C10="","",VLOOKUP($C10,KALBat!$H$10:$BT$193,S$4,FALSE))</f>
        <v/>
      </c>
      <c r="T10" s="31" t="str">
        <f>IF($C10="","",VLOOKUP($C10,KALBat!$H$10:$BT$193,T$4,FALSE))</f>
        <v/>
      </c>
      <c r="U10" s="46" t="str">
        <f t="shared" si="1"/>
        <v/>
      </c>
      <c r="V10" s="263" t="str">
        <f t="shared" si="2"/>
        <v/>
      </c>
      <c r="W10" s="263" t="str">
        <f t="shared" si="6"/>
        <v/>
      </c>
      <c r="X10" s="263" t="str">
        <f t="shared" si="7"/>
        <v/>
      </c>
      <c r="Y10" s="263" t="str">
        <f t="shared" si="8"/>
        <v/>
      </c>
      <c r="Z10" s="263" t="str">
        <f t="shared" si="9"/>
        <v/>
      </c>
      <c r="AA10" s="263" t="str">
        <f t="shared" si="10"/>
        <v/>
      </c>
      <c r="AB10" s="263" t="str">
        <f t="shared" si="11"/>
        <v/>
      </c>
      <c r="AC10" s="264" t="str">
        <f t="shared" si="12"/>
        <v/>
      </c>
      <c r="AD10" s="30" t="str">
        <f>IF($C10="","",VLOOKUP($C10,KALBat!$H$10:$BT$193,AD$4,FALSE))</f>
        <v/>
      </c>
      <c r="AE10" s="30" t="str">
        <f>IF($C10="","",VLOOKUP($C10,KALBat!$H$10:$BT$193,AE$4,FALSE))</f>
        <v/>
      </c>
      <c r="AF10" s="30" t="str">
        <f>IF($C10="","",VLOOKUP($C10,KALBat!$H$10:$BT$193,AF$4,FALSE))</f>
        <v/>
      </c>
      <c r="AG10" s="30" t="str">
        <f>IF($C10="","",VLOOKUP($C10,KALBat!$H$10:$BT$193,AG$4,FALSE))</f>
        <v/>
      </c>
      <c r="AH10" s="30" t="str">
        <f>IF($C10="","",VLOOKUP($C10,KALBat!$H$10:$BT$193,AH$4,FALSE))</f>
        <v/>
      </c>
      <c r="AI10" s="51" t="str">
        <f>IF($C10="","",VLOOKUP($C10,KALBat!$H$10:$BT$193,AI$4,FALSE))</f>
        <v/>
      </c>
      <c r="AJ10" s="31" t="str">
        <f>IF($C10="","",VLOOKUP($C10,KALBat!$H$10:$BT$193,AJ$4,FALSE))</f>
        <v/>
      </c>
      <c r="AK10" s="60" t="str">
        <f t="shared" si="13"/>
        <v/>
      </c>
      <c r="AL10" s="46" t="str">
        <f t="shared" si="14"/>
        <v/>
      </c>
      <c r="AM10" s="263" t="str">
        <f t="shared" si="15"/>
        <v/>
      </c>
      <c r="AN10" s="263" t="str">
        <f t="shared" si="16"/>
        <v/>
      </c>
      <c r="AO10" s="263" t="str">
        <f t="shared" si="17"/>
        <v/>
      </c>
      <c r="AP10" s="263" t="str">
        <f t="shared" si="18"/>
        <v/>
      </c>
      <c r="AQ10" s="263" t="str">
        <f t="shared" si="19"/>
        <v/>
      </c>
      <c r="AR10" s="263" t="str">
        <f t="shared" si="20"/>
        <v/>
      </c>
      <c r="AS10" s="263" t="str">
        <f t="shared" si="21"/>
        <v/>
      </c>
      <c r="AT10" s="264" t="str">
        <f t="shared" si="22"/>
        <v/>
      </c>
      <c r="AU10" s="51" t="str">
        <f>IF($C10="","",VLOOKUP($C10,KALBat!$H$10:$BT$193,AU$4,FALSE))</f>
        <v/>
      </c>
      <c r="AV10" s="30" t="str">
        <f>IF($C10="","",VLOOKUP($C10,KALBat!$H$10:$BT$193,AV$4,FALSE))</f>
        <v/>
      </c>
      <c r="AW10" s="30" t="str">
        <f>IF($C10="","",VLOOKUP($C10,KALBat!$H$10:$BT$193,AW$4,FALSE))</f>
        <v/>
      </c>
      <c r="AX10" s="30" t="str">
        <f>IF($C10="","",VLOOKUP($C10,KALBat!$H$10:$BT$193,AX$4,FALSE))</f>
        <v/>
      </c>
      <c r="AY10" s="31" t="str">
        <f>IF($C10="","",VLOOKUP($C10,KALBat!$H$10:$BT$193,AY$4,FALSE))</f>
        <v/>
      </c>
      <c r="AZ10" s="60" t="str">
        <f t="shared" si="23"/>
        <v/>
      </c>
    </row>
    <row r="11" spans="1:52" x14ac:dyDescent="0.25">
      <c r="A11">
        <v>6</v>
      </c>
      <c r="B11" s="29" t="s">
        <v>91</v>
      </c>
      <c r="C11" s="58"/>
      <c r="D11" s="30" t="str">
        <f>IF($C11="","",VLOOKUP($C11,KALBat!$H$10:$BT$193,D$4,FALSE))</f>
        <v/>
      </c>
      <c r="E11" s="30" t="str">
        <f>IF($C11="","",VLOOKUP($C11,KALBat!$H$10:$BT$193,E$4,FALSE))</f>
        <v/>
      </c>
      <c r="F11" s="46" t="str">
        <f t="shared" si="3"/>
        <v/>
      </c>
      <c r="G11" s="263" t="str">
        <f t="shared" si="4"/>
        <v/>
      </c>
      <c r="H11" s="263" t="str">
        <f t="shared" si="5"/>
        <v/>
      </c>
      <c r="I11" s="263" t="str">
        <f>IF($C11="","",IF(AND(S11&gt;4,S11&lt;&gt;"-"),1,0))</f>
        <v/>
      </c>
      <c r="J11" s="51" t="str">
        <f>IF($C11="","",VLOOKUP($C11,KALBat!$H$10:$BT$193,J$4,FALSE))</f>
        <v/>
      </c>
      <c r="K11" s="30" t="str">
        <f>IF($C11="","",VLOOKUP($C11,KALBat!$H$10:$BT$193,K$4,FALSE))</f>
        <v/>
      </c>
      <c r="L11" s="31" t="str">
        <f>IF($C11="","",VLOOKUP($C11,KALBat!$H$10:$BT$193,L$4,FALSE))</f>
        <v/>
      </c>
      <c r="M11" s="30" t="str">
        <f>IF($C11="","",VLOOKUP($C11,KALBat!$H$10:$BT$193,M$4,FALSE))</f>
        <v/>
      </c>
      <c r="N11" s="30" t="str">
        <f>IF($C11="","",VLOOKUP($C11,KALBat!$H$10:$BT$193,N$4,FALSE))</f>
        <v/>
      </c>
      <c r="O11" s="30" t="str">
        <f>IF($C11="","",VLOOKUP($C11,KALBat!$H$10:$BT$193,O$4,FALSE))</f>
        <v/>
      </c>
      <c r="P11" s="30" t="str">
        <f>IF($C11="","",VLOOKUP($C11,KALBat!$H$10:$BT$193,P$4,FALSE))</f>
        <v/>
      </c>
      <c r="Q11" s="30" t="str">
        <f>IF($C11="","",VLOOKUP($C11,KALBat!$H$10:$BT$193,Q$4,FALSE))</f>
        <v/>
      </c>
      <c r="R11" s="30" t="str">
        <f>IF($C11="","",VLOOKUP($C11,KALBat!$H$10:$BT$193,R$4,FALSE))</f>
        <v/>
      </c>
      <c r="S11" s="30" t="str">
        <f>IF($C11="","",VLOOKUP($C11,KALBat!$H$10:$BT$193,S$4,FALSE))</f>
        <v/>
      </c>
      <c r="T11" s="31" t="str">
        <f>IF($C11="","",VLOOKUP($C11,KALBat!$H$10:$BT$193,T$4,FALSE))</f>
        <v/>
      </c>
      <c r="U11" s="46" t="str">
        <f t="shared" si="1"/>
        <v/>
      </c>
      <c r="V11" s="263" t="str">
        <f t="shared" si="2"/>
        <v/>
      </c>
      <c r="W11" s="263" t="str">
        <f t="shared" si="6"/>
        <v/>
      </c>
      <c r="X11" s="263" t="str">
        <f t="shared" si="7"/>
        <v/>
      </c>
      <c r="Y11" s="263" t="str">
        <f t="shared" si="8"/>
        <v/>
      </c>
      <c r="Z11" s="263" t="str">
        <f t="shared" si="9"/>
        <v/>
      </c>
      <c r="AA11" s="263" t="str">
        <f t="shared" si="10"/>
        <v/>
      </c>
      <c r="AB11" s="263" t="str">
        <f t="shared" si="11"/>
        <v/>
      </c>
      <c r="AC11" s="264" t="str">
        <f t="shared" si="12"/>
        <v/>
      </c>
      <c r="AD11" s="30" t="str">
        <f>IF($C11="","",VLOOKUP($C11,KALBat!$H$10:$BT$193,AD$4,FALSE))</f>
        <v/>
      </c>
      <c r="AE11" s="30" t="str">
        <f>IF($C11="","",VLOOKUP($C11,KALBat!$H$10:$BT$193,AE$4,FALSE))</f>
        <v/>
      </c>
      <c r="AF11" s="30" t="str">
        <f>IF($C11="","",VLOOKUP($C11,KALBat!$H$10:$BT$193,AF$4,FALSE))</f>
        <v/>
      </c>
      <c r="AG11" s="30" t="str">
        <f>IF($C11="","",VLOOKUP($C11,KALBat!$H$10:$BT$193,AG$4,FALSE))</f>
        <v/>
      </c>
      <c r="AH11" s="30" t="str">
        <f>IF($C11="","",VLOOKUP($C11,KALBat!$H$10:$BT$193,AH$4,FALSE))</f>
        <v/>
      </c>
      <c r="AI11" s="51" t="str">
        <f>IF($C11="","",VLOOKUP($C11,KALBat!$H$10:$BT$193,AI$4,FALSE))</f>
        <v/>
      </c>
      <c r="AJ11" s="31" t="str">
        <f>IF($C11="","",VLOOKUP($C11,KALBat!$H$10:$BT$193,AJ$4,FALSE))</f>
        <v/>
      </c>
      <c r="AK11" s="60" t="str">
        <f t="shared" si="13"/>
        <v/>
      </c>
      <c r="AL11" s="46" t="str">
        <f t="shared" si="14"/>
        <v/>
      </c>
      <c r="AM11" s="263" t="str">
        <f t="shared" si="15"/>
        <v/>
      </c>
      <c r="AN11" s="263" t="str">
        <f t="shared" si="16"/>
        <v/>
      </c>
      <c r="AO11" s="263" t="str">
        <f t="shared" si="17"/>
        <v/>
      </c>
      <c r="AP11" s="263" t="str">
        <f t="shared" si="18"/>
        <v/>
      </c>
      <c r="AQ11" s="263" t="str">
        <f t="shared" si="19"/>
        <v/>
      </c>
      <c r="AR11" s="263" t="str">
        <f t="shared" si="20"/>
        <v/>
      </c>
      <c r="AS11" s="263" t="str">
        <f t="shared" si="21"/>
        <v/>
      </c>
      <c r="AT11" s="264" t="str">
        <f t="shared" si="22"/>
        <v/>
      </c>
      <c r="AU11" s="51" t="str">
        <f>IF($C11="","",VLOOKUP($C11,KALBat!$H$10:$BT$193,AU$4,FALSE))</f>
        <v/>
      </c>
      <c r="AV11" s="30" t="str">
        <f>IF($C11="","",VLOOKUP($C11,KALBat!$H$10:$BT$193,AV$4,FALSE))</f>
        <v/>
      </c>
      <c r="AW11" s="30" t="str">
        <f>IF($C11="","",VLOOKUP($C11,KALBat!$H$10:$BT$193,AW$4,FALSE))</f>
        <v/>
      </c>
      <c r="AX11" s="30" t="str">
        <f>IF($C11="","",VLOOKUP($C11,KALBat!$H$10:$BT$193,AX$4,FALSE))</f>
        <v/>
      </c>
      <c r="AY11" s="31" t="str">
        <f>IF($C11="","",VLOOKUP($C11,KALBat!$H$10:$BT$193,AY$4,FALSE))</f>
        <v/>
      </c>
      <c r="AZ11" s="60" t="str">
        <f t="shared" si="23"/>
        <v/>
      </c>
    </row>
    <row r="12" spans="1:52" x14ac:dyDescent="0.25">
      <c r="A12">
        <v>7</v>
      </c>
      <c r="B12" s="29" t="s">
        <v>91</v>
      </c>
      <c r="C12" s="58"/>
      <c r="D12" s="30" t="str">
        <f>IF($C12="","",VLOOKUP($C12,KALBat!$H$10:$BT$193,D$4,FALSE))</f>
        <v/>
      </c>
      <c r="E12" s="30" t="str">
        <f>IF($C12="","",VLOOKUP($C12,KALBat!$H$10:$BT$193,E$4,FALSE))</f>
        <v/>
      </c>
      <c r="F12" s="46" t="str">
        <f t="shared" si="3"/>
        <v/>
      </c>
      <c r="G12" s="263" t="str">
        <f t="shared" si="4"/>
        <v/>
      </c>
      <c r="H12" s="263" t="str">
        <f t="shared" si="5"/>
        <v/>
      </c>
      <c r="I12" s="263" t="str">
        <f t="shared" ref="I12:I17" si="24">IF($C12="","",IF(AND(S12&gt;4,S12&lt;&gt;"-"),1,0))</f>
        <v/>
      </c>
      <c r="J12" s="51" t="str">
        <f>IF($C12="","",VLOOKUP($C12,KALBat!$H$10:$BT$193,J$4,FALSE))</f>
        <v/>
      </c>
      <c r="K12" s="30" t="str">
        <f>IF($C12="","",VLOOKUP($C12,KALBat!$H$10:$BT$193,K$4,FALSE))</f>
        <v/>
      </c>
      <c r="L12" s="31" t="str">
        <f>IF($C12="","",VLOOKUP($C12,KALBat!$H$10:$BT$193,L$4,FALSE))</f>
        <v/>
      </c>
      <c r="M12" s="30" t="str">
        <f>IF($C12="","",VLOOKUP($C12,KALBat!$H$10:$BT$193,M$4,FALSE))</f>
        <v/>
      </c>
      <c r="N12" s="30" t="str">
        <f>IF($C12="","",VLOOKUP($C12,KALBat!$H$10:$BT$193,N$4,FALSE))</f>
        <v/>
      </c>
      <c r="O12" s="30" t="str">
        <f>IF($C12="","",VLOOKUP($C12,KALBat!$H$10:$BT$193,O$4,FALSE))</f>
        <v/>
      </c>
      <c r="P12" s="30" t="str">
        <f>IF($C12="","",VLOOKUP($C12,KALBat!$H$10:$BT$193,P$4,FALSE))</f>
        <v/>
      </c>
      <c r="Q12" s="30" t="str">
        <f>IF($C12="","",VLOOKUP($C12,KALBat!$H$10:$BT$193,Q$4,FALSE))</f>
        <v/>
      </c>
      <c r="R12" s="30" t="str">
        <f>IF($C12="","",VLOOKUP($C12,KALBat!$H$10:$BT$193,R$4,FALSE))</f>
        <v/>
      </c>
      <c r="S12" s="30" t="str">
        <f>IF($C12="","",VLOOKUP($C12,KALBat!$H$10:$BT$193,S$4,FALSE))</f>
        <v/>
      </c>
      <c r="T12" s="31" t="str">
        <f>IF($C12="","",VLOOKUP($C12,KALBat!$H$10:$BT$193,T$4,FALSE))</f>
        <v/>
      </c>
      <c r="U12" s="46" t="str">
        <f t="shared" si="1"/>
        <v/>
      </c>
      <c r="V12" s="263" t="str">
        <f t="shared" si="2"/>
        <v/>
      </c>
      <c r="W12" s="263" t="str">
        <f t="shared" si="6"/>
        <v/>
      </c>
      <c r="X12" s="263" t="str">
        <f t="shared" si="7"/>
        <v/>
      </c>
      <c r="Y12" s="263" t="str">
        <f t="shared" si="8"/>
        <v/>
      </c>
      <c r="Z12" s="263" t="str">
        <f t="shared" si="9"/>
        <v/>
      </c>
      <c r="AA12" s="263" t="str">
        <f t="shared" si="10"/>
        <v/>
      </c>
      <c r="AB12" s="263" t="str">
        <f t="shared" si="11"/>
        <v/>
      </c>
      <c r="AC12" s="264" t="str">
        <f t="shared" si="12"/>
        <v/>
      </c>
      <c r="AD12" s="30" t="str">
        <f>IF($C12="","",VLOOKUP($C12,KALBat!$H$10:$BT$193,AD$4,FALSE))</f>
        <v/>
      </c>
      <c r="AE12" s="30" t="str">
        <f>IF($C12="","",VLOOKUP($C12,KALBat!$H$10:$BT$193,AE$4,FALSE))</f>
        <v/>
      </c>
      <c r="AF12" s="30" t="str">
        <f>IF($C12="","",VLOOKUP($C12,KALBat!$H$10:$BT$193,AF$4,FALSE))</f>
        <v/>
      </c>
      <c r="AG12" s="30" t="str">
        <f>IF($C12="","",VLOOKUP($C12,KALBat!$H$10:$BT$193,AG$4,FALSE))</f>
        <v/>
      </c>
      <c r="AH12" s="30" t="str">
        <f>IF($C12="","",VLOOKUP($C12,KALBat!$H$10:$BT$193,AH$4,FALSE))</f>
        <v/>
      </c>
      <c r="AI12" s="51" t="str">
        <f>IF($C12="","",VLOOKUP($C12,KALBat!$H$10:$BT$193,AI$4,FALSE))</f>
        <v/>
      </c>
      <c r="AJ12" s="31" t="str">
        <f>IF($C12="","",VLOOKUP($C12,KALBat!$H$10:$BT$193,AJ$4,FALSE))</f>
        <v/>
      </c>
      <c r="AK12" s="60" t="str">
        <f t="shared" si="13"/>
        <v/>
      </c>
      <c r="AL12" s="46" t="str">
        <f t="shared" si="14"/>
        <v/>
      </c>
      <c r="AM12" s="263" t="str">
        <f t="shared" si="15"/>
        <v/>
      </c>
      <c r="AN12" s="263" t="str">
        <f t="shared" si="16"/>
        <v/>
      </c>
      <c r="AO12" s="263" t="str">
        <f t="shared" si="17"/>
        <v/>
      </c>
      <c r="AP12" s="263" t="str">
        <f t="shared" si="18"/>
        <v/>
      </c>
      <c r="AQ12" s="263" t="str">
        <f t="shared" si="19"/>
        <v/>
      </c>
      <c r="AR12" s="263" t="str">
        <f t="shared" si="20"/>
        <v/>
      </c>
      <c r="AS12" s="263" t="str">
        <f t="shared" si="21"/>
        <v/>
      </c>
      <c r="AT12" s="264" t="str">
        <f t="shared" si="22"/>
        <v/>
      </c>
      <c r="AU12" s="51" t="str">
        <f>IF($C12="","",VLOOKUP($C12,KALBat!$H$10:$BT$193,AU$4,FALSE))</f>
        <v/>
      </c>
      <c r="AV12" s="30" t="str">
        <f>IF($C12="","",VLOOKUP($C12,KALBat!$H$10:$BT$193,AV$4,FALSE))</f>
        <v/>
      </c>
      <c r="AW12" s="30" t="str">
        <f>IF($C12="","",VLOOKUP($C12,KALBat!$H$10:$BT$193,AW$4,FALSE))</f>
        <v/>
      </c>
      <c r="AX12" s="30" t="str">
        <f>IF($C12="","",VLOOKUP($C12,KALBat!$H$10:$BT$193,AX$4,FALSE))</f>
        <v/>
      </c>
      <c r="AY12" s="31" t="str">
        <f>IF($C12="","",VLOOKUP($C12,KALBat!$H$10:$BT$193,AY$4,FALSE))</f>
        <v/>
      </c>
      <c r="AZ12" s="60" t="str">
        <f t="shared" si="23"/>
        <v/>
      </c>
    </row>
    <row r="13" spans="1:52" x14ac:dyDescent="0.25">
      <c r="A13">
        <v>8</v>
      </c>
      <c r="B13" s="29" t="s">
        <v>91</v>
      </c>
      <c r="C13" s="58"/>
      <c r="D13" s="30" t="str">
        <f>IF($C13="","",VLOOKUP($C13,KALBat!$H$10:$BT$193,D$4,FALSE))</f>
        <v/>
      </c>
      <c r="E13" s="30" t="str">
        <f>IF($C13="","",VLOOKUP($C13,KALBat!$H$10:$BT$193,E$4,FALSE))</f>
        <v/>
      </c>
      <c r="F13" s="46" t="str">
        <f t="shared" si="3"/>
        <v/>
      </c>
      <c r="G13" s="263" t="str">
        <f t="shared" si="4"/>
        <v/>
      </c>
      <c r="H13" s="263" t="str">
        <f t="shared" si="5"/>
        <v/>
      </c>
      <c r="I13" s="263" t="str">
        <f t="shared" si="24"/>
        <v/>
      </c>
      <c r="J13" s="51" t="str">
        <f>IF($C13="","",VLOOKUP($C13,KALBat!$H$10:$BT$193,J$4,FALSE))</f>
        <v/>
      </c>
      <c r="K13" s="30" t="str">
        <f>IF($C13="","",VLOOKUP($C13,KALBat!$H$10:$BT$193,K$4,FALSE))</f>
        <v/>
      </c>
      <c r="L13" s="31" t="str">
        <f>IF($C13="","",VLOOKUP($C13,KALBat!$H$10:$BT$193,L$4,FALSE))</f>
        <v/>
      </c>
      <c r="M13" s="30" t="str">
        <f>IF($C13="","",VLOOKUP($C13,KALBat!$H$10:$BT$193,M$4,FALSE))</f>
        <v/>
      </c>
      <c r="N13" s="30" t="str">
        <f>IF($C13="","",VLOOKUP($C13,KALBat!$H$10:$BT$193,N$4,FALSE))</f>
        <v/>
      </c>
      <c r="O13" s="30" t="str">
        <f>IF($C13="","",VLOOKUP($C13,KALBat!$H$10:$BT$193,O$4,FALSE))</f>
        <v/>
      </c>
      <c r="P13" s="30" t="str">
        <f>IF($C13="","",VLOOKUP($C13,KALBat!$H$10:$BT$193,P$4,FALSE))</f>
        <v/>
      </c>
      <c r="Q13" s="30" t="str">
        <f>IF($C13="","",VLOOKUP($C13,KALBat!$H$10:$BT$193,Q$4,FALSE))</f>
        <v/>
      </c>
      <c r="R13" s="30" t="str">
        <f>IF($C13="","",VLOOKUP($C13,KALBat!$H$10:$BT$193,R$4,FALSE))</f>
        <v/>
      </c>
      <c r="S13" s="30" t="str">
        <f>IF($C13="","",VLOOKUP($C13,KALBat!$H$10:$BT$193,S$4,FALSE))</f>
        <v/>
      </c>
      <c r="T13" s="31" t="str">
        <f>IF($C13="","",VLOOKUP($C13,KALBat!$H$10:$BT$193,T$4,FALSE))</f>
        <v/>
      </c>
      <c r="U13" s="46" t="str">
        <f t="shared" si="1"/>
        <v/>
      </c>
      <c r="V13" s="263" t="str">
        <f t="shared" si="2"/>
        <v/>
      </c>
      <c r="W13" s="263" t="str">
        <f t="shared" si="6"/>
        <v/>
      </c>
      <c r="X13" s="263" t="str">
        <f t="shared" si="7"/>
        <v/>
      </c>
      <c r="Y13" s="263" t="str">
        <f t="shared" si="8"/>
        <v/>
      </c>
      <c r="Z13" s="263" t="str">
        <f t="shared" si="9"/>
        <v/>
      </c>
      <c r="AA13" s="263" t="str">
        <f t="shared" si="10"/>
        <v/>
      </c>
      <c r="AB13" s="263" t="str">
        <f t="shared" si="11"/>
        <v/>
      </c>
      <c r="AC13" s="264" t="str">
        <f t="shared" si="12"/>
        <v/>
      </c>
      <c r="AD13" s="30" t="str">
        <f>IF($C13="","",VLOOKUP($C13,KALBat!$H$10:$BT$193,AD$4,FALSE))</f>
        <v/>
      </c>
      <c r="AE13" s="30" t="str">
        <f>IF($C13="","",VLOOKUP($C13,KALBat!$H$10:$BT$193,AE$4,FALSE))</f>
        <v/>
      </c>
      <c r="AF13" s="30" t="str">
        <f>IF($C13="","",VLOOKUP($C13,KALBat!$H$10:$BT$193,AF$4,FALSE))</f>
        <v/>
      </c>
      <c r="AG13" s="30" t="str">
        <f>IF($C13="","",VLOOKUP($C13,KALBat!$H$10:$BT$193,AG$4,FALSE))</f>
        <v/>
      </c>
      <c r="AH13" s="30" t="str">
        <f>IF($C13="","",VLOOKUP($C13,KALBat!$H$10:$BT$193,AH$4,FALSE))</f>
        <v/>
      </c>
      <c r="AI13" s="51" t="str">
        <f>IF($C13="","",VLOOKUP($C13,KALBat!$H$10:$BT$193,AI$4,FALSE))</f>
        <v/>
      </c>
      <c r="AJ13" s="31" t="str">
        <f>IF($C13="","",VLOOKUP($C13,KALBat!$H$10:$BT$193,AJ$4,FALSE))</f>
        <v/>
      </c>
      <c r="AK13" s="60" t="str">
        <f t="shared" si="13"/>
        <v/>
      </c>
      <c r="AL13" s="46" t="str">
        <f t="shared" si="14"/>
        <v/>
      </c>
      <c r="AM13" s="263" t="str">
        <f t="shared" si="15"/>
        <v/>
      </c>
      <c r="AN13" s="263" t="str">
        <f t="shared" si="16"/>
        <v/>
      </c>
      <c r="AO13" s="263" t="str">
        <f t="shared" si="17"/>
        <v/>
      </c>
      <c r="AP13" s="263" t="str">
        <f t="shared" si="18"/>
        <v/>
      </c>
      <c r="AQ13" s="263" t="str">
        <f t="shared" si="19"/>
        <v/>
      </c>
      <c r="AR13" s="263" t="str">
        <f t="shared" si="20"/>
        <v/>
      </c>
      <c r="AS13" s="263" t="str">
        <f t="shared" si="21"/>
        <v/>
      </c>
      <c r="AT13" s="264" t="str">
        <f t="shared" si="22"/>
        <v/>
      </c>
      <c r="AU13" s="51" t="str">
        <f>IF($C13="","",VLOOKUP($C13,KALBat!$H$10:$BT$193,AU$4,FALSE))</f>
        <v/>
      </c>
      <c r="AV13" s="30" t="str">
        <f>IF($C13="","",VLOOKUP($C13,KALBat!$H$10:$BT$193,AV$4,FALSE))</f>
        <v/>
      </c>
      <c r="AW13" s="30" t="str">
        <f>IF($C13="","",VLOOKUP($C13,KALBat!$H$10:$BT$193,AW$4,FALSE))</f>
        <v/>
      </c>
      <c r="AX13" s="30" t="str">
        <f>IF($C13="","",VLOOKUP($C13,KALBat!$H$10:$BT$193,AX$4,FALSE))</f>
        <v/>
      </c>
      <c r="AY13" s="31" t="str">
        <f>IF($C13="","",VLOOKUP($C13,KALBat!$H$10:$BT$193,AY$4,FALSE))</f>
        <v/>
      </c>
      <c r="AZ13" s="60" t="str">
        <f t="shared" si="23"/>
        <v/>
      </c>
    </row>
    <row r="14" spans="1:52" x14ac:dyDescent="0.25">
      <c r="A14">
        <v>9</v>
      </c>
      <c r="B14" s="29" t="s">
        <v>91</v>
      </c>
      <c r="C14" s="58"/>
      <c r="D14" s="30" t="str">
        <f>IF($C14="","",VLOOKUP($C14,KALBat!$H$10:$BT$193,D$4,FALSE))</f>
        <v/>
      </c>
      <c r="E14" s="30" t="str">
        <f>IF($C14="","",VLOOKUP($C14,KALBat!$H$10:$BT$193,E$4,FALSE))</f>
        <v/>
      </c>
      <c r="F14" s="46" t="str">
        <f t="shared" si="3"/>
        <v/>
      </c>
      <c r="G14" s="263" t="str">
        <f t="shared" si="4"/>
        <v/>
      </c>
      <c r="H14" s="263" t="str">
        <f t="shared" si="5"/>
        <v/>
      </c>
      <c r="I14" s="263" t="str">
        <f t="shared" si="24"/>
        <v/>
      </c>
      <c r="J14" s="51" t="str">
        <f>IF($C14="","",VLOOKUP($C14,KALBat!$H$10:$BT$193,J$4,FALSE))</f>
        <v/>
      </c>
      <c r="K14" s="30" t="str">
        <f>IF($C14="","",VLOOKUP($C14,KALBat!$H$10:$BT$193,K$4,FALSE))</f>
        <v/>
      </c>
      <c r="L14" s="31" t="str">
        <f>IF($C14="","",VLOOKUP($C14,KALBat!$H$10:$BT$193,L$4,FALSE))</f>
        <v/>
      </c>
      <c r="M14" s="30" t="str">
        <f>IF($C14="","",VLOOKUP($C14,KALBat!$H$10:$BT$193,M$4,FALSE))</f>
        <v/>
      </c>
      <c r="N14" s="30" t="str">
        <f>IF($C14="","",VLOOKUP($C14,KALBat!$H$10:$BT$193,N$4,FALSE))</f>
        <v/>
      </c>
      <c r="O14" s="30" t="str">
        <f>IF($C14="","",VLOOKUP($C14,KALBat!$H$10:$BT$193,O$4,FALSE))</f>
        <v/>
      </c>
      <c r="P14" s="30" t="str">
        <f>IF($C14="","",VLOOKUP($C14,KALBat!$H$10:$BT$193,P$4,FALSE))</f>
        <v/>
      </c>
      <c r="Q14" s="30" t="str">
        <f>IF($C14="","",VLOOKUP($C14,KALBat!$H$10:$BT$193,Q$4,FALSE))</f>
        <v/>
      </c>
      <c r="R14" s="30" t="str">
        <f>IF($C14="","",VLOOKUP($C14,KALBat!$H$10:$BT$193,R$4,FALSE))</f>
        <v/>
      </c>
      <c r="S14" s="30" t="str">
        <f>IF($C14="","",VLOOKUP($C14,KALBat!$H$10:$BT$193,S$4,FALSE))</f>
        <v/>
      </c>
      <c r="T14" s="31" t="str">
        <f>IF($C14="","",VLOOKUP($C14,KALBat!$H$10:$BT$193,T$4,FALSE))</f>
        <v/>
      </c>
      <c r="U14" s="46" t="str">
        <f t="shared" si="1"/>
        <v/>
      </c>
      <c r="V14" s="263" t="str">
        <f t="shared" si="2"/>
        <v/>
      </c>
      <c r="W14" s="263" t="str">
        <f t="shared" si="6"/>
        <v/>
      </c>
      <c r="X14" s="263" t="str">
        <f t="shared" si="7"/>
        <v/>
      </c>
      <c r="Y14" s="263" t="str">
        <f t="shared" si="8"/>
        <v/>
      </c>
      <c r="Z14" s="263" t="str">
        <f t="shared" si="9"/>
        <v/>
      </c>
      <c r="AA14" s="263" t="str">
        <f t="shared" si="10"/>
        <v/>
      </c>
      <c r="AB14" s="263" t="str">
        <f t="shared" si="11"/>
        <v/>
      </c>
      <c r="AC14" s="264" t="str">
        <f t="shared" si="12"/>
        <v/>
      </c>
      <c r="AD14" s="30" t="str">
        <f>IF($C14="","",VLOOKUP($C14,KALBat!$H$10:$BT$193,AD$4,FALSE))</f>
        <v/>
      </c>
      <c r="AE14" s="30" t="str">
        <f>IF($C14="","",VLOOKUP($C14,KALBat!$H$10:$BT$193,AE$4,FALSE))</f>
        <v/>
      </c>
      <c r="AF14" s="30" t="str">
        <f>IF($C14="","",VLOOKUP($C14,KALBat!$H$10:$BT$193,AF$4,FALSE))</f>
        <v/>
      </c>
      <c r="AG14" s="30" t="str">
        <f>IF($C14="","",VLOOKUP($C14,KALBat!$H$10:$BT$193,AG$4,FALSE))</f>
        <v/>
      </c>
      <c r="AH14" s="30" t="str">
        <f>IF($C14="","",VLOOKUP($C14,KALBat!$H$10:$BT$193,AH$4,FALSE))</f>
        <v/>
      </c>
      <c r="AI14" s="51" t="str">
        <f>IF($C14="","",VLOOKUP($C14,KALBat!$H$10:$BT$193,AI$4,FALSE))</f>
        <v/>
      </c>
      <c r="AJ14" s="31" t="str">
        <f>IF($C14="","",VLOOKUP($C14,KALBat!$H$10:$BT$193,AJ$4,FALSE))</f>
        <v/>
      </c>
      <c r="AK14" s="60" t="str">
        <f t="shared" si="13"/>
        <v/>
      </c>
      <c r="AL14" s="46" t="str">
        <f t="shared" si="14"/>
        <v/>
      </c>
      <c r="AM14" s="263" t="str">
        <f t="shared" si="15"/>
        <v/>
      </c>
      <c r="AN14" s="263" t="str">
        <f t="shared" si="16"/>
        <v/>
      </c>
      <c r="AO14" s="263" t="str">
        <f t="shared" si="17"/>
        <v/>
      </c>
      <c r="AP14" s="263" t="str">
        <f t="shared" si="18"/>
        <v/>
      </c>
      <c r="AQ14" s="263" t="str">
        <f t="shared" si="19"/>
        <v/>
      </c>
      <c r="AR14" s="263" t="str">
        <f t="shared" si="20"/>
        <v/>
      </c>
      <c r="AS14" s="263" t="str">
        <f t="shared" si="21"/>
        <v/>
      </c>
      <c r="AT14" s="264" t="str">
        <f t="shared" si="22"/>
        <v/>
      </c>
      <c r="AU14" s="51" t="str">
        <f>IF($C14="","",VLOOKUP($C14,KALBat!$H$10:$BT$193,AU$4,FALSE))</f>
        <v/>
      </c>
      <c r="AV14" s="30" t="str">
        <f>IF($C14="","",VLOOKUP($C14,KALBat!$H$10:$BT$193,AV$4,FALSE))</f>
        <v/>
      </c>
      <c r="AW14" s="30" t="str">
        <f>IF($C14="","",VLOOKUP($C14,KALBat!$H$10:$BT$193,AW$4,FALSE))</f>
        <v/>
      </c>
      <c r="AX14" s="30" t="str">
        <f>IF($C14="","",VLOOKUP($C14,KALBat!$H$10:$BT$193,AX$4,FALSE))</f>
        <v/>
      </c>
      <c r="AY14" s="31" t="str">
        <f>IF($C14="","",VLOOKUP($C14,KALBat!$H$10:$BT$193,AY$4,FALSE))</f>
        <v/>
      </c>
      <c r="AZ14" s="60" t="str">
        <f t="shared" si="23"/>
        <v/>
      </c>
    </row>
    <row r="15" spans="1:52" x14ac:dyDescent="0.25">
      <c r="A15">
        <v>9</v>
      </c>
      <c r="B15" s="29" t="s">
        <v>91</v>
      </c>
      <c r="C15" s="58"/>
      <c r="D15" s="30" t="str">
        <f>IF($C15="","",VLOOKUP($C15,KALBat!$H$10:$BT$193,D$4,FALSE))</f>
        <v/>
      </c>
      <c r="E15" s="30" t="str">
        <f>IF($C15="","",VLOOKUP($C15,KALBat!$H$10:$BT$193,E$4,FALSE))</f>
        <v/>
      </c>
      <c r="F15" s="46" t="str">
        <f t="shared" si="3"/>
        <v/>
      </c>
      <c r="G15" s="263" t="str">
        <f t="shared" si="4"/>
        <v/>
      </c>
      <c r="H15" s="263" t="str">
        <f t="shared" si="5"/>
        <v/>
      </c>
      <c r="I15" s="263" t="str">
        <f t="shared" si="24"/>
        <v/>
      </c>
      <c r="J15" s="51" t="str">
        <f>IF($C15="","",VLOOKUP($C15,KALBat!$H$10:$BT$193,J$4,FALSE))</f>
        <v/>
      </c>
      <c r="K15" s="30" t="str">
        <f>IF($C15="","",VLOOKUP($C15,KALBat!$H$10:$BT$193,K$4,FALSE))</f>
        <v/>
      </c>
      <c r="L15" s="31" t="str">
        <f>IF($C15="","",VLOOKUP($C15,KALBat!$H$10:$BT$193,L$4,FALSE))</f>
        <v/>
      </c>
      <c r="M15" s="30" t="str">
        <f>IF($C15="","",VLOOKUP($C15,KALBat!$H$10:$BT$193,M$4,FALSE))</f>
        <v/>
      </c>
      <c r="N15" s="30" t="str">
        <f>IF($C15="","",VLOOKUP($C15,KALBat!$H$10:$BT$193,N$4,FALSE))</f>
        <v/>
      </c>
      <c r="O15" s="30" t="str">
        <f>IF($C15="","",VLOOKUP($C15,KALBat!$H$10:$BT$193,O$4,FALSE))</f>
        <v/>
      </c>
      <c r="P15" s="30" t="str">
        <f>IF($C15="","",VLOOKUP($C15,KALBat!$H$10:$BT$193,P$4,FALSE))</f>
        <v/>
      </c>
      <c r="Q15" s="30" t="str">
        <f>IF($C15="","",VLOOKUP($C15,KALBat!$H$10:$BT$193,Q$4,FALSE))</f>
        <v/>
      </c>
      <c r="R15" s="30" t="str">
        <f>IF($C15="","",VLOOKUP($C15,KALBat!$H$10:$BT$193,R$4,FALSE))</f>
        <v/>
      </c>
      <c r="S15" s="30" t="str">
        <f>IF($C15="","",VLOOKUP($C15,KALBat!$H$10:$BT$193,S$4,FALSE))</f>
        <v/>
      </c>
      <c r="T15" s="31" t="str">
        <f>IF($C15="","",VLOOKUP($C15,KALBat!$H$10:$BT$193,T$4,FALSE))</f>
        <v/>
      </c>
      <c r="U15" s="46" t="str">
        <f t="shared" si="1"/>
        <v/>
      </c>
      <c r="V15" s="263" t="str">
        <f t="shared" si="2"/>
        <v/>
      </c>
      <c r="W15" s="263" t="str">
        <f t="shared" si="6"/>
        <v/>
      </c>
      <c r="X15" s="263" t="str">
        <f t="shared" si="7"/>
        <v/>
      </c>
      <c r="Y15" s="263" t="str">
        <f t="shared" si="8"/>
        <v/>
      </c>
      <c r="Z15" s="263" t="str">
        <f t="shared" si="9"/>
        <v/>
      </c>
      <c r="AA15" s="263" t="str">
        <f t="shared" si="10"/>
        <v/>
      </c>
      <c r="AB15" s="263" t="str">
        <f t="shared" si="11"/>
        <v/>
      </c>
      <c r="AC15" s="264" t="str">
        <f t="shared" si="12"/>
        <v/>
      </c>
      <c r="AD15" s="30" t="str">
        <f>IF($C15="","",VLOOKUP($C15,KALBat!$H$10:$BT$193,AD$4,FALSE))</f>
        <v/>
      </c>
      <c r="AE15" s="30" t="str">
        <f>IF($C15="","",VLOOKUP($C15,KALBat!$H$10:$BT$193,AE$4,FALSE))</f>
        <v/>
      </c>
      <c r="AF15" s="30" t="str">
        <f>IF($C15="","",VLOOKUP($C15,KALBat!$H$10:$BT$193,AF$4,FALSE))</f>
        <v/>
      </c>
      <c r="AG15" s="30" t="str">
        <f>IF($C15="","",VLOOKUP($C15,KALBat!$H$10:$BT$193,AG$4,FALSE))</f>
        <v/>
      </c>
      <c r="AH15" s="30" t="str">
        <f>IF($C15="","",VLOOKUP($C15,KALBat!$H$10:$BT$193,AH$4,FALSE))</f>
        <v/>
      </c>
      <c r="AI15" s="51" t="str">
        <f>IF($C15="","",VLOOKUP($C15,KALBat!$H$10:$BT$193,AI$4,FALSE))</f>
        <v/>
      </c>
      <c r="AJ15" s="31" t="str">
        <f>IF($C15="","",VLOOKUP($C15,KALBat!$H$10:$BT$193,AJ$4,FALSE))</f>
        <v/>
      </c>
      <c r="AK15" s="60" t="str">
        <f t="shared" si="13"/>
        <v/>
      </c>
      <c r="AL15" s="46" t="str">
        <f t="shared" si="14"/>
        <v/>
      </c>
      <c r="AM15" s="263" t="str">
        <f t="shared" si="15"/>
        <v/>
      </c>
      <c r="AN15" s="263" t="str">
        <f t="shared" si="16"/>
        <v/>
      </c>
      <c r="AO15" s="263" t="str">
        <f t="shared" si="17"/>
        <v/>
      </c>
      <c r="AP15" s="263" t="str">
        <f t="shared" si="18"/>
        <v/>
      </c>
      <c r="AQ15" s="263" t="str">
        <f t="shared" si="19"/>
        <v/>
      </c>
      <c r="AR15" s="263" t="str">
        <f t="shared" si="20"/>
        <v/>
      </c>
      <c r="AS15" s="263" t="str">
        <f t="shared" si="21"/>
        <v/>
      </c>
      <c r="AT15" s="264" t="str">
        <f t="shared" si="22"/>
        <v/>
      </c>
      <c r="AU15" s="51" t="str">
        <f>IF($C15="","",VLOOKUP($C15,KALBat!$H$10:$BT$193,AU$4,FALSE))</f>
        <v/>
      </c>
      <c r="AV15" s="30" t="str">
        <f>IF($C15="","",VLOOKUP($C15,KALBat!$H$10:$BT$193,AV$4,FALSE))</f>
        <v/>
      </c>
      <c r="AW15" s="30" t="str">
        <f>IF($C15="","",VLOOKUP($C15,KALBat!$H$10:$BT$193,AW$4,FALSE))</f>
        <v/>
      </c>
      <c r="AX15" s="30" t="str">
        <f>IF($C15="","",VLOOKUP($C15,KALBat!$H$10:$BT$193,AX$4,FALSE))</f>
        <v/>
      </c>
      <c r="AY15" s="31" t="str">
        <f>IF($C15="","",VLOOKUP($C15,KALBat!$H$10:$BT$193,AY$4,FALSE))</f>
        <v/>
      </c>
      <c r="AZ15" s="60" t="str">
        <f t="shared" si="23"/>
        <v/>
      </c>
    </row>
    <row r="16" spans="1:52" x14ac:dyDescent="0.25">
      <c r="A16">
        <v>9</v>
      </c>
      <c r="B16" s="29" t="s">
        <v>91</v>
      </c>
      <c r="C16" s="58"/>
      <c r="D16" s="30" t="str">
        <f>IF($C16="","",VLOOKUP($C16,KALBat!$H$10:$BT$193,D$4,FALSE))</f>
        <v/>
      </c>
      <c r="E16" s="30" t="str">
        <f>IF($C16="","",VLOOKUP($C16,KALBat!$H$10:$BT$193,E$4,FALSE))</f>
        <v/>
      </c>
      <c r="F16" s="46" t="str">
        <f t="shared" si="3"/>
        <v/>
      </c>
      <c r="G16" s="263" t="str">
        <f t="shared" si="4"/>
        <v/>
      </c>
      <c r="H16" s="263" t="str">
        <f t="shared" si="5"/>
        <v/>
      </c>
      <c r="I16" s="263" t="str">
        <f t="shared" si="24"/>
        <v/>
      </c>
      <c r="J16" s="51" t="str">
        <f>IF($C16="","",VLOOKUP($C16,KALBat!$H$10:$BT$193,J$4,FALSE))</f>
        <v/>
      </c>
      <c r="K16" s="30" t="str">
        <f>IF($C16="","",VLOOKUP($C16,KALBat!$H$10:$BT$193,K$4,FALSE))</f>
        <v/>
      </c>
      <c r="L16" s="31" t="str">
        <f>IF($C16="","",VLOOKUP($C16,KALBat!$H$10:$BT$193,L$4,FALSE))</f>
        <v/>
      </c>
      <c r="M16" s="30" t="str">
        <f>IF($C16="","",VLOOKUP($C16,KALBat!$H$10:$BT$193,M$4,FALSE))</f>
        <v/>
      </c>
      <c r="N16" s="30" t="str">
        <f>IF($C16="","",VLOOKUP($C16,KALBat!$H$10:$BT$193,N$4,FALSE))</f>
        <v/>
      </c>
      <c r="O16" s="30" t="str">
        <f>IF($C16="","",VLOOKUP($C16,KALBat!$H$10:$BT$193,O$4,FALSE))</f>
        <v/>
      </c>
      <c r="P16" s="30" t="str">
        <f>IF($C16="","",VLOOKUP($C16,KALBat!$H$10:$BT$193,P$4,FALSE))</f>
        <v/>
      </c>
      <c r="Q16" s="30" t="str">
        <f>IF($C16="","",VLOOKUP($C16,KALBat!$H$10:$BT$193,Q$4,FALSE))</f>
        <v/>
      </c>
      <c r="R16" s="30" t="str">
        <f>IF($C16="","",VLOOKUP($C16,KALBat!$H$10:$BT$193,R$4,FALSE))</f>
        <v/>
      </c>
      <c r="S16" s="30" t="str">
        <f>IF($C16="","",VLOOKUP($C16,KALBat!$H$10:$BT$193,S$4,FALSE))</f>
        <v/>
      </c>
      <c r="T16" s="31" t="str">
        <f>IF($C16="","",VLOOKUP($C16,KALBat!$H$10:$BT$193,T$4,FALSE))</f>
        <v/>
      </c>
      <c r="U16" s="46" t="str">
        <f t="shared" si="1"/>
        <v/>
      </c>
      <c r="V16" s="263" t="str">
        <f t="shared" si="2"/>
        <v/>
      </c>
      <c r="W16" s="263" t="str">
        <f t="shared" si="6"/>
        <v/>
      </c>
      <c r="X16" s="263" t="str">
        <f t="shared" si="7"/>
        <v/>
      </c>
      <c r="Y16" s="263" t="str">
        <f t="shared" si="8"/>
        <v/>
      </c>
      <c r="Z16" s="263" t="str">
        <f t="shared" si="9"/>
        <v/>
      </c>
      <c r="AA16" s="263" t="str">
        <f t="shared" si="10"/>
        <v/>
      </c>
      <c r="AB16" s="263" t="str">
        <f t="shared" si="11"/>
        <v/>
      </c>
      <c r="AC16" s="264" t="str">
        <f t="shared" si="12"/>
        <v/>
      </c>
      <c r="AD16" s="30" t="str">
        <f>IF($C16="","",VLOOKUP($C16,KALBat!$H$10:$BT$193,AD$4,FALSE))</f>
        <v/>
      </c>
      <c r="AE16" s="30" t="str">
        <f>IF($C16="","",VLOOKUP($C16,KALBat!$H$10:$BT$193,AE$4,FALSE))</f>
        <v/>
      </c>
      <c r="AF16" s="30" t="str">
        <f>IF($C16="","",VLOOKUP($C16,KALBat!$H$10:$BT$193,AF$4,FALSE))</f>
        <v/>
      </c>
      <c r="AG16" s="30" t="str">
        <f>IF($C16="","",VLOOKUP($C16,KALBat!$H$10:$BT$193,AG$4,FALSE))</f>
        <v/>
      </c>
      <c r="AH16" s="30" t="str">
        <f>IF($C16="","",VLOOKUP($C16,KALBat!$H$10:$BT$193,AH$4,FALSE))</f>
        <v/>
      </c>
      <c r="AI16" s="51" t="str">
        <f>IF($C16="","",VLOOKUP($C16,KALBat!$H$10:$BT$193,AI$4,FALSE))</f>
        <v/>
      </c>
      <c r="AJ16" s="31" t="str">
        <f>IF($C16="","",VLOOKUP($C16,KALBat!$H$10:$BT$193,AJ$4,FALSE))</f>
        <v/>
      </c>
      <c r="AK16" s="60" t="str">
        <f t="shared" si="13"/>
        <v/>
      </c>
      <c r="AL16" s="46" t="str">
        <f t="shared" si="14"/>
        <v/>
      </c>
      <c r="AM16" s="263" t="str">
        <f t="shared" si="15"/>
        <v/>
      </c>
      <c r="AN16" s="263" t="str">
        <f t="shared" si="16"/>
        <v/>
      </c>
      <c r="AO16" s="263" t="str">
        <f t="shared" si="17"/>
        <v/>
      </c>
      <c r="AP16" s="263" t="str">
        <f t="shared" si="18"/>
        <v/>
      </c>
      <c r="AQ16" s="263" t="str">
        <f t="shared" si="19"/>
        <v/>
      </c>
      <c r="AR16" s="263" t="str">
        <f t="shared" si="20"/>
        <v/>
      </c>
      <c r="AS16" s="263" t="str">
        <f t="shared" si="21"/>
        <v/>
      </c>
      <c r="AT16" s="264" t="str">
        <f t="shared" si="22"/>
        <v/>
      </c>
      <c r="AU16" s="51" t="str">
        <f>IF($C16="","",VLOOKUP($C16,KALBat!$H$10:$BT$193,AU$4,FALSE))</f>
        <v/>
      </c>
      <c r="AV16" s="30" t="str">
        <f>IF($C16="","",VLOOKUP($C16,KALBat!$H$10:$BT$193,AV$4,FALSE))</f>
        <v/>
      </c>
      <c r="AW16" s="30" t="str">
        <f>IF($C16="","",VLOOKUP($C16,KALBat!$H$10:$BT$193,AW$4,FALSE))</f>
        <v/>
      </c>
      <c r="AX16" s="30" t="str">
        <f>IF($C16="","",VLOOKUP($C16,KALBat!$H$10:$BT$193,AX$4,FALSE))</f>
        <v/>
      </c>
      <c r="AY16" s="31" t="str">
        <f>IF($C16="","",VLOOKUP($C16,KALBat!$H$10:$BT$193,AY$4,FALSE))</f>
        <v/>
      </c>
      <c r="AZ16" s="60" t="str">
        <f t="shared" si="23"/>
        <v/>
      </c>
    </row>
    <row r="17" spans="1:52" x14ac:dyDescent="0.25">
      <c r="A17">
        <v>10</v>
      </c>
      <c r="B17" s="32" t="s">
        <v>91</v>
      </c>
      <c r="C17" s="33"/>
      <c r="D17" s="33" t="str">
        <f>IF($C17="","",VLOOKUP($C17,KALBat!$H$10:$BT$193,D$4,FALSE))</f>
        <v/>
      </c>
      <c r="E17" s="33" t="str">
        <f>IF($C17="","",VLOOKUP($C17,KALBat!$H$10:$BT$193,E$4,FALSE))</f>
        <v/>
      </c>
      <c r="F17" s="47" t="str">
        <f t="shared" si="3"/>
        <v/>
      </c>
      <c r="G17" s="261" t="str">
        <f t="shared" si="4"/>
        <v/>
      </c>
      <c r="H17" s="261" t="str">
        <f t="shared" si="5"/>
        <v/>
      </c>
      <c r="I17" s="261" t="str">
        <f t="shared" si="24"/>
        <v/>
      </c>
      <c r="J17" s="52" t="str">
        <f>IF($C17="","",VLOOKUP($C17,KALBat!$H$10:$BT$193,J$4,FALSE))</f>
        <v/>
      </c>
      <c r="K17" s="33" t="str">
        <f>IF($C17="","",VLOOKUP($C17,KALBat!$H$10:$BT$193,K$4,FALSE))</f>
        <v/>
      </c>
      <c r="L17" s="35" t="str">
        <f>IF($C17="","",VLOOKUP($C17,KALBat!$H$10:$BT$193,L$4,FALSE))</f>
        <v/>
      </c>
      <c r="M17" s="33" t="str">
        <f>IF($C17="","",VLOOKUP($C17,KALBat!$H$10:$BT$193,M$4,FALSE))</f>
        <v/>
      </c>
      <c r="N17" s="33" t="str">
        <f>IF($C17="","",VLOOKUP($C17,KALBat!$H$10:$BT$193,N$4,FALSE))</f>
        <v/>
      </c>
      <c r="O17" s="33" t="str">
        <f>IF($C17="","",VLOOKUP($C17,KALBat!$H$10:$BT$193,O$4,FALSE))</f>
        <v/>
      </c>
      <c r="P17" s="33" t="str">
        <f>IF($C17="","",VLOOKUP($C17,KALBat!$H$10:$BT$193,P$4,FALSE))</f>
        <v/>
      </c>
      <c r="Q17" s="33" t="str">
        <f>IF($C17="","",VLOOKUP($C17,KALBat!$H$10:$BT$193,Q$4,FALSE))</f>
        <v/>
      </c>
      <c r="R17" s="33" t="str">
        <f>IF($C17="","",VLOOKUP($C17,KALBat!$H$10:$BT$193,R$4,FALSE))</f>
        <v/>
      </c>
      <c r="S17" s="33" t="str">
        <f>IF($C17="","",VLOOKUP($C17,KALBat!$H$10:$BT$193,S$4,FALSE))</f>
        <v/>
      </c>
      <c r="T17" s="35" t="str">
        <f>IF($C17="","",VLOOKUP($C17,KALBat!$H$10:$BT$193,T$4,FALSE))</f>
        <v/>
      </c>
      <c r="U17" s="47" t="str">
        <f t="shared" si="1"/>
        <v/>
      </c>
      <c r="V17" s="261" t="str">
        <f t="shared" si="2"/>
        <v/>
      </c>
      <c r="W17" s="261" t="str">
        <f t="shared" si="6"/>
        <v/>
      </c>
      <c r="X17" s="261" t="str">
        <f t="shared" si="7"/>
        <v/>
      </c>
      <c r="Y17" s="261" t="str">
        <f t="shared" si="8"/>
        <v/>
      </c>
      <c r="Z17" s="261" t="str">
        <f t="shared" si="9"/>
        <v/>
      </c>
      <c r="AA17" s="261" t="str">
        <f t="shared" si="10"/>
        <v/>
      </c>
      <c r="AB17" s="261" t="str">
        <f t="shared" si="11"/>
        <v/>
      </c>
      <c r="AC17" s="262" t="str">
        <f t="shared" si="12"/>
        <v/>
      </c>
      <c r="AD17" s="33" t="str">
        <f>IF($C17="","",VLOOKUP($C17,KALBat!$H$10:$BT$193,AD$4,FALSE))</f>
        <v/>
      </c>
      <c r="AE17" s="33" t="str">
        <f>IF($C17="","",VLOOKUP($C17,KALBat!$H$10:$BT$193,AE$4,FALSE))</f>
        <v/>
      </c>
      <c r="AF17" s="33" t="str">
        <f>IF($C17="","",VLOOKUP($C17,KALBat!$H$10:$BT$193,AF$4,FALSE))</f>
        <v/>
      </c>
      <c r="AG17" s="33" t="str">
        <f>IF($C17="","",VLOOKUP($C17,KALBat!$H$10:$BT$193,AG$4,FALSE))</f>
        <v/>
      </c>
      <c r="AH17" s="33" t="str">
        <f>IF($C17="","",VLOOKUP($C17,KALBat!$H$10:$BT$193,AH$4,FALSE))</f>
        <v/>
      </c>
      <c r="AI17" s="52" t="str">
        <f>IF($C17="","",VLOOKUP($C17,KALBat!$H$10:$BT$193,AI$4,FALSE))</f>
        <v/>
      </c>
      <c r="AJ17" s="35" t="str">
        <f>IF($C17="","",VLOOKUP($C17,KALBat!$H$10:$BT$193,AJ$4,FALSE))</f>
        <v/>
      </c>
      <c r="AK17" s="61" t="str">
        <f t="shared" si="13"/>
        <v/>
      </c>
      <c r="AL17" s="47" t="str">
        <f t="shared" si="14"/>
        <v/>
      </c>
      <c r="AM17" s="261" t="str">
        <f t="shared" si="15"/>
        <v/>
      </c>
      <c r="AN17" s="261" t="str">
        <f t="shared" si="16"/>
        <v/>
      </c>
      <c r="AO17" s="261" t="str">
        <f t="shared" si="17"/>
        <v/>
      </c>
      <c r="AP17" s="261" t="str">
        <f t="shared" si="18"/>
        <v/>
      </c>
      <c r="AQ17" s="261" t="str">
        <f t="shared" si="19"/>
        <v/>
      </c>
      <c r="AR17" s="261" t="str">
        <f t="shared" si="20"/>
        <v/>
      </c>
      <c r="AS17" s="261" t="str">
        <f t="shared" si="21"/>
        <v/>
      </c>
      <c r="AT17" s="262" t="str">
        <f t="shared" si="22"/>
        <v/>
      </c>
      <c r="AU17" s="52" t="str">
        <f>IF($C17="","",VLOOKUP($C17,KALBat!$H$10:$BT$193,AU$4,FALSE))</f>
        <v/>
      </c>
      <c r="AV17" s="33" t="str">
        <f>IF($C17="","",VLOOKUP($C17,KALBat!$H$10:$BT$193,AV$4,FALSE))</f>
        <v/>
      </c>
      <c r="AW17" s="33" t="str">
        <f>IF($C17="","",VLOOKUP($C17,KALBat!$H$10:$BT$193,AW$4,FALSE))</f>
        <v/>
      </c>
      <c r="AX17" s="33" t="str">
        <f>IF($C17="","",VLOOKUP($C17,KALBat!$H$10:$BT$193,AX$4,FALSE))</f>
        <v/>
      </c>
      <c r="AY17" s="35" t="str">
        <f>IF($C17="","",VLOOKUP($C17,KALBat!$H$10:$BT$193,AY$4,FALSE))</f>
        <v/>
      </c>
      <c r="AZ17" s="61" t="str">
        <f t="shared" si="23"/>
        <v/>
      </c>
    </row>
    <row r="19" spans="1:52" s="17" customFormat="1" ht="196.5" x14ac:dyDescent="0.25">
      <c r="A19" s="18" t="s">
        <v>183</v>
      </c>
      <c r="B19" s="258" t="s">
        <v>115</v>
      </c>
      <c r="C19" s="37" t="str">
        <f>"Player ("&amp;COUNTA(C20:C27)&amp;")"</f>
        <v>Player (2)</v>
      </c>
      <c r="D19" s="37" t="s">
        <v>81</v>
      </c>
      <c r="E19" s="37" t="s">
        <v>91</v>
      </c>
      <c r="F19" s="44" t="e">
        <f>"Only 1 guy who only plays 2B ("&amp;SUM(F20:F27)&amp;")"</f>
        <v>#N/A</v>
      </c>
      <c r="G19" s="39" t="e">
        <f>"2 Guys Who Play SS ("&amp;SUM(G20:G27)&amp;")"</f>
        <v>#N/A</v>
      </c>
      <c r="H19" s="39" t="e">
        <f>"2 guys with 3B arm ("&amp;SUM(H20:H27)&amp;")"</f>
        <v>#N/A</v>
      </c>
      <c r="I19" s="42" t="s">
        <v>35</v>
      </c>
      <c r="J19" s="40" t="s">
        <v>126</v>
      </c>
      <c r="K19" s="40" t="s">
        <v>124</v>
      </c>
      <c r="L19" s="40" t="s">
        <v>125</v>
      </c>
      <c r="M19" s="56" t="s">
        <v>82</v>
      </c>
      <c r="N19" s="41" t="s">
        <v>84</v>
      </c>
      <c r="O19" s="41" t="s">
        <v>85</v>
      </c>
      <c r="P19" s="41" t="s">
        <v>86</v>
      </c>
      <c r="Q19" s="41" t="s">
        <v>87</v>
      </c>
      <c r="R19" s="41" t="s">
        <v>88</v>
      </c>
      <c r="S19" s="41" t="s">
        <v>89</v>
      </c>
      <c r="T19" s="42" t="s">
        <v>90</v>
      </c>
      <c r="U19" s="38" t="s">
        <v>127</v>
      </c>
      <c r="V19" s="38" t="s">
        <v>171</v>
      </c>
      <c r="W19" s="38" t="s">
        <v>128</v>
      </c>
      <c r="X19" s="38" t="s">
        <v>129</v>
      </c>
      <c r="Y19" s="38" t="s">
        <v>130</v>
      </c>
      <c r="Z19" s="38" t="s">
        <v>131</v>
      </c>
      <c r="AA19" s="38" t="s">
        <v>132</v>
      </c>
      <c r="AB19" s="38" t="s">
        <v>134</v>
      </c>
      <c r="AC19" s="38" t="s">
        <v>133</v>
      </c>
      <c r="AD19" s="56" t="s">
        <v>137</v>
      </c>
      <c r="AE19" s="41" t="s">
        <v>138</v>
      </c>
      <c r="AF19" s="41" t="s">
        <v>139</v>
      </c>
      <c r="AG19" s="41" t="s">
        <v>140</v>
      </c>
      <c r="AH19" s="41" t="s">
        <v>23</v>
      </c>
      <c r="AI19" s="41" t="s">
        <v>141</v>
      </c>
      <c r="AJ19" s="42" t="s">
        <v>142</v>
      </c>
      <c r="AK19" s="59" t="s">
        <v>147</v>
      </c>
      <c r="AL19" s="38" t="s">
        <v>127</v>
      </c>
      <c r="AM19" s="38" t="s">
        <v>171</v>
      </c>
      <c r="AN19" s="38" t="s">
        <v>128</v>
      </c>
      <c r="AO19" s="38" t="s">
        <v>129</v>
      </c>
      <c r="AP19" s="38" t="s">
        <v>130</v>
      </c>
      <c r="AQ19" s="38" t="s">
        <v>131</v>
      </c>
      <c r="AR19" s="38" t="s">
        <v>132</v>
      </c>
      <c r="AS19" s="38" t="s">
        <v>134</v>
      </c>
      <c r="AT19" s="38" t="s">
        <v>133</v>
      </c>
      <c r="AU19" s="56" t="s">
        <v>137</v>
      </c>
      <c r="AV19" s="41" t="s">
        <v>138</v>
      </c>
      <c r="AW19" s="41" t="s">
        <v>139</v>
      </c>
      <c r="AX19" s="41" t="s">
        <v>140</v>
      </c>
      <c r="AY19" s="42" t="s">
        <v>23</v>
      </c>
      <c r="AZ19" s="59" t="s">
        <v>187</v>
      </c>
    </row>
    <row r="20" spans="1:52" x14ac:dyDescent="0.25">
      <c r="A20">
        <v>1</v>
      </c>
      <c r="B20" s="29" t="s">
        <v>85</v>
      </c>
      <c r="C20" s="30"/>
      <c r="D20" s="30" t="str">
        <f>IF($C20="","",VLOOKUP($C20,KALBat!$H$10:$BT$193,D$4,FALSE))</f>
        <v/>
      </c>
      <c r="E20" s="26" t="str">
        <f>IF($C20="","",VLOOKUP($C20,KALBat!$H$10:$BT$193,E$4,FALSE))</f>
        <v/>
      </c>
      <c r="F20" s="46" t="str">
        <f>IF($C20="","",IF(AND(O20&gt;0,O20=SUM(M20:T20)),1,0))</f>
        <v/>
      </c>
      <c r="G20" s="263" t="str">
        <f t="shared" ref="G20:G26" si="25">IF($C20="","",IF(Q20&lt;&gt;"-",1,0))</f>
        <v/>
      </c>
      <c r="H20" s="263" t="str">
        <f>IF($C20="","",IF(AND(K20&gt;5,P20&lt;&gt;"-"),1,0))</f>
        <v/>
      </c>
      <c r="I20" s="264" t="str">
        <f>IF($C20="","","-")</f>
        <v/>
      </c>
      <c r="J20" s="30" t="str">
        <f>IF($C20="","",VLOOKUP($C20,KALBat!$H$10:$BT$193,J$4,FALSE))</f>
        <v/>
      </c>
      <c r="K20" s="30" t="str">
        <f>IF($C20="","",VLOOKUP($C20,KALBat!$H$10:$BT$193,K$4,FALSE))</f>
        <v/>
      </c>
      <c r="L20" s="30" t="str">
        <f>IF($C20="","",VLOOKUP($C20,KALBat!$H$10:$BT$193,L$4,FALSE))</f>
        <v/>
      </c>
      <c r="M20" s="51" t="str">
        <f>IF($C20="","",VLOOKUP($C20,KALBat!$H$10:$BT$193,M$4,FALSE))</f>
        <v/>
      </c>
      <c r="N20" s="30" t="str">
        <f>IF($C20="","",VLOOKUP($C20,KALBat!$H$10:$BT$193,N$4,FALSE))</f>
        <v/>
      </c>
      <c r="O20" s="30" t="str">
        <f>IF($C20="","",VLOOKUP($C20,KALBat!$H$10:$BT$193,O$4,FALSE))</f>
        <v/>
      </c>
      <c r="P20" s="30" t="str">
        <f>IF($C20="","",VLOOKUP($C20,KALBat!$H$10:$BT$193,P$4,FALSE))</f>
        <v/>
      </c>
      <c r="Q20" s="30" t="str">
        <f>IF($C20="","",VLOOKUP($C20,KALBat!$H$10:$BT$193,Q$4,FALSE))</f>
        <v/>
      </c>
      <c r="R20" s="30" t="str">
        <f>IF($C20="","",VLOOKUP($C20,KALBat!$H$10:$BT$193,R$4,FALSE))</f>
        <v/>
      </c>
      <c r="S20" s="30" t="str">
        <f>IF($C20="","",VLOOKUP($C20,KALBat!$H$10:$BT$193,S$4,FALSE))</f>
        <v/>
      </c>
      <c r="T20" s="31" t="str">
        <f>IF($C20="","",VLOOKUP($C20,KALBat!$H$10:$BT$193,T$4,FALSE))</f>
        <v/>
      </c>
      <c r="U20" s="263" t="str">
        <f t="shared" ref="U20:U21" si="26">IF($C20="","",IF(OR(AD20+AG20&gt;14,AND(OR(AD20+AG20&gt;12,AND(AD20&gt;6,AG20&gt;6)),AI20&gt;6,OR(AJ20&gt;=AI20,AJ20&gt;6))),1,0))</f>
        <v/>
      </c>
      <c r="V20" s="263" t="str">
        <f t="shared" ref="V20:V27" si="27">IF($C20="","",IF(OR(AND(AD20&gt;6,AH20&gt;6),AD20+AG20&gt;12),1,0))</f>
        <v/>
      </c>
      <c r="W20" s="263" t="str">
        <f>IF($C20="","",IF(AND(AD20&gt;6,AF20&gt;6,AG20&gt;6),1,0))</f>
        <v/>
      </c>
      <c r="X20" s="263" t="str">
        <f t="shared" ref="X20:X27" si="28">IF($C20="","",IF(AND(AF20&gt;7,OR(AD20&gt;6,AG20&gt;6)),1,0))</f>
        <v/>
      </c>
      <c r="Y20" s="263" t="str">
        <f t="shared" ref="Y20:Y27" si="29">IF($C20="","",IF(AND(AF20&gt;6,OR(AD20&gt;6,AG20&gt;6)),1,0))</f>
        <v/>
      </c>
      <c r="Z20" s="263" t="str">
        <f t="shared" ref="Z20:Z27" si="30">IF($C20="","",IF(AND(OR(AD20&gt;6,AF20&gt;6),OR(AD20&gt;6,AG20&gt;6)),1,0))</f>
        <v/>
      </c>
      <c r="AA20" s="263" t="str">
        <f t="shared" ref="AA20:AA27" si="31">IF($C20="","",IF(AND(AD20&gt;4,OR(AD20&gt;6,AF20&gt;6,AG20&gt;6)),1,0))</f>
        <v/>
      </c>
      <c r="AB20" s="263" t="str">
        <f t="shared" ref="AB20:AB27" si="32">IF($C20="","",IF(AND(AD20&gt;4,OR(AD20&gt;6,AE20&gt;6,AF20&gt;6,AG20&gt;6)),1,0))</f>
        <v/>
      </c>
      <c r="AC20" s="263" t="str">
        <f t="shared" ref="AC20:AC27" si="33">IF($C20="","",IF(AND(AD20&gt;4,MAX(AD20:AH20)&gt;6),1,0))</f>
        <v/>
      </c>
      <c r="AD20" s="51" t="str">
        <f>IF($C20="","",VLOOKUP($C20,KALBat!$H$10:$BT$193,AD$4,FALSE))</f>
        <v/>
      </c>
      <c r="AE20" s="30" t="str">
        <f>IF($C20="","",VLOOKUP($C20,KALBat!$H$10:$BT$193,AE$4,FALSE))</f>
        <v/>
      </c>
      <c r="AF20" s="30" t="str">
        <f>IF($C20="","",VLOOKUP($C20,KALBat!$H$10:$BT$193,AF$4,FALSE))</f>
        <v/>
      </c>
      <c r="AG20" s="30" t="str">
        <f>IF($C20="","",VLOOKUP($C20,KALBat!$H$10:$BT$193,AG$4,FALSE))</f>
        <v/>
      </c>
      <c r="AH20" s="30" t="str">
        <f>IF($C20="","",VLOOKUP($C20,KALBat!$H$10:$BT$193,AH$4,FALSE))</f>
        <v/>
      </c>
      <c r="AI20" s="30" t="str">
        <f>IF($C20="","",VLOOKUP($C20,KALBat!$H$10:$BT$193,AI$4,FALSE))</f>
        <v/>
      </c>
      <c r="AJ20" s="31" t="str">
        <f>IF($C20="","",VLOOKUP($C20,KALBat!$H$10:$BT$193,AJ$4,FALSE))</f>
        <v/>
      </c>
      <c r="AK20" s="60" t="str">
        <f>IF($C20="","",(5*AD20+4*AF20+3*AG20+2*AE20+1*AH20+0.5*(AVERAGE(AD20:AE20))+0.5*AVERAGE(AD20,AH20)+1*(AVERAGE(AD20,AF20))+1*AVERAGE(AD20,AG20))/(5+4+3+2+1+0.5+0.5+1+1))</f>
        <v/>
      </c>
      <c r="AL20" s="263" t="str">
        <f t="shared" ref="AL20:AL27" si="34">IF($C20="","",IF(AND(OR(AU20+AX20&gt;12,AND(AU20&gt;6,AX20&gt;6)),AI20&gt;6,OR(AJ20&gt;=AI20,AJ20&gt;6)),1,0))</f>
        <v/>
      </c>
      <c r="AM20" s="263" t="str">
        <f t="shared" ref="AM20:AM27" si="35">IF($C20="","",IF(OR(AND(AU20&gt;6,AY20&gt;6),AU20+AX20&gt;12),1,0))</f>
        <v/>
      </c>
      <c r="AN20" s="263" t="str">
        <f t="shared" ref="AN20:AN27" si="36">IF($C20="","",IF(AND(AU20&gt;6,AW20&gt;6,AX20&gt;6),1,0))</f>
        <v/>
      </c>
      <c r="AO20" s="263" t="str">
        <f t="shared" ref="AO20:AO27" si="37">IF($C20="","",IF(AND(AW20&gt;7,OR(AU20&gt;6,AX20&gt;6)),1,0))</f>
        <v/>
      </c>
      <c r="AP20" s="263" t="str">
        <f t="shared" ref="AP20:AP27" si="38">IF($C20="","",IF(AND(AW20&gt;6,OR(AU20&gt;6,AX20&gt;6)),1,0))</f>
        <v/>
      </c>
      <c r="AQ20" s="263" t="str">
        <f t="shared" ref="AQ20:AQ27" si="39">IF($C20="","",IF(AND(OR(AU20&gt;6,AW20&gt;6),OR(AU20&gt;6,AX20&gt;6)),1,0))</f>
        <v/>
      </c>
      <c r="AR20" s="263" t="str">
        <f t="shared" ref="AR20:AR27" si="40">IF($C20="","",IF(AND(AU20&gt;4,OR(AU20&gt;6,AW20&gt;6,AX20&gt;6)),1,0))</f>
        <v/>
      </c>
      <c r="AS20" s="263" t="str">
        <f t="shared" ref="AS20:AS27" si="41">IF($C20="","",IF(AND(AU20&gt;4,OR(AU20&gt;6,AV20&gt;6,AW20&gt;6,AX20&gt;6)),1,0))</f>
        <v/>
      </c>
      <c r="AT20" s="263" t="str">
        <f t="shared" ref="AT20:AT27" si="42">IF($C20="","",IF(AND(AU20&gt;4,MAX(AU20:AY20)&gt;6),1,0))</f>
        <v/>
      </c>
      <c r="AU20" s="51" t="str">
        <f>IF($C20="","",VLOOKUP($C20,KALBat!$H$10:$BT$193,AU$4,FALSE))</f>
        <v/>
      </c>
      <c r="AV20" s="30" t="str">
        <f>IF($C20="","",VLOOKUP($C20,KALBat!$H$10:$BT$193,AV$4,FALSE))</f>
        <v/>
      </c>
      <c r="AW20" s="30" t="str">
        <f>IF($C20="","",VLOOKUP($C20,KALBat!$H$10:$BT$193,AW$4,FALSE))</f>
        <v/>
      </c>
      <c r="AX20" s="30" t="str">
        <f>IF($C20="","",VLOOKUP($C20,KALBat!$H$10:$BT$193,AX$4,FALSE))</f>
        <v/>
      </c>
      <c r="AY20" s="31" t="str">
        <f>IF($C20="","",VLOOKUP($C20,KALBat!$H$10:$BT$193,AY$4,FALSE))</f>
        <v/>
      </c>
      <c r="AZ20" s="60" t="str">
        <f t="shared" ref="AZ20:AZ27" si="43">IF($C20="","",(5*AU20+4*AW20+3*AX20+2*AV20+1*AY20+0.5*(AVERAGE(AU20:AV20))+0.5*AVERAGE(AU20,AY20)+1*(AVERAGE(AU20,AW20))+1*AVERAGE(AU20,AX20))/(5+4+3+2+1+0.5+0.5+1+1))</f>
        <v/>
      </c>
    </row>
    <row r="21" spans="1:52" x14ac:dyDescent="0.25">
      <c r="A21">
        <v>2</v>
      </c>
      <c r="B21" s="29" t="s">
        <v>86</v>
      </c>
      <c r="C21" s="30" t="s">
        <v>388</v>
      </c>
      <c r="D21" s="30" t="e">
        <f>IF($C21="","",VLOOKUP($C21,KALBat!$H$10:$BT$193,D$4,FALSE))</f>
        <v>#N/A</v>
      </c>
      <c r="E21" s="30" t="e">
        <f>IF($C21="","",VLOOKUP($C21,KALBat!$H$10:$BT$193,E$4,FALSE))</f>
        <v>#N/A</v>
      </c>
      <c r="F21" s="46" t="e">
        <f t="shared" ref="F21:F27" si="44">IF($C21="","",IF(AND(O21&gt;0,O21=SUM(M21:T21)),1,0))</f>
        <v>#N/A</v>
      </c>
      <c r="G21" s="263" t="e">
        <f t="shared" si="25"/>
        <v>#N/A</v>
      </c>
      <c r="H21" s="263" t="e">
        <f>IF($C21="","",IF(AND(K21&gt;5,P21&lt;&gt;"-"),1,0))</f>
        <v>#N/A</v>
      </c>
      <c r="I21" s="264" t="str">
        <f t="shared" ref="I21:I27" si="45">IF($C21="","","-")</f>
        <v>-</v>
      </c>
      <c r="J21" s="30" t="e">
        <f>IF($C21="","",VLOOKUP($C21,KALBat!$H$10:$BT$193,J$4,FALSE))</f>
        <v>#N/A</v>
      </c>
      <c r="K21" s="30" t="e">
        <f>IF($C21="","",VLOOKUP($C21,KALBat!$H$10:$BT$193,K$4,FALSE))</f>
        <v>#N/A</v>
      </c>
      <c r="L21" s="30" t="e">
        <f>IF($C21="","",VLOOKUP($C21,KALBat!$H$10:$BT$193,L$4,FALSE))</f>
        <v>#N/A</v>
      </c>
      <c r="M21" s="51" t="e">
        <f>IF($C21="","",VLOOKUP($C21,KALBat!$H$10:$BT$193,M$4,FALSE))</f>
        <v>#N/A</v>
      </c>
      <c r="N21" s="30" t="e">
        <f>IF($C21="","",VLOOKUP($C21,KALBat!$H$10:$BT$193,N$4,FALSE))</f>
        <v>#N/A</v>
      </c>
      <c r="O21" s="30" t="e">
        <f>IF($C21="","",VLOOKUP($C21,KALBat!$H$10:$BT$193,O$4,FALSE))</f>
        <v>#N/A</v>
      </c>
      <c r="P21" s="30" t="e">
        <f>IF($C21="","",VLOOKUP($C21,KALBat!$H$10:$BT$193,P$4,FALSE))</f>
        <v>#N/A</v>
      </c>
      <c r="Q21" s="30" t="e">
        <f>IF($C21="","",VLOOKUP($C21,KALBat!$H$10:$BT$193,Q$4,FALSE))</f>
        <v>#N/A</v>
      </c>
      <c r="R21" s="30" t="e">
        <f>IF($C21="","",VLOOKUP($C21,KALBat!$H$10:$BT$193,R$4,FALSE))</f>
        <v>#N/A</v>
      </c>
      <c r="S21" s="30" t="e">
        <f>IF($C21="","",VLOOKUP($C21,KALBat!$H$10:$BT$193,S$4,FALSE))</f>
        <v>#N/A</v>
      </c>
      <c r="T21" s="31" t="e">
        <f>IF($C21="","",VLOOKUP($C21,KALBat!$H$10:$BT$193,T$4,FALSE))</f>
        <v>#N/A</v>
      </c>
      <c r="U21" s="263" t="e">
        <f t="shared" si="26"/>
        <v>#N/A</v>
      </c>
      <c r="V21" s="263" t="e">
        <f t="shared" si="27"/>
        <v>#N/A</v>
      </c>
      <c r="W21" s="263" t="e">
        <f t="shared" ref="W21:W27" si="46">IF($C21="","",IF(AND(AD21&gt;6,AF21&gt;6,AG21&gt;6),1,0))</f>
        <v>#N/A</v>
      </c>
      <c r="X21" s="263" t="e">
        <f t="shared" si="28"/>
        <v>#N/A</v>
      </c>
      <c r="Y21" s="263" t="e">
        <f t="shared" si="29"/>
        <v>#N/A</v>
      </c>
      <c r="Z21" s="263" t="e">
        <f t="shared" si="30"/>
        <v>#N/A</v>
      </c>
      <c r="AA21" s="263" t="e">
        <f t="shared" si="31"/>
        <v>#N/A</v>
      </c>
      <c r="AB21" s="263" t="e">
        <f t="shared" si="32"/>
        <v>#N/A</v>
      </c>
      <c r="AC21" s="263" t="e">
        <f t="shared" si="33"/>
        <v>#N/A</v>
      </c>
      <c r="AD21" s="51" t="e">
        <f>IF($C21="","",VLOOKUP($C21,KALBat!$H$10:$BT$193,AD$4,FALSE))</f>
        <v>#N/A</v>
      </c>
      <c r="AE21" s="30" t="e">
        <f>IF($C21="","",VLOOKUP($C21,KALBat!$H$10:$BT$193,AE$4,FALSE))</f>
        <v>#N/A</v>
      </c>
      <c r="AF21" s="30" t="e">
        <f>IF($C21="","",VLOOKUP($C21,KALBat!$H$10:$BT$193,AF$4,FALSE))</f>
        <v>#N/A</v>
      </c>
      <c r="AG21" s="30" t="e">
        <f>IF($C21="","",VLOOKUP($C21,KALBat!$H$10:$BT$193,AG$4,FALSE))</f>
        <v>#N/A</v>
      </c>
      <c r="AH21" s="30" t="e">
        <f>IF($C21="","",VLOOKUP($C21,KALBat!$H$10:$BT$193,AH$4,FALSE))</f>
        <v>#N/A</v>
      </c>
      <c r="AI21" s="30" t="e">
        <f>IF($C21="","",VLOOKUP($C21,KALBat!$H$10:$BT$193,AI$4,FALSE))</f>
        <v>#N/A</v>
      </c>
      <c r="AJ21" s="31" t="e">
        <f>IF($C21="","",VLOOKUP($C21,KALBat!$H$10:$BT$193,AJ$4,FALSE))</f>
        <v>#N/A</v>
      </c>
      <c r="AK21" s="60" t="e">
        <f t="shared" ref="AK21:AK27" si="47">IF($C21="","",(5*AD21+4*AF21+3*AG21+2*AE21+1*AH21+0.5*(AVERAGE(AD21:AE21))+0.5*AVERAGE(AD21,AH21)+1*(AVERAGE(AD21,AF21))+1*AVERAGE(AD21,AG21))/(5+4+3+2+1+0.5+0.5+1+1))</f>
        <v>#N/A</v>
      </c>
      <c r="AL21" s="263" t="e">
        <f t="shared" si="34"/>
        <v>#N/A</v>
      </c>
      <c r="AM21" s="263" t="e">
        <f t="shared" si="35"/>
        <v>#N/A</v>
      </c>
      <c r="AN21" s="263" t="e">
        <f t="shared" si="36"/>
        <v>#N/A</v>
      </c>
      <c r="AO21" s="263" t="e">
        <f t="shared" si="37"/>
        <v>#N/A</v>
      </c>
      <c r="AP21" s="263" t="e">
        <f t="shared" si="38"/>
        <v>#N/A</v>
      </c>
      <c r="AQ21" s="263" t="e">
        <f t="shared" si="39"/>
        <v>#N/A</v>
      </c>
      <c r="AR21" s="263" t="e">
        <f t="shared" si="40"/>
        <v>#N/A</v>
      </c>
      <c r="AS21" s="263" t="e">
        <f t="shared" si="41"/>
        <v>#N/A</v>
      </c>
      <c r="AT21" s="263" t="e">
        <f t="shared" si="42"/>
        <v>#N/A</v>
      </c>
      <c r="AU21" s="51" t="e">
        <f>IF($C21="","",VLOOKUP($C21,KALBat!$H$10:$BT$193,AU$4,FALSE))</f>
        <v>#N/A</v>
      </c>
      <c r="AV21" s="30" t="e">
        <f>IF($C21="","",VLOOKUP($C21,KALBat!$H$10:$BT$193,AV$4,FALSE))</f>
        <v>#N/A</v>
      </c>
      <c r="AW21" s="30" t="e">
        <f>IF($C21="","",VLOOKUP($C21,KALBat!$H$10:$BT$193,AW$4,FALSE))</f>
        <v>#N/A</v>
      </c>
      <c r="AX21" s="30" t="e">
        <f>IF($C21="","",VLOOKUP($C21,KALBat!$H$10:$BT$193,AX$4,FALSE))</f>
        <v>#N/A</v>
      </c>
      <c r="AY21" s="31" t="e">
        <f>IF($C21="","",VLOOKUP($C21,KALBat!$H$10:$BT$193,AY$4,FALSE))</f>
        <v>#N/A</v>
      </c>
      <c r="AZ21" s="60" t="e">
        <f t="shared" si="43"/>
        <v>#N/A</v>
      </c>
    </row>
    <row r="22" spans="1:52" x14ac:dyDescent="0.25">
      <c r="A22">
        <v>3</v>
      </c>
      <c r="B22" s="29" t="s">
        <v>87</v>
      </c>
      <c r="C22" s="30"/>
      <c r="D22" s="30" t="str">
        <f>IF($C22="","",VLOOKUP($C22,KALBat!$H$10:$BT$193,D$4,FALSE))</f>
        <v/>
      </c>
      <c r="E22" s="30" t="str">
        <f>IF($C22="","",VLOOKUP($C22,KALBat!$H$10:$BT$193,E$4,FALSE))</f>
        <v/>
      </c>
      <c r="F22" s="46" t="str">
        <f t="shared" si="44"/>
        <v/>
      </c>
      <c r="G22" s="263" t="str">
        <f t="shared" si="25"/>
        <v/>
      </c>
      <c r="H22" s="263" t="str">
        <f t="shared" ref="H22:H27" si="48">IF($C22="","",IF(AND(K22&gt;5,P22&lt;&gt;"-"),1,0))</f>
        <v/>
      </c>
      <c r="I22" s="264" t="str">
        <f t="shared" si="45"/>
        <v/>
      </c>
      <c r="J22" s="30" t="str">
        <f>IF($C22="","",VLOOKUP($C22,KALBat!$H$10:$BT$193,J$4,FALSE))</f>
        <v/>
      </c>
      <c r="K22" s="30" t="str">
        <f>IF($C22="","",VLOOKUP($C22,KALBat!$H$10:$BT$193,K$4,FALSE))</f>
        <v/>
      </c>
      <c r="L22" s="30" t="str">
        <f>IF($C22="","",VLOOKUP($C22,KALBat!$H$10:$BT$193,L$4,FALSE))</f>
        <v/>
      </c>
      <c r="M22" s="51" t="str">
        <f>IF($C22="","",VLOOKUP($C22,KALBat!$H$10:$BT$193,M$4,FALSE))</f>
        <v/>
      </c>
      <c r="N22" s="30" t="str">
        <f>IF($C22="","",VLOOKUP($C22,KALBat!$H$10:$BT$193,N$4,FALSE))</f>
        <v/>
      </c>
      <c r="O22" s="30" t="str">
        <f>IF($C22="","",VLOOKUP($C22,KALBat!$H$10:$BT$193,O$4,FALSE))</f>
        <v/>
      </c>
      <c r="P22" s="30" t="str">
        <f>IF($C22="","",VLOOKUP($C22,KALBat!$H$10:$BT$193,P$4,FALSE))</f>
        <v/>
      </c>
      <c r="Q22" s="30" t="str">
        <f>IF($C22="","",VLOOKUP($C22,KALBat!$H$10:$BT$193,Q$4,FALSE))</f>
        <v/>
      </c>
      <c r="R22" s="30" t="str">
        <f>IF($C22="","",VLOOKUP($C22,KALBat!$H$10:$BT$193,R$4,FALSE))</f>
        <v/>
      </c>
      <c r="S22" s="30" t="str">
        <f>IF($C22="","",VLOOKUP($C22,KALBat!$H$10:$BT$193,S$4,FALSE))</f>
        <v/>
      </c>
      <c r="T22" s="31" t="str">
        <f>IF($C22="","",VLOOKUP($C22,KALBat!$H$10:$BT$193,T$4,FALSE))</f>
        <v/>
      </c>
      <c r="U22" s="263" t="str">
        <f>IF($C22="","",IF(OR(AD22+AG22&gt;14,AND(OR(AD22+AG22&gt;12,AND(AD22&gt;6,AG22&gt;6)),AI22&gt;6,OR(AJ22&gt;=AI22,AJ22&gt;6))),1,0))</f>
        <v/>
      </c>
      <c r="V22" s="263" t="str">
        <f t="shared" si="27"/>
        <v/>
      </c>
      <c r="W22" s="263" t="str">
        <f t="shared" si="46"/>
        <v/>
      </c>
      <c r="X22" s="263" t="str">
        <f t="shared" si="28"/>
        <v/>
      </c>
      <c r="Y22" s="263" t="str">
        <f t="shared" si="29"/>
        <v/>
      </c>
      <c r="Z22" s="263" t="str">
        <f t="shared" si="30"/>
        <v/>
      </c>
      <c r="AA22" s="263" t="str">
        <f t="shared" si="31"/>
        <v/>
      </c>
      <c r="AB22" s="263" t="str">
        <f t="shared" si="32"/>
        <v/>
      </c>
      <c r="AC22" s="263" t="str">
        <f t="shared" si="33"/>
        <v/>
      </c>
      <c r="AD22" s="51" t="str">
        <f>IF($C22="","",VLOOKUP($C22,KALBat!$H$10:$BT$193,AD$4,FALSE))</f>
        <v/>
      </c>
      <c r="AE22" s="30" t="str">
        <f>IF($C22="","",VLOOKUP($C22,KALBat!$H$10:$BT$193,AE$4,FALSE))</f>
        <v/>
      </c>
      <c r="AF22" s="30" t="str">
        <f>IF($C22="","",VLOOKUP($C22,KALBat!$H$10:$BT$193,AF$4,FALSE))</f>
        <v/>
      </c>
      <c r="AG22" s="30" t="str">
        <f>IF($C22="","",VLOOKUP($C22,KALBat!$H$10:$BT$193,AG$4,FALSE))</f>
        <v/>
      </c>
      <c r="AH22" s="30" t="str">
        <f>IF($C22="","",VLOOKUP($C22,KALBat!$H$10:$BT$193,AH$4,FALSE))</f>
        <v/>
      </c>
      <c r="AI22" s="30" t="str">
        <f>IF($C22="","",VLOOKUP($C22,KALBat!$H$10:$BT$193,AI$4,FALSE))</f>
        <v/>
      </c>
      <c r="AJ22" s="31" t="str">
        <f>IF($C22="","",VLOOKUP($C22,KALBat!$H$10:$BT$193,AJ$4,FALSE))</f>
        <v/>
      </c>
      <c r="AK22" s="60" t="str">
        <f t="shared" si="47"/>
        <v/>
      </c>
      <c r="AL22" s="263" t="str">
        <f t="shared" si="34"/>
        <v/>
      </c>
      <c r="AM22" s="263" t="str">
        <f t="shared" si="35"/>
        <v/>
      </c>
      <c r="AN22" s="263" t="str">
        <f t="shared" si="36"/>
        <v/>
      </c>
      <c r="AO22" s="263" t="str">
        <f t="shared" si="37"/>
        <v/>
      </c>
      <c r="AP22" s="263" t="str">
        <f t="shared" si="38"/>
        <v/>
      </c>
      <c r="AQ22" s="263" t="str">
        <f t="shared" si="39"/>
        <v/>
      </c>
      <c r="AR22" s="263" t="str">
        <f t="shared" si="40"/>
        <v/>
      </c>
      <c r="AS22" s="263" t="str">
        <f t="shared" si="41"/>
        <v/>
      </c>
      <c r="AT22" s="263" t="str">
        <f t="shared" si="42"/>
        <v/>
      </c>
      <c r="AU22" s="51" t="str">
        <f>IF($C22="","",VLOOKUP($C22,KALBat!$H$10:$BT$193,AU$4,FALSE))</f>
        <v/>
      </c>
      <c r="AV22" s="30" t="str">
        <f>IF($C22="","",VLOOKUP($C22,KALBat!$H$10:$BT$193,AV$4,FALSE))</f>
        <v/>
      </c>
      <c r="AW22" s="30" t="str">
        <f>IF($C22="","",VLOOKUP($C22,KALBat!$H$10:$BT$193,AW$4,FALSE))</f>
        <v/>
      </c>
      <c r="AX22" s="30" t="str">
        <f>IF($C22="","",VLOOKUP($C22,KALBat!$H$10:$BT$193,AX$4,FALSE))</f>
        <v/>
      </c>
      <c r="AY22" s="31" t="str">
        <f>IF($C22="","",VLOOKUP($C22,KALBat!$H$10:$BT$193,AY$4,FALSE))</f>
        <v/>
      </c>
      <c r="AZ22" s="60" t="str">
        <f t="shared" si="43"/>
        <v/>
      </c>
    </row>
    <row r="23" spans="1:52" x14ac:dyDescent="0.25">
      <c r="A23">
        <v>4</v>
      </c>
      <c r="B23" s="29" t="s">
        <v>91</v>
      </c>
      <c r="C23" s="58" t="s">
        <v>446</v>
      </c>
      <c r="D23" s="30" t="e">
        <f>IF($C23="","",VLOOKUP($C23,KALBat!$H$10:$BT$193,D$4,FALSE))</f>
        <v>#N/A</v>
      </c>
      <c r="E23" s="30" t="e">
        <f>IF($C23="","",VLOOKUP($C23,KALBat!$H$10:$BT$193,E$4,FALSE))</f>
        <v>#N/A</v>
      </c>
      <c r="F23" s="46" t="e">
        <f t="shared" si="44"/>
        <v>#N/A</v>
      </c>
      <c r="G23" s="263" t="e">
        <f t="shared" si="25"/>
        <v>#N/A</v>
      </c>
      <c r="H23" s="263" t="e">
        <f t="shared" si="48"/>
        <v>#N/A</v>
      </c>
      <c r="I23" s="264" t="str">
        <f t="shared" si="45"/>
        <v>-</v>
      </c>
      <c r="J23" s="30" t="e">
        <f>IF($C23="","",VLOOKUP($C23,KALBat!$H$10:$BT$193,J$4,FALSE))</f>
        <v>#N/A</v>
      </c>
      <c r="K23" s="30" t="e">
        <f>IF($C23="","",VLOOKUP($C23,KALBat!$H$10:$BT$193,K$4,FALSE))</f>
        <v>#N/A</v>
      </c>
      <c r="L23" s="30" t="e">
        <f>IF($C23="","",VLOOKUP($C23,KALBat!$H$10:$BT$193,L$4,FALSE))</f>
        <v>#N/A</v>
      </c>
      <c r="M23" s="51" t="e">
        <f>IF($C23="","",VLOOKUP($C23,KALBat!$H$10:$BT$193,M$4,FALSE))</f>
        <v>#N/A</v>
      </c>
      <c r="N23" s="30" t="e">
        <f>IF($C23="","",VLOOKUP($C23,KALBat!$H$10:$BT$193,N$4,FALSE))</f>
        <v>#N/A</v>
      </c>
      <c r="O23" s="30" t="e">
        <f>IF($C23="","",VLOOKUP($C23,KALBat!$H$10:$BT$193,O$4,FALSE))</f>
        <v>#N/A</v>
      </c>
      <c r="P23" s="30" t="e">
        <f>IF($C23="","",VLOOKUP($C23,KALBat!$H$10:$BT$193,P$4,FALSE))</f>
        <v>#N/A</v>
      </c>
      <c r="Q23" s="30" t="e">
        <f>IF($C23="","",VLOOKUP($C23,KALBat!$H$10:$BT$193,Q$4,FALSE))</f>
        <v>#N/A</v>
      </c>
      <c r="R23" s="30" t="e">
        <f>IF($C23="","",VLOOKUP($C23,KALBat!$H$10:$BT$193,R$4,FALSE))</f>
        <v>#N/A</v>
      </c>
      <c r="S23" s="30" t="e">
        <f>IF($C23="","",VLOOKUP($C23,KALBat!$H$10:$BT$193,S$4,FALSE))</f>
        <v>#N/A</v>
      </c>
      <c r="T23" s="31" t="e">
        <f>IF($C23="","",VLOOKUP($C23,KALBat!$H$10:$BT$193,T$4,FALSE))</f>
        <v>#N/A</v>
      </c>
      <c r="U23" s="263" t="e">
        <f t="shared" ref="U23:U27" si="49">IF($C23="","",IF(OR(AD23+AG23&gt;14,AND(OR(AD23+AG23&gt;12,AND(AD23&gt;6,AG23&gt;6)),AI23&gt;6,OR(AJ23&gt;=AI23,AJ23&gt;6))),1,0))</f>
        <v>#N/A</v>
      </c>
      <c r="V23" s="263" t="e">
        <f t="shared" si="27"/>
        <v>#N/A</v>
      </c>
      <c r="W23" s="263" t="e">
        <f t="shared" si="46"/>
        <v>#N/A</v>
      </c>
      <c r="X23" s="263" t="e">
        <f t="shared" si="28"/>
        <v>#N/A</v>
      </c>
      <c r="Y23" s="263" t="e">
        <f t="shared" si="29"/>
        <v>#N/A</v>
      </c>
      <c r="Z23" s="263" t="e">
        <f t="shared" si="30"/>
        <v>#N/A</v>
      </c>
      <c r="AA23" s="263" t="e">
        <f t="shared" si="31"/>
        <v>#N/A</v>
      </c>
      <c r="AB23" s="263" t="e">
        <f t="shared" si="32"/>
        <v>#N/A</v>
      </c>
      <c r="AC23" s="263" t="e">
        <f t="shared" si="33"/>
        <v>#N/A</v>
      </c>
      <c r="AD23" s="51" t="e">
        <f>IF($C23="","",VLOOKUP($C23,KALBat!$H$10:$BT$193,AD$4,FALSE))</f>
        <v>#N/A</v>
      </c>
      <c r="AE23" s="30" t="e">
        <f>IF($C23="","",VLOOKUP($C23,KALBat!$H$10:$BT$193,AE$4,FALSE))</f>
        <v>#N/A</v>
      </c>
      <c r="AF23" s="30" t="e">
        <f>IF($C23="","",VLOOKUP($C23,KALBat!$H$10:$BT$193,AF$4,FALSE))</f>
        <v>#N/A</v>
      </c>
      <c r="AG23" s="30" t="e">
        <f>IF($C23="","",VLOOKUP($C23,KALBat!$H$10:$BT$193,AG$4,FALSE))</f>
        <v>#N/A</v>
      </c>
      <c r="AH23" s="30" t="e">
        <f>IF($C23="","",VLOOKUP($C23,KALBat!$H$10:$BT$193,AH$4,FALSE))</f>
        <v>#N/A</v>
      </c>
      <c r="AI23" s="30" t="e">
        <f>IF($C23="","",VLOOKUP($C23,KALBat!$H$10:$BT$193,AI$4,FALSE))</f>
        <v>#N/A</v>
      </c>
      <c r="AJ23" s="31" t="e">
        <f>IF($C23="","",VLOOKUP($C23,KALBat!$H$10:$BT$193,AJ$4,FALSE))</f>
        <v>#N/A</v>
      </c>
      <c r="AK23" s="60" t="e">
        <f t="shared" si="47"/>
        <v>#N/A</v>
      </c>
      <c r="AL23" s="263" t="e">
        <f t="shared" si="34"/>
        <v>#N/A</v>
      </c>
      <c r="AM23" s="263" t="e">
        <f t="shared" si="35"/>
        <v>#N/A</v>
      </c>
      <c r="AN23" s="263" t="e">
        <f t="shared" si="36"/>
        <v>#N/A</v>
      </c>
      <c r="AO23" s="263" t="e">
        <f t="shared" si="37"/>
        <v>#N/A</v>
      </c>
      <c r="AP23" s="263" t="e">
        <f t="shared" si="38"/>
        <v>#N/A</v>
      </c>
      <c r="AQ23" s="263" t="e">
        <f t="shared" si="39"/>
        <v>#N/A</v>
      </c>
      <c r="AR23" s="263" t="e">
        <f t="shared" si="40"/>
        <v>#N/A</v>
      </c>
      <c r="AS23" s="263" t="e">
        <f t="shared" si="41"/>
        <v>#N/A</v>
      </c>
      <c r="AT23" s="263" t="e">
        <f t="shared" si="42"/>
        <v>#N/A</v>
      </c>
      <c r="AU23" s="51" t="e">
        <f>IF($C23="","",VLOOKUP($C23,KALBat!$H$10:$BT$193,AU$4,FALSE))</f>
        <v>#N/A</v>
      </c>
      <c r="AV23" s="30" t="e">
        <f>IF($C23="","",VLOOKUP($C23,KALBat!$H$10:$BT$193,AV$4,FALSE))</f>
        <v>#N/A</v>
      </c>
      <c r="AW23" s="30" t="e">
        <f>IF($C23="","",VLOOKUP($C23,KALBat!$H$10:$BT$193,AW$4,FALSE))</f>
        <v>#N/A</v>
      </c>
      <c r="AX23" s="30" t="e">
        <f>IF($C23="","",VLOOKUP($C23,KALBat!$H$10:$BT$193,AX$4,FALSE))</f>
        <v>#N/A</v>
      </c>
      <c r="AY23" s="31" t="e">
        <f>IF($C23="","",VLOOKUP($C23,KALBat!$H$10:$BT$193,AY$4,FALSE))</f>
        <v>#N/A</v>
      </c>
      <c r="AZ23" s="60" t="e">
        <f t="shared" si="43"/>
        <v>#N/A</v>
      </c>
    </row>
    <row r="24" spans="1:52" x14ac:dyDescent="0.25">
      <c r="A24">
        <v>5</v>
      </c>
      <c r="B24" s="29" t="s">
        <v>91</v>
      </c>
      <c r="C24" s="58"/>
      <c r="D24" s="30" t="str">
        <f>IF($C24="","",VLOOKUP($C24,KALBat!$H$10:$BT$193,D$4,FALSE))</f>
        <v/>
      </c>
      <c r="E24" s="30" t="str">
        <f>IF($C24="","",VLOOKUP($C24,KALBat!$H$10:$BT$193,E$4,FALSE))</f>
        <v/>
      </c>
      <c r="F24" s="46" t="str">
        <f t="shared" si="44"/>
        <v/>
      </c>
      <c r="G24" s="263" t="str">
        <f t="shared" si="25"/>
        <v/>
      </c>
      <c r="H24" s="263" t="str">
        <f t="shared" si="48"/>
        <v/>
      </c>
      <c r="I24" s="264" t="str">
        <f t="shared" si="45"/>
        <v/>
      </c>
      <c r="J24" s="30" t="str">
        <f>IF($C24="","",VLOOKUP($C24,KALBat!$H$10:$BT$193,J$4,FALSE))</f>
        <v/>
      </c>
      <c r="K24" s="30" t="str">
        <f>IF($C24="","",VLOOKUP($C24,KALBat!$H$10:$BT$193,K$4,FALSE))</f>
        <v/>
      </c>
      <c r="L24" s="30" t="str">
        <f>IF($C24="","",VLOOKUP($C24,KALBat!$H$10:$BT$193,L$4,FALSE))</f>
        <v/>
      </c>
      <c r="M24" s="51" t="str">
        <f>IF($C24="","",VLOOKUP($C24,KALBat!$H$10:$BT$193,M$4,FALSE))</f>
        <v/>
      </c>
      <c r="N24" s="30" t="str">
        <f>IF($C24="","",VLOOKUP($C24,KALBat!$H$10:$BT$193,N$4,FALSE))</f>
        <v/>
      </c>
      <c r="O24" s="30" t="str">
        <f>IF($C24="","",VLOOKUP($C24,KALBat!$H$10:$BT$193,O$4,FALSE))</f>
        <v/>
      </c>
      <c r="P24" s="30" t="str">
        <f>IF($C24="","",VLOOKUP($C24,KALBat!$H$10:$BT$193,P$4,FALSE))</f>
        <v/>
      </c>
      <c r="Q24" s="30" t="str">
        <f>IF($C24="","",VLOOKUP($C24,KALBat!$H$10:$BT$193,Q$4,FALSE))</f>
        <v/>
      </c>
      <c r="R24" s="30" t="str">
        <f>IF($C24="","",VLOOKUP($C24,KALBat!$H$10:$BT$193,R$4,FALSE))</f>
        <v/>
      </c>
      <c r="S24" s="30" t="str">
        <f>IF($C24="","",VLOOKUP($C24,KALBat!$H$10:$BT$193,S$4,FALSE))</f>
        <v/>
      </c>
      <c r="T24" s="31" t="str">
        <f>IF($C24="","",VLOOKUP($C24,KALBat!$H$10:$BT$193,T$4,FALSE))</f>
        <v/>
      </c>
      <c r="U24" s="263" t="str">
        <f t="shared" si="49"/>
        <v/>
      </c>
      <c r="V24" s="263" t="str">
        <f t="shared" si="27"/>
        <v/>
      </c>
      <c r="W24" s="263" t="str">
        <f t="shared" si="46"/>
        <v/>
      </c>
      <c r="X24" s="263" t="str">
        <f t="shared" si="28"/>
        <v/>
      </c>
      <c r="Y24" s="263" t="str">
        <f t="shared" si="29"/>
        <v/>
      </c>
      <c r="Z24" s="263" t="str">
        <f t="shared" si="30"/>
        <v/>
      </c>
      <c r="AA24" s="263" t="str">
        <f t="shared" si="31"/>
        <v/>
      </c>
      <c r="AB24" s="263" t="str">
        <f t="shared" si="32"/>
        <v/>
      </c>
      <c r="AC24" s="263" t="str">
        <f t="shared" si="33"/>
        <v/>
      </c>
      <c r="AD24" s="51" t="str">
        <f>IF($C24="","",VLOOKUP($C24,KALBat!$H$10:$BT$193,AD$4,FALSE))</f>
        <v/>
      </c>
      <c r="AE24" s="30" t="str">
        <f>IF($C24="","",VLOOKUP($C24,KALBat!$H$10:$BT$193,AE$4,FALSE))</f>
        <v/>
      </c>
      <c r="AF24" s="30" t="str">
        <f>IF($C24="","",VLOOKUP($C24,KALBat!$H$10:$BT$193,AF$4,FALSE))</f>
        <v/>
      </c>
      <c r="AG24" s="30" t="str">
        <f>IF($C24="","",VLOOKUP($C24,KALBat!$H$10:$BT$193,AG$4,FALSE))</f>
        <v/>
      </c>
      <c r="AH24" s="30" t="str">
        <f>IF($C24="","",VLOOKUP($C24,KALBat!$H$10:$BT$193,AH$4,FALSE))</f>
        <v/>
      </c>
      <c r="AI24" s="30" t="str">
        <f>IF($C24="","",VLOOKUP($C24,KALBat!$H$10:$BT$193,AI$4,FALSE))</f>
        <v/>
      </c>
      <c r="AJ24" s="31" t="str">
        <f>IF($C24="","",VLOOKUP($C24,KALBat!$H$10:$BT$193,AJ$4,FALSE))</f>
        <v/>
      </c>
      <c r="AK24" s="60" t="str">
        <f t="shared" si="47"/>
        <v/>
      </c>
      <c r="AL24" s="263" t="str">
        <f t="shared" si="34"/>
        <v/>
      </c>
      <c r="AM24" s="263" t="str">
        <f t="shared" si="35"/>
        <v/>
      </c>
      <c r="AN24" s="263" t="str">
        <f t="shared" si="36"/>
        <v/>
      </c>
      <c r="AO24" s="263" t="str">
        <f t="shared" si="37"/>
        <v/>
      </c>
      <c r="AP24" s="263" t="str">
        <f t="shared" si="38"/>
        <v/>
      </c>
      <c r="AQ24" s="263" t="str">
        <f t="shared" si="39"/>
        <v/>
      </c>
      <c r="AR24" s="263" t="str">
        <f t="shared" si="40"/>
        <v/>
      </c>
      <c r="AS24" s="263" t="str">
        <f t="shared" si="41"/>
        <v/>
      </c>
      <c r="AT24" s="263" t="str">
        <f t="shared" si="42"/>
        <v/>
      </c>
      <c r="AU24" s="51" t="str">
        <f>IF($C24="","",VLOOKUP($C24,KALBat!$H$10:$BT$193,AU$4,FALSE))</f>
        <v/>
      </c>
      <c r="AV24" s="30" t="str">
        <f>IF($C24="","",VLOOKUP($C24,KALBat!$H$10:$BT$193,AV$4,FALSE))</f>
        <v/>
      </c>
      <c r="AW24" s="30" t="str">
        <f>IF($C24="","",VLOOKUP($C24,KALBat!$H$10:$BT$193,AW$4,FALSE))</f>
        <v/>
      </c>
      <c r="AX24" s="30" t="str">
        <f>IF($C24="","",VLOOKUP($C24,KALBat!$H$10:$BT$193,AX$4,FALSE))</f>
        <v/>
      </c>
      <c r="AY24" s="31" t="str">
        <f>IF($C24="","",VLOOKUP($C24,KALBat!$H$10:$BT$193,AY$4,FALSE))</f>
        <v/>
      </c>
      <c r="AZ24" s="60" t="str">
        <f t="shared" si="43"/>
        <v/>
      </c>
    </row>
    <row r="25" spans="1:52" x14ac:dyDescent="0.25">
      <c r="A25">
        <v>6</v>
      </c>
      <c r="B25" s="29" t="s">
        <v>91</v>
      </c>
      <c r="C25" s="58"/>
      <c r="D25" s="30" t="str">
        <f>IF($C25="","",VLOOKUP($C25,KALBat!$H$10:$BT$193,D$4,FALSE))</f>
        <v/>
      </c>
      <c r="E25" s="30" t="str">
        <f>IF($C25="","",VLOOKUP($C25,KALBat!$H$10:$BT$193,E$4,FALSE))</f>
        <v/>
      </c>
      <c r="F25" s="46" t="str">
        <f t="shared" si="44"/>
        <v/>
      </c>
      <c r="G25" s="263" t="str">
        <f t="shared" si="25"/>
        <v/>
      </c>
      <c r="H25" s="263" t="str">
        <f t="shared" si="48"/>
        <v/>
      </c>
      <c r="I25" s="264" t="str">
        <f t="shared" si="45"/>
        <v/>
      </c>
      <c r="J25" s="30" t="str">
        <f>IF($C25="","",VLOOKUP($C25,KALBat!$H$10:$BT$193,J$4,FALSE))</f>
        <v/>
      </c>
      <c r="K25" s="30" t="str">
        <f>IF($C25="","",VLOOKUP($C25,KALBat!$H$10:$BT$193,K$4,FALSE))</f>
        <v/>
      </c>
      <c r="L25" s="30" t="str">
        <f>IF($C25="","",VLOOKUP($C25,KALBat!$H$10:$BT$193,L$4,FALSE))</f>
        <v/>
      </c>
      <c r="M25" s="51" t="str">
        <f>IF($C25="","",VLOOKUP($C25,KALBat!$H$10:$BT$193,M$4,FALSE))</f>
        <v/>
      </c>
      <c r="N25" s="30" t="str">
        <f>IF($C25="","",VLOOKUP($C25,KALBat!$H$10:$BT$193,N$4,FALSE))</f>
        <v/>
      </c>
      <c r="O25" s="30" t="str">
        <f>IF($C25="","",VLOOKUP($C25,KALBat!$H$10:$BT$193,O$4,FALSE))</f>
        <v/>
      </c>
      <c r="P25" s="30" t="str">
        <f>IF($C25="","",VLOOKUP($C25,KALBat!$H$10:$BT$193,P$4,FALSE))</f>
        <v/>
      </c>
      <c r="Q25" s="30" t="str">
        <f>IF($C25="","",VLOOKUP($C25,KALBat!$H$10:$BT$193,Q$4,FALSE))</f>
        <v/>
      </c>
      <c r="R25" s="30" t="str">
        <f>IF($C25="","",VLOOKUP($C25,KALBat!$H$10:$BT$193,R$4,FALSE))</f>
        <v/>
      </c>
      <c r="S25" s="30" t="str">
        <f>IF($C25="","",VLOOKUP($C25,KALBat!$H$10:$BT$193,S$4,FALSE))</f>
        <v/>
      </c>
      <c r="T25" s="31" t="str">
        <f>IF($C25="","",VLOOKUP($C25,KALBat!$H$10:$BT$193,T$4,FALSE))</f>
        <v/>
      </c>
      <c r="U25" s="263" t="str">
        <f t="shared" si="49"/>
        <v/>
      </c>
      <c r="V25" s="263" t="str">
        <f t="shared" si="27"/>
        <v/>
      </c>
      <c r="W25" s="263" t="str">
        <f t="shared" si="46"/>
        <v/>
      </c>
      <c r="X25" s="263" t="str">
        <f t="shared" si="28"/>
        <v/>
      </c>
      <c r="Y25" s="263" t="str">
        <f t="shared" si="29"/>
        <v/>
      </c>
      <c r="Z25" s="263" t="str">
        <f t="shared" si="30"/>
        <v/>
      </c>
      <c r="AA25" s="263" t="str">
        <f t="shared" si="31"/>
        <v/>
      </c>
      <c r="AB25" s="263" t="str">
        <f t="shared" si="32"/>
        <v/>
      </c>
      <c r="AC25" s="263" t="str">
        <f t="shared" si="33"/>
        <v/>
      </c>
      <c r="AD25" s="51" t="str">
        <f>IF($C25="","",VLOOKUP($C25,KALBat!$H$10:$BT$193,AD$4,FALSE))</f>
        <v/>
      </c>
      <c r="AE25" s="30" t="str">
        <f>IF($C25="","",VLOOKUP($C25,KALBat!$H$10:$BT$193,AE$4,FALSE))</f>
        <v/>
      </c>
      <c r="AF25" s="30" t="str">
        <f>IF($C25="","",VLOOKUP($C25,KALBat!$H$10:$BT$193,AF$4,FALSE))</f>
        <v/>
      </c>
      <c r="AG25" s="30" t="str">
        <f>IF($C25="","",VLOOKUP($C25,KALBat!$H$10:$BT$193,AG$4,FALSE))</f>
        <v/>
      </c>
      <c r="AH25" s="30" t="str">
        <f>IF($C25="","",VLOOKUP($C25,KALBat!$H$10:$BT$193,AH$4,FALSE))</f>
        <v/>
      </c>
      <c r="AI25" s="30" t="str">
        <f>IF($C25="","",VLOOKUP($C25,KALBat!$H$10:$BT$193,AI$4,FALSE))</f>
        <v/>
      </c>
      <c r="AJ25" s="31" t="str">
        <f>IF($C25="","",VLOOKUP($C25,KALBat!$H$10:$BT$193,AJ$4,FALSE))</f>
        <v/>
      </c>
      <c r="AK25" s="60" t="str">
        <f t="shared" si="47"/>
        <v/>
      </c>
      <c r="AL25" s="263" t="str">
        <f t="shared" si="34"/>
        <v/>
      </c>
      <c r="AM25" s="263" t="str">
        <f t="shared" si="35"/>
        <v/>
      </c>
      <c r="AN25" s="263" t="str">
        <f t="shared" si="36"/>
        <v/>
      </c>
      <c r="AO25" s="263" t="str">
        <f t="shared" si="37"/>
        <v/>
      </c>
      <c r="AP25" s="263" t="str">
        <f t="shared" si="38"/>
        <v/>
      </c>
      <c r="AQ25" s="263" t="str">
        <f t="shared" si="39"/>
        <v/>
      </c>
      <c r="AR25" s="263" t="str">
        <f t="shared" si="40"/>
        <v/>
      </c>
      <c r="AS25" s="263" t="str">
        <f t="shared" si="41"/>
        <v/>
      </c>
      <c r="AT25" s="263" t="str">
        <f t="shared" si="42"/>
        <v/>
      </c>
      <c r="AU25" s="51" t="str">
        <f>IF($C25="","",VLOOKUP($C25,KALBat!$H$10:$BT$193,AU$4,FALSE))</f>
        <v/>
      </c>
      <c r="AV25" s="30" t="str">
        <f>IF($C25="","",VLOOKUP($C25,KALBat!$H$10:$BT$193,AV$4,FALSE))</f>
        <v/>
      </c>
      <c r="AW25" s="30" t="str">
        <f>IF($C25="","",VLOOKUP($C25,KALBat!$H$10:$BT$193,AW$4,FALSE))</f>
        <v/>
      </c>
      <c r="AX25" s="30" t="str">
        <f>IF($C25="","",VLOOKUP($C25,KALBat!$H$10:$BT$193,AX$4,FALSE))</f>
        <v/>
      </c>
      <c r="AY25" s="31" t="str">
        <f>IF($C25="","",VLOOKUP($C25,KALBat!$H$10:$BT$193,AY$4,FALSE))</f>
        <v/>
      </c>
      <c r="AZ25" s="60" t="str">
        <f t="shared" si="43"/>
        <v/>
      </c>
    </row>
    <row r="26" spans="1:52" x14ac:dyDescent="0.25">
      <c r="A26">
        <v>7</v>
      </c>
      <c r="B26" s="29" t="s">
        <v>91</v>
      </c>
      <c r="C26" s="58"/>
      <c r="D26" s="30" t="str">
        <f>IF($C26="","",VLOOKUP($C26,KALBat!$H$10:$BT$193,D$4,FALSE))</f>
        <v/>
      </c>
      <c r="E26" s="30" t="str">
        <f>IF($C26="","",VLOOKUP($C26,KALBat!$H$10:$BT$193,E$4,FALSE))</f>
        <v/>
      </c>
      <c r="F26" s="46" t="str">
        <f t="shared" si="44"/>
        <v/>
      </c>
      <c r="G26" s="263" t="str">
        <f t="shared" si="25"/>
        <v/>
      </c>
      <c r="H26" s="263" t="str">
        <f t="shared" si="48"/>
        <v/>
      </c>
      <c r="I26" s="264" t="str">
        <f t="shared" si="45"/>
        <v/>
      </c>
      <c r="J26" s="30" t="str">
        <f>IF($C26="","",VLOOKUP($C26,KALBat!$H$10:$BT$193,J$4,FALSE))</f>
        <v/>
      </c>
      <c r="K26" s="30" t="str">
        <f>IF($C26="","",VLOOKUP($C26,KALBat!$H$10:$BT$193,K$4,FALSE))</f>
        <v/>
      </c>
      <c r="L26" s="30" t="str">
        <f>IF($C26="","",VLOOKUP($C26,KALBat!$H$10:$BT$193,L$4,FALSE))</f>
        <v/>
      </c>
      <c r="M26" s="51" t="str">
        <f>IF($C26="","",VLOOKUP($C26,KALBat!$H$10:$BT$193,M$4,FALSE))</f>
        <v/>
      </c>
      <c r="N26" s="30" t="str">
        <f>IF($C26="","",VLOOKUP($C26,KALBat!$H$10:$BT$193,N$4,FALSE))</f>
        <v/>
      </c>
      <c r="O26" s="30" t="str">
        <f>IF($C26="","",VLOOKUP($C26,KALBat!$H$10:$BT$193,O$4,FALSE))</f>
        <v/>
      </c>
      <c r="P26" s="30" t="str">
        <f>IF($C26="","",VLOOKUP($C26,KALBat!$H$10:$BT$193,P$4,FALSE))</f>
        <v/>
      </c>
      <c r="Q26" s="30" t="str">
        <f>IF($C26="","",VLOOKUP($C26,KALBat!$H$10:$BT$193,Q$4,FALSE))</f>
        <v/>
      </c>
      <c r="R26" s="30" t="str">
        <f>IF($C26="","",VLOOKUP($C26,KALBat!$H$10:$BT$193,R$4,FALSE))</f>
        <v/>
      </c>
      <c r="S26" s="30" t="str">
        <f>IF($C26="","",VLOOKUP($C26,KALBat!$H$10:$BT$193,S$4,FALSE))</f>
        <v/>
      </c>
      <c r="T26" s="31" t="str">
        <f>IF($C26="","",VLOOKUP($C26,KALBat!$H$10:$BT$193,T$4,FALSE))</f>
        <v/>
      </c>
      <c r="U26" s="263" t="str">
        <f t="shared" si="49"/>
        <v/>
      </c>
      <c r="V26" s="263" t="str">
        <f t="shared" si="27"/>
        <v/>
      </c>
      <c r="W26" s="263" t="str">
        <f t="shared" si="46"/>
        <v/>
      </c>
      <c r="X26" s="263" t="str">
        <f t="shared" si="28"/>
        <v/>
      </c>
      <c r="Y26" s="263" t="str">
        <f t="shared" si="29"/>
        <v/>
      </c>
      <c r="Z26" s="263" t="str">
        <f t="shared" si="30"/>
        <v/>
      </c>
      <c r="AA26" s="263" t="str">
        <f t="shared" si="31"/>
        <v/>
      </c>
      <c r="AB26" s="263" t="str">
        <f t="shared" si="32"/>
        <v/>
      </c>
      <c r="AC26" s="263" t="str">
        <f t="shared" si="33"/>
        <v/>
      </c>
      <c r="AD26" s="51" t="str">
        <f>IF($C26="","",VLOOKUP($C26,KALBat!$H$10:$BT$193,AD$4,FALSE))</f>
        <v/>
      </c>
      <c r="AE26" s="30" t="str">
        <f>IF($C26="","",VLOOKUP($C26,KALBat!$H$10:$BT$193,AE$4,FALSE))</f>
        <v/>
      </c>
      <c r="AF26" s="30" t="str">
        <f>IF($C26="","",VLOOKUP($C26,KALBat!$H$10:$BT$193,AF$4,FALSE))</f>
        <v/>
      </c>
      <c r="AG26" s="30" t="str">
        <f>IF($C26="","",VLOOKUP($C26,KALBat!$H$10:$BT$193,AG$4,FALSE))</f>
        <v/>
      </c>
      <c r="AH26" s="30" t="str">
        <f>IF($C26="","",VLOOKUP($C26,KALBat!$H$10:$BT$193,AH$4,FALSE))</f>
        <v/>
      </c>
      <c r="AI26" s="30" t="str">
        <f>IF($C26="","",VLOOKUP($C26,KALBat!$H$10:$BT$193,AI$4,FALSE))</f>
        <v/>
      </c>
      <c r="AJ26" s="31" t="str">
        <f>IF($C26="","",VLOOKUP($C26,KALBat!$H$10:$BT$193,AJ$4,FALSE))</f>
        <v/>
      </c>
      <c r="AK26" s="60" t="str">
        <f t="shared" si="47"/>
        <v/>
      </c>
      <c r="AL26" s="263" t="str">
        <f t="shared" si="34"/>
        <v/>
      </c>
      <c r="AM26" s="263" t="str">
        <f t="shared" si="35"/>
        <v/>
      </c>
      <c r="AN26" s="263" t="str">
        <f t="shared" si="36"/>
        <v/>
      </c>
      <c r="AO26" s="263" t="str">
        <f t="shared" si="37"/>
        <v/>
      </c>
      <c r="AP26" s="263" t="str">
        <f t="shared" si="38"/>
        <v/>
      </c>
      <c r="AQ26" s="263" t="str">
        <f t="shared" si="39"/>
        <v/>
      </c>
      <c r="AR26" s="263" t="str">
        <f t="shared" si="40"/>
        <v/>
      </c>
      <c r="AS26" s="263" t="str">
        <f t="shared" si="41"/>
        <v/>
      </c>
      <c r="AT26" s="263" t="str">
        <f t="shared" si="42"/>
        <v/>
      </c>
      <c r="AU26" s="51" t="str">
        <f>IF($C26="","",VLOOKUP($C26,KALBat!$H$10:$BT$193,AU$4,FALSE))</f>
        <v/>
      </c>
      <c r="AV26" s="30" t="str">
        <f>IF($C26="","",VLOOKUP($C26,KALBat!$H$10:$BT$193,AV$4,FALSE))</f>
        <v/>
      </c>
      <c r="AW26" s="30" t="str">
        <f>IF($C26="","",VLOOKUP($C26,KALBat!$H$10:$BT$193,AW$4,FALSE))</f>
        <v/>
      </c>
      <c r="AX26" s="30" t="str">
        <f>IF($C26="","",VLOOKUP($C26,KALBat!$H$10:$BT$193,AX$4,FALSE))</f>
        <v/>
      </c>
      <c r="AY26" s="31" t="str">
        <f>IF($C26="","",VLOOKUP($C26,KALBat!$H$10:$BT$193,AY$4,FALSE))</f>
        <v/>
      </c>
      <c r="AZ26" s="60" t="str">
        <f t="shared" si="43"/>
        <v/>
      </c>
    </row>
    <row r="27" spans="1:52" x14ac:dyDescent="0.25">
      <c r="A27">
        <v>8</v>
      </c>
      <c r="B27" s="32" t="s">
        <v>91</v>
      </c>
      <c r="C27" s="33"/>
      <c r="D27" s="33" t="str">
        <f>IF($C27="","",VLOOKUP($C27,KALBat!$H$10:$BT$193,D$4,FALSE))</f>
        <v/>
      </c>
      <c r="E27" s="33" t="str">
        <f>IF($C27="","",VLOOKUP($C27,KALBat!$H$10:$BT$193,E$4,FALSE))</f>
        <v/>
      </c>
      <c r="F27" s="47" t="str">
        <f t="shared" si="44"/>
        <v/>
      </c>
      <c r="G27" s="261" t="str">
        <f>IF($C27="","",IF(Q27&lt;&gt;"-",1,0))</f>
        <v/>
      </c>
      <c r="H27" s="261" t="str">
        <f t="shared" si="48"/>
        <v/>
      </c>
      <c r="I27" s="262" t="str">
        <f t="shared" si="45"/>
        <v/>
      </c>
      <c r="J27" s="33" t="str">
        <f>IF($C27="","",VLOOKUP($C27,KALBat!$H$10:$BT$193,J$4,FALSE))</f>
        <v/>
      </c>
      <c r="K27" s="33" t="str">
        <f>IF($C27="","",VLOOKUP($C27,KALBat!$H$10:$BT$193,K$4,FALSE))</f>
        <v/>
      </c>
      <c r="L27" s="33" t="str">
        <f>IF($C27="","",VLOOKUP($C27,KALBat!$H$10:$BT$193,L$4,FALSE))</f>
        <v/>
      </c>
      <c r="M27" s="52" t="str">
        <f>IF($C27="","",VLOOKUP($C27,KALBat!$H$10:$BT$193,M$4,FALSE))</f>
        <v/>
      </c>
      <c r="N27" s="33" t="str">
        <f>IF($C27="","",VLOOKUP($C27,KALBat!$H$10:$BT$193,N$4,FALSE))</f>
        <v/>
      </c>
      <c r="O27" s="33" t="str">
        <f>IF($C27="","",VLOOKUP($C27,KALBat!$H$10:$BT$193,O$4,FALSE))</f>
        <v/>
      </c>
      <c r="P27" s="33" t="str">
        <f>IF($C27="","",VLOOKUP($C27,KALBat!$H$10:$BT$193,P$4,FALSE))</f>
        <v/>
      </c>
      <c r="Q27" s="33" t="str">
        <f>IF($C27="","",VLOOKUP($C27,KALBat!$H$10:$BT$193,Q$4,FALSE))</f>
        <v/>
      </c>
      <c r="R27" s="33" t="str">
        <f>IF($C27="","",VLOOKUP($C27,KALBat!$H$10:$BT$193,R$4,FALSE))</f>
        <v/>
      </c>
      <c r="S27" s="33" t="str">
        <f>IF($C27="","",VLOOKUP($C27,KALBat!$H$10:$BT$193,S$4,FALSE))</f>
        <v/>
      </c>
      <c r="T27" s="35" t="str">
        <f>IF($C27="","",VLOOKUP($C27,KALBat!$H$10:$BT$193,T$4,FALSE))</f>
        <v/>
      </c>
      <c r="U27" s="261" t="str">
        <f t="shared" si="49"/>
        <v/>
      </c>
      <c r="V27" s="261" t="str">
        <f t="shared" si="27"/>
        <v/>
      </c>
      <c r="W27" s="261" t="str">
        <f t="shared" si="46"/>
        <v/>
      </c>
      <c r="X27" s="261" t="str">
        <f t="shared" si="28"/>
        <v/>
      </c>
      <c r="Y27" s="261" t="str">
        <f t="shared" si="29"/>
        <v/>
      </c>
      <c r="Z27" s="261" t="str">
        <f t="shared" si="30"/>
        <v/>
      </c>
      <c r="AA27" s="261" t="str">
        <f t="shared" si="31"/>
        <v/>
      </c>
      <c r="AB27" s="261" t="str">
        <f t="shared" si="32"/>
        <v/>
      </c>
      <c r="AC27" s="261" t="str">
        <f t="shared" si="33"/>
        <v/>
      </c>
      <c r="AD27" s="52" t="str">
        <f>IF($C27="","",VLOOKUP($C27,KALBat!$H$10:$BT$193,AD$4,FALSE))</f>
        <v/>
      </c>
      <c r="AE27" s="33" t="str">
        <f>IF($C27="","",VLOOKUP($C27,KALBat!$H$10:$BT$193,AE$4,FALSE))</f>
        <v/>
      </c>
      <c r="AF27" s="33" t="str">
        <f>IF($C27="","",VLOOKUP($C27,KALBat!$H$10:$BT$193,AF$4,FALSE))</f>
        <v/>
      </c>
      <c r="AG27" s="33" t="str">
        <f>IF($C27="","",VLOOKUP($C27,KALBat!$H$10:$BT$193,AG$4,FALSE))</f>
        <v/>
      </c>
      <c r="AH27" s="33" t="str">
        <f>IF($C27="","",VLOOKUP($C27,KALBat!$H$10:$BT$193,AH$4,FALSE))</f>
        <v/>
      </c>
      <c r="AI27" s="33" t="str">
        <f>IF($C27="","",VLOOKUP($C27,KALBat!$H$10:$BT$193,AI$4,FALSE))</f>
        <v/>
      </c>
      <c r="AJ27" s="35" t="str">
        <f>IF($C27="","",VLOOKUP($C27,KALBat!$H$10:$BT$193,AJ$4,FALSE))</f>
        <v/>
      </c>
      <c r="AK27" s="61" t="str">
        <f t="shared" si="47"/>
        <v/>
      </c>
      <c r="AL27" s="261" t="str">
        <f t="shared" si="34"/>
        <v/>
      </c>
      <c r="AM27" s="261" t="str">
        <f t="shared" si="35"/>
        <v/>
      </c>
      <c r="AN27" s="261" t="str">
        <f t="shared" si="36"/>
        <v/>
      </c>
      <c r="AO27" s="261" t="str">
        <f t="shared" si="37"/>
        <v/>
      </c>
      <c r="AP27" s="261" t="str">
        <f t="shared" si="38"/>
        <v/>
      </c>
      <c r="AQ27" s="261" t="str">
        <f t="shared" si="39"/>
        <v/>
      </c>
      <c r="AR27" s="261" t="str">
        <f t="shared" si="40"/>
        <v/>
      </c>
      <c r="AS27" s="261" t="str">
        <f t="shared" si="41"/>
        <v/>
      </c>
      <c r="AT27" s="261" t="str">
        <f t="shared" si="42"/>
        <v/>
      </c>
      <c r="AU27" s="52" t="str">
        <f>IF($C27="","",VLOOKUP($C27,KALBat!$H$10:$BT$193,AU$4,FALSE))</f>
        <v/>
      </c>
      <c r="AV27" s="33" t="str">
        <f>IF($C27="","",VLOOKUP($C27,KALBat!$H$10:$BT$193,AV$4,FALSE))</f>
        <v/>
      </c>
      <c r="AW27" s="33" t="str">
        <f>IF($C27="","",VLOOKUP($C27,KALBat!$H$10:$BT$193,AW$4,FALSE))</f>
        <v/>
      </c>
      <c r="AX27" s="33" t="str">
        <f>IF($C27="","",VLOOKUP($C27,KALBat!$H$10:$BT$193,AX$4,FALSE))</f>
        <v/>
      </c>
      <c r="AY27" s="35" t="str">
        <f>IF($C27="","",VLOOKUP($C27,KALBat!$H$10:$BT$193,AY$4,FALSE))</f>
        <v/>
      </c>
      <c r="AZ27" s="61" t="str">
        <f t="shared" si="43"/>
        <v/>
      </c>
    </row>
    <row r="29" spans="1:52" ht="196.5" x14ac:dyDescent="0.25">
      <c r="A29" s="18" t="s">
        <v>183</v>
      </c>
      <c r="B29" s="258" t="s">
        <v>123</v>
      </c>
      <c r="C29" s="37" t="str">
        <f>"Player ("&amp;COUNTA(C30:C33)&amp;")"</f>
        <v>Player (1)</v>
      </c>
      <c r="D29" s="37" t="s">
        <v>81</v>
      </c>
      <c r="E29" s="37" t="s">
        <v>91</v>
      </c>
      <c r="F29" s="57" t="e">
        <f>"Strong C Arm ("&amp;SUM(F30:F33)&amp;")"</f>
        <v>#N/A</v>
      </c>
      <c r="G29" s="41" t="s">
        <v>35</v>
      </c>
      <c r="H29" s="41" t="s">
        <v>35</v>
      </c>
      <c r="I29" s="41" t="s">
        <v>35</v>
      </c>
      <c r="J29" s="48" t="s">
        <v>126</v>
      </c>
      <c r="K29" s="40" t="s">
        <v>124</v>
      </c>
      <c r="L29" s="49" t="s">
        <v>125</v>
      </c>
      <c r="M29" s="41" t="s">
        <v>82</v>
      </c>
      <c r="N29" s="41" t="s">
        <v>84</v>
      </c>
      <c r="O29" s="41" t="s">
        <v>85</v>
      </c>
      <c r="P29" s="41" t="s">
        <v>86</v>
      </c>
      <c r="Q29" s="41" t="s">
        <v>87</v>
      </c>
      <c r="R29" s="41" t="s">
        <v>88</v>
      </c>
      <c r="S29" s="41" t="s">
        <v>89</v>
      </c>
      <c r="T29" s="42" t="s">
        <v>90</v>
      </c>
      <c r="U29" s="38" t="s">
        <v>127</v>
      </c>
      <c r="V29" s="38" t="s">
        <v>171</v>
      </c>
      <c r="W29" s="38" t="s">
        <v>128</v>
      </c>
      <c r="X29" s="38" t="s">
        <v>129</v>
      </c>
      <c r="Y29" s="38" t="s">
        <v>130</v>
      </c>
      <c r="Z29" s="38" t="s">
        <v>131</v>
      </c>
      <c r="AA29" s="38" t="s">
        <v>132</v>
      </c>
      <c r="AB29" s="38" t="s">
        <v>134</v>
      </c>
      <c r="AC29" s="53" t="s">
        <v>133</v>
      </c>
      <c r="AD29" s="41" t="s">
        <v>137</v>
      </c>
      <c r="AE29" s="41" t="s">
        <v>138</v>
      </c>
      <c r="AF29" s="41" t="s">
        <v>139</v>
      </c>
      <c r="AG29" s="41" t="s">
        <v>140</v>
      </c>
      <c r="AH29" s="41" t="s">
        <v>23</v>
      </c>
      <c r="AI29" s="41" t="s">
        <v>141</v>
      </c>
      <c r="AJ29" s="42" t="s">
        <v>142</v>
      </c>
      <c r="AK29" s="59" t="s">
        <v>147</v>
      </c>
      <c r="AL29" s="38" t="s">
        <v>127</v>
      </c>
      <c r="AM29" s="38" t="s">
        <v>171</v>
      </c>
      <c r="AN29" s="38" t="s">
        <v>128</v>
      </c>
      <c r="AO29" s="38" t="s">
        <v>129</v>
      </c>
      <c r="AP29" s="38" t="s">
        <v>130</v>
      </c>
      <c r="AQ29" s="38" t="s">
        <v>131</v>
      </c>
      <c r="AR29" s="38" t="s">
        <v>132</v>
      </c>
      <c r="AS29" s="38" t="s">
        <v>134</v>
      </c>
      <c r="AT29" s="53" t="s">
        <v>133</v>
      </c>
      <c r="AU29" s="56" t="s">
        <v>137</v>
      </c>
      <c r="AV29" s="41" t="s">
        <v>138</v>
      </c>
      <c r="AW29" s="41" t="s">
        <v>139</v>
      </c>
      <c r="AX29" s="41" t="s">
        <v>140</v>
      </c>
      <c r="AY29" s="42" t="s">
        <v>23</v>
      </c>
      <c r="AZ29" s="59" t="s">
        <v>187</v>
      </c>
    </row>
    <row r="30" spans="1:52" x14ac:dyDescent="0.25">
      <c r="A30">
        <v>1</v>
      </c>
      <c r="B30" s="29" t="s">
        <v>82</v>
      </c>
      <c r="C30" s="30" t="s">
        <v>458</v>
      </c>
      <c r="D30" s="30" t="e">
        <f>IF($C30="","",VLOOKUP($C30,KALBat!$H$10:$BT$193,D$4,FALSE))</f>
        <v>#N/A</v>
      </c>
      <c r="E30" s="30" t="e">
        <f>IF($C30="","",VLOOKUP($C30,KALBat!$H$10:$BT$193,E$4,FALSE))</f>
        <v>#N/A</v>
      </c>
      <c r="F30" s="46" t="e">
        <f>IF($C30="","",IF(J30&gt;5,1,0))</f>
        <v>#N/A</v>
      </c>
      <c r="G30" s="263" t="str">
        <f t="shared" ref="G30:H33" si="50">IF($C30="","","-")</f>
        <v>-</v>
      </c>
      <c r="H30" s="263" t="str">
        <f t="shared" si="50"/>
        <v>-</v>
      </c>
      <c r="I30" s="263" t="str">
        <f>IF($C30="","","-")</f>
        <v>-</v>
      </c>
      <c r="J30" s="51" t="e">
        <f>IF($C30="","",VLOOKUP($C30,KALBat!$H$10:$BT$193,J$4,FALSE))</f>
        <v>#N/A</v>
      </c>
      <c r="K30" s="30" t="e">
        <f>IF($C30="","",VLOOKUP($C30,KALBat!$H$10:$BT$193,K$4,FALSE))</f>
        <v>#N/A</v>
      </c>
      <c r="L30" s="31" t="e">
        <f>IF($C30="","",VLOOKUP($C30,KALBat!$H$10:$BT$193,L$4,FALSE))</f>
        <v>#N/A</v>
      </c>
      <c r="M30" s="30" t="e">
        <f>IF($C30="","",VLOOKUP($C30,KALBat!$H$10:$BT$193,M$4,FALSE))</f>
        <v>#N/A</v>
      </c>
      <c r="N30" s="30" t="e">
        <f>IF($C30="","",VLOOKUP($C30,KALBat!$H$10:$BT$193,N$4,FALSE))</f>
        <v>#N/A</v>
      </c>
      <c r="O30" s="30" t="e">
        <f>IF($C30="","",VLOOKUP($C30,KALBat!$H$10:$BT$193,O$4,FALSE))</f>
        <v>#N/A</v>
      </c>
      <c r="P30" s="30" t="e">
        <f>IF($C30="","",VLOOKUP($C30,KALBat!$H$10:$BT$193,P$4,FALSE))</f>
        <v>#N/A</v>
      </c>
      <c r="Q30" s="30" t="e">
        <f>IF($C30="","",VLOOKUP($C30,KALBat!$H$10:$BT$193,Q$4,FALSE))</f>
        <v>#N/A</v>
      </c>
      <c r="R30" s="30" t="e">
        <f>IF($C30="","",VLOOKUP($C30,KALBat!$H$10:$BT$193,R$4,FALSE))</f>
        <v>#N/A</v>
      </c>
      <c r="S30" s="30" t="e">
        <f>IF($C30="","",VLOOKUP($C30,KALBat!$H$10:$BT$193,S$4,FALSE))</f>
        <v>#N/A</v>
      </c>
      <c r="T30" s="31" t="e">
        <f>IF($C30="","",VLOOKUP($C30,KALBat!$H$10:$BT$193,T$4,FALSE))</f>
        <v>#N/A</v>
      </c>
      <c r="U30" s="263" t="e">
        <f t="shared" ref="U30:U33" si="51">IF($C30="","",IF(OR(AD30+AG30&gt;14,AND(OR(AD30+AG30&gt;12,AND(AD30&gt;6,AG30&gt;6)),AI30&gt;6,OR(AJ30&gt;=AI30,AJ30&gt;6))),1,0))</f>
        <v>#N/A</v>
      </c>
      <c r="V30" s="263" t="e">
        <f t="shared" ref="V30:V33" si="52">IF($C30="","",IF(OR(AND(AD30&gt;6,AH30&gt;6),AD30+AG30&gt;12),1,0))</f>
        <v>#N/A</v>
      </c>
      <c r="W30" s="263" t="e">
        <f t="shared" ref="W30:W33" si="53">IF($C30="","",IF(AND(AD30&gt;6,AF30&gt;6,AG30&gt;6),1,0))</f>
        <v>#N/A</v>
      </c>
      <c r="X30" s="263" t="e">
        <f t="shared" ref="X30:X33" si="54">IF($C30="","",IF(AND(AF30&gt;7,OR(AD30&gt;6,AG30&gt;6)),1,0))</f>
        <v>#N/A</v>
      </c>
      <c r="Y30" s="263" t="e">
        <f t="shared" ref="Y30:Y33" si="55">IF($C30="","",IF(AND(AF30&gt;6,OR(AD30&gt;6,AG30&gt;6)),1,0))</f>
        <v>#N/A</v>
      </c>
      <c r="Z30" s="263" t="e">
        <f t="shared" ref="Z30:Z33" si="56">IF($C30="","",IF(AND(OR(AD30&gt;6,AF30&gt;6),OR(AD30&gt;6,AG30&gt;6)),1,0))</f>
        <v>#N/A</v>
      </c>
      <c r="AA30" s="263" t="e">
        <f t="shared" ref="AA30:AA33" si="57">IF($C30="","",IF(AND(AD30&gt;4,OR(AD30&gt;6,AF30&gt;6,AG30&gt;6)),1,0))</f>
        <v>#N/A</v>
      </c>
      <c r="AB30" s="263" t="e">
        <f t="shared" ref="AB30:AB33" si="58">IF($C30="","",IF(AND(AD30&gt;4,OR(AD30&gt;6,AE30&gt;6,AF30&gt;6,AG30&gt;6)),1,0))</f>
        <v>#N/A</v>
      </c>
      <c r="AC30" s="264" t="e">
        <f t="shared" ref="AC30:AC33" si="59">IF($C30="","",IF(AND(AD30&gt;4,MAX(AD30:AH30)&gt;6),1,0))</f>
        <v>#N/A</v>
      </c>
      <c r="AD30" s="30" t="e">
        <f>IF($C30="","",VLOOKUP($C30,KALBat!$H$10:$BT$193,AD$4,FALSE))</f>
        <v>#N/A</v>
      </c>
      <c r="AE30" s="30" t="e">
        <f>IF($C30="","",VLOOKUP($C30,KALBat!$H$10:$BT$193,AE$4,FALSE))</f>
        <v>#N/A</v>
      </c>
      <c r="AF30" s="30" t="e">
        <f>IF($C30="","",VLOOKUP($C30,KALBat!$H$10:$BT$193,AF$4,FALSE))</f>
        <v>#N/A</v>
      </c>
      <c r="AG30" s="30" t="e">
        <f>IF($C30="","",VLOOKUP($C30,KALBat!$H$10:$BT$193,AG$4,FALSE))</f>
        <v>#N/A</v>
      </c>
      <c r="AH30" s="30" t="e">
        <f>IF($C30="","",VLOOKUP($C30,KALBat!$H$10:$BT$193,AH$4,FALSE))</f>
        <v>#N/A</v>
      </c>
      <c r="AI30" s="30" t="e">
        <f>IF($C30="","",VLOOKUP($C30,KALBat!$H$10:$BT$193,AI$4,FALSE))</f>
        <v>#N/A</v>
      </c>
      <c r="AJ30" s="31" t="e">
        <f>IF($C30="","",VLOOKUP($C30,KALBat!$H$10:$BT$193,AJ$4,FALSE))</f>
        <v>#N/A</v>
      </c>
      <c r="AK30" s="60" t="e">
        <f>IF($C30="","",(5*AD30+4*AF30+3*AG30+2*AE30+1*AH30+0.5*(AVERAGE(AD30:AE30))+0.5*AVERAGE(AD30,AH30)+1*(AVERAGE(AD30,AF30))+1*AVERAGE(AD30,AG30))/(5+4+3+2+1+0.5+0.5+1+1))</f>
        <v>#N/A</v>
      </c>
      <c r="AL30" s="263" t="e">
        <f t="shared" ref="AL30:AL33" si="60">IF($C30="","",IF(AND(OR(AU30+AX30&gt;12,AND(AU30&gt;6,AX30&gt;6)),AI30&gt;6,OR(AJ30&gt;=AI30,AJ30&gt;6)),1,0))</f>
        <v>#N/A</v>
      </c>
      <c r="AM30" s="263" t="e">
        <f t="shared" ref="AM30:AM33" si="61">IF($C30="","",IF(OR(AND(AU30&gt;6,AY30&gt;6),AU30+AX30&gt;12),1,0))</f>
        <v>#N/A</v>
      </c>
      <c r="AN30" s="263" t="e">
        <f t="shared" ref="AN30:AN33" si="62">IF($C30="","",IF(AND(AU30&gt;6,AW30&gt;6,AX30&gt;6),1,0))</f>
        <v>#N/A</v>
      </c>
      <c r="AO30" s="263" t="e">
        <f t="shared" ref="AO30:AO33" si="63">IF($C30="","",IF(AND(AW30&gt;7,OR(AU30&gt;6,AX30&gt;6)),1,0))</f>
        <v>#N/A</v>
      </c>
      <c r="AP30" s="263" t="e">
        <f t="shared" ref="AP30:AP33" si="64">IF($C30="","",IF(AND(AW30&gt;6,OR(AU30&gt;6,AX30&gt;6)),1,0))</f>
        <v>#N/A</v>
      </c>
      <c r="AQ30" s="263" t="e">
        <f t="shared" ref="AQ30:AQ33" si="65">IF($C30="","",IF(AND(OR(AU30&gt;6,AW30&gt;6),OR(AU30&gt;6,AX30&gt;6)),1,0))</f>
        <v>#N/A</v>
      </c>
      <c r="AR30" s="263" t="e">
        <f t="shared" ref="AR30:AR33" si="66">IF($C30="","",IF(AND(AU30&gt;4,OR(AU30&gt;6,AW30&gt;6,AX30&gt;6)),1,0))</f>
        <v>#N/A</v>
      </c>
      <c r="AS30" s="263" t="e">
        <f t="shared" ref="AS30:AS33" si="67">IF($C30="","",IF(AND(AU30&gt;4,OR(AU30&gt;6,AV30&gt;6,AW30&gt;6,AX30&gt;6)),1,0))</f>
        <v>#N/A</v>
      </c>
      <c r="AT30" s="264" t="e">
        <f t="shared" ref="AT30:AT33" si="68">IF($C30="","",IF(AND(AU30&gt;4,MAX(AU30:AY30)&gt;6),1,0))</f>
        <v>#N/A</v>
      </c>
      <c r="AU30" s="51" t="e">
        <f>IF($C30="","",VLOOKUP($C30,KALBat!$H$10:$BT$193,AU$4,FALSE))</f>
        <v>#N/A</v>
      </c>
      <c r="AV30" s="30" t="e">
        <f>IF($C30="","",VLOOKUP($C30,KALBat!$H$10:$BT$193,AV$4,FALSE))</f>
        <v>#N/A</v>
      </c>
      <c r="AW30" s="30" t="e">
        <f>IF($C30="","",VLOOKUP($C30,KALBat!$H$10:$BT$193,AW$4,FALSE))</f>
        <v>#N/A</v>
      </c>
      <c r="AX30" s="30" t="e">
        <f>IF($C30="","",VLOOKUP($C30,KALBat!$H$10:$BT$193,AX$4,FALSE))</f>
        <v>#N/A</v>
      </c>
      <c r="AY30" s="31" t="e">
        <f>IF($C30="","",VLOOKUP($C30,KALBat!$H$10:$BT$193,AY$4,FALSE))</f>
        <v>#N/A</v>
      </c>
      <c r="AZ30" s="60" t="e">
        <f t="shared" ref="AZ30:AZ33" si="69">IF($C30="","",(5*AU30+4*AW30+3*AX30+2*AV30+1*AY30+0.5*(AVERAGE(AU30:AV30))+0.5*AVERAGE(AU30,AY30)+1*(AVERAGE(AU30,AW30))+1*AVERAGE(AU30,AX30))/(5+4+3+2+1+0.5+0.5+1+1))</f>
        <v>#N/A</v>
      </c>
    </row>
    <row r="31" spans="1:52" x14ac:dyDescent="0.25">
      <c r="A31">
        <v>2</v>
      </c>
      <c r="B31" s="29" t="s">
        <v>91</v>
      </c>
      <c r="C31" s="30"/>
      <c r="D31" s="30" t="str">
        <f>IF($C31="","",VLOOKUP($C31,KALBat!$H$10:$BT$193,D$4,FALSE))</f>
        <v/>
      </c>
      <c r="E31" s="30" t="str">
        <f>IF($C31="","",VLOOKUP($C31,KALBat!$H$10:$BT$193,E$4,FALSE))</f>
        <v/>
      </c>
      <c r="F31" s="46" t="str">
        <f>IF($C31="","",IF(J31&gt;5,1,0))</f>
        <v/>
      </c>
      <c r="G31" s="263" t="str">
        <f t="shared" si="50"/>
        <v/>
      </c>
      <c r="H31" s="263" t="str">
        <f t="shared" si="50"/>
        <v/>
      </c>
      <c r="I31" s="263" t="str">
        <f>IF($C31="","","-")</f>
        <v/>
      </c>
      <c r="J31" s="51" t="str">
        <f>IF($C31="","",VLOOKUP($C31,KALBat!$H$10:$BT$193,J$4,FALSE))</f>
        <v/>
      </c>
      <c r="K31" s="30" t="str">
        <f>IF($C31="","",VLOOKUP($C31,KALBat!$H$10:$BT$193,K$4,FALSE))</f>
        <v/>
      </c>
      <c r="L31" s="31" t="str">
        <f>IF($C31="","",VLOOKUP($C31,KALBat!$H$10:$BT$193,L$4,FALSE))</f>
        <v/>
      </c>
      <c r="M31" s="30" t="str">
        <f>IF($C31="","",VLOOKUP($C31,KALBat!$H$10:$BT$193,M$4,FALSE))</f>
        <v/>
      </c>
      <c r="N31" s="30" t="str">
        <f>IF($C31="","",VLOOKUP($C31,KALBat!$H$10:$BT$193,N$4,FALSE))</f>
        <v/>
      </c>
      <c r="O31" s="30" t="str">
        <f>IF($C31="","",VLOOKUP($C31,KALBat!$H$10:$BT$193,O$4,FALSE))</f>
        <v/>
      </c>
      <c r="P31" s="30" t="str">
        <f>IF($C31="","",VLOOKUP($C31,KALBat!$H$10:$BT$193,P$4,FALSE))</f>
        <v/>
      </c>
      <c r="Q31" s="30" t="str">
        <f>IF($C31="","",VLOOKUP($C31,KALBat!$H$10:$BT$193,Q$4,FALSE))</f>
        <v/>
      </c>
      <c r="R31" s="30" t="str">
        <f>IF($C31="","",VLOOKUP($C31,KALBat!$H$10:$BT$193,R$4,FALSE))</f>
        <v/>
      </c>
      <c r="S31" s="30" t="str">
        <f>IF($C31="","",VLOOKUP($C31,KALBat!$H$10:$BT$193,S$4,FALSE))</f>
        <v/>
      </c>
      <c r="T31" s="31" t="str">
        <f>IF($C31="","",VLOOKUP($C31,KALBat!$H$10:$BT$193,T$4,FALSE))</f>
        <v/>
      </c>
      <c r="U31" s="263" t="str">
        <f t="shared" si="51"/>
        <v/>
      </c>
      <c r="V31" s="263" t="str">
        <f t="shared" si="52"/>
        <v/>
      </c>
      <c r="W31" s="263" t="str">
        <f t="shared" si="53"/>
        <v/>
      </c>
      <c r="X31" s="263" t="str">
        <f t="shared" si="54"/>
        <v/>
      </c>
      <c r="Y31" s="263" t="str">
        <f t="shared" si="55"/>
        <v/>
      </c>
      <c r="Z31" s="263" t="str">
        <f t="shared" si="56"/>
        <v/>
      </c>
      <c r="AA31" s="263" t="str">
        <f t="shared" si="57"/>
        <v/>
      </c>
      <c r="AB31" s="263" t="str">
        <f t="shared" si="58"/>
        <v/>
      </c>
      <c r="AC31" s="264" t="str">
        <f t="shared" si="59"/>
        <v/>
      </c>
      <c r="AD31" s="30" t="str">
        <f>IF($C31="","",VLOOKUP($C31,KALBat!$H$10:$BT$193,AD$4,FALSE))</f>
        <v/>
      </c>
      <c r="AE31" s="30" t="str">
        <f>IF($C31="","",VLOOKUP($C31,KALBat!$H$10:$BT$193,AE$4,FALSE))</f>
        <v/>
      </c>
      <c r="AF31" s="30" t="str">
        <f>IF($C31="","",VLOOKUP($C31,KALBat!$H$10:$BT$193,AF$4,FALSE))</f>
        <v/>
      </c>
      <c r="AG31" s="30" t="str">
        <f>IF($C31="","",VLOOKUP($C31,KALBat!$H$10:$BT$193,AG$4,FALSE))</f>
        <v/>
      </c>
      <c r="AH31" s="30" t="str">
        <f>IF($C31="","",VLOOKUP($C31,KALBat!$H$10:$BT$193,AH$4,FALSE))</f>
        <v/>
      </c>
      <c r="AI31" s="30" t="str">
        <f>IF($C31="","",VLOOKUP($C31,KALBat!$H$10:$BT$193,AI$4,FALSE))</f>
        <v/>
      </c>
      <c r="AJ31" s="31" t="str">
        <f>IF($C31="","",VLOOKUP($C31,KALBat!$H$10:$BT$193,AJ$4,FALSE))</f>
        <v/>
      </c>
      <c r="AK31" s="60" t="str">
        <f t="shared" ref="AK31:AK33" si="70">IF($C31="","",(5*AD31+4*AF31+3*AG31+2*AE31+1*AH31+0.5*(AVERAGE(AD31:AE31))+0.5*AVERAGE(AD31,AH31)+1*(AVERAGE(AD31,AF31))+1*AVERAGE(AD31,AG31))/(5+4+3+2+1+0.5+0.5+1+1))</f>
        <v/>
      </c>
      <c r="AL31" s="263" t="str">
        <f t="shared" si="60"/>
        <v/>
      </c>
      <c r="AM31" s="263" t="str">
        <f t="shared" si="61"/>
        <v/>
      </c>
      <c r="AN31" s="263" t="str">
        <f t="shared" si="62"/>
        <v/>
      </c>
      <c r="AO31" s="263" t="str">
        <f t="shared" si="63"/>
        <v/>
      </c>
      <c r="AP31" s="263" t="str">
        <f t="shared" si="64"/>
        <v/>
      </c>
      <c r="AQ31" s="263" t="str">
        <f t="shared" si="65"/>
        <v/>
      </c>
      <c r="AR31" s="263" t="str">
        <f t="shared" si="66"/>
        <v/>
      </c>
      <c r="AS31" s="263" t="str">
        <f t="shared" si="67"/>
        <v/>
      </c>
      <c r="AT31" s="264" t="str">
        <f t="shared" si="68"/>
        <v/>
      </c>
      <c r="AU31" s="51" t="str">
        <f>IF($C31="","",VLOOKUP($C31,KALBat!$H$10:$BT$193,AU$4,FALSE))</f>
        <v/>
      </c>
      <c r="AV31" s="30" t="str">
        <f>IF($C31="","",VLOOKUP($C31,KALBat!$H$10:$BT$193,AV$4,FALSE))</f>
        <v/>
      </c>
      <c r="AW31" s="30" t="str">
        <f>IF($C31="","",VLOOKUP($C31,KALBat!$H$10:$BT$193,AW$4,FALSE))</f>
        <v/>
      </c>
      <c r="AX31" s="30" t="str">
        <f>IF($C31="","",VLOOKUP($C31,KALBat!$H$10:$BT$193,AX$4,FALSE))</f>
        <v/>
      </c>
      <c r="AY31" s="31" t="str">
        <f>IF($C31="","",VLOOKUP($C31,KALBat!$H$10:$BT$193,AY$4,FALSE))</f>
        <v/>
      </c>
      <c r="AZ31" s="60" t="str">
        <f t="shared" si="69"/>
        <v/>
      </c>
    </row>
    <row r="32" spans="1:52" x14ac:dyDescent="0.25">
      <c r="A32">
        <v>3</v>
      </c>
      <c r="B32" s="29" t="s">
        <v>91</v>
      </c>
      <c r="C32" s="30"/>
      <c r="D32" s="30" t="str">
        <f>IF($C32="","",VLOOKUP($C32,KALBat!$H$10:$BT$193,D$4,FALSE))</f>
        <v/>
      </c>
      <c r="E32" s="30" t="str">
        <f>IF($C32="","",VLOOKUP($C32,KALBat!$H$10:$BT$193,E$4,FALSE))</f>
        <v/>
      </c>
      <c r="F32" s="46" t="str">
        <f>IF($C32="","",IF(J32&gt;5,1,0))</f>
        <v/>
      </c>
      <c r="G32" s="263" t="str">
        <f t="shared" si="50"/>
        <v/>
      </c>
      <c r="H32" s="263" t="str">
        <f t="shared" si="50"/>
        <v/>
      </c>
      <c r="I32" s="263" t="str">
        <f>IF($C32="","","-")</f>
        <v/>
      </c>
      <c r="J32" s="51" t="str">
        <f>IF($C32="","",VLOOKUP($C32,KALBat!$H$10:$BT$193,J$4,FALSE))</f>
        <v/>
      </c>
      <c r="K32" s="30" t="str">
        <f>IF($C32="","",VLOOKUP($C32,KALBat!$H$10:$BT$193,K$4,FALSE))</f>
        <v/>
      </c>
      <c r="L32" s="31" t="str">
        <f>IF($C32="","",VLOOKUP($C32,KALBat!$H$10:$BT$193,L$4,FALSE))</f>
        <v/>
      </c>
      <c r="M32" s="30" t="str">
        <f>IF($C32="","",VLOOKUP($C32,KALBat!$H$10:$BT$193,M$4,FALSE))</f>
        <v/>
      </c>
      <c r="N32" s="30" t="str">
        <f>IF($C32="","",VLOOKUP($C32,KALBat!$H$10:$BT$193,N$4,FALSE))</f>
        <v/>
      </c>
      <c r="O32" s="30" t="str">
        <f>IF($C32="","",VLOOKUP($C32,KALBat!$H$10:$BT$193,O$4,FALSE))</f>
        <v/>
      </c>
      <c r="P32" s="30" t="str">
        <f>IF($C32="","",VLOOKUP($C32,KALBat!$H$10:$BT$193,P$4,FALSE))</f>
        <v/>
      </c>
      <c r="Q32" s="30" t="str">
        <f>IF($C32="","",VLOOKUP($C32,KALBat!$H$10:$BT$193,Q$4,FALSE))</f>
        <v/>
      </c>
      <c r="R32" s="30" t="str">
        <f>IF($C32="","",VLOOKUP($C32,KALBat!$H$10:$BT$193,R$4,FALSE))</f>
        <v/>
      </c>
      <c r="S32" s="30" t="str">
        <f>IF($C32="","",VLOOKUP($C32,KALBat!$H$10:$BT$193,S$4,FALSE))</f>
        <v/>
      </c>
      <c r="T32" s="31" t="str">
        <f>IF($C32="","",VLOOKUP($C32,KALBat!$H$10:$BT$193,T$4,FALSE))</f>
        <v/>
      </c>
      <c r="U32" s="263" t="str">
        <f t="shared" si="51"/>
        <v/>
      </c>
      <c r="V32" s="263" t="str">
        <f t="shared" si="52"/>
        <v/>
      </c>
      <c r="W32" s="263" t="str">
        <f t="shared" si="53"/>
        <v/>
      </c>
      <c r="X32" s="263" t="str">
        <f t="shared" si="54"/>
        <v/>
      </c>
      <c r="Y32" s="263" t="str">
        <f t="shared" si="55"/>
        <v/>
      </c>
      <c r="Z32" s="263" t="str">
        <f t="shared" si="56"/>
        <v/>
      </c>
      <c r="AA32" s="263" t="str">
        <f t="shared" si="57"/>
        <v/>
      </c>
      <c r="AB32" s="263" t="str">
        <f t="shared" si="58"/>
        <v/>
      </c>
      <c r="AC32" s="264" t="str">
        <f t="shared" si="59"/>
        <v/>
      </c>
      <c r="AD32" s="30" t="str">
        <f>IF($C32="","",VLOOKUP($C32,KALBat!$H$10:$BT$193,AD$4,FALSE))</f>
        <v/>
      </c>
      <c r="AE32" s="30" t="str">
        <f>IF($C32="","",VLOOKUP($C32,KALBat!$H$10:$BT$193,AE$4,FALSE))</f>
        <v/>
      </c>
      <c r="AF32" s="30" t="str">
        <f>IF($C32="","",VLOOKUP($C32,KALBat!$H$10:$BT$193,AF$4,FALSE))</f>
        <v/>
      </c>
      <c r="AG32" s="30" t="str">
        <f>IF($C32="","",VLOOKUP($C32,KALBat!$H$10:$BT$193,AG$4,FALSE))</f>
        <v/>
      </c>
      <c r="AH32" s="30" t="str">
        <f>IF($C32="","",VLOOKUP($C32,KALBat!$H$10:$BT$193,AH$4,FALSE))</f>
        <v/>
      </c>
      <c r="AI32" s="30" t="str">
        <f>IF($C32="","",VLOOKUP($C32,KALBat!$H$10:$BT$193,AI$4,FALSE))</f>
        <v/>
      </c>
      <c r="AJ32" s="31" t="str">
        <f>IF($C32="","",VLOOKUP($C32,KALBat!$H$10:$BT$193,AJ$4,FALSE))</f>
        <v/>
      </c>
      <c r="AK32" s="60" t="str">
        <f t="shared" si="70"/>
        <v/>
      </c>
      <c r="AL32" s="263" t="str">
        <f t="shared" si="60"/>
        <v/>
      </c>
      <c r="AM32" s="263" t="str">
        <f t="shared" si="61"/>
        <v/>
      </c>
      <c r="AN32" s="263" t="str">
        <f t="shared" si="62"/>
        <v/>
      </c>
      <c r="AO32" s="263" t="str">
        <f t="shared" si="63"/>
        <v/>
      </c>
      <c r="AP32" s="263" t="str">
        <f t="shared" si="64"/>
        <v/>
      </c>
      <c r="AQ32" s="263" t="str">
        <f t="shared" si="65"/>
        <v/>
      </c>
      <c r="AR32" s="263" t="str">
        <f t="shared" si="66"/>
        <v/>
      </c>
      <c r="AS32" s="263" t="str">
        <f t="shared" si="67"/>
        <v/>
      </c>
      <c r="AT32" s="264" t="str">
        <f t="shared" si="68"/>
        <v/>
      </c>
      <c r="AU32" s="51" t="str">
        <f>IF($C32="","",VLOOKUP($C32,KALBat!$H$10:$BT$193,AU$4,FALSE))</f>
        <v/>
      </c>
      <c r="AV32" s="30" t="str">
        <f>IF($C32="","",VLOOKUP($C32,KALBat!$H$10:$BT$193,AV$4,FALSE))</f>
        <v/>
      </c>
      <c r="AW32" s="30" t="str">
        <f>IF($C32="","",VLOOKUP($C32,KALBat!$H$10:$BT$193,AW$4,FALSE))</f>
        <v/>
      </c>
      <c r="AX32" s="30" t="str">
        <f>IF($C32="","",VLOOKUP($C32,KALBat!$H$10:$BT$193,AX$4,FALSE))</f>
        <v/>
      </c>
      <c r="AY32" s="31" t="str">
        <f>IF($C32="","",VLOOKUP($C32,KALBat!$H$10:$BT$193,AY$4,FALSE))</f>
        <v/>
      </c>
      <c r="AZ32" s="60" t="str">
        <f t="shared" si="69"/>
        <v/>
      </c>
    </row>
    <row r="33" spans="1:52" x14ac:dyDescent="0.25">
      <c r="A33">
        <v>4</v>
      </c>
      <c r="B33" s="32" t="s">
        <v>91</v>
      </c>
      <c r="C33" s="33"/>
      <c r="D33" s="33" t="str">
        <f>IF($C33="","",VLOOKUP($C33,KALBat!$H$10:$BT$193,D$4,FALSE))</f>
        <v/>
      </c>
      <c r="E33" s="33" t="str">
        <f>IF($C33="","",VLOOKUP($C33,KALBat!$H$10:$BT$193,E$4,FALSE))</f>
        <v/>
      </c>
      <c r="F33" s="47" t="str">
        <f>IF($C33="","",IF(J33&gt;5,1,0))</f>
        <v/>
      </c>
      <c r="G33" s="261" t="str">
        <f t="shared" si="50"/>
        <v/>
      </c>
      <c r="H33" s="261" t="str">
        <f t="shared" si="50"/>
        <v/>
      </c>
      <c r="I33" s="261" t="str">
        <f>IF($C33="","","-")</f>
        <v/>
      </c>
      <c r="J33" s="52" t="str">
        <f>IF($C33="","",VLOOKUP($C33,KALBat!$H$10:$BT$193,J$4,FALSE))</f>
        <v/>
      </c>
      <c r="K33" s="33" t="str">
        <f>IF($C33="","",VLOOKUP($C33,KALBat!$H$10:$BT$193,K$4,FALSE))</f>
        <v/>
      </c>
      <c r="L33" s="35" t="str">
        <f>IF($C33="","",VLOOKUP($C33,KALBat!$H$10:$BT$193,L$4,FALSE))</f>
        <v/>
      </c>
      <c r="M33" s="33" t="str">
        <f>IF($C33="","",VLOOKUP($C33,KALBat!$H$10:$BT$193,M$4,FALSE))</f>
        <v/>
      </c>
      <c r="N33" s="33" t="str">
        <f>IF($C33="","",VLOOKUP($C33,KALBat!$H$10:$BT$193,N$4,FALSE))</f>
        <v/>
      </c>
      <c r="O33" s="33" t="str">
        <f>IF($C33="","",VLOOKUP($C33,KALBat!$H$10:$BT$193,O$4,FALSE))</f>
        <v/>
      </c>
      <c r="P33" s="33" t="str">
        <f>IF($C33="","",VLOOKUP($C33,KALBat!$H$10:$BT$193,P$4,FALSE))</f>
        <v/>
      </c>
      <c r="Q33" s="33" t="str">
        <f>IF($C33="","",VLOOKUP($C33,KALBat!$H$10:$BT$193,Q$4,FALSE))</f>
        <v/>
      </c>
      <c r="R33" s="33" t="str">
        <f>IF($C33="","",VLOOKUP($C33,KALBat!$H$10:$BT$193,R$4,FALSE))</f>
        <v/>
      </c>
      <c r="S33" s="33" t="str">
        <f>IF($C33="","",VLOOKUP($C33,KALBat!$H$10:$BT$193,S$4,FALSE))</f>
        <v/>
      </c>
      <c r="T33" s="35" t="str">
        <f>IF($C33="","",VLOOKUP($C33,KALBat!$H$10:$BT$193,T$4,FALSE))</f>
        <v/>
      </c>
      <c r="U33" s="261" t="str">
        <f t="shared" si="51"/>
        <v/>
      </c>
      <c r="V33" s="261" t="str">
        <f t="shared" si="52"/>
        <v/>
      </c>
      <c r="W33" s="261" t="str">
        <f t="shared" si="53"/>
        <v/>
      </c>
      <c r="X33" s="261" t="str">
        <f t="shared" si="54"/>
        <v/>
      </c>
      <c r="Y33" s="261" t="str">
        <f t="shared" si="55"/>
        <v/>
      </c>
      <c r="Z33" s="261" t="str">
        <f t="shared" si="56"/>
        <v/>
      </c>
      <c r="AA33" s="261" t="str">
        <f t="shared" si="57"/>
        <v/>
      </c>
      <c r="AB33" s="261" t="str">
        <f t="shared" si="58"/>
        <v/>
      </c>
      <c r="AC33" s="262" t="str">
        <f t="shared" si="59"/>
        <v/>
      </c>
      <c r="AD33" s="33" t="str">
        <f>IF($C33="","",VLOOKUP($C33,KALBat!$H$10:$BT$193,AD$4,FALSE))</f>
        <v/>
      </c>
      <c r="AE33" s="33" t="str">
        <f>IF($C33="","",VLOOKUP($C33,KALBat!$H$10:$BT$193,AE$4,FALSE))</f>
        <v/>
      </c>
      <c r="AF33" s="33" t="str">
        <f>IF($C33="","",VLOOKUP($C33,KALBat!$H$10:$BT$193,AF$4,FALSE))</f>
        <v/>
      </c>
      <c r="AG33" s="33" t="str">
        <f>IF($C33="","",VLOOKUP($C33,KALBat!$H$10:$BT$193,AG$4,FALSE))</f>
        <v/>
      </c>
      <c r="AH33" s="33" t="str">
        <f>IF($C33="","",VLOOKUP($C33,KALBat!$H$10:$BT$193,AH$4,FALSE))</f>
        <v/>
      </c>
      <c r="AI33" s="33" t="str">
        <f>IF($C33="","",VLOOKUP($C33,KALBat!$H$10:$BT$193,AI$4,FALSE))</f>
        <v/>
      </c>
      <c r="AJ33" s="35" t="str">
        <f>IF($C33="","",VLOOKUP($C33,KALBat!$H$10:$BT$193,AJ$4,FALSE))</f>
        <v/>
      </c>
      <c r="AK33" s="61" t="str">
        <f t="shared" si="70"/>
        <v/>
      </c>
      <c r="AL33" s="261" t="str">
        <f t="shared" si="60"/>
        <v/>
      </c>
      <c r="AM33" s="261" t="str">
        <f t="shared" si="61"/>
        <v/>
      </c>
      <c r="AN33" s="261" t="str">
        <f t="shared" si="62"/>
        <v/>
      </c>
      <c r="AO33" s="261" t="str">
        <f t="shared" si="63"/>
        <v/>
      </c>
      <c r="AP33" s="261" t="str">
        <f t="shared" si="64"/>
        <v/>
      </c>
      <c r="AQ33" s="261" t="str">
        <f t="shared" si="65"/>
        <v/>
      </c>
      <c r="AR33" s="261" t="str">
        <f t="shared" si="66"/>
        <v/>
      </c>
      <c r="AS33" s="261" t="str">
        <f t="shared" si="67"/>
        <v/>
      </c>
      <c r="AT33" s="262" t="str">
        <f t="shared" si="68"/>
        <v/>
      </c>
      <c r="AU33" s="52" t="str">
        <f>IF($C33="","",VLOOKUP($C33,KALBat!$H$10:$BT$193,AU$4,FALSE))</f>
        <v/>
      </c>
      <c r="AV33" s="33" t="str">
        <f>IF($C33="","",VLOOKUP($C33,KALBat!$H$10:$BT$193,AV$4,FALSE))</f>
        <v/>
      </c>
      <c r="AW33" s="33" t="str">
        <f>IF($C33="","",VLOOKUP($C33,KALBat!$H$10:$BT$193,AW$4,FALSE))</f>
        <v/>
      </c>
      <c r="AX33" s="33" t="str">
        <f>IF($C33="","",VLOOKUP($C33,KALBat!$H$10:$BT$193,AX$4,FALSE))</f>
        <v/>
      </c>
      <c r="AY33" s="35" t="str">
        <f>IF($C33="","",VLOOKUP($C33,KALBat!$H$10:$BT$193,AY$4,FALSE))</f>
        <v/>
      </c>
      <c r="AZ33" s="61" t="str">
        <f t="shared" si="69"/>
        <v/>
      </c>
    </row>
    <row r="35" spans="1:52" s="1" customFormat="1" x14ac:dyDescent="0.25">
      <c r="B35" s="258" t="s">
        <v>145</v>
      </c>
      <c r="C35" s="37" t="s">
        <v>108</v>
      </c>
      <c r="D35" s="37" t="s">
        <v>109</v>
      </c>
      <c r="E35" s="43" t="s">
        <v>91</v>
      </c>
      <c r="F35" s="259" t="s">
        <v>146</v>
      </c>
      <c r="G35" s="259" t="s">
        <v>150</v>
      </c>
      <c r="H35" s="260" t="s">
        <v>148</v>
      </c>
      <c r="I35" s="81" t="s">
        <v>172</v>
      </c>
      <c r="J35" s="258" t="s">
        <v>82</v>
      </c>
      <c r="K35" s="259" t="s">
        <v>135</v>
      </c>
      <c r="L35" s="259" t="s">
        <v>136</v>
      </c>
      <c r="M35" s="259" t="s">
        <v>193</v>
      </c>
      <c r="N35" s="259" t="s">
        <v>83</v>
      </c>
      <c r="O35" s="258" t="s">
        <v>194</v>
      </c>
      <c r="P35" s="260" t="s">
        <v>195</v>
      </c>
      <c r="Q35" s="258" t="s">
        <v>203</v>
      </c>
      <c r="R35" s="80" t="s">
        <v>219</v>
      </c>
      <c r="T35" s="258" t="s">
        <v>109</v>
      </c>
      <c r="U35" s="258" t="s">
        <v>204</v>
      </c>
      <c r="V35" s="260" t="s">
        <v>220</v>
      </c>
      <c r="W35" s="259" t="s">
        <v>203</v>
      </c>
      <c r="X35" s="260" t="s">
        <v>219</v>
      </c>
      <c r="AG35" s="393" t="s">
        <v>320</v>
      </c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5"/>
    </row>
    <row r="36" spans="1:52" x14ac:dyDescent="0.25">
      <c r="B36" s="29">
        <v>1</v>
      </c>
      <c r="C36" s="50"/>
      <c r="D36" s="26" t="s">
        <v>87</v>
      </c>
      <c r="E36" s="31" t="str">
        <f t="shared" ref="E36:E44" si="71">IF($C36="","",VLOOKUP($C36,$C$6:$AK$33,$E$4-2,FALSE))</f>
        <v/>
      </c>
      <c r="F36" s="263" t="str">
        <f t="shared" ref="F36:F44" si="72">IF($C36="","",VLOOKUP($C36,$C$6:$AK$33,18+$B36,FALSE))</f>
        <v/>
      </c>
      <c r="G36" s="263" t="str">
        <f t="shared" ref="G36:G44" si="73">IF($C36="","",IF(VLOOKUP($C36,$C$6:$AK$33,18+3,FALSE)=1,3,IF(VLOOKUP($C36,$C$6:$AK$33,18+4,FALSE)=1,4,IF(VLOOKUP($C36,$C$6:$AK$33,18+1,FALSE)=1,1,IF(VLOOKUP($C36,$C$6:$AK$33,18+5,FALSE)=1,5,IF(VLOOKUP($C36,$C$6:$AK$33,18+2,FALSE)=1,2,IF(VLOOKUP($C36,$C$6:$AK$33,18+6,FALSE)=1,6,IF(VLOOKUP($C36,$C$6:$AK$33,18+7,FALSE)=1,7,IF(VLOOKUP($C36,$C$6:$AK$33,18+8,FALSE)=1,8,9)))))))))</f>
        <v/>
      </c>
      <c r="H36" s="8" t="str">
        <f t="shared" ref="H36:H44" si="74">IF($C36="","",VLOOKUP($C36,$C$6:$AK$33,35,FALSE))</f>
        <v/>
      </c>
      <c r="I36" s="82">
        <v>3</v>
      </c>
      <c r="J36" s="46" t="str">
        <f t="shared" ref="J36:J44" si="75">IF($C36="","",VLOOKUP($C36,$C$6:$AZ$33,17+AD$4,FALSE))</f>
        <v/>
      </c>
      <c r="K36" s="263" t="str">
        <f t="shared" ref="K36:K44" si="76">IF($C36="","",VLOOKUP($C36,$C$6:$AZ$33,17+AE$4,FALSE))</f>
        <v/>
      </c>
      <c r="L36" s="263" t="str">
        <f t="shared" ref="L36:L44" si="77">IF($C36="","",VLOOKUP($C36,$C$6:$AZ$33,17+AF$4,FALSE))</f>
        <v/>
      </c>
      <c r="M36" s="263" t="str">
        <f t="shared" ref="M36:M44" si="78">IF($C36="","",VLOOKUP($C36,$C$6:$AZ$33,17+AG$4,FALSE))</f>
        <v/>
      </c>
      <c r="N36" s="263" t="str">
        <f t="shared" ref="N36:N44" si="79">IF($C36="","",VLOOKUP($C36,$C$6:$AZ$33,17+AH$4,FALSE))</f>
        <v/>
      </c>
      <c r="O36" s="46" t="str">
        <f t="shared" ref="O36:O44" si="80">IF($C36="","",VLOOKUP($C36,$C$6:$AZ$33,1+AI$4,FALSE))</f>
        <v/>
      </c>
      <c r="P36" s="264" t="str">
        <f t="shared" ref="P36:P44" si="81">IF($C36="","",VLOOKUP($C36,$C$6:$AZ$33,1+AJ$4,FALSE))</f>
        <v/>
      </c>
      <c r="Q36" s="107" t="str">
        <f t="shared" ref="Q36:Q44" si="82">IF($C36="","",IF($D36="DH","-",VLOOKUP($C36,$C$5:$AZ$33,9+VLOOKUP($D36,$T$35:$U$43,2,FALSE),FALSE)))</f>
        <v/>
      </c>
      <c r="R36" s="94" t="str">
        <f t="shared" ref="R36:R44" si="83">IF($C36="","",IF($D36="DH","-",VLOOKUP($C36,$C$5:$AZ$33,VLOOKUP($D36,$T$35:$V$43,3,FALSE),FALSE)))</f>
        <v/>
      </c>
      <c r="T36" s="46" t="s">
        <v>82</v>
      </c>
      <c r="U36" s="46">
        <v>2</v>
      </c>
      <c r="V36" s="264">
        <v>8</v>
      </c>
      <c r="W36" s="263" t="str">
        <f>VLOOKUP($T36,$D$35:$R$44,14,FALSE)</f>
        <v/>
      </c>
      <c r="X36" s="264" t="str">
        <f>VLOOKUP($T36,$D$35:$R$44,15,FALSE)</f>
        <v/>
      </c>
      <c r="AG36" s="192">
        <v>1</v>
      </c>
      <c r="AH36" s="391" t="s">
        <v>315</v>
      </c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2"/>
    </row>
    <row r="37" spans="1:52" x14ac:dyDescent="0.25">
      <c r="B37" s="29">
        <v>2</v>
      </c>
      <c r="C37" s="51"/>
      <c r="D37" s="30" t="s">
        <v>88</v>
      </c>
      <c r="E37" s="31" t="str">
        <f t="shared" si="71"/>
        <v/>
      </c>
      <c r="F37" s="263" t="str">
        <f t="shared" si="72"/>
        <v/>
      </c>
      <c r="G37" s="263" t="str">
        <f t="shared" si="73"/>
        <v/>
      </c>
      <c r="H37" s="8" t="str">
        <f t="shared" si="74"/>
        <v/>
      </c>
      <c r="I37" s="82">
        <v>5</v>
      </c>
      <c r="J37" s="46" t="str">
        <f t="shared" si="75"/>
        <v/>
      </c>
      <c r="K37" s="263" t="str">
        <f t="shared" si="76"/>
        <v/>
      </c>
      <c r="L37" s="263" t="str">
        <f t="shared" si="77"/>
        <v/>
      </c>
      <c r="M37" s="263" t="str">
        <f t="shared" si="78"/>
        <v/>
      </c>
      <c r="N37" s="263" t="str">
        <f t="shared" si="79"/>
        <v/>
      </c>
      <c r="O37" s="46" t="str">
        <f t="shared" si="80"/>
        <v/>
      </c>
      <c r="P37" s="264" t="str">
        <f t="shared" si="81"/>
        <v/>
      </c>
      <c r="Q37" s="108" t="str">
        <f t="shared" si="82"/>
        <v/>
      </c>
      <c r="R37" s="94" t="str">
        <f t="shared" si="83"/>
        <v/>
      </c>
      <c r="T37" s="46" t="s">
        <v>84</v>
      </c>
      <c r="U37" s="46">
        <v>3</v>
      </c>
      <c r="V37" s="264">
        <v>9</v>
      </c>
      <c r="W37" s="263" t="str">
        <f t="shared" ref="W37:W43" si="84">VLOOKUP($T37,$D$35:$R$44,14,FALSE)</f>
        <v/>
      </c>
      <c r="X37" s="264" t="str">
        <f t="shared" ref="X37:X43" si="85">VLOOKUP($T37,$D$35:$R$44,15,FALSE)</f>
        <v/>
      </c>
      <c r="AG37" s="70">
        <v>2</v>
      </c>
      <c r="AH37" s="391" t="s">
        <v>316</v>
      </c>
      <c r="AI37" s="391"/>
      <c r="AJ37" s="391"/>
      <c r="AK37" s="391"/>
      <c r="AL37" s="391"/>
      <c r="AM37" s="391"/>
      <c r="AN37" s="391"/>
      <c r="AO37" s="391"/>
      <c r="AP37" s="391"/>
      <c r="AQ37" s="391"/>
      <c r="AR37" s="391"/>
      <c r="AS37" s="391"/>
      <c r="AT37" s="392"/>
    </row>
    <row r="38" spans="1:52" x14ac:dyDescent="0.25">
      <c r="B38" s="29">
        <v>3</v>
      </c>
      <c r="C38" s="51"/>
      <c r="D38" s="30" t="s">
        <v>12</v>
      </c>
      <c r="E38" s="31" t="str">
        <f t="shared" si="71"/>
        <v/>
      </c>
      <c r="F38" s="263" t="str">
        <f t="shared" si="72"/>
        <v/>
      </c>
      <c r="G38" s="263" t="str">
        <f t="shared" si="73"/>
        <v/>
      </c>
      <c r="H38" s="8" t="str">
        <f t="shared" si="74"/>
        <v/>
      </c>
      <c r="I38" s="82">
        <v>1</v>
      </c>
      <c r="J38" s="46" t="str">
        <f t="shared" si="75"/>
        <v/>
      </c>
      <c r="K38" s="263" t="str">
        <f t="shared" si="76"/>
        <v/>
      </c>
      <c r="L38" s="263" t="str">
        <f t="shared" si="77"/>
        <v/>
      </c>
      <c r="M38" s="263" t="str">
        <f t="shared" si="78"/>
        <v/>
      </c>
      <c r="N38" s="263" t="str">
        <f t="shared" si="79"/>
        <v/>
      </c>
      <c r="O38" s="46" t="str">
        <f t="shared" si="80"/>
        <v/>
      </c>
      <c r="P38" s="264" t="str">
        <f t="shared" si="81"/>
        <v/>
      </c>
      <c r="Q38" s="108" t="str">
        <f t="shared" si="82"/>
        <v/>
      </c>
      <c r="R38" s="94" t="str">
        <f t="shared" si="83"/>
        <v/>
      </c>
      <c r="T38" s="46" t="s">
        <v>85</v>
      </c>
      <c r="U38" s="46">
        <v>4</v>
      </c>
      <c r="V38" s="264">
        <v>9</v>
      </c>
      <c r="W38" s="263" t="str">
        <f t="shared" si="84"/>
        <v/>
      </c>
      <c r="X38" s="264" t="str">
        <f t="shared" si="85"/>
        <v/>
      </c>
      <c r="AG38" s="70">
        <v>3</v>
      </c>
      <c r="AH38" s="391" t="s">
        <v>318</v>
      </c>
      <c r="AI38" s="391"/>
      <c r="AJ38" s="391"/>
      <c r="AK38" s="391"/>
      <c r="AL38" s="391"/>
      <c r="AM38" s="391"/>
      <c r="AN38" s="391"/>
      <c r="AO38" s="391"/>
      <c r="AP38" s="391"/>
      <c r="AQ38" s="391"/>
      <c r="AR38" s="391"/>
      <c r="AS38" s="391"/>
      <c r="AT38" s="392"/>
    </row>
    <row r="39" spans="1:52" x14ac:dyDescent="0.25">
      <c r="B39" s="29">
        <v>4</v>
      </c>
      <c r="C39" s="51"/>
      <c r="D39" s="58" t="s">
        <v>84</v>
      </c>
      <c r="E39" s="31" t="str">
        <f t="shared" si="71"/>
        <v/>
      </c>
      <c r="F39" s="263" t="str">
        <f t="shared" si="72"/>
        <v/>
      </c>
      <c r="G39" s="263" t="str">
        <f t="shared" si="73"/>
        <v/>
      </c>
      <c r="H39" s="8" t="str">
        <f t="shared" si="74"/>
        <v/>
      </c>
      <c r="I39" s="82">
        <v>2</v>
      </c>
      <c r="J39" s="46" t="str">
        <f t="shared" si="75"/>
        <v/>
      </c>
      <c r="K39" s="263" t="str">
        <f t="shared" si="76"/>
        <v/>
      </c>
      <c r="L39" s="263" t="str">
        <f t="shared" si="77"/>
        <v/>
      </c>
      <c r="M39" s="263" t="str">
        <f t="shared" si="78"/>
        <v/>
      </c>
      <c r="N39" s="263" t="str">
        <f t="shared" si="79"/>
        <v/>
      </c>
      <c r="O39" s="46" t="str">
        <f t="shared" si="80"/>
        <v/>
      </c>
      <c r="P39" s="264" t="str">
        <f t="shared" si="81"/>
        <v/>
      </c>
      <c r="Q39" s="108" t="str">
        <f t="shared" si="82"/>
        <v/>
      </c>
      <c r="R39" s="94" t="str">
        <f t="shared" si="83"/>
        <v/>
      </c>
      <c r="T39" s="46" t="s">
        <v>86</v>
      </c>
      <c r="U39" s="46">
        <v>5</v>
      </c>
      <c r="V39" s="264">
        <v>9</v>
      </c>
      <c r="W39" s="263" t="str">
        <f t="shared" si="84"/>
        <v/>
      </c>
      <c r="X39" s="264" t="str">
        <f t="shared" si="85"/>
        <v/>
      </c>
      <c r="AG39" s="70">
        <v>4</v>
      </c>
      <c r="AH39" s="398" t="s">
        <v>317</v>
      </c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</row>
    <row r="40" spans="1:52" x14ac:dyDescent="0.25">
      <c r="B40" s="29">
        <v>5</v>
      </c>
      <c r="C40" s="51"/>
      <c r="D40" s="58" t="s">
        <v>86</v>
      </c>
      <c r="E40" s="31" t="str">
        <f t="shared" si="71"/>
        <v/>
      </c>
      <c r="F40" s="263" t="str">
        <f t="shared" si="72"/>
        <v/>
      </c>
      <c r="G40" s="263" t="str">
        <f t="shared" si="73"/>
        <v/>
      </c>
      <c r="H40" s="8" t="str">
        <f t="shared" si="74"/>
        <v/>
      </c>
      <c r="I40" s="82">
        <v>4</v>
      </c>
      <c r="J40" s="46" t="str">
        <f t="shared" si="75"/>
        <v/>
      </c>
      <c r="K40" s="263" t="str">
        <f t="shared" si="76"/>
        <v/>
      </c>
      <c r="L40" s="263" t="str">
        <f t="shared" si="77"/>
        <v/>
      </c>
      <c r="M40" s="263" t="str">
        <f t="shared" si="78"/>
        <v/>
      </c>
      <c r="N40" s="263" t="str">
        <f t="shared" si="79"/>
        <v/>
      </c>
      <c r="O40" s="46" t="str">
        <f t="shared" si="80"/>
        <v/>
      </c>
      <c r="P40" s="264" t="str">
        <f t="shared" si="81"/>
        <v/>
      </c>
      <c r="Q40" s="108" t="str">
        <f t="shared" si="82"/>
        <v/>
      </c>
      <c r="R40" s="94" t="str">
        <f t="shared" si="83"/>
        <v/>
      </c>
      <c r="T40" s="46" t="s">
        <v>87</v>
      </c>
      <c r="U40" s="46">
        <v>6</v>
      </c>
      <c r="V40" s="264">
        <v>9</v>
      </c>
      <c r="W40" s="263" t="str">
        <f t="shared" si="84"/>
        <v/>
      </c>
      <c r="X40" s="264" t="str">
        <f t="shared" si="85"/>
        <v/>
      </c>
      <c r="AG40" s="71">
        <v>5</v>
      </c>
      <c r="AH40" s="382" t="s">
        <v>319</v>
      </c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2"/>
      <c r="AT40" s="383"/>
    </row>
    <row r="41" spans="1:52" x14ac:dyDescent="0.25">
      <c r="B41" s="29">
        <v>6</v>
      </c>
      <c r="C41" s="51"/>
      <c r="D41" s="58" t="s">
        <v>85</v>
      </c>
      <c r="E41" s="31" t="str">
        <f t="shared" si="71"/>
        <v/>
      </c>
      <c r="F41" s="263" t="str">
        <f t="shared" si="72"/>
        <v/>
      </c>
      <c r="G41" s="263" t="str">
        <f t="shared" si="73"/>
        <v/>
      </c>
      <c r="H41" s="8" t="str">
        <f t="shared" si="74"/>
        <v/>
      </c>
      <c r="I41" s="82">
        <v>6</v>
      </c>
      <c r="J41" s="46" t="str">
        <f t="shared" si="75"/>
        <v/>
      </c>
      <c r="K41" s="263" t="str">
        <f t="shared" si="76"/>
        <v/>
      </c>
      <c r="L41" s="263" t="str">
        <f t="shared" si="77"/>
        <v/>
      </c>
      <c r="M41" s="263" t="str">
        <f t="shared" si="78"/>
        <v/>
      </c>
      <c r="N41" s="263" t="str">
        <f t="shared" si="79"/>
        <v/>
      </c>
      <c r="O41" s="46" t="str">
        <f t="shared" si="80"/>
        <v/>
      </c>
      <c r="P41" s="264" t="str">
        <f t="shared" si="81"/>
        <v/>
      </c>
      <c r="Q41" s="108" t="str">
        <f t="shared" si="82"/>
        <v/>
      </c>
      <c r="R41" s="94" t="str">
        <f t="shared" si="83"/>
        <v/>
      </c>
      <c r="T41" s="46" t="s">
        <v>88</v>
      </c>
      <c r="U41" s="46">
        <v>7</v>
      </c>
      <c r="V41" s="264">
        <v>10</v>
      </c>
      <c r="W41" s="263" t="str">
        <f t="shared" si="84"/>
        <v/>
      </c>
      <c r="X41" s="264" t="str">
        <f t="shared" si="85"/>
        <v/>
      </c>
    </row>
    <row r="42" spans="1:52" x14ac:dyDescent="0.25">
      <c r="B42" s="29">
        <v>7</v>
      </c>
      <c r="C42" s="51"/>
      <c r="D42" s="58" t="s">
        <v>89</v>
      </c>
      <c r="E42" s="31" t="str">
        <f t="shared" si="71"/>
        <v/>
      </c>
      <c r="F42" s="263" t="str">
        <f t="shared" si="72"/>
        <v/>
      </c>
      <c r="G42" s="263" t="str">
        <f t="shared" si="73"/>
        <v/>
      </c>
      <c r="H42" s="8" t="str">
        <f t="shared" si="74"/>
        <v/>
      </c>
      <c r="I42" s="82">
        <v>7</v>
      </c>
      <c r="J42" s="46" t="str">
        <f t="shared" si="75"/>
        <v/>
      </c>
      <c r="K42" s="263" t="str">
        <f t="shared" si="76"/>
        <v/>
      </c>
      <c r="L42" s="263" t="str">
        <f t="shared" si="77"/>
        <v/>
      </c>
      <c r="M42" s="263" t="str">
        <f t="shared" si="78"/>
        <v/>
      </c>
      <c r="N42" s="263" t="str">
        <f t="shared" si="79"/>
        <v/>
      </c>
      <c r="O42" s="46" t="str">
        <f t="shared" si="80"/>
        <v/>
      </c>
      <c r="P42" s="264" t="str">
        <f t="shared" si="81"/>
        <v/>
      </c>
      <c r="Q42" s="108" t="str">
        <f t="shared" si="82"/>
        <v/>
      </c>
      <c r="R42" s="94" t="str">
        <f t="shared" si="83"/>
        <v/>
      </c>
      <c r="T42" s="46" t="s">
        <v>89</v>
      </c>
      <c r="U42" s="46">
        <v>8</v>
      </c>
      <c r="V42" s="264">
        <v>10</v>
      </c>
      <c r="W42" s="263" t="str">
        <f t="shared" si="84"/>
        <v/>
      </c>
      <c r="X42" s="264" t="str">
        <f t="shared" si="85"/>
        <v/>
      </c>
    </row>
    <row r="43" spans="1:52" x14ac:dyDescent="0.25">
      <c r="B43" s="29">
        <v>8</v>
      </c>
      <c r="C43" s="51"/>
      <c r="D43" s="58" t="s">
        <v>90</v>
      </c>
      <c r="E43" s="31" t="str">
        <f t="shared" si="71"/>
        <v/>
      </c>
      <c r="F43" s="263" t="str">
        <f t="shared" si="72"/>
        <v/>
      </c>
      <c r="G43" s="263" t="str">
        <f t="shared" si="73"/>
        <v/>
      </c>
      <c r="H43" s="8" t="str">
        <f t="shared" si="74"/>
        <v/>
      </c>
      <c r="I43" s="82">
        <v>8</v>
      </c>
      <c r="J43" s="46" t="str">
        <f t="shared" si="75"/>
        <v/>
      </c>
      <c r="K43" s="263" t="str">
        <f t="shared" si="76"/>
        <v/>
      </c>
      <c r="L43" s="263" t="str">
        <f t="shared" si="77"/>
        <v/>
      </c>
      <c r="M43" s="263" t="str">
        <f t="shared" si="78"/>
        <v/>
      </c>
      <c r="N43" s="263" t="str">
        <f t="shared" si="79"/>
        <v/>
      </c>
      <c r="O43" s="46" t="str">
        <f t="shared" si="80"/>
        <v/>
      </c>
      <c r="P43" s="264" t="str">
        <f t="shared" si="81"/>
        <v/>
      </c>
      <c r="Q43" s="108" t="str">
        <f t="shared" si="82"/>
        <v/>
      </c>
      <c r="R43" s="94" t="str">
        <f t="shared" si="83"/>
        <v/>
      </c>
      <c r="T43" s="47" t="s">
        <v>90</v>
      </c>
      <c r="U43" s="47">
        <v>9</v>
      </c>
      <c r="V43" s="262">
        <v>10</v>
      </c>
      <c r="W43" s="261" t="str">
        <f t="shared" si="84"/>
        <v/>
      </c>
      <c r="X43" s="262" t="str">
        <f t="shared" si="85"/>
        <v/>
      </c>
    </row>
    <row r="44" spans="1:52" x14ac:dyDescent="0.25">
      <c r="B44" s="32">
        <v>9</v>
      </c>
      <c r="C44" s="52"/>
      <c r="D44" s="33" t="s">
        <v>82</v>
      </c>
      <c r="E44" s="35" t="str">
        <f t="shared" si="71"/>
        <v/>
      </c>
      <c r="F44" s="261" t="str">
        <f t="shared" si="72"/>
        <v/>
      </c>
      <c r="G44" s="261" t="str">
        <f t="shared" si="73"/>
        <v/>
      </c>
      <c r="H44" s="62" t="str">
        <f t="shared" si="74"/>
        <v/>
      </c>
      <c r="I44" s="83">
        <v>9</v>
      </c>
      <c r="J44" s="47" t="str">
        <f t="shared" si="75"/>
        <v/>
      </c>
      <c r="K44" s="261" t="str">
        <f t="shared" si="76"/>
        <v/>
      </c>
      <c r="L44" s="261" t="str">
        <f t="shared" si="77"/>
        <v/>
      </c>
      <c r="M44" s="261" t="str">
        <f t="shared" si="78"/>
        <v/>
      </c>
      <c r="N44" s="261" t="str">
        <f t="shared" si="79"/>
        <v/>
      </c>
      <c r="O44" s="47" t="str">
        <f t="shared" si="80"/>
        <v/>
      </c>
      <c r="P44" s="262" t="str">
        <f t="shared" si="81"/>
        <v/>
      </c>
      <c r="Q44" s="109" t="str">
        <f t="shared" si="82"/>
        <v/>
      </c>
      <c r="R44" s="95" t="str">
        <f t="shared" si="83"/>
        <v/>
      </c>
    </row>
    <row r="45" spans="1:52" x14ac:dyDescent="0.25">
      <c r="B45" s="4"/>
      <c r="C45" s="30"/>
      <c r="D45" s="30"/>
      <c r="E45" s="30"/>
      <c r="F45" s="263"/>
      <c r="G45" s="263"/>
      <c r="H45" s="9"/>
    </row>
    <row r="46" spans="1:52" x14ac:dyDescent="0.25">
      <c r="B46" s="25" t="s">
        <v>184</v>
      </c>
      <c r="C46" s="28">
        <f>COUNTA(C6:C17,C20:C27,C30:C33)</f>
        <v>4</v>
      </c>
      <c r="D46" s="275">
        <f>C46/$C$48</f>
        <v>1</v>
      </c>
      <c r="E46" s="30"/>
      <c r="F46" s="263"/>
      <c r="G46" s="263"/>
      <c r="H46" s="9"/>
    </row>
    <row r="47" spans="1:52" x14ac:dyDescent="0.25">
      <c r="B47" s="29" t="s">
        <v>185</v>
      </c>
      <c r="C47" s="31">
        <f>COUNTA(C51:C56,C59:C60,C63:C72)</f>
        <v>0</v>
      </c>
      <c r="D47" s="275">
        <f>C47/$C$48</f>
        <v>0</v>
      </c>
      <c r="E47" s="30"/>
      <c r="F47" s="263"/>
      <c r="G47" s="263"/>
      <c r="H47" s="9"/>
    </row>
    <row r="48" spans="1:52" x14ac:dyDescent="0.25">
      <c r="B48" s="32" t="s">
        <v>186</v>
      </c>
      <c r="C48" s="35">
        <f>C46+C47</f>
        <v>4</v>
      </c>
      <c r="D48" s="30"/>
      <c r="E48" s="30"/>
      <c r="F48" s="263"/>
      <c r="G48" s="263"/>
      <c r="H48" s="9"/>
    </row>
    <row r="49" spans="1:33" x14ac:dyDescent="0.25">
      <c r="I49">
        <v>6</v>
      </c>
      <c r="K49">
        <v>11</v>
      </c>
      <c r="L49">
        <v>12</v>
      </c>
      <c r="M49">
        <v>13</v>
      </c>
      <c r="N49">
        <v>17</v>
      </c>
      <c r="O49">
        <f>N49+2</f>
        <v>19</v>
      </c>
      <c r="P49">
        <f t="shared" ref="P49:Y49" si="86">O49+2</f>
        <v>21</v>
      </c>
      <c r="Q49">
        <f t="shared" si="86"/>
        <v>23</v>
      </c>
      <c r="R49">
        <f t="shared" si="86"/>
        <v>25</v>
      </c>
      <c r="S49">
        <f t="shared" si="86"/>
        <v>27</v>
      </c>
      <c r="T49">
        <f t="shared" si="86"/>
        <v>29</v>
      </c>
      <c r="U49">
        <f t="shared" si="86"/>
        <v>31</v>
      </c>
      <c r="V49">
        <f t="shared" si="86"/>
        <v>33</v>
      </c>
      <c r="W49">
        <f t="shared" si="86"/>
        <v>35</v>
      </c>
      <c r="X49">
        <f t="shared" si="86"/>
        <v>37</v>
      </c>
      <c r="Y49">
        <f t="shared" si="86"/>
        <v>39</v>
      </c>
      <c r="Z49">
        <v>41</v>
      </c>
      <c r="AA49">
        <v>42</v>
      </c>
      <c r="AB49">
        <v>43</v>
      </c>
      <c r="AC49">
        <v>46</v>
      </c>
      <c r="AD49">
        <v>14</v>
      </c>
      <c r="AE49">
        <v>15</v>
      </c>
      <c r="AF49">
        <v>16</v>
      </c>
      <c r="AG49">
        <v>48</v>
      </c>
    </row>
    <row r="50" spans="1:33" s="263" customFormat="1" ht="74.25" x14ac:dyDescent="0.25">
      <c r="A50" s="66" t="s">
        <v>183</v>
      </c>
      <c r="B50" s="258" t="s">
        <v>116</v>
      </c>
      <c r="C50" s="37" t="s">
        <v>108</v>
      </c>
      <c r="D50" s="37" t="s">
        <v>81</v>
      </c>
      <c r="E50" s="43" t="s">
        <v>92</v>
      </c>
      <c r="F50" s="39" t="s">
        <v>173</v>
      </c>
      <c r="G50" s="39" t="s">
        <v>174</v>
      </c>
      <c r="H50" s="39" t="s">
        <v>175</v>
      </c>
      <c r="I50" s="69" t="s">
        <v>202</v>
      </c>
      <c r="J50" s="69" t="s">
        <v>179</v>
      </c>
      <c r="K50" s="67" t="s">
        <v>176</v>
      </c>
      <c r="L50" s="67" t="s">
        <v>177</v>
      </c>
      <c r="M50" s="68" t="s">
        <v>178</v>
      </c>
      <c r="N50" s="67" t="s">
        <v>50</v>
      </c>
      <c r="O50" s="67" t="s">
        <v>52</v>
      </c>
      <c r="P50" s="67" t="s">
        <v>54</v>
      </c>
      <c r="Q50" s="67" t="s">
        <v>56</v>
      </c>
      <c r="R50" s="67" t="s">
        <v>58</v>
      </c>
      <c r="S50" s="67" t="s">
        <v>98</v>
      </c>
      <c r="T50" s="67" t="s">
        <v>61</v>
      </c>
      <c r="U50" s="67" t="s">
        <v>63</v>
      </c>
      <c r="V50" s="67" t="s">
        <v>65</v>
      </c>
      <c r="W50" s="67" t="s">
        <v>67</v>
      </c>
      <c r="X50" s="67" t="s">
        <v>69</v>
      </c>
      <c r="Y50" s="68" t="s">
        <v>71</v>
      </c>
      <c r="Z50" s="72" t="s">
        <v>189</v>
      </c>
      <c r="AA50" s="67" t="s">
        <v>188</v>
      </c>
      <c r="AB50" s="68" t="s">
        <v>190</v>
      </c>
      <c r="AC50" s="276" t="s">
        <v>403</v>
      </c>
      <c r="AD50" s="67" t="s">
        <v>176</v>
      </c>
      <c r="AE50" s="67" t="s">
        <v>177</v>
      </c>
      <c r="AF50" s="68" t="s">
        <v>178</v>
      </c>
      <c r="AG50" s="276" t="s">
        <v>187</v>
      </c>
    </row>
    <row r="51" spans="1:33" x14ac:dyDescent="0.25">
      <c r="A51" s="263">
        <v>1</v>
      </c>
      <c r="B51" s="29" t="s">
        <v>98</v>
      </c>
      <c r="C51" s="312"/>
      <c r="D51" s="30" t="str">
        <f>IF($C51="","",VLOOKUP($C51,KALPit!$F$10:$BI$212,D$4,FALSE))</f>
        <v/>
      </c>
      <c r="E51" s="31" t="str">
        <f>IF($C51="","",VLOOKUP($C51,KALPit!$F$10:$BI$212,E$4+1,FALSE))</f>
        <v/>
      </c>
      <c r="F51" s="263" t="str">
        <f>IF($C51="","",IF(AG51&gt;7,1,0))</f>
        <v/>
      </c>
      <c r="G51" s="263" t="str">
        <f>IF($C51="","",IF(AG51&gt;6.5,1,0))</f>
        <v/>
      </c>
      <c r="H51" s="263" t="str">
        <f>IF($C51="","",IF(AG51&gt;6,1,0))</f>
        <v/>
      </c>
      <c r="I51" s="91" t="str">
        <f>IF($C51="","",VLOOKUP($C51,KALPit!$F$10:$BI$170,I$49,FALSE))</f>
        <v/>
      </c>
      <c r="J51" s="70" t="str">
        <f t="shared" ref="J51:J56" si="87">IF($C51="","",COUNT(N51:Y51))</f>
        <v/>
      </c>
      <c r="K51" s="263" t="str">
        <f>IF($C51="","",VLOOKUP($C51,KALPit!$F$10:$BI$170,K$49,FALSE))</f>
        <v/>
      </c>
      <c r="L51" s="263" t="str">
        <f>IF($C51="","",VLOOKUP($C51,KALPit!$F$10:$BI$170,L$49,FALSE))</f>
        <v/>
      </c>
      <c r="M51" s="264" t="str">
        <f>IF($C51="","",VLOOKUP($C51,KALPit!$F$10:$BI$170,M$49,FALSE))</f>
        <v/>
      </c>
      <c r="N51" s="263" t="str">
        <f>IF($C51="","",VLOOKUP($C51,KALPit!$F$10:$BI$170,N$49,FALSE))</f>
        <v/>
      </c>
      <c r="O51" s="263" t="str">
        <f>IF($C51="","",VLOOKUP($C51,KALPit!$F$10:$BI$170,O$49,FALSE))</f>
        <v/>
      </c>
      <c r="P51" s="263" t="str">
        <f>IF($C51="","",VLOOKUP($C51,KALPit!$F$10:$BI$170,P$49,FALSE))</f>
        <v/>
      </c>
      <c r="Q51" s="263" t="str">
        <f>IF($C51="","",VLOOKUP($C51,KALPit!$F$10:$BI$170,Q$49,FALSE))</f>
        <v/>
      </c>
      <c r="R51" s="263" t="str">
        <f>IF($C51="","",VLOOKUP($C51,KALPit!$F$10:$BI$170,R$49,FALSE))</f>
        <v/>
      </c>
      <c r="S51" s="263" t="str">
        <f>IF($C51="","",VLOOKUP($C51,KALPit!$F$10:$BI$170,S$49,FALSE))</f>
        <v/>
      </c>
      <c r="T51" s="263" t="str">
        <f>IF($C51="","",VLOOKUP($C51,KALPit!$F$10:$BI$170,T$49,FALSE))</f>
        <v/>
      </c>
      <c r="U51" s="263" t="str">
        <f>IF($C51="","",VLOOKUP($C51,KALPit!$F$10:$BI$170,U$49,FALSE))</f>
        <v/>
      </c>
      <c r="V51" s="263" t="str">
        <f>IF($C51="","",VLOOKUP($C51,KALPit!$F$10:$BI$170,V$49,FALSE))</f>
        <v/>
      </c>
      <c r="W51" s="263" t="str">
        <f>IF($C51="","",VLOOKUP($C51,KALPit!$F$10:$BI$170,W$49,FALSE))</f>
        <v/>
      </c>
      <c r="X51" s="263" t="str">
        <f>IF($C51="","",VLOOKUP($C51,KALPit!$F$10:$BI$170,X$49,FALSE))</f>
        <v/>
      </c>
      <c r="Y51" s="264" t="str">
        <f>IF($C51="","",VLOOKUP($C51,KALPit!$F$10:$BI$170,Y$49,FALSE))</f>
        <v/>
      </c>
      <c r="Z51" s="46" t="str">
        <f>IF($C51="","",VLOOKUP($C51,KALPit!$F$10:$BI$170,Z$49,FALSE))</f>
        <v/>
      </c>
      <c r="AA51" s="263" t="str">
        <f>IF($C51="","",VLOOKUP($C51,KALPit!$F$10:$BI$170,AA$49,FALSE))</f>
        <v/>
      </c>
      <c r="AB51" s="73" t="str">
        <f>IF($C51="","",VLOOKUP($C51,KALPit!$F$10:$BI$170,AB$49,FALSE))</f>
        <v/>
      </c>
      <c r="AC51" s="277" t="str">
        <f>IF($C51="","",VLOOKUP($C51,KALPit!$F$10:$BI$170,AC$49,FALSE))</f>
        <v/>
      </c>
      <c r="AD51" s="263" t="str">
        <f>IF($C51="","",VLOOKUP($C51,KALPit!$F$10:$BI$170,AD$49,FALSE))</f>
        <v/>
      </c>
      <c r="AE51" s="263" t="str">
        <f>IF($C51="","",VLOOKUP($C51,KALPit!$F$10:$BI$170,AE$49,FALSE))</f>
        <v/>
      </c>
      <c r="AF51" s="264" t="str">
        <f>IF($C51="","",VLOOKUP($C51,KALPit!$F$10:$BI$170,AF$49,FALSE))</f>
        <v/>
      </c>
      <c r="AG51" s="277" t="str">
        <f>IF($C51="","",VLOOKUP($C51,KALPit!$F$10:$BI$170,AG$49,FALSE))</f>
        <v/>
      </c>
    </row>
    <row r="52" spans="1:33" x14ac:dyDescent="0.25">
      <c r="A52" s="263">
        <v>2</v>
      </c>
      <c r="B52" s="29" t="s">
        <v>98</v>
      </c>
      <c r="C52" s="30"/>
      <c r="D52" s="30" t="str">
        <f>IF($C52="","",VLOOKUP($C52,KALPit!$F$10:$BI$212,D$4,FALSE))</f>
        <v/>
      </c>
      <c r="E52" s="31" t="str">
        <f>IF($C52="","",VLOOKUP($C52,KALPit!$F$10:$BI$212,E$4+1,FALSE))</f>
        <v/>
      </c>
      <c r="F52" s="263" t="str">
        <f t="shared" ref="F52:F56" si="88">IF($C52="","",IF(AG52&gt;7,1,0))</f>
        <v/>
      </c>
      <c r="G52" s="263" t="str">
        <f t="shared" ref="G52:G56" si="89">IF($C52="","",IF(AG52&gt;6.5,1,0))</f>
        <v/>
      </c>
      <c r="H52" s="263" t="str">
        <f t="shared" ref="H52:H56" si="90">IF($C52="","",IF(AG52&gt;6,1,0))</f>
        <v/>
      </c>
      <c r="I52" s="92" t="str">
        <f>IF($C52="","",VLOOKUP($C52,KALPit!$F$10:$BI$170,I$49,FALSE))</f>
        <v/>
      </c>
      <c r="J52" s="70" t="str">
        <f t="shared" si="87"/>
        <v/>
      </c>
      <c r="K52" s="263" t="str">
        <f>IF($C52="","",VLOOKUP($C52,KALPit!$F$10:$BI$170,K$49,FALSE))</f>
        <v/>
      </c>
      <c r="L52" s="263" t="str">
        <f>IF($C52="","",VLOOKUP($C52,KALPit!$F$10:$BI$170,L$49,FALSE))</f>
        <v/>
      </c>
      <c r="M52" s="264" t="str">
        <f>IF($C52="","",VLOOKUP($C52,KALPit!$F$10:$BI$170,M$49,FALSE))</f>
        <v/>
      </c>
      <c r="N52" s="263" t="str">
        <f>IF($C52="","",VLOOKUP($C52,KALPit!$F$10:$BI$170,N$49,FALSE))</f>
        <v/>
      </c>
      <c r="O52" s="263" t="str">
        <f>IF($C52="","",VLOOKUP($C52,KALPit!$F$10:$BI$170,O$49,FALSE))</f>
        <v/>
      </c>
      <c r="P52" s="263" t="str">
        <f>IF($C52="","",VLOOKUP($C52,KALPit!$F$10:$BI$170,P$49,FALSE))</f>
        <v/>
      </c>
      <c r="Q52" s="263" t="str">
        <f>IF($C52="","",VLOOKUP($C52,KALPit!$F$10:$BI$170,Q$49,FALSE))</f>
        <v/>
      </c>
      <c r="R52" s="263" t="str">
        <f>IF($C52="","",VLOOKUP($C52,KALPit!$F$10:$BI$170,R$49,FALSE))</f>
        <v/>
      </c>
      <c r="S52" s="263" t="str">
        <f>IF($C52="","",VLOOKUP($C52,KALPit!$F$10:$BI$170,S$49,FALSE))</f>
        <v/>
      </c>
      <c r="T52" s="263" t="str">
        <f>IF($C52="","",VLOOKUP($C52,KALPit!$F$10:$BI$170,T$49,FALSE))</f>
        <v/>
      </c>
      <c r="U52" s="263" t="str">
        <f>IF($C52="","",VLOOKUP($C52,KALPit!$F$10:$BI$170,U$49,FALSE))</f>
        <v/>
      </c>
      <c r="V52" s="263" t="str">
        <f>IF($C52="","",VLOOKUP($C52,KALPit!$F$10:$BI$170,V$49,FALSE))</f>
        <v/>
      </c>
      <c r="W52" s="263" t="str">
        <f>IF($C52="","",VLOOKUP($C52,KALPit!$F$10:$BI$170,W$49,FALSE))</f>
        <v/>
      </c>
      <c r="X52" s="263" t="str">
        <f>IF($C52="","",VLOOKUP($C52,KALPit!$F$10:$BI$170,X$49,FALSE))</f>
        <v/>
      </c>
      <c r="Y52" s="264" t="str">
        <f>IF($C52="","",VLOOKUP($C52,KALPit!$F$10:$BI$170,Y$49,FALSE))</f>
        <v/>
      </c>
      <c r="Z52" s="46" t="str">
        <f>IF($C52="","",VLOOKUP($C52,KALPit!$F$10:$BI$170,Z$49,FALSE))</f>
        <v/>
      </c>
      <c r="AA52" s="263" t="str">
        <f>IF($C52="","",VLOOKUP($C52,KALPit!$F$10:$BI$170,AA$49,FALSE))</f>
        <v/>
      </c>
      <c r="AB52" s="73" t="str">
        <f>IF($C52="","",VLOOKUP($C52,KALPit!$F$10:$BI$170,AB$49,FALSE))</f>
        <v/>
      </c>
      <c r="AC52" s="60" t="str">
        <f>IF($C52="","",VLOOKUP($C52,KALPit!$F$10:$BI$170,AC$49,FALSE))</f>
        <v/>
      </c>
      <c r="AD52" s="263" t="str">
        <f>IF($C52="","",VLOOKUP($C52,KALPit!$F$10:$BI$170,AD$49,FALSE))</f>
        <v/>
      </c>
      <c r="AE52" s="263" t="str">
        <f>IF($C52="","",VLOOKUP($C52,KALPit!$F$10:$BI$170,AE$49,FALSE))</f>
        <v/>
      </c>
      <c r="AF52" s="264" t="str">
        <f>IF($C52="","",VLOOKUP($C52,KALPit!$F$10:$BI$170,AF$49,FALSE))</f>
        <v/>
      </c>
      <c r="AG52" s="60" t="str">
        <f>IF($C52="","",VLOOKUP($C52,KALPit!$F$10:$BI$170,AG$49,FALSE))</f>
        <v/>
      </c>
    </row>
    <row r="53" spans="1:33" x14ac:dyDescent="0.25">
      <c r="A53" s="263">
        <v>3</v>
      </c>
      <c r="B53" s="29" t="s">
        <v>98</v>
      </c>
      <c r="C53" s="58"/>
      <c r="D53" s="30" t="str">
        <f>IF($C53="","",VLOOKUP($C53,KALPit!$F$10:$BI$212,D$4,FALSE))</f>
        <v/>
      </c>
      <c r="E53" s="31" t="str">
        <f>IF($C53="","",VLOOKUP($C53,KALPit!$F$10:$BI$212,E$4+1,FALSE))</f>
        <v/>
      </c>
      <c r="F53" s="263" t="str">
        <f t="shared" si="88"/>
        <v/>
      </c>
      <c r="G53" s="263" t="str">
        <f t="shared" si="89"/>
        <v/>
      </c>
      <c r="H53" s="263" t="str">
        <f t="shared" si="90"/>
        <v/>
      </c>
      <c r="I53" s="92" t="str">
        <f>IF($C53="","",VLOOKUP($C53,KALPit!$F$10:$BI$170,I$49,FALSE))</f>
        <v/>
      </c>
      <c r="J53" s="70" t="str">
        <f t="shared" si="87"/>
        <v/>
      </c>
      <c r="K53" s="263" t="str">
        <f>IF($C53="","",VLOOKUP($C53,KALPit!$F$10:$BI$170,K$49,FALSE))</f>
        <v/>
      </c>
      <c r="L53" s="263" t="str">
        <f>IF($C53="","",VLOOKUP($C53,KALPit!$F$10:$BI$170,L$49,FALSE))</f>
        <v/>
      </c>
      <c r="M53" s="264" t="str">
        <f>IF($C53="","",VLOOKUP($C53,KALPit!$F$10:$BI$170,M$49,FALSE))</f>
        <v/>
      </c>
      <c r="N53" s="263" t="str">
        <f>IF($C53="","",VLOOKUP($C53,KALPit!$F$10:$BI$170,N$49,FALSE))</f>
        <v/>
      </c>
      <c r="O53" s="263" t="str">
        <f>IF($C53="","",VLOOKUP($C53,KALPit!$F$10:$BI$170,O$49,FALSE))</f>
        <v/>
      </c>
      <c r="P53" s="263" t="str">
        <f>IF($C53="","",VLOOKUP($C53,KALPit!$F$10:$BI$170,P$49,FALSE))</f>
        <v/>
      </c>
      <c r="Q53" s="263" t="str">
        <f>IF($C53="","",VLOOKUP($C53,KALPit!$F$10:$BI$170,Q$49,FALSE))</f>
        <v/>
      </c>
      <c r="R53" s="263" t="str">
        <f>IF($C53="","",VLOOKUP($C53,KALPit!$F$10:$BI$170,R$49,FALSE))</f>
        <v/>
      </c>
      <c r="S53" s="263" t="str">
        <f>IF($C53="","",VLOOKUP($C53,KALPit!$F$10:$BI$170,S$49,FALSE))</f>
        <v/>
      </c>
      <c r="T53" s="263" t="str">
        <f>IF($C53="","",VLOOKUP($C53,KALPit!$F$10:$BI$170,T$49,FALSE))</f>
        <v/>
      </c>
      <c r="U53" s="263" t="str">
        <f>IF($C53="","",VLOOKUP($C53,KALPit!$F$10:$BI$170,U$49,FALSE))</f>
        <v/>
      </c>
      <c r="V53" s="263" t="str">
        <f>IF($C53="","",VLOOKUP($C53,KALPit!$F$10:$BI$170,V$49,FALSE))</f>
        <v/>
      </c>
      <c r="W53" s="263" t="str">
        <f>IF($C53="","",VLOOKUP($C53,KALPit!$F$10:$BI$170,W$49,FALSE))</f>
        <v/>
      </c>
      <c r="X53" s="263" t="str">
        <f>IF($C53="","",VLOOKUP($C53,KALPit!$F$10:$BI$170,X$49,FALSE))</f>
        <v/>
      </c>
      <c r="Y53" s="264" t="str">
        <f>IF($C53="","",VLOOKUP($C53,KALPit!$F$10:$BI$170,Y$49,FALSE))</f>
        <v/>
      </c>
      <c r="Z53" s="46" t="str">
        <f>IF($C53="","",VLOOKUP($C53,KALPit!$F$10:$BI$170,Z$49,FALSE))</f>
        <v/>
      </c>
      <c r="AA53" s="263" t="str">
        <f>IF($C53="","",VLOOKUP($C53,KALPit!$F$10:$BI$170,AA$49,FALSE))</f>
        <v/>
      </c>
      <c r="AB53" s="73" t="str">
        <f>IF($C53="","",VLOOKUP($C53,KALPit!$F$10:$BI$170,AB$49,FALSE))</f>
        <v/>
      </c>
      <c r="AC53" s="60" t="str">
        <f>IF($C53="","",VLOOKUP($C53,KALPit!$F$10:$BI$170,AC$49,FALSE))</f>
        <v/>
      </c>
      <c r="AD53" s="263" t="str">
        <f>IF($C53="","",VLOOKUP($C53,KALPit!$F$10:$BI$170,AD$49,FALSE))</f>
        <v/>
      </c>
      <c r="AE53" s="263" t="str">
        <f>IF($C53="","",VLOOKUP($C53,KALPit!$F$10:$BI$170,AE$49,FALSE))</f>
        <v/>
      </c>
      <c r="AF53" s="264" t="str">
        <f>IF($C53="","",VLOOKUP($C53,KALPit!$F$10:$BI$170,AF$49,FALSE))</f>
        <v/>
      </c>
      <c r="AG53" s="60" t="str">
        <f>IF($C53="","",VLOOKUP($C53,KALPit!$F$10:$BI$170,AG$49,FALSE))</f>
        <v/>
      </c>
    </row>
    <row r="54" spans="1:33" x14ac:dyDescent="0.25">
      <c r="A54" s="263">
        <v>4</v>
      </c>
      <c r="B54" s="29" t="s">
        <v>98</v>
      </c>
      <c r="C54" s="58"/>
      <c r="D54" s="30" t="str">
        <f>IF($C54="","",VLOOKUP($C54,KALPit!$F$10:$BI$212,D$4,FALSE))</f>
        <v/>
      </c>
      <c r="E54" s="31" t="str">
        <f>IF($C54="","",VLOOKUP($C54,KALPit!$F$10:$BI$212,E$4+1,FALSE))</f>
        <v/>
      </c>
      <c r="F54" s="263" t="str">
        <f t="shared" si="88"/>
        <v/>
      </c>
      <c r="G54" s="263" t="str">
        <f t="shared" si="89"/>
        <v/>
      </c>
      <c r="H54" s="263" t="str">
        <f t="shared" si="90"/>
        <v/>
      </c>
      <c r="I54" s="92" t="str">
        <f>IF($C54="","",VLOOKUP($C54,KALPit!$F$10:$BI$170,I$49,FALSE))</f>
        <v/>
      </c>
      <c r="J54" s="70" t="str">
        <f t="shared" si="87"/>
        <v/>
      </c>
      <c r="K54" s="263" t="str">
        <f>IF($C54="","",VLOOKUP($C54,KALPit!$F$10:$BI$170,K$49,FALSE))</f>
        <v/>
      </c>
      <c r="L54" s="263" t="str">
        <f>IF($C54="","",VLOOKUP($C54,KALPit!$F$10:$BI$170,L$49,FALSE))</f>
        <v/>
      </c>
      <c r="M54" s="264" t="str">
        <f>IF($C54="","",VLOOKUP($C54,KALPit!$F$10:$BI$170,M$49,FALSE))</f>
        <v/>
      </c>
      <c r="N54" s="263" t="str">
        <f>IF($C54="","",VLOOKUP($C54,KALPit!$F$10:$BI$170,N$49,FALSE))</f>
        <v/>
      </c>
      <c r="O54" s="263" t="str">
        <f>IF($C54="","",VLOOKUP($C54,KALPit!$F$10:$BI$170,O$49,FALSE))</f>
        <v/>
      </c>
      <c r="P54" s="263" t="str">
        <f>IF($C54="","",VLOOKUP($C54,KALPit!$F$10:$BI$170,P$49,FALSE))</f>
        <v/>
      </c>
      <c r="Q54" s="263" t="str">
        <f>IF($C54="","",VLOOKUP($C54,KALPit!$F$10:$BI$170,Q$49,FALSE))</f>
        <v/>
      </c>
      <c r="R54" s="263" t="str">
        <f>IF($C54="","",VLOOKUP($C54,KALPit!$F$10:$BI$170,R$49,FALSE))</f>
        <v/>
      </c>
      <c r="S54" s="263" t="str">
        <f>IF($C54="","",VLOOKUP($C54,KALPit!$F$10:$BI$170,S$49,FALSE))</f>
        <v/>
      </c>
      <c r="T54" s="263" t="str">
        <f>IF($C54="","",VLOOKUP($C54,KALPit!$F$10:$BI$170,T$49,FALSE))</f>
        <v/>
      </c>
      <c r="U54" s="263" t="str">
        <f>IF($C54="","",VLOOKUP($C54,KALPit!$F$10:$BI$170,U$49,FALSE))</f>
        <v/>
      </c>
      <c r="V54" s="263" t="str">
        <f>IF($C54="","",VLOOKUP($C54,KALPit!$F$10:$BI$170,V$49,FALSE))</f>
        <v/>
      </c>
      <c r="W54" s="263" t="str">
        <f>IF($C54="","",VLOOKUP($C54,KALPit!$F$10:$BI$170,W$49,FALSE))</f>
        <v/>
      </c>
      <c r="X54" s="263" t="str">
        <f>IF($C54="","",VLOOKUP($C54,KALPit!$F$10:$BI$170,X$49,FALSE))</f>
        <v/>
      </c>
      <c r="Y54" s="264" t="str">
        <f>IF($C54="","",VLOOKUP($C54,KALPit!$F$10:$BI$170,Y$49,FALSE))</f>
        <v/>
      </c>
      <c r="Z54" s="46" t="str">
        <f>IF($C54="","",VLOOKUP($C54,KALPit!$F$10:$BI$170,Z$49,FALSE))</f>
        <v/>
      </c>
      <c r="AA54" s="263" t="str">
        <f>IF($C54="","",VLOOKUP($C54,KALPit!$F$10:$BI$170,AA$49,FALSE))</f>
        <v/>
      </c>
      <c r="AB54" s="73" t="str">
        <f>IF($C54="","",VLOOKUP($C54,KALPit!$F$10:$BI$170,AB$49,FALSE))</f>
        <v/>
      </c>
      <c r="AC54" s="60" t="str">
        <f>IF($C54="","",VLOOKUP($C54,KALPit!$F$10:$BI$170,AC$49,FALSE))</f>
        <v/>
      </c>
      <c r="AD54" s="263" t="str">
        <f>IF($C54="","",VLOOKUP($C54,KALPit!$F$10:$BI$170,AD$49,FALSE))</f>
        <v/>
      </c>
      <c r="AE54" s="263" t="str">
        <f>IF($C54="","",VLOOKUP($C54,KALPit!$F$10:$BI$170,AE$49,FALSE))</f>
        <v/>
      </c>
      <c r="AF54" s="264" t="str">
        <f>IF($C54="","",VLOOKUP($C54,KALPit!$F$10:$BI$170,AF$49,FALSE))</f>
        <v/>
      </c>
      <c r="AG54" s="60" t="str">
        <f>IF($C54="","",VLOOKUP($C54,KALPit!$F$10:$BI$170,AG$49,FALSE))</f>
        <v/>
      </c>
    </row>
    <row r="55" spans="1:33" x14ac:dyDescent="0.25">
      <c r="A55" s="263">
        <v>5</v>
      </c>
      <c r="B55" s="29" t="s">
        <v>98</v>
      </c>
      <c r="C55" s="58"/>
      <c r="D55" s="30" t="str">
        <f>IF($C55="","",VLOOKUP($C55,KALPit!$F$10:$BI$212,D$4,FALSE))</f>
        <v/>
      </c>
      <c r="E55" s="31" t="str">
        <f>IF($C55="","",VLOOKUP($C55,KALPit!$F$10:$BI$212,E$4+1,FALSE))</f>
        <v/>
      </c>
      <c r="F55" s="263" t="str">
        <f t="shared" si="88"/>
        <v/>
      </c>
      <c r="G55" s="263" t="str">
        <f t="shared" si="89"/>
        <v/>
      </c>
      <c r="H55" s="263" t="str">
        <f t="shared" si="90"/>
        <v/>
      </c>
      <c r="I55" s="92" t="str">
        <f>IF($C55="","",VLOOKUP($C55,KALPit!$F$10:$BI$170,I$49,FALSE))</f>
        <v/>
      </c>
      <c r="J55" s="70" t="str">
        <f t="shared" si="87"/>
        <v/>
      </c>
      <c r="K55" s="263" t="str">
        <f>IF($C55="","",VLOOKUP($C55,KALPit!$F$10:$BI$170,K$49,FALSE))</f>
        <v/>
      </c>
      <c r="L55" s="263" t="str">
        <f>IF($C55="","",VLOOKUP($C55,KALPit!$F$10:$BI$170,L$49,FALSE))</f>
        <v/>
      </c>
      <c r="M55" s="264" t="str">
        <f>IF($C55="","",VLOOKUP($C55,KALPit!$F$10:$BI$170,M$49,FALSE))</f>
        <v/>
      </c>
      <c r="N55" s="263" t="str">
        <f>IF($C55="","",VLOOKUP($C55,KALPit!$F$10:$BI$170,N$49,FALSE))</f>
        <v/>
      </c>
      <c r="O55" s="263" t="str">
        <f>IF($C55="","",VLOOKUP($C55,KALPit!$F$10:$BI$170,O$49,FALSE))</f>
        <v/>
      </c>
      <c r="P55" s="263" t="str">
        <f>IF($C55="","",VLOOKUP($C55,KALPit!$F$10:$BI$170,P$49,FALSE))</f>
        <v/>
      </c>
      <c r="Q55" s="263" t="str">
        <f>IF($C55="","",VLOOKUP($C55,KALPit!$F$10:$BI$170,Q$49,FALSE))</f>
        <v/>
      </c>
      <c r="R55" s="263" t="str">
        <f>IF($C55="","",VLOOKUP($C55,KALPit!$F$10:$BI$170,R$49,FALSE))</f>
        <v/>
      </c>
      <c r="S55" s="263" t="str">
        <f>IF($C55="","",VLOOKUP($C55,KALPit!$F$10:$BI$170,S$49,FALSE))</f>
        <v/>
      </c>
      <c r="T55" s="263" t="str">
        <f>IF($C55="","",VLOOKUP($C55,KALPit!$F$10:$BI$170,T$49,FALSE))</f>
        <v/>
      </c>
      <c r="U55" s="263" t="str">
        <f>IF($C55="","",VLOOKUP($C55,KALPit!$F$10:$BI$170,U$49,FALSE))</f>
        <v/>
      </c>
      <c r="V55" s="263" t="str">
        <f>IF($C55="","",VLOOKUP($C55,KALPit!$F$10:$BI$170,V$49,FALSE))</f>
        <v/>
      </c>
      <c r="W55" s="263" t="str">
        <f>IF($C55="","",VLOOKUP($C55,KALPit!$F$10:$BI$170,W$49,FALSE))</f>
        <v/>
      </c>
      <c r="X55" s="263" t="str">
        <f>IF($C55="","",VLOOKUP($C55,KALPit!$F$10:$BI$170,X$49,FALSE))</f>
        <v/>
      </c>
      <c r="Y55" s="264" t="str">
        <f>IF($C55="","",VLOOKUP($C55,KALPit!$F$10:$BI$170,Y$49,FALSE))</f>
        <v/>
      </c>
      <c r="Z55" s="46" t="str">
        <f>IF($C55="","",VLOOKUP($C55,KALPit!$F$10:$BI$170,Z$49,FALSE))</f>
        <v/>
      </c>
      <c r="AA55" s="263" t="str">
        <f>IF($C55="","",VLOOKUP($C55,KALPit!$F$10:$BI$170,AA$49,FALSE))</f>
        <v/>
      </c>
      <c r="AB55" s="73" t="str">
        <f>IF($C55="","",VLOOKUP($C55,KALPit!$F$10:$BI$170,AB$49,FALSE))</f>
        <v/>
      </c>
      <c r="AC55" s="60" t="str">
        <f>IF($C55="","",VLOOKUP($C55,KALPit!$F$10:$BI$170,AC$49,FALSE))</f>
        <v/>
      </c>
      <c r="AD55" s="263" t="str">
        <f>IF($C55="","",VLOOKUP($C55,KALPit!$F$10:$BI$170,AD$49,FALSE))</f>
        <v/>
      </c>
      <c r="AE55" s="263" t="str">
        <f>IF($C55="","",VLOOKUP($C55,KALPit!$F$10:$BI$170,AE$49,FALSE))</f>
        <v/>
      </c>
      <c r="AF55" s="264" t="str">
        <f>IF($C55="","",VLOOKUP($C55,KALPit!$F$10:$BI$170,AF$49,FALSE))</f>
        <v/>
      </c>
      <c r="AG55" s="60" t="str">
        <f>IF($C55="","",VLOOKUP($C55,KALPit!$F$10:$BI$170,AG$49,FALSE))</f>
        <v/>
      </c>
    </row>
    <row r="56" spans="1:33" x14ac:dyDescent="0.25">
      <c r="A56" s="263">
        <v>6</v>
      </c>
      <c r="B56" s="32" t="s">
        <v>117</v>
      </c>
      <c r="C56" s="261"/>
      <c r="D56" s="33" t="str">
        <f>IF($C56="","",VLOOKUP($C56,KALPit!$F$10:$BI$212,D$4,FALSE))</f>
        <v/>
      </c>
      <c r="E56" s="35" t="str">
        <f>IF($C56="","",VLOOKUP($C56,KALPit!$F$10:$BI$212,E$4+1,FALSE))</f>
        <v/>
      </c>
      <c r="F56" s="261" t="str">
        <f t="shared" si="88"/>
        <v/>
      </c>
      <c r="G56" s="261" t="str">
        <f t="shared" si="89"/>
        <v/>
      </c>
      <c r="H56" s="261" t="str">
        <f t="shared" si="90"/>
        <v/>
      </c>
      <c r="I56" s="93" t="str">
        <f>IF($C56="","",VLOOKUP($C56,KALPit!$F$10:$BI$170,I$49,FALSE))</f>
        <v/>
      </c>
      <c r="J56" s="71" t="str">
        <f t="shared" si="87"/>
        <v/>
      </c>
      <c r="K56" s="261" t="str">
        <f>IF($C56="","",VLOOKUP($C56,KALPit!$F$10:$BI$170,K$49,FALSE))</f>
        <v/>
      </c>
      <c r="L56" s="261" t="str">
        <f>IF($C56="","",VLOOKUP($C56,KALPit!$F$10:$BI$170,L$49,FALSE))</f>
        <v/>
      </c>
      <c r="M56" s="262" t="str">
        <f>IF($C56="","",VLOOKUP($C56,KALPit!$F$10:$BI$170,M$49,FALSE))</f>
        <v/>
      </c>
      <c r="N56" s="261" t="str">
        <f>IF($C56="","",VLOOKUP($C56,KALPit!$F$10:$BI$170,N$49,FALSE))</f>
        <v/>
      </c>
      <c r="O56" s="261" t="str">
        <f>IF($C56="","",VLOOKUP($C56,KALPit!$F$10:$BI$170,O$49,FALSE))</f>
        <v/>
      </c>
      <c r="P56" s="261" t="str">
        <f>IF($C56="","",VLOOKUP($C56,KALPit!$F$10:$BI$170,P$49,FALSE))</f>
        <v/>
      </c>
      <c r="Q56" s="261" t="str">
        <f>IF($C56="","",VLOOKUP($C56,KALPit!$F$10:$BI$170,Q$49,FALSE))</f>
        <v/>
      </c>
      <c r="R56" s="261" t="str">
        <f>IF($C56="","",VLOOKUP($C56,KALPit!$F$10:$BI$170,R$49,FALSE))</f>
        <v/>
      </c>
      <c r="S56" s="261" t="str">
        <f>IF($C56="","",VLOOKUP($C56,KALPit!$F$10:$BI$170,S$49,FALSE))</f>
        <v/>
      </c>
      <c r="T56" s="261" t="str">
        <f>IF($C56="","",VLOOKUP($C56,KALPit!$F$10:$BI$170,T$49,FALSE))</f>
        <v/>
      </c>
      <c r="U56" s="261" t="str">
        <f>IF($C56="","",VLOOKUP($C56,KALPit!$F$10:$BI$170,U$49,FALSE))</f>
        <v/>
      </c>
      <c r="V56" s="261" t="str">
        <f>IF($C56="","",VLOOKUP($C56,KALPit!$F$10:$BI$170,V$49,FALSE))</f>
        <v/>
      </c>
      <c r="W56" s="261" t="str">
        <f>IF($C56="","",VLOOKUP($C56,KALPit!$F$10:$BI$170,W$49,FALSE))</f>
        <v/>
      </c>
      <c r="X56" s="261" t="str">
        <f>IF($C56="","",VLOOKUP($C56,KALPit!$F$10:$BI$170,X$49,FALSE))</f>
        <v/>
      </c>
      <c r="Y56" s="262" t="str">
        <f>IF($C56="","",VLOOKUP($C56,KALPit!$F$10:$BI$170,Y$49,FALSE))</f>
        <v/>
      </c>
      <c r="Z56" s="47" t="str">
        <f>IF($C56="","",VLOOKUP($C56,KALPit!$F$10:$BI$170,Z$49,FALSE))</f>
        <v/>
      </c>
      <c r="AA56" s="261" t="str">
        <f>IF($C56="","",VLOOKUP($C56,KALPit!$F$10:$BI$170,AA$49,FALSE))</f>
        <v/>
      </c>
      <c r="AB56" s="74" t="str">
        <f>IF($C56="","",VLOOKUP($C56,KALPit!$F$10:$BI$170,AB$49,FALSE))</f>
        <v/>
      </c>
      <c r="AC56" s="61" t="str">
        <f>IF($C56="","",VLOOKUP($C56,KALPit!$F$10:$BI$170,AC$49,FALSE))</f>
        <v/>
      </c>
      <c r="AD56" s="261" t="str">
        <f>IF($C56="","",VLOOKUP($C56,KALPit!$F$10:$BI$170,AD$49,FALSE))</f>
        <v/>
      </c>
      <c r="AE56" s="261" t="str">
        <f>IF($C56="","",VLOOKUP($C56,KALPit!$F$10:$BI$170,AE$49,FALSE))</f>
        <v/>
      </c>
      <c r="AF56" s="262" t="str">
        <f>IF($C56="","",VLOOKUP($C56,KALPit!$F$10:$BI$170,AF$49,FALSE))</f>
        <v/>
      </c>
      <c r="AG56" s="61" t="str">
        <f>IF($C56="","",VLOOKUP($C56,KALPit!$F$10:$BI$170,AG$49,FALSE))</f>
        <v/>
      </c>
    </row>
    <row r="57" spans="1:33" x14ac:dyDescent="0.25">
      <c r="Z57" s="263"/>
      <c r="AA57" s="263"/>
      <c r="AB57" s="263"/>
    </row>
    <row r="58" spans="1:33" ht="57" x14ac:dyDescent="0.25">
      <c r="A58" s="18" t="s">
        <v>183</v>
      </c>
      <c r="B58" s="258" t="s">
        <v>118</v>
      </c>
      <c r="C58" s="37" t="s">
        <v>108</v>
      </c>
      <c r="D58" s="37" t="s">
        <v>81</v>
      </c>
      <c r="E58" s="37" t="s">
        <v>92</v>
      </c>
      <c r="F58" s="48" t="s">
        <v>180</v>
      </c>
      <c r="G58" s="40" t="s">
        <v>181</v>
      </c>
      <c r="H58" s="49" t="s">
        <v>182</v>
      </c>
      <c r="I58" s="69" t="s">
        <v>202</v>
      </c>
      <c r="J58" s="40" t="s">
        <v>179</v>
      </c>
      <c r="K58" s="72" t="s">
        <v>176</v>
      </c>
      <c r="L58" s="67" t="s">
        <v>177</v>
      </c>
      <c r="M58" s="68" t="s">
        <v>178</v>
      </c>
      <c r="N58" s="67" t="s">
        <v>50</v>
      </c>
      <c r="O58" s="67" t="s">
        <v>52</v>
      </c>
      <c r="P58" s="67" t="s">
        <v>54</v>
      </c>
      <c r="Q58" s="67" t="s">
        <v>56</v>
      </c>
      <c r="R58" s="67" t="s">
        <v>58</v>
      </c>
      <c r="S58" s="67" t="s">
        <v>98</v>
      </c>
      <c r="T58" s="67" t="s">
        <v>61</v>
      </c>
      <c r="U58" s="67" t="s">
        <v>63</v>
      </c>
      <c r="V58" s="67" t="s">
        <v>65</v>
      </c>
      <c r="W58" s="67" t="s">
        <v>67</v>
      </c>
      <c r="X58" s="67" t="s">
        <v>69</v>
      </c>
      <c r="Y58" s="68" t="s">
        <v>71</v>
      </c>
      <c r="Z58" s="72" t="s">
        <v>189</v>
      </c>
      <c r="AA58" s="67" t="s">
        <v>188</v>
      </c>
      <c r="AB58" s="68" t="s">
        <v>190</v>
      </c>
      <c r="AC58" s="276" t="s">
        <v>403</v>
      </c>
      <c r="AD58" s="67" t="s">
        <v>176</v>
      </c>
      <c r="AE58" s="67" t="s">
        <v>177</v>
      </c>
      <c r="AF58" s="68" t="s">
        <v>178</v>
      </c>
      <c r="AG58" s="276" t="s">
        <v>187</v>
      </c>
    </row>
    <row r="59" spans="1:33" x14ac:dyDescent="0.25">
      <c r="A59">
        <v>1</v>
      </c>
      <c r="B59" s="29" t="s">
        <v>99</v>
      </c>
      <c r="C59" s="30"/>
      <c r="D59" s="30" t="str">
        <f>IF($C59="","",VLOOKUP($C59,KALPit!$F$10:$BI$212,D$4,FALSE))</f>
        <v/>
      </c>
      <c r="E59" s="30" t="str">
        <f>IF($C59="","",VLOOKUP($C59,KALPit!$F$10:$BI$212,E$4+1,FALSE))</f>
        <v/>
      </c>
      <c r="F59" s="46" t="str">
        <f t="shared" ref="F59:F60" si="91">IF($C59="","",IF(AG59&gt;7,1,0))</f>
        <v/>
      </c>
      <c r="G59" s="263" t="str">
        <f t="shared" ref="G59:G60" si="92">IF($C59="","",IF(AG59&gt;6.5,1,0))</f>
        <v/>
      </c>
      <c r="H59" s="264" t="str">
        <f t="shared" ref="H59:H60" si="93">IF($C59="","",IF(AG59&gt;6,1,0))</f>
        <v/>
      </c>
      <c r="I59" s="91" t="str">
        <f>IF($C59="","",VLOOKUP($C59,KALPit!$F$10:$BI$170,I$49,FALSE))</f>
        <v/>
      </c>
      <c r="J59" s="263" t="str">
        <f>IF($C59="","",COUNT(N59:Y59))</f>
        <v/>
      </c>
      <c r="K59" s="46" t="str">
        <f>IF($C59="","",VLOOKUP($C59,KALPit!$F$10:$BI$170,K$49,FALSE))</f>
        <v/>
      </c>
      <c r="L59" s="263" t="str">
        <f>IF($C59="","",VLOOKUP($C59,KALPit!$F$10:$BI$170,L$49,FALSE))</f>
        <v/>
      </c>
      <c r="M59" s="264" t="str">
        <f>IF($C59="","",VLOOKUP($C59,KALPit!$F$10:$BI$170,M$49,FALSE))</f>
        <v/>
      </c>
      <c r="N59" s="263" t="str">
        <f>IF($C59="","",VLOOKUP($C59,KALPit!$F$10:$BI$170,N$49,FALSE))</f>
        <v/>
      </c>
      <c r="O59" s="263" t="str">
        <f>IF($C59="","",VLOOKUP($C59,KALPit!$F$10:$BI$170,O$49,FALSE))</f>
        <v/>
      </c>
      <c r="P59" s="263" t="str">
        <f>IF($C59="","",VLOOKUP($C59,KALPit!$F$10:$BI$170,P$49,FALSE))</f>
        <v/>
      </c>
      <c r="Q59" s="263" t="str">
        <f>IF($C59="","",VLOOKUP($C59,KALPit!$F$10:$BI$170,Q$49,FALSE))</f>
        <v/>
      </c>
      <c r="R59" s="263" t="str">
        <f>IF($C59="","",VLOOKUP($C59,KALPit!$F$10:$BI$170,R$49,FALSE))</f>
        <v/>
      </c>
      <c r="S59" s="263" t="str">
        <f>IF($C59="","",VLOOKUP($C59,KALPit!$F$10:$BI$170,S$49,FALSE))</f>
        <v/>
      </c>
      <c r="T59" s="263" t="str">
        <f>IF($C59="","",VLOOKUP($C59,KALPit!$F$10:$BI$170,T$49,FALSE))</f>
        <v/>
      </c>
      <c r="U59" s="263" t="str">
        <f>IF($C59="","",VLOOKUP($C59,KALPit!$F$10:$BI$170,U$49,FALSE))</f>
        <v/>
      </c>
      <c r="V59" s="263" t="str">
        <f>IF($C59="","",VLOOKUP($C59,KALPit!$F$10:$BI$170,V$49,FALSE))</f>
        <v/>
      </c>
      <c r="W59" s="263" t="str">
        <f>IF($C59="","",VLOOKUP($C59,KALPit!$F$10:$BI$170,W$49,FALSE))</f>
        <v/>
      </c>
      <c r="X59" s="263" t="str">
        <f>IF($C59="","",VLOOKUP($C59,KALPit!$F$10:$BI$170,X$49,FALSE))</f>
        <v/>
      </c>
      <c r="Y59" s="264" t="str">
        <f>IF($C59="","",VLOOKUP($C59,KALPit!$F$10:$BI$170,Y$49,FALSE))</f>
        <v/>
      </c>
      <c r="Z59" s="46" t="str">
        <f>IF($C59="","",VLOOKUP($C59,KALPit!$F$10:$BI$170,Z$49,FALSE))</f>
        <v/>
      </c>
      <c r="AA59" s="263" t="str">
        <f>IF($C59="","",VLOOKUP($C59,KALPit!$F$10:$BI$170,AA$49,FALSE))</f>
        <v/>
      </c>
      <c r="AB59" s="73" t="str">
        <f>IF($C59="","",VLOOKUP($C59,KALPit!$F$10:$BI$170,AB$49,FALSE))</f>
        <v/>
      </c>
      <c r="AC59" s="277" t="str">
        <f>IF($C59="","",VLOOKUP($C59,KALPit!$F$10:$BI$170,AC$49,FALSE))</f>
        <v/>
      </c>
      <c r="AD59" s="263" t="str">
        <f>IF($C59="","",VLOOKUP($C59,KALPit!$F$10:$BI$170,AD$49,FALSE))</f>
        <v/>
      </c>
      <c r="AE59" s="263" t="str">
        <f>IF($C59="","",VLOOKUP($C59,KALPit!$F$10:$BI$170,AE$49,FALSE))</f>
        <v/>
      </c>
      <c r="AF59" s="264" t="str">
        <f>IF($C59="","",VLOOKUP($C59,KALPit!$F$10:$BI$170,AF$49,FALSE))</f>
        <v/>
      </c>
      <c r="AG59" s="277" t="str">
        <f>IF($C59="","",VLOOKUP($C59,KALPit!$F$10:$BI$170,AG$49,FALSE))</f>
        <v/>
      </c>
    </row>
    <row r="60" spans="1:33" x14ac:dyDescent="0.25">
      <c r="A60">
        <v>2</v>
      </c>
      <c r="B60" s="32" t="s">
        <v>119</v>
      </c>
      <c r="C60" s="33"/>
      <c r="D60" s="33" t="str">
        <f>IF($C60="","",VLOOKUP($C60,KALPit!$F$10:$BI$212,D$4,FALSE))</f>
        <v/>
      </c>
      <c r="E60" s="33" t="str">
        <f>IF($C60="","",VLOOKUP($C60,KALPit!$F$10:$BI$212,E$4+1,FALSE))</f>
        <v/>
      </c>
      <c r="F60" s="47" t="str">
        <f t="shared" si="91"/>
        <v/>
      </c>
      <c r="G60" s="261" t="str">
        <f t="shared" si="92"/>
        <v/>
      </c>
      <c r="H60" s="262" t="str">
        <f t="shared" si="93"/>
        <v/>
      </c>
      <c r="I60" s="93" t="str">
        <f>IF($C60="","",VLOOKUP($C60,KALPit!$F$10:$BI$170,I$49,FALSE))</f>
        <v/>
      </c>
      <c r="J60" s="261" t="str">
        <f>IF($C60="","",COUNT(N60:Y60))</f>
        <v/>
      </c>
      <c r="K60" s="47" t="str">
        <f>IF($C60="","",VLOOKUP($C60,KALPit!$F$10:$BI$170,K$49,FALSE))</f>
        <v/>
      </c>
      <c r="L60" s="261" t="str">
        <f>IF($C60="","",VLOOKUP($C60,KALPit!$F$10:$BI$170,L$49,FALSE))</f>
        <v/>
      </c>
      <c r="M60" s="262" t="str">
        <f>IF($C60="","",VLOOKUP($C60,KALPit!$F$10:$BI$170,M$49,FALSE))</f>
        <v/>
      </c>
      <c r="N60" s="261" t="str">
        <f>IF($C60="","",VLOOKUP($C60,KALPit!$F$10:$BI$170,N$49,FALSE))</f>
        <v/>
      </c>
      <c r="O60" s="261" t="str">
        <f>IF($C60="","",VLOOKUP($C60,KALPit!$F$10:$BI$170,O$49,FALSE))</f>
        <v/>
      </c>
      <c r="P60" s="261" t="str">
        <f>IF($C60="","",VLOOKUP($C60,KALPit!$F$10:$BI$170,P$49,FALSE))</f>
        <v/>
      </c>
      <c r="Q60" s="261" t="str">
        <f>IF($C60="","",VLOOKUP($C60,KALPit!$F$10:$BI$170,Q$49,FALSE))</f>
        <v/>
      </c>
      <c r="R60" s="261" t="str">
        <f>IF($C60="","",VLOOKUP($C60,KALPit!$F$10:$BI$170,R$49,FALSE))</f>
        <v/>
      </c>
      <c r="S60" s="261" t="str">
        <f>IF($C60="","",VLOOKUP($C60,KALPit!$F$10:$BI$170,S$49,FALSE))</f>
        <v/>
      </c>
      <c r="T60" s="261" t="str">
        <f>IF($C60="","",VLOOKUP($C60,KALPit!$F$10:$BI$170,T$49,FALSE))</f>
        <v/>
      </c>
      <c r="U60" s="261" t="str">
        <f>IF($C60="","",VLOOKUP($C60,KALPit!$F$10:$BI$170,U$49,FALSE))</f>
        <v/>
      </c>
      <c r="V60" s="261" t="str">
        <f>IF($C60="","",VLOOKUP($C60,KALPit!$F$10:$BI$170,V$49,FALSE))</f>
        <v/>
      </c>
      <c r="W60" s="261" t="str">
        <f>IF($C60="","",VLOOKUP($C60,KALPit!$F$10:$BI$170,W$49,FALSE))</f>
        <v/>
      </c>
      <c r="X60" s="261" t="str">
        <f>IF($C60="","",VLOOKUP($C60,KALPit!$F$10:$BI$170,X$49,FALSE))</f>
        <v/>
      </c>
      <c r="Y60" s="262" t="str">
        <f>IF($C60="","",VLOOKUP($C60,KALPit!$F$10:$BI$170,Y$49,FALSE))</f>
        <v/>
      </c>
      <c r="Z60" s="47" t="str">
        <f>IF($C60="","",VLOOKUP($C60,KALPit!$F$10:$BI$170,Z$49,FALSE))</f>
        <v/>
      </c>
      <c r="AA60" s="261" t="str">
        <f>IF($C60="","",VLOOKUP($C60,KALPit!$F$10:$BI$170,AA$49,FALSE))</f>
        <v/>
      </c>
      <c r="AB60" s="74" t="str">
        <f>IF($C60="","",VLOOKUP($C60,KALPit!$F$10:$BI$170,AB$49,FALSE))</f>
        <v/>
      </c>
      <c r="AC60" s="61" t="str">
        <f>IF($C60="","",VLOOKUP($C60,KALPit!$F$10:$BI$170,AC$49,FALSE))</f>
        <v/>
      </c>
      <c r="AD60" s="261" t="str">
        <f>IF($C60="","",VLOOKUP($C60,KALPit!$F$10:$BI$170,AD$49,FALSE))</f>
        <v/>
      </c>
      <c r="AE60" s="261" t="str">
        <f>IF($C60="","",VLOOKUP($C60,KALPit!$F$10:$BI$170,AE$49,FALSE))</f>
        <v/>
      </c>
      <c r="AF60" s="262" t="str">
        <f>IF($C60="","",VLOOKUP($C60,KALPit!$F$10:$BI$170,AF$49,FALSE))</f>
        <v/>
      </c>
      <c r="AG60" s="61" t="str">
        <f>IF($C60="","",VLOOKUP($C60,KALPit!$F$10:$BI$170,AG$49,FALSE))</f>
        <v/>
      </c>
    </row>
    <row r="61" spans="1:33" x14ac:dyDescent="0.25">
      <c r="Z61" s="263"/>
      <c r="AA61" s="263"/>
      <c r="AB61" s="263"/>
    </row>
    <row r="62" spans="1:33" ht="57" x14ac:dyDescent="0.25">
      <c r="A62" s="18" t="s">
        <v>183</v>
      </c>
      <c r="B62" s="258" t="s">
        <v>120</v>
      </c>
      <c r="C62" s="37" t="s">
        <v>108</v>
      </c>
      <c r="D62" s="37" t="s">
        <v>81</v>
      </c>
      <c r="E62" s="37" t="s">
        <v>92</v>
      </c>
      <c r="F62" s="48" t="s">
        <v>180</v>
      </c>
      <c r="G62" s="40" t="s">
        <v>181</v>
      </c>
      <c r="H62" s="49" t="s">
        <v>182</v>
      </c>
      <c r="I62" s="69" t="s">
        <v>202</v>
      </c>
      <c r="J62" s="40" t="s">
        <v>179</v>
      </c>
      <c r="K62" s="72" t="s">
        <v>176</v>
      </c>
      <c r="L62" s="67" t="s">
        <v>177</v>
      </c>
      <c r="M62" s="68" t="s">
        <v>178</v>
      </c>
      <c r="N62" s="67" t="s">
        <v>50</v>
      </c>
      <c r="O62" s="67" t="s">
        <v>52</v>
      </c>
      <c r="P62" s="67" t="s">
        <v>54</v>
      </c>
      <c r="Q62" s="67" t="s">
        <v>56</v>
      </c>
      <c r="R62" s="67" t="s">
        <v>58</v>
      </c>
      <c r="S62" s="67" t="s">
        <v>98</v>
      </c>
      <c r="T62" s="67" t="s">
        <v>61</v>
      </c>
      <c r="U62" s="67" t="s">
        <v>63</v>
      </c>
      <c r="V62" s="67" t="s">
        <v>65</v>
      </c>
      <c r="W62" s="67" t="s">
        <v>67</v>
      </c>
      <c r="X62" s="67" t="s">
        <v>69</v>
      </c>
      <c r="Y62" s="68" t="s">
        <v>71</v>
      </c>
      <c r="Z62" s="72" t="s">
        <v>189</v>
      </c>
      <c r="AA62" s="67" t="s">
        <v>188</v>
      </c>
      <c r="AB62" s="68" t="s">
        <v>190</v>
      </c>
      <c r="AC62" s="276" t="s">
        <v>403</v>
      </c>
      <c r="AD62" s="67" t="s">
        <v>176</v>
      </c>
      <c r="AE62" s="67" t="s">
        <v>177</v>
      </c>
      <c r="AF62" s="68" t="s">
        <v>178</v>
      </c>
      <c r="AG62" s="276" t="s">
        <v>187</v>
      </c>
    </row>
    <row r="63" spans="1:33" x14ac:dyDescent="0.25">
      <c r="A63">
        <v>1</v>
      </c>
      <c r="B63" s="29" t="s">
        <v>121</v>
      </c>
      <c r="C63" s="30"/>
      <c r="D63" s="30" t="str">
        <f>IF($C63="","",VLOOKUP($C63,KALPit!$F$10:$BI$212,D$4,FALSE))</f>
        <v/>
      </c>
      <c r="E63" s="30" t="str">
        <f>IF($C63="","",VLOOKUP($C63,KALPit!$F$10:$BI$212,E$4+1,FALSE))</f>
        <v/>
      </c>
      <c r="F63" s="46" t="str">
        <f t="shared" ref="F63:F72" si="94">IF($C63="","",IF(AG63&gt;7,1,0))</f>
        <v/>
      </c>
      <c r="G63" s="263" t="str">
        <f t="shared" ref="G63:G72" si="95">IF($C63="","",IF(AG63&gt;6.5,1,0))</f>
        <v/>
      </c>
      <c r="H63" s="264" t="str">
        <f t="shared" ref="H63:H72" si="96">IF($C63="","",IF(AG63&gt;6,1,0))</f>
        <v/>
      </c>
      <c r="I63" s="92" t="str">
        <f>IF($C63="","",VLOOKUP($C63,KALPit!$F$10:$BI$170,I$49,FALSE))</f>
        <v/>
      </c>
      <c r="J63" s="263" t="str">
        <f t="shared" ref="J63:J72" si="97">IF($C63="","",COUNT(N63:Y63))</f>
        <v/>
      </c>
      <c r="K63" s="46" t="str">
        <f>IF($C63="","",VLOOKUP($C63,KALPit!$F$10:$BI$170,K$49,FALSE))</f>
        <v/>
      </c>
      <c r="L63" s="263" t="str">
        <f>IF($C63="","",VLOOKUP($C63,KALPit!$F$10:$BI$170,L$49,FALSE))</f>
        <v/>
      </c>
      <c r="M63" s="264" t="str">
        <f>IF($C63="","",VLOOKUP($C63,KALPit!$F$10:$BI$170,M$49,FALSE))</f>
        <v/>
      </c>
      <c r="N63" s="263" t="str">
        <f>IF($C63="","",VLOOKUP($C63,KALPit!$F$10:$BI$170,N$49,FALSE))</f>
        <v/>
      </c>
      <c r="O63" s="263" t="str">
        <f>IF($C63="","",VLOOKUP($C63,KALPit!$F$10:$BI$170,O$49,FALSE))</f>
        <v/>
      </c>
      <c r="P63" s="263" t="str">
        <f>IF($C63="","",VLOOKUP($C63,KALPit!$F$10:$BI$170,P$49,FALSE))</f>
        <v/>
      </c>
      <c r="Q63" s="263" t="str">
        <f>IF($C63="","",VLOOKUP($C63,KALPit!$F$10:$BI$170,Q$49,FALSE))</f>
        <v/>
      </c>
      <c r="R63" s="263" t="str">
        <f>IF($C63="","",VLOOKUP($C63,KALPit!$F$10:$BI$170,R$49,FALSE))</f>
        <v/>
      </c>
      <c r="S63" s="263" t="str">
        <f>IF($C63="","",VLOOKUP($C63,KALPit!$F$10:$BI$170,S$49,FALSE))</f>
        <v/>
      </c>
      <c r="T63" s="263" t="str">
        <f>IF($C63="","",VLOOKUP($C63,KALPit!$F$10:$BI$170,T$49,FALSE))</f>
        <v/>
      </c>
      <c r="U63" s="263" t="str">
        <f>IF($C63="","",VLOOKUP($C63,KALPit!$F$10:$BI$170,U$49,FALSE))</f>
        <v/>
      </c>
      <c r="V63" s="263" t="str">
        <f>IF($C63="","",VLOOKUP($C63,KALPit!$F$10:$BI$170,V$49,FALSE))</f>
        <v/>
      </c>
      <c r="W63" s="263" t="str">
        <f>IF($C63="","",VLOOKUP($C63,KALPit!$F$10:$BI$170,W$49,FALSE))</f>
        <v/>
      </c>
      <c r="X63" s="263" t="str">
        <f>IF($C63="","",VLOOKUP($C63,KALPit!$F$10:$BI$170,X$49,FALSE))</f>
        <v/>
      </c>
      <c r="Y63" s="264" t="str">
        <f>IF($C63="","",VLOOKUP($C63,KALPit!$F$10:$BI$170,Y$49,FALSE))</f>
        <v/>
      </c>
      <c r="Z63" s="46" t="str">
        <f>IF($C63="","",VLOOKUP($C63,KALPit!$F$10:$BI$170,Z$49,FALSE))</f>
        <v/>
      </c>
      <c r="AA63" s="263" t="str">
        <f>IF($C63="","",VLOOKUP($C63,KALPit!$F$10:$BI$170,AA$49,FALSE))</f>
        <v/>
      </c>
      <c r="AB63" s="73" t="str">
        <f>IF($C63="","",VLOOKUP($C63,KALPit!$F$10:$BI$170,AB$49,FALSE))</f>
        <v/>
      </c>
      <c r="AC63" s="277" t="str">
        <f>IF($C63="","",VLOOKUP($C63,KALPit!$F$10:$BI$170,AC$49,FALSE))</f>
        <v/>
      </c>
      <c r="AD63" s="263" t="str">
        <f>IF($C63="","",VLOOKUP($C63,KALPit!$F$10:$BI$170,AD$49,FALSE))</f>
        <v/>
      </c>
      <c r="AE63" s="263" t="str">
        <f>IF($C63="","",VLOOKUP($C63,KALPit!$F$10:$BI$170,AE$49,FALSE))</f>
        <v/>
      </c>
      <c r="AF63" s="264" t="str">
        <f>IF($C63="","",VLOOKUP($C63,KALPit!$F$10:$BI$170,AF$49,FALSE))</f>
        <v/>
      </c>
      <c r="AG63" s="277" t="str">
        <f>IF($C63="","",VLOOKUP($C63,KALPit!$F$10:$BI$170,AG$49,FALSE))</f>
        <v/>
      </c>
    </row>
    <row r="64" spans="1:33" x14ac:dyDescent="0.25">
      <c r="A64">
        <v>2</v>
      </c>
      <c r="B64" s="29" t="s">
        <v>122</v>
      </c>
      <c r="C64" s="58"/>
      <c r="D64" s="30" t="str">
        <f>IF($C64="","",VLOOKUP($C64,KALPit!$F$10:$BI$212,D$4,FALSE))</f>
        <v/>
      </c>
      <c r="E64" s="30" t="str">
        <f>IF($C64="","",VLOOKUP($C64,KALPit!$F$10:$BI$212,E$4+1,FALSE))</f>
        <v/>
      </c>
      <c r="F64" s="46" t="str">
        <f t="shared" si="94"/>
        <v/>
      </c>
      <c r="G64" s="263" t="str">
        <f t="shared" si="95"/>
        <v/>
      </c>
      <c r="H64" s="264" t="str">
        <f t="shared" si="96"/>
        <v/>
      </c>
      <c r="I64" s="92" t="str">
        <f>IF($C64="","",VLOOKUP($C64,KALPit!$F$10:$BI$170,I$49,FALSE))</f>
        <v/>
      </c>
      <c r="J64" s="263" t="str">
        <f t="shared" si="97"/>
        <v/>
      </c>
      <c r="K64" s="46" t="str">
        <f>IF($C64="","",VLOOKUP($C64,KALPit!$F$10:$BI$170,K$49,FALSE))</f>
        <v/>
      </c>
      <c r="L64" s="263" t="str">
        <f>IF($C64="","",VLOOKUP($C64,KALPit!$F$10:$BI$170,L$49,FALSE))</f>
        <v/>
      </c>
      <c r="M64" s="264" t="str">
        <f>IF($C64="","",VLOOKUP($C64,KALPit!$F$10:$BI$170,M$49,FALSE))</f>
        <v/>
      </c>
      <c r="N64" s="263" t="str">
        <f>IF($C64="","",VLOOKUP($C64,KALPit!$F$10:$BI$170,N$49,FALSE))</f>
        <v/>
      </c>
      <c r="O64" s="263" t="str">
        <f>IF($C64="","",VLOOKUP($C64,KALPit!$F$10:$BI$170,O$49,FALSE))</f>
        <v/>
      </c>
      <c r="P64" s="263" t="str">
        <f>IF($C64="","",VLOOKUP($C64,KALPit!$F$10:$BI$170,P$49,FALSE))</f>
        <v/>
      </c>
      <c r="Q64" s="263" t="str">
        <f>IF($C64="","",VLOOKUP($C64,KALPit!$F$10:$BI$170,Q$49,FALSE))</f>
        <v/>
      </c>
      <c r="R64" s="263" t="str">
        <f>IF($C64="","",VLOOKUP($C64,KALPit!$F$10:$BI$170,R$49,FALSE))</f>
        <v/>
      </c>
      <c r="S64" s="263" t="str">
        <f>IF($C64="","",VLOOKUP($C64,KALPit!$F$10:$BI$170,S$49,FALSE))</f>
        <v/>
      </c>
      <c r="T64" s="263" t="str">
        <f>IF($C64="","",VLOOKUP($C64,KALPit!$F$10:$BI$170,T$49,FALSE))</f>
        <v/>
      </c>
      <c r="U64" s="263" t="str">
        <f>IF($C64="","",VLOOKUP($C64,KALPit!$F$10:$BI$170,U$49,FALSE))</f>
        <v/>
      </c>
      <c r="V64" s="263" t="str">
        <f>IF($C64="","",VLOOKUP($C64,KALPit!$F$10:$BI$170,V$49,FALSE))</f>
        <v/>
      </c>
      <c r="W64" s="263" t="str">
        <f>IF($C64="","",VLOOKUP($C64,KALPit!$F$10:$BI$170,W$49,FALSE))</f>
        <v/>
      </c>
      <c r="X64" s="263" t="str">
        <f>IF($C64="","",VLOOKUP($C64,KALPit!$F$10:$BI$170,X$49,FALSE))</f>
        <v/>
      </c>
      <c r="Y64" s="264" t="str">
        <f>IF($C64="","",VLOOKUP($C64,KALPit!$F$10:$BI$170,Y$49,FALSE))</f>
        <v/>
      </c>
      <c r="Z64" s="46" t="str">
        <f>IF($C64="","",VLOOKUP($C64,KALPit!$F$10:$BI$170,Z$49,FALSE))</f>
        <v/>
      </c>
      <c r="AA64" s="263" t="str">
        <f>IF($C64="","",VLOOKUP($C64,KALPit!$F$10:$BI$170,AA$49,FALSE))</f>
        <v/>
      </c>
      <c r="AB64" s="73" t="str">
        <f>IF($C64="","",VLOOKUP($C64,KALPit!$F$10:$BI$170,AB$49,FALSE))</f>
        <v/>
      </c>
      <c r="AC64" s="60" t="str">
        <f>IF($C64="","",VLOOKUP($C64,KALPit!$F$10:$BI$170,AC$49,FALSE))</f>
        <v/>
      </c>
      <c r="AD64" s="263" t="str">
        <f>IF($C64="","",VLOOKUP($C64,KALPit!$F$10:$BI$170,AD$49,FALSE))</f>
        <v/>
      </c>
      <c r="AE64" s="263" t="str">
        <f>IF($C64="","",VLOOKUP($C64,KALPit!$F$10:$BI$170,AE$49,FALSE))</f>
        <v/>
      </c>
      <c r="AF64" s="264" t="str">
        <f>IF($C64="","",VLOOKUP($C64,KALPit!$F$10:$BI$170,AF$49,FALSE))</f>
        <v/>
      </c>
      <c r="AG64" s="60" t="str">
        <f>IF($C64="","",VLOOKUP($C64,KALPit!$F$10:$BI$170,AG$49,FALSE))</f>
        <v/>
      </c>
    </row>
    <row r="65" spans="1:33" x14ac:dyDescent="0.25">
      <c r="A65">
        <v>3</v>
      </c>
      <c r="B65" s="29" t="s">
        <v>13</v>
      </c>
      <c r="C65" s="58"/>
      <c r="D65" s="30" t="str">
        <f>IF($C65="","",VLOOKUP($C65,KALPit!$F$10:$BI$212,D$4,FALSE))</f>
        <v/>
      </c>
      <c r="E65" s="30" t="str">
        <f>IF($C65="","",VLOOKUP($C65,KALPit!$F$10:$BI$212,E$4+1,FALSE))</f>
        <v/>
      </c>
      <c r="F65" s="46" t="str">
        <f t="shared" si="94"/>
        <v/>
      </c>
      <c r="G65" s="263" t="str">
        <f t="shared" si="95"/>
        <v/>
      </c>
      <c r="H65" s="264" t="str">
        <f t="shared" si="96"/>
        <v/>
      </c>
      <c r="I65" s="92" t="str">
        <f>IF($C65="","",VLOOKUP($C65,KALPit!$F$10:$BI$170,I$49,FALSE))</f>
        <v/>
      </c>
      <c r="J65" s="263" t="str">
        <f t="shared" si="97"/>
        <v/>
      </c>
      <c r="K65" s="46" t="str">
        <f>IF($C65="","",VLOOKUP($C65,KALPit!$F$10:$BI$170,K$49,FALSE))</f>
        <v/>
      </c>
      <c r="L65" s="263" t="str">
        <f>IF($C65="","",VLOOKUP($C65,KALPit!$F$10:$BI$170,L$49,FALSE))</f>
        <v/>
      </c>
      <c r="M65" s="264" t="str">
        <f>IF($C65="","",VLOOKUP($C65,KALPit!$F$10:$BI$170,M$49,FALSE))</f>
        <v/>
      </c>
      <c r="N65" s="263" t="str">
        <f>IF($C65="","",VLOOKUP($C65,KALPit!$F$10:$BI$170,N$49,FALSE))</f>
        <v/>
      </c>
      <c r="O65" s="263" t="str">
        <f>IF($C65="","",VLOOKUP($C65,KALPit!$F$10:$BI$170,O$49,FALSE))</f>
        <v/>
      </c>
      <c r="P65" s="263" t="str">
        <f>IF($C65="","",VLOOKUP($C65,KALPit!$F$10:$BI$170,P$49,FALSE))</f>
        <v/>
      </c>
      <c r="Q65" s="263" t="str">
        <f>IF($C65="","",VLOOKUP($C65,KALPit!$F$10:$BI$170,Q$49,FALSE))</f>
        <v/>
      </c>
      <c r="R65" s="263" t="str">
        <f>IF($C65="","",VLOOKUP($C65,KALPit!$F$10:$BI$170,R$49,FALSE))</f>
        <v/>
      </c>
      <c r="S65" s="263" t="str">
        <f>IF($C65="","",VLOOKUP($C65,KALPit!$F$10:$BI$170,S$49,FALSE))</f>
        <v/>
      </c>
      <c r="T65" s="263" t="str">
        <f>IF($C65="","",VLOOKUP($C65,KALPit!$F$10:$BI$170,T$49,FALSE))</f>
        <v/>
      </c>
      <c r="U65" s="263" t="str">
        <f>IF($C65="","",VLOOKUP($C65,KALPit!$F$10:$BI$170,U$49,FALSE))</f>
        <v/>
      </c>
      <c r="V65" s="263" t="str">
        <f>IF($C65="","",VLOOKUP($C65,KALPit!$F$10:$BI$170,V$49,FALSE))</f>
        <v/>
      </c>
      <c r="W65" s="263" t="str">
        <f>IF($C65="","",VLOOKUP($C65,KALPit!$F$10:$BI$170,W$49,FALSE))</f>
        <v/>
      </c>
      <c r="X65" s="263" t="str">
        <f>IF($C65="","",VLOOKUP($C65,KALPit!$F$10:$BI$170,X$49,FALSE))</f>
        <v/>
      </c>
      <c r="Y65" s="264" t="str">
        <f>IF($C65="","",VLOOKUP($C65,KALPit!$F$10:$BI$170,Y$49,FALSE))</f>
        <v/>
      </c>
      <c r="Z65" s="46" t="str">
        <f>IF($C65="","",VLOOKUP($C65,KALPit!$F$10:$BI$170,Z$49,FALSE))</f>
        <v/>
      </c>
      <c r="AA65" s="263" t="str">
        <f>IF($C65="","",VLOOKUP($C65,KALPit!$F$10:$BI$170,AA$49,FALSE))</f>
        <v/>
      </c>
      <c r="AB65" s="73" t="str">
        <f>IF($C65="","",VLOOKUP($C65,KALPit!$F$10:$BI$170,AB$49,FALSE))</f>
        <v/>
      </c>
      <c r="AC65" s="60" t="str">
        <f>IF($C65="","",VLOOKUP($C65,KALPit!$F$10:$BI$170,AC$49,FALSE))</f>
        <v/>
      </c>
      <c r="AD65" s="263" t="str">
        <f>IF($C65="","",VLOOKUP($C65,KALPit!$F$10:$BI$170,AD$49,FALSE))</f>
        <v/>
      </c>
      <c r="AE65" s="263" t="str">
        <f>IF($C65="","",VLOOKUP($C65,KALPit!$F$10:$BI$170,AE$49,FALSE))</f>
        <v/>
      </c>
      <c r="AF65" s="264" t="str">
        <f>IF($C65="","",VLOOKUP($C65,KALPit!$F$10:$BI$170,AF$49,FALSE))</f>
        <v/>
      </c>
      <c r="AG65" s="60" t="str">
        <f>IF($C65="","",VLOOKUP($C65,KALPit!$F$10:$BI$170,AG$49,FALSE))</f>
        <v/>
      </c>
    </row>
    <row r="66" spans="1:33" x14ac:dyDescent="0.25">
      <c r="A66">
        <v>4</v>
      </c>
      <c r="B66" s="29" t="s">
        <v>13</v>
      </c>
      <c r="C66" s="58"/>
      <c r="D66" s="30" t="str">
        <f>IF($C66="","",VLOOKUP($C66,KALPit!$F$10:$BI$212,D$4,FALSE))</f>
        <v/>
      </c>
      <c r="E66" s="30" t="str">
        <f>IF($C66="","",VLOOKUP($C66,KALPit!$F$10:$BI$212,E$4+1,FALSE))</f>
        <v/>
      </c>
      <c r="F66" s="46" t="str">
        <f t="shared" si="94"/>
        <v/>
      </c>
      <c r="G66" s="263" t="str">
        <f t="shared" si="95"/>
        <v/>
      </c>
      <c r="H66" s="264" t="str">
        <f t="shared" si="96"/>
        <v/>
      </c>
      <c r="I66" s="92" t="str">
        <f>IF($C66="","",VLOOKUP($C66,KALPit!$F$10:$BI$170,I$49,FALSE))</f>
        <v/>
      </c>
      <c r="J66" s="263" t="str">
        <f t="shared" si="97"/>
        <v/>
      </c>
      <c r="K66" s="46" t="str">
        <f>IF($C66="","",VLOOKUP($C66,KALPit!$F$10:$BI$170,K$49,FALSE))</f>
        <v/>
      </c>
      <c r="L66" s="263" t="str">
        <f>IF($C66="","",VLOOKUP($C66,KALPit!$F$10:$BI$170,L$49,FALSE))</f>
        <v/>
      </c>
      <c r="M66" s="264" t="str">
        <f>IF($C66="","",VLOOKUP($C66,KALPit!$F$10:$BI$170,M$49,FALSE))</f>
        <v/>
      </c>
      <c r="N66" s="263" t="str">
        <f>IF($C66="","",VLOOKUP($C66,KALPit!$F$10:$BI$170,N$49,FALSE))</f>
        <v/>
      </c>
      <c r="O66" s="263" t="str">
        <f>IF($C66="","",VLOOKUP($C66,KALPit!$F$10:$BI$170,O$49,FALSE))</f>
        <v/>
      </c>
      <c r="P66" s="263" t="str">
        <f>IF($C66="","",VLOOKUP($C66,KALPit!$F$10:$BI$170,P$49,FALSE))</f>
        <v/>
      </c>
      <c r="Q66" s="263" t="str">
        <f>IF($C66="","",VLOOKUP($C66,KALPit!$F$10:$BI$170,Q$49,FALSE))</f>
        <v/>
      </c>
      <c r="R66" s="263" t="str">
        <f>IF($C66="","",VLOOKUP($C66,KALPit!$F$10:$BI$170,R$49,FALSE))</f>
        <v/>
      </c>
      <c r="S66" s="263" t="str">
        <f>IF($C66="","",VLOOKUP($C66,KALPit!$F$10:$BI$170,S$49,FALSE))</f>
        <v/>
      </c>
      <c r="T66" s="263" t="str">
        <f>IF($C66="","",VLOOKUP($C66,KALPit!$F$10:$BI$170,T$49,FALSE))</f>
        <v/>
      </c>
      <c r="U66" s="263" t="str">
        <f>IF($C66="","",VLOOKUP($C66,KALPit!$F$10:$BI$170,U$49,FALSE))</f>
        <v/>
      </c>
      <c r="V66" s="263" t="str">
        <f>IF($C66="","",VLOOKUP($C66,KALPit!$F$10:$BI$170,V$49,FALSE))</f>
        <v/>
      </c>
      <c r="W66" s="263" t="str">
        <f>IF($C66="","",VLOOKUP($C66,KALPit!$F$10:$BI$170,W$49,FALSE))</f>
        <v/>
      </c>
      <c r="X66" s="263" t="str">
        <f>IF($C66="","",VLOOKUP($C66,KALPit!$F$10:$BI$170,X$49,FALSE))</f>
        <v/>
      </c>
      <c r="Y66" s="264" t="str">
        <f>IF($C66="","",VLOOKUP($C66,KALPit!$F$10:$BI$170,Y$49,FALSE))</f>
        <v/>
      </c>
      <c r="Z66" s="46" t="str">
        <f>IF($C66="","",VLOOKUP($C66,KALPit!$F$10:$BI$170,Z$49,FALSE))</f>
        <v/>
      </c>
      <c r="AA66" s="263" t="str">
        <f>IF($C66="","",VLOOKUP($C66,KALPit!$F$10:$BI$170,AA$49,FALSE))</f>
        <v/>
      </c>
      <c r="AB66" s="73" t="str">
        <f>IF($C66="","",VLOOKUP($C66,KALPit!$F$10:$BI$170,AB$49,FALSE))</f>
        <v/>
      </c>
      <c r="AC66" s="60" t="str">
        <f>IF($C66="","",VLOOKUP($C66,KALPit!$F$10:$BI$170,AC$49,FALSE))</f>
        <v/>
      </c>
      <c r="AD66" s="263" t="str">
        <f>IF($C66="","",VLOOKUP($C66,KALPit!$F$10:$BI$170,AD$49,FALSE))</f>
        <v/>
      </c>
      <c r="AE66" s="263" t="str">
        <f>IF($C66="","",VLOOKUP($C66,KALPit!$F$10:$BI$170,AE$49,FALSE))</f>
        <v/>
      </c>
      <c r="AF66" s="264" t="str">
        <f>IF($C66="","",VLOOKUP($C66,KALPit!$F$10:$BI$170,AF$49,FALSE))</f>
        <v/>
      </c>
      <c r="AG66" s="60" t="str">
        <f>IF($C66="","",VLOOKUP($C66,KALPit!$F$10:$BI$170,AG$49,FALSE))</f>
        <v/>
      </c>
    </row>
    <row r="67" spans="1:33" x14ac:dyDescent="0.25">
      <c r="A67">
        <v>5</v>
      </c>
      <c r="B67" s="29" t="s">
        <v>13</v>
      </c>
      <c r="C67" s="58"/>
      <c r="D67" s="30" t="str">
        <f>IF($C67="","",VLOOKUP($C67,KALPit!$F$10:$BI$212,D$4,FALSE))</f>
        <v/>
      </c>
      <c r="E67" s="30" t="str">
        <f>IF($C67="","",VLOOKUP($C67,KALPit!$F$10:$BI$212,E$4+1,FALSE))</f>
        <v/>
      </c>
      <c r="F67" s="46" t="str">
        <f t="shared" si="94"/>
        <v/>
      </c>
      <c r="G67" s="263" t="str">
        <f t="shared" si="95"/>
        <v/>
      </c>
      <c r="H67" s="264" t="str">
        <f t="shared" si="96"/>
        <v/>
      </c>
      <c r="I67" s="92" t="str">
        <f>IF($C67="","",VLOOKUP($C67,KALPit!$F$10:$BI$170,I$49,FALSE))</f>
        <v/>
      </c>
      <c r="J67" s="263" t="str">
        <f t="shared" si="97"/>
        <v/>
      </c>
      <c r="K67" s="46" t="str">
        <f>IF($C67="","",VLOOKUP($C67,KALPit!$F$10:$BI$170,K$49,FALSE))</f>
        <v/>
      </c>
      <c r="L67" s="263" t="str">
        <f>IF($C67="","",VLOOKUP($C67,KALPit!$F$10:$BI$170,L$49,FALSE))</f>
        <v/>
      </c>
      <c r="M67" s="264" t="str">
        <f>IF($C67="","",VLOOKUP($C67,KALPit!$F$10:$BI$170,M$49,FALSE))</f>
        <v/>
      </c>
      <c r="N67" s="263" t="str">
        <f>IF($C67="","",VLOOKUP($C67,KALPit!$F$10:$BI$170,N$49,FALSE))</f>
        <v/>
      </c>
      <c r="O67" s="263" t="str">
        <f>IF($C67="","",VLOOKUP($C67,KALPit!$F$10:$BI$170,O$49,FALSE))</f>
        <v/>
      </c>
      <c r="P67" s="263" t="str">
        <f>IF($C67="","",VLOOKUP($C67,KALPit!$F$10:$BI$170,P$49,FALSE))</f>
        <v/>
      </c>
      <c r="Q67" s="263" t="str">
        <f>IF($C67="","",VLOOKUP($C67,KALPit!$F$10:$BI$170,Q$49,FALSE))</f>
        <v/>
      </c>
      <c r="R67" s="263" t="str">
        <f>IF($C67="","",VLOOKUP($C67,KALPit!$F$10:$BI$170,R$49,FALSE))</f>
        <v/>
      </c>
      <c r="S67" s="263" t="str">
        <f>IF($C67="","",VLOOKUP($C67,KALPit!$F$10:$BI$170,S$49,FALSE))</f>
        <v/>
      </c>
      <c r="T67" s="263" t="str">
        <f>IF($C67="","",VLOOKUP($C67,KALPit!$F$10:$BI$170,T$49,FALSE))</f>
        <v/>
      </c>
      <c r="U67" s="263" t="str">
        <f>IF($C67="","",VLOOKUP($C67,KALPit!$F$10:$BI$170,U$49,FALSE))</f>
        <v/>
      </c>
      <c r="V67" s="263" t="str">
        <f>IF($C67="","",VLOOKUP($C67,KALPit!$F$10:$BI$170,V$49,FALSE))</f>
        <v/>
      </c>
      <c r="W67" s="263" t="str">
        <f>IF($C67="","",VLOOKUP($C67,KALPit!$F$10:$BI$170,W$49,FALSE))</f>
        <v/>
      </c>
      <c r="X67" s="263" t="str">
        <f>IF($C67="","",VLOOKUP($C67,KALPit!$F$10:$BI$170,X$49,FALSE))</f>
        <v/>
      </c>
      <c r="Y67" s="264" t="str">
        <f>IF($C67="","",VLOOKUP($C67,KALPit!$F$10:$BI$170,Y$49,FALSE))</f>
        <v/>
      </c>
      <c r="Z67" s="46" t="str">
        <f>IF($C67="","",VLOOKUP($C67,KALPit!$F$10:$BI$170,Z$49,FALSE))</f>
        <v/>
      </c>
      <c r="AA67" s="263" t="str">
        <f>IF($C67="","",VLOOKUP($C67,KALPit!$F$10:$BI$170,AA$49,FALSE))</f>
        <v/>
      </c>
      <c r="AB67" s="73" t="str">
        <f>IF($C67="","",VLOOKUP($C67,KALPit!$F$10:$BI$170,AB$49,FALSE))</f>
        <v/>
      </c>
      <c r="AC67" s="60" t="str">
        <f>IF($C67="","",VLOOKUP($C67,KALPit!$F$10:$BI$170,AC$49,FALSE))</f>
        <v/>
      </c>
      <c r="AD67" s="263" t="str">
        <f>IF($C67="","",VLOOKUP($C67,KALPit!$F$10:$BI$170,AD$49,FALSE))</f>
        <v/>
      </c>
      <c r="AE67" s="263" t="str">
        <f>IF($C67="","",VLOOKUP($C67,KALPit!$F$10:$BI$170,AE$49,FALSE))</f>
        <v/>
      </c>
      <c r="AF67" s="264" t="str">
        <f>IF($C67="","",VLOOKUP($C67,KALPit!$F$10:$BI$170,AF$49,FALSE))</f>
        <v/>
      </c>
      <c r="AG67" s="60" t="str">
        <f>IF($C67="","",VLOOKUP($C67,KALPit!$F$10:$BI$170,AG$49,FALSE))</f>
        <v/>
      </c>
    </row>
    <row r="68" spans="1:33" x14ac:dyDescent="0.25">
      <c r="A68">
        <v>6</v>
      </c>
      <c r="B68" s="29" t="s">
        <v>13</v>
      </c>
      <c r="C68" s="58"/>
      <c r="D68" s="30" t="str">
        <f>IF($C68="","",VLOOKUP($C68,KALPit!$F$10:$BI$212,D$4,FALSE))</f>
        <v/>
      </c>
      <c r="E68" s="30" t="str">
        <f>IF($C68="","",VLOOKUP($C68,KALPit!$F$10:$BI$212,E$4+1,FALSE))</f>
        <v/>
      </c>
      <c r="F68" s="46" t="str">
        <f t="shared" si="94"/>
        <v/>
      </c>
      <c r="G68" s="263" t="str">
        <f t="shared" si="95"/>
        <v/>
      </c>
      <c r="H68" s="264" t="str">
        <f t="shared" si="96"/>
        <v/>
      </c>
      <c r="I68" s="92" t="str">
        <f>IF($C68="","",VLOOKUP($C68,KALPit!$F$10:$BI$170,I$49,FALSE))</f>
        <v/>
      </c>
      <c r="J68" s="263" t="str">
        <f t="shared" si="97"/>
        <v/>
      </c>
      <c r="K68" s="46" t="str">
        <f>IF($C68="","",VLOOKUP($C68,KALPit!$F$10:$BI$170,K$49,FALSE))</f>
        <v/>
      </c>
      <c r="L68" s="263" t="str">
        <f>IF($C68="","",VLOOKUP($C68,KALPit!$F$10:$BI$170,L$49,FALSE))</f>
        <v/>
      </c>
      <c r="M68" s="264" t="str">
        <f>IF($C68="","",VLOOKUP($C68,KALPit!$F$10:$BI$170,M$49,FALSE))</f>
        <v/>
      </c>
      <c r="N68" s="263" t="str">
        <f>IF($C68="","",VLOOKUP($C68,KALPit!$F$10:$BI$170,N$49,FALSE))</f>
        <v/>
      </c>
      <c r="O68" s="263" t="str">
        <f>IF($C68="","",VLOOKUP($C68,KALPit!$F$10:$BI$170,O$49,FALSE))</f>
        <v/>
      </c>
      <c r="P68" s="263" t="str">
        <f>IF($C68="","",VLOOKUP($C68,KALPit!$F$10:$BI$170,P$49,FALSE))</f>
        <v/>
      </c>
      <c r="Q68" s="263" t="str">
        <f>IF($C68="","",VLOOKUP($C68,KALPit!$F$10:$BI$170,Q$49,FALSE))</f>
        <v/>
      </c>
      <c r="R68" s="263" t="str">
        <f>IF($C68="","",VLOOKUP($C68,KALPit!$F$10:$BI$170,R$49,FALSE))</f>
        <v/>
      </c>
      <c r="S68" s="263" t="str">
        <f>IF($C68="","",VLOOKUP($C68,KALPit!$F$10:$BI$170,S$49,FALSE))</f>
        <v/>
      </c>
      <c r="T68" s="263" t="str">
        <f>IF($C68="","",VLOOKUP($C68,KALPit!$F$10:$BI$170,T$49,FALSE))</f>
        <v/>
      </c>
      <c r="U68" s="263" t="str">
        <f>IF($C68="","",VLOOKUP($C68,KALPit!$F$10:$BI$170,U$49,FALSE))</f>
        <v/>
      </c>
      <c r="V68" s="263" t="str">
        <f>IF($C68="","",VLOOKUP($C68,KALPit!$F$10:$BI$170,V$49,FALSE))</f>
        <v/>
      </c>
      <c r="W68" s="263" t="str">
        <f>IF($C68="","",VLOOKUP($C68,KALPit!$F$10:$BI$170,W$49,FALSE))</f>
        <v/>
      </c>
      <c r="X68" s="263" t="str">
        <f>IF($C68="","",VLOOKUP($C68,KALPit!$F$10:$BI$170,X$49,FALSE))</f>
        <v/>
      </c>
      <c r="Y68" s="264" t="str">
        <f>IF($C68="","",VLOOKUP($C68,KALPit!$F$10:$BI$170,Y$49,FALSE))</f>
        <v/>
      </c>
      <c r="Z68" s="46" t="str">
        <f>IF($C68="","",VLOOKUP($C68,KALPit!$F$10:$BI$170,Z$49,FALSE))</f>
        <v/>
      </c>
      <c r="AA68" s="263" t="str">
        <f>IF($C68="","",VLOOKUP($C68,KALPit!$F$10:$BI$170,AA$49,FALSE))</f>
        <v/>
      </c>
      <c r="AB68" s="73" t="str">
        <f>IF($C68="","",VLOOKUP($C68,KALPit!$F$10:$BI$170,AB$49,FALSE))</f>
        <v/>
      </c>
      <c r="AC68" s="60" t="str">
        <f>IF($C68="","",VLOOKUP($C68,KALPit!$F$10:$BI$170,AC$49,FALSE))</f>
        <v/>
      </c>
      <c r="AD68" s="263" t="str">
        <f>IF($C68="","",VLOOKUP($C68,KALPit!$F$10:$BI$170,AD$49,FALSE))</f>
        <v/>
      </c>
      <c r="AE68" s="263" t="str">
        <f>IF($C68="","",VLOOKUP($C68,KALPit!$F$10:$BI$170,AE$49,FALSE))</f>
        <v/>
      </c>
      <c r="AF68" s="264" t="str">
        <f>IF($C68="","",VLOOKUP($C68,KALPit!$F$10:$BI$170,AF$49,FALSE))</f>
        <v/>
      </c>
      <c r="AG68" s="60" t="str">
        <f>IF($C68="","",VLOOKUP($C68,KALPit!$F$10:$BI$170,AG$49,FALSE))</f>
        <v/>
      </c>
    </row>
    <row r="69" spans="1:33" x14ac:dyDescent="0.25">
      <c r="A69">
        <v>7</v>
      </c>
      <c r="B69" s="29" t="s">
        <v>13</v>
      </c>
      <c r="C69" s="58"/>
      <c r="D69" s="30" t="str">
        <f>IF($C69="","",VLOOKUP($C69,KALPit!$F$10:$BI$212,D$4,FALSE))</f>
        <v/>
      </c>
      <c r="E69" s="30" t="str">
        <f>IF($C69="","",VLOOKUP($C69,KALPit!$F$10:$BI$212,E$4+1,FALSE))</f>
        <v/>
      </c>
      <c r="F69" s="46" t="str">
        <f t="shared" si="94"/>
        <v/>
      </c>
      <c r="G69" s="263" t="str">
        <f t="shared" si="95"/>
        <v/>
      </c>
      <c r="H69" s="264" t="str">
        <f t="shared" si="96"/>
        <v/>
      </c>
      <c r="I69" s="92" t="str">
        <f>IF($C69="","",VLOOKUP($C69,KALPit!$F$10:$BI$170,I$49,FALSE))</f>
        <v/>
      </c>
      <c r="J69" s="263" t="str">
        <f t="shared" si="97"/>
        <v/>
      </c>
      <c r="K69" s="46" t="str">
        <f>IF($C69="","",VLOOKUP($C69,KALPit!$F$10:$BI$170,K$49,FALSE))</f>
        <v/>
      </c>
      <c r="L69" s="263" t="str">
        <f>IF($C69="","",VLOOKUP($C69,KALPit!$F$10:$BI$170,L$49,FALSE))</f>
        <v/>
      </c>
      <c r="M69" s="264" t="str">
        <f>IF($C69="","",VLOOKUP($C69,KALPit!$F$10:$BI$170,M$49,FALSE))</f>
        <v/>
      </c>
      <c r="N69" s="263" t="str">
        <f>IF($C69="","",VLOOKUP($C69,KALPit!$F$10:$BI$170,N$49,FALSE))</f>
        <v/>
      </c>
      <c r="O69" s="263" t="str">
        <f>IF($C69="","",VLOOKUP($C69,KALPit!$F$10:$BI$170,O$49,FALSE))</f>
        <v/>
      </c>
      <c r="P69" s="263" t="str">
        <f>IF($C69="","",VLOOKUP($C69,KALPit!$F$10:$BI$170,P$49,FALSE))</f>
        <v/>
      </c>
      <c r="Q69" s="263" t="str">
        <f>IF($C69="","",VLOOKUP($C69,KALPit!$F$10:$BI$170,Q$49,FALSE))</f>
        <v/>
      </c>
      <c r="R69" s="263" t="str">
        <f>IF($C69="","",VLOOKUP($C69,KALPit!$F$10:$BI$170,R$49,FALSE))</f>
        <v/>
      </c>
      <c r="S69" s="263" t="str">
        <f>IF($C69="","",VLOOKUP($C69,KALPit!$F$10:$BI$170,S$49,FALSE))</f>
        <v/>
      </c>
      <c r="T69" s="263" t="str">
        <f>IF($C69="","",VLOOKUP($C69,KALPit!$F$10:$BI$170,T$49,FALSE))</f>
        <v/>
      </c>
      <c r="U69" s="263" t="str">
        <f>IF($C69="","",VLOOKUP($C69,KALPit!$F$10:$BI$170,U$49,FALSE))</f>
        <v/>
      </c>
      <c r="V69" s="263" t="str">
        <f>IF($C69="","",VLOOKUP($C69,KALPit!$F$10:$BI$170,V$49,FALSE))</f>
        <v/>
      </c>
      <c r="W69" s="263" t="str">
        <f>IF($C69="","",VLOOKUP($C69,KALPit!$F$10:$BI$170,W$49,FALSE))</f>
        <v/>
      </c>
      <c r="X69" s="263" t="str">
        <f>IF($C69="","",VLOOKUP($C69,KALPit!$F$10:$BI$170,X$49,FALSE))</f>
        <v/>
      </c>
      <c r="Y69" s="264" t="str">
        <f>IF($C69="","",VLOOKUP($C69,KALPit!$F$10:$BI$170,Y$49,FALSE))</f>
        <v/>
      </c>
      <c r="Z69" s="46" t="str">
        <f>IF($C69="","",VLOOKUP($C69,KALPit!$F$10:$BI$170,Z$49,FALSE))</f>
        <v/>
      </c>
      <c r="AA69" s="263" t="str">
        <f>IF($C69="","",VLOOKUP($C69,KALPit!$F$10:$BI$170,AA$49,FALSE))</f>
        <v/>
      </c>
      <c r="AB69" s="73" t="str">
        <f>IF($C69="","",VLOOKUP($C69,KALPit!$F$10:$BI$170,AB$49,FALSE))</f>
        <v/>
      </c>
      <c r="AC69" s="60" t="str">
        <f>IF($C69="","",VLOOKUP($C69,KALPit!$F$10:$BI$170,AC$49,FALSE))</f>
        <v/>
      </c>
      <c r="AD69" s="263" t="str">
        <f>IF($C69="","",VLOOKUP($C69,KALPit!$F$10:$BI$170,AD$49,FALSE))</f>
        <v/>
      </c>
      <c r="AE69" s="263" t="str">
        <f>IF($C69="","",VLOOKUP($C69,KALPit!$F$10:$BI$170,AE$49,FALSE))</f>
        <v/>
      </c>
      <c r="AF69" s="264" t="str">
        <f>IF($C69="","",VLOOKUP($C69,KALPit!$F$10:$BI$170,AF$49,FALSE))</f>
        <v/>
      </c>
      <c r="AG69" s="60" t="str">
        <f>IF($C69="","",VLOOKUP($C69,KALPit!$F$10:$BI$170,AG$49,FALSE))</f>
        <v/>
      </c>
    </row>
    <row r="70" spans="1:33" x14ac:dyDescent="0.25">
      <c r="A70">
        <v>8</v>
      </c>
      <c r="B70" s="29" t="s">
        <v>13</v>
      </c>
      <c r="C70" s="58"/>
      <c r="D70" s="30" t="str">
        <f>IF($C70="","",VLOOKUP($C70,KALPit!$F$10:$BI$212,D$4,FALSE))</f>
        <v/>
      </c>
      <c r="E70" s="30" t="str">
        <f>IF($C70="","",VLOOKUP($C70,KALPit!$F$10:$BI$212,E$4+1,FALSE))</f>
        <v/>
      </c>
      <c r="F70" s="46" t="str">
        <f t="shared" si="94"/>
        <v/>
      </c>
      <c r="G70" s="263" t="str">
        <f t="shared" si="95"/>
        <v/>
      </c>
      <c r="H70" s="264" t="str">
        <f t="shared" si="96"/>
        <v/>
      </c>
      <c r="I70" s="92" t="str">
        <f>IF($C70="","",VLOOKUP($C70,KALPit!$F$10:$BI$170,I$49,FALSE))</f>
        <v/>
      </c>
      <c r="J70" s="263" t="str">
        <f t="shared" si="97"/>
        <v/>
      </c>
      <c r="K70" s="46" t="str">
        <f>IF($C70="","",VLOOKUP($C70,KALPit!$F$10:$BI$170,K$49,FALSE))</f>
        <v/>
      </c>
      <c r="L70" s="263" t="str">
        <f>IF($C70="","",VLOOKUP($C70,KALPit!$F$10:$BI$170,L$49,FALSE))</f>
        <v/>
      </c>
      <c r="M70" s="264" t="str">
        <f>IF($C70="","",VLOOKUP($C70,KALPit!$F$10:$BI$170,M$49,FALSE))</f>
        <v/>
      </c>
      <c r="N70" s="263" t="str">
        <f>IF($C70="","",VLOOKUP($C70,KALPit!$F$10:$BI$170,N$49,FALSE))</f>
        <v/>
      </c>
      <c r="O70" s="263" t="str">
        <f>IF($C70="","",VLOOKUP($C70,KALPit!$F$10:$BI$170,O$49,FALSE))</f>
        <v/>
      </c>
      <c r="P70" s="263" t="str">
        <f>IF($C70="","",VLOOKUP($C70,KALPit!$F$10:$BI$170,P$49,FALSE))</f>
        <v/>
      </c>
      <c r="Q70" s="263" t="str">
        <f>IF($C70="","",VLOOKUP($C70,KALPit!$F$10:$BI$170,Q$49,FALSE))</f>
        <v/>
      </c>
      <c r="R70" s="263" t="str">
        <f>IF($C70="","",VLOOKUP($C70,KALPit!$F$10:$BI$170,R$49,FALSE))</f>
        <v/>
      </c>
      <c r="S70" s="263" t="str">
        <f>IF($C70="","",VLOOKUP($C70,KALPit!$F$10:$BI$170,S$49,FALSE))</f>
        <v/>
      </c>
      <c r="T70" s="263" t="str">
        <f>IF($C70="","",VLOOKUP($C70,KALPit!$F$10:$BI$170,T$49,FALSE))</f>
        <v/>
      </c>
      <c r="U70" s="263" t="str">
        <f>IF($C70="","",VLOOKUP($C70,KALPit!$F$10:$BI$170,U$49,FALSE))</f>
        <v/>
      </c>
      <c r="V70" s="263" t="str">
        <f>IF($C70="","",VLOOKUP($C70,KALPit!$F$10:$BI$170,V$49,FALSE))</f>
        <v/>
      </c>
      <c r="W70" s="263" t="str">
        <f>IF($C70="","",VLOOKUP($C70,KALPit!$F$10:$BI$170,W$49,FALSE))</f>
        <v/>
      </c>
      <c r="X70" s="263" t="str">
        <f>IF($C70="","",VLOOKUP($C70,KALPit!$F$10:$BI$170,X$49,FALSE))</f>
        <v/>
      </c>
      <c r="Y70" s="264" t="str">
        <f>IF($C70="","",VLOOKUP($C70,KALPit!$F$10:$BI$170,Y$49,FALSE))</f>
        <v/>
      </c>
      <c r="Z70" s="46" t="str">
        <f>IF($C70="","",VLOOKUP($C70,KALPit!$F$10:$BI$170,Z$49,FALSE))</f>
        <v/>
      </c>
      <c r="AA70" s="263" t="str">
        <f>IF($C70="","",VLOOKUP($C70,KALPit!$F$10:$BI$170,AA$49,FALSE))</f>
        <v/>
      </c>
      <c r="AB70" s="73" t="str">
        <f>IF($C70="","",VLOOKUP($C70,KALPit!$F$10:$BI$170,AB$49,FALSE))</f>
        <v/>
      </c>
      <c r="AC70" s="60" t="str">
        <f>IF($C70="","",VLOOKUP($C70,KALPit!$F$10:$BI$170,AC$49,FALSE))</f>
        <v/>
      </c>
      <c r="AD70" s="263" t="str">
        <f>IF($C70="","",VLOOKUP($C70,KALPit!$F$10:$BI$170,AD$49,FALSE))</f>
        <v/>
      </c>
      <c r="AE70" s="263" t="str">
        <f>IF($C70="","",VLOOKUP($C70,KALPit!$F$10:$BI$170,AE$49,FALSE))</f>
        <v/>
      </c>
      <c r="AF70" s="264" t="str">
        <f>IF($C70="","",VLOOKUP($C70,KALPit!$F$10:$BI$170,AF$49,FALSE))</f>
        <v/>
      </c>
      <c r="AG70" s="60" t="str">
        <f>IF($C70="","",VLOOKUP($C70,KALPit!$F$10:$BI$170,AG$49,FALSE))</f>
        <v/>
      </c>
    </row>
    <row r="71" spans="1:33" x14ac:dyDescent="0.25">
      <c r="A71">
        <v>9</v>
      </c>
      <c r="B71" s="29" t="s">
        <v>13</v>
      </c>
      <c r="C71" s="58"/>
      <c r="D71" s="30" t="str">
        <f>IF($C71="","",VLOOKUP($C71,KALPit!$F$10:$BI$212,D$4,FALSE))</f>
        <v/>
      </c>
      <c r="E71" s="30" t="str">
        <f>IF($C71="","",VLOOKUP($C71,KALPit!$F$10:$BI$212,E$4+1,FALSE))</f>
        <v/>
      </c>
      <c r="F71" s="46" t="str">
        <f t="shared" si="94"/>
        <v/>
      </c>
      <c r="G71" s="263" t="str">
        <f t="shared" si="95"/>
        <v/>
      </c>
      <c r="H71" s="264" t="str">
        <f t="shared" si="96"/>
        <v/>
      </c>
      <c r="I71" s="92" t="str">
        <f>IF($C71="","",VLOOKUP($C71,KALPit!$F$10:$BI$170,I$49,FALSE))</f>
        <v/>
      </c>
      <c r="J71" s="263" t="str">
        <f t="shared" si="97"/>
        <v/>
      </c>
      <c r="K71" s="46" t="str">
        <f>IF($C71="","",VLOOKUP($C71,KALPit!$F$10:$BI$170,K$49,FALSE))</f>
        <v/>
      </c>
      <c r="L71" s="263" t="str">
        <f>IF($C71="","",VLOOKUP($C71,KALPit!$F$10:$BI$170,L$49,FALSE))</f>
        <v/>
      </c>
      <c r="M71" s="264" t="str">
        <f>IF($C71="","",VLOOKUP($C71,KALPit!$F$10:$BI$170,M$49,FALSE))</f>
        <v/>
      </c>
      <c r="N71" s="263" t="str">
        <f>IF($C71="","",VLOOKUP($C71,KALPit!$F$10:$BI$170,N$49,FALSE))</f>
        <v/>
      </c>
      <c r="O71" s="263" t="str">
        <f>IF($C71="","",VLOOKUP($C71,KALPit!$F$10:$BI$170,O$49,FALSE))</f>
        <v/>
      </c>
      <c r="P71" s="263" t="str">
        <f>IF($C71="","",VLOOKUP($C71,KALPit!$F$10:$BI$170,P$49,FALSE))</f>
        <v/>
      </c>
      <c r="Q71" s="263" t="str">
        <f>IF($C71="","",VLOOKUP($C71,KALPit!$F$10:$BI$170,Q$49,FALSE))</f>
        <v/>
      </c>
      <c r="R71" s="263" t="str">
        <f>IF($C71="","",VLOOKUP($C71,KALPit!$F$10:$BI$170,R$49,FALSE))</f>
        <v/>
      </c>
      <c r="S71" s="263" t="str">
        <f>IF($C71="","",VLOOKUP($C71,KALPit!$F$10:$BI$170,S$49,FALSE))</f>
        <v/>
      </c>
      <c r="T71" s="263" t="str">
        <f>IF($C71="","",VLOOKUP($C71,KALPit!$F$10:$BI$170,T$49,FALSE))</f>
        <v/>
      </c>
      <c r="U71" s="263" t="str">
        <f>IF($C71="","",VLOOKUP($C71,KALPit!$F$10:$BI$170,U$49,FALSE))</f>
        <v/>
      </c>
      <c r="V71" s="263" t="str">
        <f>IF($C71="","",VLOOKUP($C71,KALPit!$F$10:$BI$170,V$49,FALSE))</f>
        <v/>
      </c>
      <c r="W71" s="263" t="str">
        <f>IF($C71="","",VLOOKUP($C71,KALPit!$F$10:$BI$170,W$49,FALSE))</f>
        <v/>
      </c>
      <c r="X71" s="263" t="str">
        <f>IF($C71="","",VLOOKUP($C71,KALPit!$F$10:$BI$170,X$49,FALSE))</f>
        <v/>
      </c>
      <c r="Y71" s="264" t="str">
        <f>IF($C71="","",VLOOKUP($C71,KALPit!$F$10:$BI$170,Y$49,FALSE))</f>
        <v/>
      </c>
      <c r="Z71" s="46" t="str">
        <f>IF($C71="","",VLOOKUP($C71,KALPit!$F$10:$BI$170,Z$49,FALSE))</f>
        <v/>
      </c>
      <c r="AA71" s="263" t="str">
        <f>IF($C71="","",VLOOKUP($C71,KALPit!$F$10:$BI$170,AA$49,FALSE))</f>
        <v/>
      </c>
      <c r="AB71" s="73" t="str">
        <f>IF($C71="","",VLOOKUP($C71,KALPit!$F$10:$BI$170,AB$49,FALSE))</f>
        <v/>
      </c>
      <c r="AC71" s="60" t="str">
        <f>IF($C71="","",VLOOKUP($C71,KALPit!$F$10:$BI$170,AC$49,FALSE))</f>
        <v/>
      </c>
      <c r="AD71" s="263" t="str">
        <f>IF($C71="","",VLOOKUP($C71,KALPit!$F$10:$BI$170,AD$49,FALSE))</f>
        <v/>
      </c>
      <c r="AE71" s="263" t="str">
        <f>IF($C71="","",VLOOKUP($C71,KALPit!$F$10:$BI$170,AE$49,FALSE))</f>
        <v/>
      </c>
      <c r="AF71" s="264" t="str">
        <f>IF($C71="","",VLOOKUP($C71,KALPit!$F$10:$BI$170,AF$49,FALSE))</f>
        <v/>
      </c>
      <c r="AG71" s="60" t="str">
        <f>IF($C71="","",VLOOKUP($C71,KALPit!$F$10:$BI$170,AG$49,FALSE))</f>
        <v/>
      </c>
    </row>
    <row r="72" spans="1:33" x14ac:dyDescent="0.25">
      <c r="A72">
        <v>10</v>
      </c>
      <c r="B72" s="32" t="s">
        <v>13</v>
      </c>
      <c r="C72" s="33"/>
      <c r="D72" s="33" t="str">
        <f>IF($C72="","",VLOOKUP($C72,KALPit!$F$10:$BI$212,D$4,FALSE))</f>
        <v/>
      </c>
      <c r="E72" s="33" t="str">
        <f>IF($C72="","",VLOOKUP($C72,KALPit!$F$10:$BI$212,E$4+1,FALSE))</f>
        <v/>
      </c>
      <c r="F72" s="47" t="str">
        <f t="shared" si="94"/>
        <v/>
      </c>
      <c r="G72" s="261" t="str">
        <f t="shared" si="95"/>
        <v/>
      </c>
      <c r="H72" s="262" t="str">
        <f t="shared" si="96"/>
        <v/>
      </c>
      <c r="I72" s="93" t="str">
        <f>IF($C72="","",VLOOKUP($C72,KALPit!$F$10:$BI$170,I$49,FALSE))</f>
        <v/>
      </c>
      <c r="J72" s="261" t="str">
        <f t="shared" si="97"/>
        <v/>
      </c>
      <c r="K72" s="47" t="str">
        <f>IF($C72="","",VLOOKUP($C72,KALPit!$F$10:$BI$170,K$49,FALSE))</f>
        <v/>
      </c>
      <c r="L72" s="261" t="str">
        <f>IF($C72="","",VLOOKUP($C72,KALPit!$F$10:$BI$170,L$49,FALSE))</f>
        <v/>
      </c>
      <c r="M72" s="262" t="str">
        <f>IF($C72="","",VLOOKUP($C72,KALPit!$F$10:$BI$170,M$49,FALSE))</f>
        <v/>
      </c>
      <c r="N72" s="261" t="str">
        <f>IF($C72="","",VLOOKUP($C72,KALPit!$F$10:$BI$170,N$49,FALSE))</f>
        <v/>
      </c>
      <c r="O72" s="261" t="str">
        <f>IF($C72="","",VLOOKUP($C72,KALPit!$F$10:$BI$170,O$49,FALSE))</f>
        <v/>
      </c>
      <c r="P72" s="261" t="str">
        <f>IF($C72="","",VLOOKUP($C72,KALPit!$F$10:$BI$170,P$49,FALSE))</f>
        <v/>
      </c>
      <c r="Q72" s="261" t="str">
        <f>IF($C72="","",VLOOKUP($C72,KALPit!$F$10:$BI$170,Q$49,FALSE))</f>
        <v/>
      </c>
      <c r="R72" s="261" t="str">
        <f>IF($C72="","",VLOOKUP($C72,KALPit!$F$10:$BI$170,R$49,FALSE))</f>
        <v/>
      </c>
      <c r="S72" s="261" t="str">
        <f>IF($C72="","",VLOOKUP($C72,KALPit!$F$10:$BI$170,S$49,FALSE))</f>
        <v/>
      </c>
      <c r="T72" s="261" t="str">
        <f>IF($C72="","",VLOOKUP($C72,KALPit!$F$10:$BI$170,T$49,FALSE))</f>
        <v/>
      </c>
      <c r="U72" s="261" t="str">
        <f>IF($C72="","",VLOOKUP($C72,KALPit!$F$10:$BI$170,U$49,FALSE))</f>
        <v/>
      </c>
      <c r="V72" s="261" t="str">
        <f>IF($C72="","",VLOOKUP($C72,KALPit!$F$10:$BI$170,V$49,FALSE))</f>
        <v/>
      </c>
      <c r="W72" s="261" t="str">
        <f>IF($C72="","",VLOOKUP($C72,KALPit!$F$10:$BI$170,W$49,FALSE))</f>
        <v/>
      </c>
      <c r="X72" s="261" t="str">
        <f>IF($C72="","",VLOOKUP($C72,KALPit!$F$10:$BI$170,X$49,FALSE))</f>
        <v/>
      </c>
      <c r="Y72" s="262" t="str">
        <f>IF($C72="","",VLOOKUP($C72,KALPit!$F$10:$BI$170,Y$49,FALSE))</f>
        <v/>
      </c>
      <c r="Z72" s="47" t="str">
        <f>IF($C72="","",VLOOKUP($C72,KALPit!$F$10:$BI$170,Z$49,FALSE))</f>
        <v/>
      </c>
      <c r="AA72" s="261" t="str">
        <f>IF($C72="","",VLOOKUP($C72,KALPit!$F$10:$BI$170,AA$49,FALSE))</f>
        <v/>
      </c>
      <c r="AB72" s="74" t="str">
        <f>IF($C72="","",VLOOKUP($C72,KALPit!$F$10:$BI$170,AB$49,FALSE))</f>
        <v/>
      </c>
      <c r="AC72" s="61" t="str">
        <f>IF($C72="","",VLOOKUP($C72,KALPit!$F$10:$BI$170,AC$49,FALSE))</f>
        <v/>
      </c>
      <c r="AD72" s="261" t="str">
        <f>IF($C72="","",VLOOKUP($C72,KALPit!$F$10:$BI$170,AD$49,FALSE))</f>
        <v/>
      </c>
      <c r="AE72" s="261" t="str">
        <f>IF($C72="","",VLOOKUP($C72,KALPit!$F$10:$BI$170,AE$49,FALSE))</f>
        <v/>
      </c>
      <c r="AF72" s="262" t="str">
        <f>IF($C72="","",VLOOKUP($C72,KALPit!$F$10:$BI$170,AF$49,FALSE))</f>
        <v/>
      </c>
      <c r="AG72" s="61" t="str">
        <f>IF($C72="","",VLOOKUP($C72,KALPit!$F$10:$BI$170,AG$49,FALSE))</f>
        <v/>
      </c>
    </row>
  </sheetData>
  <mergeCells count="6">
    <mergeCell ref="AH40:AT40"/>
    <mergeCell ref="AG35:AT35"/>
    <mergeCell ref="AH36:AT36"/>
    <mergeCell ref="AH37:AT37"/>
    <mergeCell ref="AH38:AT38"/>
    <mergeCell ref="AH39:AT39"/>
  </mergeCells>
  <conditionalFormatting sqref="G19">
    <cfRule type="expression" dxfId="89" priority="21">
      <formula>IF(SUM(G20:G27)&gt;1,1,0)</formula>
    </cfRule>
  </conditionalFormatting>
  <conditionalFormatting sqref="H19">
    <cfRule type="expression" dxfId="88" priority="20">
      <formula>IF(SUM(H20:H27)&gt;1,1,0)</formula>
    </cfRule>
  </conditionalFormatting>
  <conditionalFormatting sqref="F19">
    <cfRule type="expression" dxfId="87" priority="19">
      <formula>IF(SUM(F20:F27)&gt;1,1,0)</formula>
    </cfRule>
  </conditionalFormatting>
  <conditionalFormatting sqref="I5">
    <cfRule type="expression" dxfId="86" priority="18">
      <formula>-IF(SUM(I6:I17)&gt;1,1,0)</formula>
    </cfRule>
  </conditionalFormatting>
  <conditionalFormatting sqref="H5">
    <cfRule type="expression" dxfId="85" priority="17">
      <formula>-IF(SUM(H6:H17)&gt;1,1,0)</formula>
    </cfRule>
  </conditionalFormatting>
  <conditionalFormatting sqref="F29">
    <cfRule type="expression" dxfId="84" priority="16">
      <formula>IF(SUM($F$30:$F$33)&gt;1,1,0)</formula>
    </cfRule>
  </conditionalFormatting>
  <conditionalFormatting sqref="F50">
    <cfRule type="expression" dxfId="83" priority="15">
      <formula>IF(SUM($F$51:$F$56)&gt;1,1,0)</formula>
    </cfRule>
  </conditionalFormatting>
  <conditionalFormatting sqref="H50">
    <cfRule type="expression" dxfId="82" priority="14">
      <formula>IF(SUM($H$51:$H$56)&gt;3,1,0)</formula>
    </cfRule>
  </conditionalFormatting>
  <conditionalFormatting sqref="G50">
    <cfRule type="expression" dxfId="81" priority="13">
      <formula>IF(SUM($G$51:$G$56)&gt;2,1,0)</formula>
    </cfRule>
  </conditionalFormatting>
  <conditionalFormatting sqref="C30:C33 C20:C27 C6:C17">
    <cfRule type="expression" dxfId="80" priority="11">
      <formula>IF($AZ6&lt;4.5,1,0)</formula>
    </cfRule>
    <cfRule type="expression" dxfId="79" priority="12">
      <formula>IF($AZ6&gt;7,1,0)</formula>
    </cfRule>
  </conditionalFormatting>
  <conditionalFormatting sqref="C21">
    <cfRule type="expression" dxfId="78" priority="9">
      <formula>IF($AK21&lt;4.5,1,0)</formula>
    </cfRule>
    <cfRule type="expression" dxfId="77" priority="10">
      <formula>IF($AK21&gt;7,1,0)</formula>
    </cfRule>
  </conditionalFormatting>
  <conditionalFormatting sqref="F5">
    <cfRule type="expression" dxfId="76" priority="8">
      <formula>IF(SUM(F6:F17)&gt;1,1,0)</formula>
    </cfRule>
  </conditionalFormatting>
  <conditionalFormatting sqref="G5">
    <cfRule type="expression" dxfId="75" priority="7">
      <formula>IF(SUM(G6:G17)&gt;1,1,0)</formula>
    </cfRule>
  </conditionalFormatting>
  <conditionalFormatting sqref="C51:C56 C59:C60 C63:C72">
    <cfRule type="expression" dxfId="74" priority="3">
      <formula>IF($AC51&lt;$D$2,1,0)</formula>
    </cfRule>
    <cfRule type="expression" dxfId="73" priority="4">
      <formula>IF($AC51&gt;$C$3,1,0)</formula>
    </cfRule>
    <cfRule type="expression" dxfId="72" priority="5">
      <formula>IF($AG51&lt;5.75,1,0)</formula>
    </cfRule>
    <cfRule type="expression" dxfId="71" priority="6">
      <formula>IF($AG51&gt;6,1,0)</formula>
    </cfRule>
  </conditionalFormatting>
  <conditionalFormatting sqref="C6:C17 C20:C27 C30:C33">
    <cfRule type="expression" dxfId="70" priority="1">
      <formula>IF($AK6&lt;$D$2,1,0)</formula>
    </cfRule>
    <cfRule type="expression" dxfId="69" priority="2">
      <formula>IF($AK6&gt;$C$2,1,0)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 tint="0.39997558519241921"/>
  </sheetPr>
  <dimension ref="A1:AZ72"/>
  <sheetViews>
    <sheetView topLeftCell="A16" zoomScale="85" zoomScaleNormal="85" workbookViewId="0">
      <selection activeCell="W23" sqref="W23"/>
    </sheetView>
  </sheetViews>
  <sheetFormatPr defaultRowHeight="15" x14ac:dyDescent="0.25"/>
  <cols>
    <col min="1" max="1" width="3.140625" customWidth="1"/>
    <col min="2" max="2" width="10.7109375" style="1" bestFit="1" customWidth="1"/>
    <col min="3" max="3" width="20" style="19" bestFit="1" customWidth="1"/>
    <col min="4" max="4" width="4.5703125" style="19" customWidth="1"/>
    <col min="5" max="5" width="4.42578125" style="19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1.42578125" bestFit="1" customWidth="1"/>
    <col min="27" max="27" width="4.28515625" bestFit="1" customWidth="1"/>
    <col min="28" max="29" width="4.7109375" bestFit="1" customWidth="1"/>
    <col min="30" max="32" width="4.28515625" bestFit="1" customWidth="1"/>
    <col min="33" max="33" width="6.28515625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 x14ac:dyDescent="0.25">
      <c r="C1" s="278" t="s">
        <v>404</v>
      </c>
      <c r="D1" s="278" t="s">
        <v>405</v>
      </c>
    </row>
    <row r="2" spans="1:52" x14ac:dyDescent="0.25">
      <c r="B2" s="278" t="s">
        <v>406</v>
      </c>
      <c r="C2" s="279">
        <v>5.5</v>
      </c>
      <c r="D2" s="279">
        <v>4.5</v>
      </c>
    </row>
    <row r="3" spans="1:52" x14ac:dyDescent="0.25">
      <c r="B3" s="278" t="s">
        <v>407</v>
      </c>
      <c r="C3" s="279">
        <v>5.5</v>
      </c>
      <c r="D3" s="279">
        <v>4.5</v>
      </c>
    </row>
    <row r="4" spans="1:52" x14ac:dyDescent="0.25">
      <c r="D4" s="19">
        <v>12</v>
      </c>
      <c r="E4" s="19">
        <v>13</v>
      </c>
      <c r="J4">
        <v>31</v>
      </c>
      <c r="K4">
        <v>29</v>
      </c>
      <c r="L4">
        <v>30</v>
      </c>
      <c r="M4">
        <v>32</v>
      </c>
      <c r="N4">
        <v>33</v>
      </c>
      <c r="O4">
        <v>34</v>
      </c>
      <c r="P4">
        <v>35</v>
      </c>
      <c r="Q4">
        <v>36</v>
      </c>
      <c r="R4">
        <v>37</v>
      </c>
      <c r="S4">
        <v>38</v>
      </c>
      <c r="T4">
        <v>39</v>
      </c>
      <c r="AD4">
        <v>19</v>
      </c>
      <c r="AE4">
        <v>20</v>
      </c>
      <c r="AF4">
        <v>21</v>
      </c>
      <c r="AG4">
        <v>22</v>
      </c>
      <c r="AH4">
        <v>23</v>
      </c>
      <c r="AI4">
        <v>40</v>
      </c>
      <c r="AJ4">
        <v>41</v>
      </c>
      <c r="AU4">
        <v>24</v>
      </c>
      <c r="AV4">
        <v>25</v>
      </c>
      <c r="AW4">
        <v>26</v>
      </c>
      <c r="AX4">
        <v>27</v>
      </c>
      <c r="AY4">
        <v>28</v>
      </c>
    </row>
    <row r="5" spans="1:52" s="17" customFormat="1" ht="215.25" x14ac:dyDescent="0.25">
      <c r="A5" s="18" t="s">
        <v>183</v>
      </c>
      <c r="B5" s="258" t="s">
        <v>114</v>
      </c>
      <c r="C5" s="37" t="str">
        <f>"Player ("&amp;COUNTA(C6:C17)&amp;")"</f>
        <v>Player (0)</v>
      </c>
      <c r="D5" s="37" t="s">
        <v>81</v>
      </c>
      <c r="E5" s="37" t="s">
        <v>91</v>
      </c>
      <c r="F5" s="44" t="str">
        <f>"Only 1 guy who plays only 1B ("&amp;SUM(F6:F17)&amp;")"</f>
        <v>Only 1 guy who plays only 1B (0)</v>
      </c>
      <c r="G5" s="38" t="str">
        <f>"Only 1 guy who can only play 1B or LF ("&amp;SUM(G6:G17)&amp;")"</f>
        <v>Only 1 guy who can only play 1B or LF (0)</v>
      </c>
      <c r="H5" s="39" t="str">
        <f>"2 guys with RF arms ("&amp;SUM(H6:H17)&amp;")"</f>
        <v>2 guys with RF arms (0)</v>
      </c>
      <c r="I5" s="39" t="str">
        <f>"2 guys with CF range ("&amp;SUM(I6:I17)&amp;")"</f>
        <v>2 guys with CF range (0)</v>
      </c>
      <c r="J5" s="48" t="s">
        <v>126</v>
      </c>
      <c r="K5" s="40" t="s">
        <v>124</v>
      </c>
      <c r="L5" s="49" t="s">
        <v>125</v>
      </c>
      <c r="M5" s="41" t="s">
        <v>82</v>
      </c>
      <c r="N5" s="41" t="s">
        <v>84</v>
      </c>
      <c r="O5" s="41" t="s">
        <v>85</v>
      </c>
      <c r="P5" s="41" t="s">
        <v>86</v>
      </c>
      <c r="Q5" s="41" t="s">
        <v>87</v>
      </c>
      <c r="R5" s="41" t="s">
        <v>88</v>
      </c>
      <c r="S5" s="41" t="s">
        <v>89</v>
      </c>
      <c r="T5" s="42" t="s">
        <v>90</v>
      </c>
      <c r="U5" s="44" t="s">
        <v>127</v>
      </c>
      <c r="V5" s="38" t="s">
        <v>171</v>
      </c>
      <c r="W5" s="38" t="s">
        <v>128</v>
      </c>
      <c r="X5" s="38" t="s">
        <v>144</v>
      </c>
      <c r="Y5" s="38" t="s">
        <v>143</v>
      </c>
      <c r="Z5" s="38" t="s">
        <v>131</v>
      </c>
      <c r="AA5" s="38" t="s">
        <v>132</v>
      </c>
      <c r="AB5" s="38" t="s">
        <v>149</v>
      </c>
      <c r="AC5" s="53" t="s">
        <v>133</v>
      </c>
      <c r="AD5" s="41" t="s">
        <v>137</v>
      </c>
      <c r="AE5" s="41" t="s">
        <v>138</v>
      </c>
      <c r="AF5" s="41" t="s">
        <v>139</v>
      </c>
      <c r="AG5" s="41" t="s">
        <v>140</v>
      </c>
      <c r="AH5" s="41" t="s">
        <v>23</v>
      </c>
      <c r="AI5" s="56" t="s">
        <v>141</v>
      </c>
      <c r="AJ5" s="42" t="s">
        <v>142</v>
      </c>
      <c r="AK5" s="59" t="s">
        <v>147</v>
      </c>
      <c r="AL5" s="44" t="s">
        <v>127</v>
      </c>
      <c r="AM5" s="38" t="s">
        <v>171</v>
      </c>
      <c r="AN5" s="38" t="s">
        <v>128</v>
      </c>
      <c r="AO5" s="38" t="s">
        <v>144</v>
      </c>
      <c r="AP5" s="38" t="s">
        <v>143</v>
      </c>
      <c r="AQ5" s="38" t="s">
        <v>131</v>
      </c>
      <c r="AR5" s="38" t="s">
        <v>132</v>
      </c>
      <c r="AS5" s="38" t="s">
        <v>149</v>
      </c>
      <c r="AT5" s="53" t="s">
        <v>133</v>
      </c>
      <c r="AU5" s="56" t="s">
        <v>137</v>
      </c>
      <c r="AV5" s="41" t="s">
        <v>138</v>
      </c>
      <c r="AW5" s="41" t="s">
        <v>139</v>
      </c>
      <c r="AX5" s="41" t="s">
        <v>140</v>
      </c>
      <c r="AY5" s="42" t="s">
        <v>23</v>
      </c>
      <c r="AZ5" s="59" t="s">
        <v>187</v>
      </c>
    </row>
    <row r="6" spans="1:52" x14ac:dyDescent="0.25">
      <c r="A6">
        <v>1</v>
      </c>
      <c r="B6" s="25" t="s">
        <v>84</v>
      </c>
      <c r="C6" s="30"/>
      <c r="D6" s="26" t="str">
        <f>IF($C6="","",VLOOKUP($C6,KALBat!$A$10:$BT$193,D$4,FALSE))</f>
        <v/>
      </c>
      <c r="E6" s="26" t="str">
        <f>IF($C6="","",VLOOKUP($C6,KALBat!$A$10:$BT$193,E$4,FALSE))</f>
        <v/>
      </c>
      <c r="F6" s="45" t="str">
        <f t="shared" ref="F6:F7" si="0">IF($C6="","",IF(AND(O6&gt;0,O6=SUM(M6:T6)),1,0))</f>
        <v/>
      </c>
      <c r="G6" s="27" t="str">
        <f t="shared" ref="G6:G7" si="1">IF($C6="","",IF(Q6&lt;&gt;"-",1,0))</f>
        <v/>
      </c>
      <c r="H6" s="27" t="str">
        <f t="shared" ref="H6:H7" si="2">IF($C6="","",IF(AND(K6&gt;5,P6&lt;&gt;"-"),1,0))</f>
        <v/>
      </c>
      <c r="I6" s="27" t="str">
        <f t="shared" ref="I6:I17" si="3">IF($C6="","","-")</f>
        <v/>
      </c>
      <c r="J6" s="50" t="str">
        <f>IF($C6="","",VLOOKUP($C6,KALBat!$A$10:$BT$193,J$4,FALSE))</f>
        <v/>
      </c>
      <c r="K6" s="26" t="str">
        <f>IF($C6="","",VLOOKUP($C6,KALBat!$A$10:$BT$193,K$4,FALSE))</f>
        <v/>
      </c>
      <c r="L6" s="28" t="str">
        <f>IF($C6="","",VLOOKUP($C6,KALBat!$A$10:$BT$193,L$4,FALSE))</f>
        <v/>
      </c>
      <c r="M6" s="26" t="str">
        <f>IF($C6="","",VLOOKUP($C6,KALBat!$A$10:$BT$193,M$4,FALSE))</f>
        <v/>
      </c>
      <c r="N6" s="26" t="str">
        <f>IF($C6="","",VLOOKUP($C6,KALBat!$A$10:$BT$193,N$4,FALSE))</f>
        <v/>
      </c>
      <c r="O6" s="26" t="str">
        <f>IF($C6="","",VLOOKUP($C6,KALBat!$A$10:$BT$193,O$4,FALSE))</f>
        <v/>
      </c>
      <c r="P6" s="26" t="str">
        <f>IF($C6="","",VLOOKUP($C6,KALBat!$A$10:$BT$193,P$4,FALSE))</f>
        <v/>
      </c>
      <c r="Q6" s="26" t="str">
        <f>IF($C6="","",VLOOKUP($C6,KALBat!$A$10:$BT$193,Q$4,FALSE))</f>
        <v/>
      </c>
      <c r="R6" s="26" t="str">
        <f>IF($C6="","",VLOOKUP($C6,KALBat!$A$10:$BT$193,R$4,FALSE))</f>
        <v/>
      </c>
      <c r="S6" s="26" t="str">
        <f>IF($C6="","",VLOOKUP($C6,KALBat!$A$10:$BT$193,S$4,FALSE))</f>
        <v/>
      </c>
      <c r="T6" s="28" t="str">
        <f>IF($C6="","",VLOOKUP($C6,KALBat!$A$10:$BT$193,T$4,FALSE))</f>
        <v/>
      </c>
      <c r="U6" s="27" t="str">
        <f t="shared" ref="U6:U7" si="4">IF($C6="","",IF(OR(AD6+AG6&gt;14,AND(OR(AD6+AG6&gt;12,AND(AD6&gt;6,AG6&gt;6)),AI6&gt;6,OR(AJ6&gt;=AI6,AJ6&gt;6))),1,0))</f>
        <v/>
      </c>
      <c r="V6" s="27" t="str">
        <f t="shared" ref="V6:V7" si="5">IF($C6="","",IF(OR(AND(AD6&gt;6,AH6&gt;6),AD6+AG6&gt;12),1,0))</f>
        <v/>
      </c>
      <c r="W6" s="27" t="str">
        <f t="shared" ref="W6:W7" si="6">IF($C6="","",IF(AND(AD6&gt;6,AF6&gt;6,AG6&gt;6),1,0))</f>
        <v/>
      </c>
      <c r="X6" s="27" t="str">
        <f t="shared" ref="X6:X7" si="7">IF($C6="","",IF(AND(AF6&gt;7,OR(AD6&gt;6,AG6&gt;6)),1,0))</f>
        <v/>
      </c>
      <c r="Y6" s="27" t="str">
        <f t="shared" ref="Y6:Y7" si="8">IF($C6="","",IF(AND(AF6&gt;6,OR(AD6&gt;6,AG6&gt;6)),1,0))</f>
        <v/>
      </c>
      <c r="Z6" s="27" t="str">
        <f t="shared" ref="Z6:Z7" si="9">IF($C6="","",IF(AND(OR(AD6&gt;6,AF6&gt;6),OR(AD6&gt;6,AG6&gt;6)),1,0))</f>
        <v/>
      </c>
      <c r="AA6" s="27" t="str">
        <f t="shared" ref="AA6:AA7" si="10">IF($C6="","",IF(AND(AD6&gt;4,OR(AD6&gt;6,AF6&gt;6,AG6&gt;6)),1,0))</f>
        <v/>
      </c>
      <c r="AB6" s="27" t="str">
        <f t="shared" ref="AB6:AB7" si="11">IF($C6="","",IF(AND(AD6&gt;4,OR(AD6&gt;6,AE6&gt;6,AF6&gt;6,AG6&gt;6)),1,0))</f>
        <v/>
      </c>
      <c r="AC6" s="54" t="str">
        <f t="shared" ref="AC6:AC7" si="12">IF($C6="","",IF(AND(AD6&gt;4,MAX(AD6:AH6)&gt;6),1,0))</f>
        <v/>
      </c>
      <c r="AD6" s="26" t="str">
        <f>IF($C6="","",VLOOKUP($C6,KALBat!$A$10:$BT$193,AD$4,FALSE))</f>
        <v/>
      </c>
      <c r="AE6" s="26" t="str">
        <f>IF($C6="","",VLOOKUP($C6,KALBat!$A$10:$BT$193,AE$4,FALSE))</f>
        <v/>
      </c>
      <c r="AF6" s="26" t="str">
        <f>IF($C6="","",VLOOKUP($C6,KALBat!$A$10:$BT$193,AF$4,FALSE))</f>
        <v/>
      </c>
      <c r="AG6" s="26" t="str">
        <f>IF($C6="","",VLOOKUP($C6,KALBat!$A$10:$BT$193,AG$4,FALSE))</f>
        <v/>
      </c>
      <c r="AH6" s="26" t="str">
        <f>IF($C6="","",VLOOKUP($C6,KALBat!$A$10:$BT$193,AH$4,FALSE))</f>
        <v/>
      </c>
      <c r="AI6" s="26" t="str">
        <f>IF($C6="","",VLOOKUP($C6,KALBat!$A$10:$BT$193,AI$4,FALSE))</f>
        <v/>
      </c>
      <c r="AJ6" s="26" t="str">
        <f>IF($C6="","",VLOOKUP($C6,KALBat!$A$10:$BT$193,AJ$4,FALSE))</f>
        <v/>
      </c>
      <c r="AK6" s="277" t="str">
        <f t="shared" ref="AK6:AK7" si="13">IF($C6="","",(5*AD6+4*AF6+3*AG6+2*AE6+1*AH6+0.5*(AVERAGE(AD6:AE6))+0.5*AVERAGE(AD6,AH6)+1*(AVERAGE(AD6,AF6))+1*AVERAGE(AD6,AG6))/(5+4+3+2+1+0.5+0.5+1+1))</f>
        <v/>
      </c>
      <c r="AL6" s="27" t="str">
        <f t="shared" ref="AL6:AL7" si="14">IF($C6="","",IF(AND(OR(AU6+AX6&gt;12,AND(AU6&gt;6,AX6&gt;6)),AI6&gt;6,OR(AJ6&gt;=AI6,AJ6&gt;6)),1,0))</f>
        <v/>
      </c>
      <c r="AM6" s="27" t="str">
        <f t="shared" ref="AM6:AM7" si="15">IF($C6="","",IF(OR(AND(AU6&gt;6,AY6&gt;6),AU6+AX6&gt;12),1,0))</f>
        <v/>
      </c>
      <c r="AN6" s="27" t="str">
        <f t="shared" ref="AN6:AN7" si="16">IF($C6="","",IF(AND(AU6&gt;6,AW6&gt;6,AX6&gt;6),1,0))</f>
        <v/>
      </c>
      <c r="AO6" s="27" t="str">
        <f t="shared" ref="AO6:AO7" si="17">IF($C6="","",IF(AND(AW6&gt;7,OR(AU6&gt;6,AX6&gt;6)),1,0))</f>
        <v/>
      </c>
      <c r="AP6" s="27" t="str">
        <f t="shared" ref="AP6:AP7" si="18">IF($C6="","",IF(AND(AW6&gt;6,OR(AU6&gt;6,AX6&gt;6)),1,0))</f>
        <v/>
      </c>
      <c r="AQ6" s="27" t="str">
        <f t="shared" ref="AQ6:AQ7" si="19">IF($C6="","",IF(AND(OR(AU6&gt;6,AW6&gt;6),OR(AU6&gt;6,AX6&gt;6)),1,0))</f>
        <v/>
      </c>
      <c r="AR6" s="27" t="str">
        <f t="shared" ref="AR6:AR7" si="20">IF($C6="","",IF(AND(AU6&gt;4,OR(AU6&gt;6,AW6&gt;6,AX6&gt;6)),1,0))</f>
        <v/>
      </c>
      <c r="AS6" s="27" t="str">
        <f t="shared" ref="AS6:AS7" si="21">IF($C6="","",IF(AND(AU6&gt;4,OR(AU6&gt;6,AV6&gt;6,AW6&gt;6,AX6&gt;6)),1,0))</f>
        <v/>
      </c>
      <c r="AT6" s="54" t="str">
        <f t="shared" ref="AT6:AT7" si="22">IF($C6="","",IF(AND(AU6&gt;4,MAX(AU6:AY6)&gt;6),1,0))</f>
        <v/>
      </c>
      <c r="AU6" s="26" t="str">
        <f>IF($C6="","",VLOOKUP($C6,KALBat!$A$10:$BT$193,AU$4,FALSE))</f>
        <v/>
      </c>
      <c r="AV6" s="26" t="str">
        <f>IF($C6="","",VLOOKUP($C6,KALBat!$A$10:$BT$193,AV$4,FALSE))</f>
        <v/>
      </c>
      <c r="AW6" s="26" t="str">
        <f>IF($C6="","",VLOOKUP($C6,KALBat!$A$10:$BT$193,AW$4,FALSE))</f>
        <v/>
      </c>
      <c r="AX6" s="26" t="str">
        <f>IF($C6="","",VLOOKUP($C6,KALBat!$A$10:$BT$193,AX$4,FALSE))</f>
        <v/>
      </c>
      <c r="AY6" s="26" t="str">
        <f>IF($C6="","",VLOOKUP($C6,KALBat!$A$10:$BT$193,AY$4,FALSE))</f>
        <v/>
      </c>
      <c r="AZ6" s="277" t="str">
        <f t="shared" ref="AZ6:AZ7" si="23">IF($C6="","",(5*AU6+4*AW6+3*AX6+2*AV6+1*AY6+0.5*(AVERAGE(AU6:AV6))+0.5*AVERAGE(AU6,AY6)+1*(AVERAGE(AU6,AW6))+1*AVERAGE(AU6,AX6))/(5+4+3+2+1+0.5+0.5+1+1))</f>
        <v/>
      </c>
    </row>
    <row r="7" spans="1:52" x14ac:dyDescent="0.25">
      <c r="A7">
        <v>2</v>
      </c>
      <c r="B7" s="29" t="s">
        <v>88</v>
      </c>
      <c r="C7" s="30"/>
      <c r="D7" s="30" t="str">
        <f>IF($C7="","",VLOOKUP($C7,KALBat!$A$10:$BT$193,D$4,FALSE))</f>
        <v/>
      </c>
      <c r="E7" s="30" t="str">
        <f>IF($C7="","",VLOOKUP($C7,KALBat!$A$10:$BT$193,E$4,FALSE))</f>
        <v/>
      </c>
      <c r="F7" s="377" t="str">
        <f t="shared" si="0"/>
        <v/>
      </c>
      <c r="G7" s="378" t="str">
        <f t="shared" si="1"/>
        <v/>
      </c>
      <c r="H7" s="378" t="str">
        <f t="shared" si="2"/>
        <v/>
      </c>
      <c r="I7" s="378" t="str">
        <f t="shared" si="3"/>
        <v/>
      </c>
      <c r="J7" s="51" t="str">
        <f>IF($C7="","",VLOOKUP($C7,KALBat!$A$10:$BT$193,J$4,FALSE))</f>
        <v/>
      </c>
      <c r="K7" s="30" t="str">
        <f>IF($C7="","",VLOOKUP($C7,KALBat!$A$10:$BT$193,K$4,FALSE))</f>
        <v/>
      </c>
      <c r="L7" s="31" t="str">
        <f>IF($C7="","",VLOOKUP($C7,KALBat!$A$10:$BT$193,L$4,FALSE))</f>
        <v/>
      </c>
      <c r="M7" s="30" t="str">
        <f>IF($C7="","",VLOOKUP($C7,KALBat!$A$10:$BT$193,M$4,FALSE))</f>
        <v/>
      </c>
      <c r="N7" s="30" t="str">
        <f>IF($C7="","",VLOOKUP($C7,KALBat!$A$10:$BT$193,N$4,FALSE))</f>
        <v/>
      </c>
      <c r="O7" s="30" t="str">
        <f>IF($C7="","",VLOOKUP($C7,KALBat!$A$10:$BT$193,O$4,FALSE))</f>
        <v/>
      </c>
      <c r="P7" s="30" t="str">
        <f>IF($C7="","",VLOOKUP($C7,KALBat!$A$10:$BT$193,P$4,FALSE))</f>
        <v/>
      </c>
      <c r="Q7" s="30" t="str">
        <f>IF($C7="","",VLOOKUP($C7,KALBat!$A$10:$BT$193,Q$4,FALSE))</f>
        <v/>
      </c>
      <c r="R7" s="30" t="str">
        <f>IF($C7="","",VLOOKUP($C7,KALBat!$A$10:$BT$193,R$4,FALSE))</f>
        <v/>
      </c>
      <c r="S7" s="30" t="str">
        <f>IF($C7="","",VLOOKUP($C7,KALBat!$A$10:$BT$193,S$4,FALSE))</f>
        <v/>
      </c>
      <c r="T7" s="31" t="str">
        <f>IF($C7="","",VLOOKUP($C7,KALBat!$A$10:$BT$193,T$4,FALSE))</f>
        <v/>
      </c>
      <c r="U7" s="378" t="str">
        <f t="shared" si="4"/>
        <v/>
      </c>
      <c r="V7" s="378" t="str">
        <f t="shared" si="5"/>
        <v/>
      </c>
      <c r="W7" s="378" t="str">
        <f t="shared" si="6"/>
        <v/>
      </c>
      <c r="X7" s="378" t="str">
        <f t="shared" si="7"/>
        <v/>
      </c>
      <c r="Y7" s="378" t="str">
        <f t="shared" si="8"/>
        <v/>
      </c>
      <c r="Z7" s="378" t="str">
        <f t="shared" si="9"/>
        <v/>
      </c>
      <c r="AA7" s="378" t="str">
        <f t="shared" si="10"/>
        <v/>
      </c>
      <c r="AB7" s="378" t="str">
        <f t="shared" si="11"/>
        <v/>
      </c>
      <c r="AC7" s="379" t="str">
        <f t="shared" si="12"/>
        <v/>
      </c>
      <c r="AD7" s="30" t="str">
        <f>IF($C7="","",VLOOKUP($C7,KALBat!$A$10:$BT$193,AD$4,FALSE))</f>
        <v/>
      </c>
      <c r="AE7" s="30" t="str">
        <f>IF($C7="","",VLOOKUP($C7,KALBat!$A$10:$BT$193,AE$4,FALSE))</f>
        <v/>
      </c>
      <c r="AF7" s="30" t="str">
        <f>IF($C7="","",VLOOKUP($C7,KALBat!$A$10:$BT$193,AF$4,FALSE))</f>
        <v/>
      </c>
      <c r="AG7" s="30" t="str">
        <f>IF($C7="","",VLOOKUP($C7,KALBat!$A$10:$BT$193,AG$4,FALSE))</f>
        <v/>
      </c>
      <c r="AH7" s="30" t="str">
        <f>IF($C7="","",VLOOKUP($C7,KALBat!$A$10:$BT$193,AH$4,FALSE))</f>
        <v/>
      </c>
      <c r="AI7" s="30" t="str">
        <f>IF($C7="","",VLOOKUP($C7,KALBat!$A$10:$BT$193,AI$4,FALSE))</f>
        <v/>
      </c>
      <c r="AJ7" s="30" t="str">
        <f>IF($C7="","",VLOOKUP($C7,KALBat!$A$10:$BT$193,AJ$4,FALSE))</f>
        <v/>
      </c>
      <c r="AK7" s="60" t="str">
        <f t="shared" si="13"/>
        <v/>
      </c>
      <c r="AL7" s="378" t="str">
        <f t="shared" si="14"/>
        <v/>
      </c>
      <c r="AM7" s="378" t="str">
        <f t="shared" si="15"/>
        <v/>
      </c>
      <c r="AN7" s="378" t="str">
        <f t="shared" si="16"/>
        <v/>
      </c>
      <c r="AO7" s="378" t="str">
        <f t="shared" si="17"/>
        <v/>
      </c>
      <c r="AP7" s="378" t="str">
        <f t="shared" si="18"/>
        <v/>
      </c>
      <c r="AQ7" s="378" t="str">
        <f t="shared" si="19"/>
        <v/>
      </c>
      <c r="AR7" s="378" t="str">
        <f t="shared" si="20"/>
        <v/>
      </c>
      <c r="AS7" s="378" t="str">
        <f t="shared" si="21"/>
        <v/>
      </c>
      <c r="AT7" s="379" t="str">
        <f t="shared" si="22"/>
        <v/>
      </c>
      <c r="AU7" s="30" t="str">
        <f>IF($C7="","",VLOOKUP($C7,KALBat!$A$10:$BT$193,AU$4,FALSE))</f>
        <v/>
      </c>
      <c r="AV7" s="30" t="str">
        <f>IF($C7="","",VLOOKUP($C7,KALBat!$A$10:$BT$193,AV$4,FALSE))</f>
        <v/>
      </c>
      <c r="AW7" s="30" t="str">
        <f>IF($C7="","",VLOOKUP($C7,KALBat!$A$10:$BT$193,AW$4,FALSE))</f>
        <v/>
      </c>
      <c r="AX7" s="30" t="str">
        <f>IF($C7="","",VLOOKUP($C7,KALBat!$A$10:$BT$193,AX$4,FALSE))</f>
        <v/>
      </c>
      <c r="AY7" s="30" t="str">
        <f>IF($C7="","",VLOOKUP($C7,KALBat!$A$10:$BT$193,AY$4,FALSE))</f>
        <v/>
      </c>
      <c r="AZ7" s="60" t="str">
        <f t="shared" si="23"/>
        <v/>
      </c>
    </row>
    <row r="8" spans="1:52" x14ac:dyDescent="0.25">
      <c r="A8">
        <v>3</v>
      </c>
      <c r="B8" s="29" t="s">
        <v>89</v>
      </c>
      <c r="C8" s="30"/>
      <c r="D8" s="30" t="str">
        <f>IF($C8="","",VLOOKUP($C8,KALBat!$A$10:$BT$193,D$4,FALSE))</f>
        <v/>
      </c>
      <c r="E8" s="30" t="str">
        <f>IF($C8="","",VLOOKUP($C8,KALBat!$A$10:$BT$193,E$4,FALSE))</f>
        <v/>
      </c>
      <c r="F8" s="377" t="str">
        <f t="shared" ref="F8:F16" si="24">IF($C8="","",IF(AND(O8&gt;0,O8=SUM(M8:T8)),1,0))</f>
        <v/>
      </c>
      <c r="G8" s="378" t="str">
        <f t="shared" ref="G8:G16" si="25">IF($C8="","",IF(Q8&lt;&gt;"-",1,0))</f>
        <v/>
      </c>
      <c r="H8" s="378" t="str">
        <f t="shared" ref="H8:H16" si="26">IF($C8="","",IF(AND(K8&gt;5,P8&lt;&gt;"-"),1,0))</f>
        <v/>
      </c>
      <c r="I8" s="378" t="str">
        <f t="shared" si="3"/>
        <v/>
      </c>
      <c r="J8" s="51" t="str">
        <f>IF($C8="","",VLOOKUP($C8,KALBat!$A$10:$BT$193,J$4,FALSE))</f>
        <v/>
      </c>
      <c r="K8" s="30" t="str">
        <f>IF($C8="","",VLOOKUP($C8,KALBat!$A$10:$BT$193,K$4,FALSE))</f>
        <v/>
      </c>
      <c r="L8" s="31" t="str">
        <f>IF($C8="","",VLOOKUP($C8,KALBat!$A$10:$BT$193,L$4,FALSE))</f>
        <v/>
      </c>
      <c r="M8" s="30" t="str">
        <f>IF($C8="","",VLOOKUP($C8,KALBat!$A$10:$BT$193,M$4,FALSE))</f>
        <v/>
      </c>
      <c r="N8" s="30" t="str">
        <f>IF($C8="","",VLOOKUP($C8,KALBat!$A$10:$BT$193,N$4,FALSE))</f>
        <v/>
      </c>
      <c r="O8" s="30" t="str">
        <f>IF($C8="","",VLOOKUP($C8,KALBat!$A$10:$BT$193,O$4,FALSE))</f>
        <v/>
      </c>
      <c r="P8" s="30" t="str">
        <f>IF($C8="","",VLOOKUP($C8,KALBat!$A$10:$BT$193,P$4,FALSE))</f>
        <v/>
      </c>
      <c r="Q8" s="30" t="str">
        <f>IF($C8="","",VLOOKUP($C8,KALBat!$A$10:$BT$193,Q$4,FALSE))</f>
        <v/>
      </c>
      <c r="R8" s="30" t="str">
        <f>IF($C8="","",VLOOKUP($C8,KALBat!$A$10:$BT$193,R$4,FALSE))</f>
        <v/>
      </c>
      <c r="S8" s="30" t="str">
        <f>IF($C8="","",VLOOKUP($C8,KALBat!$A$10:$BT$193,S$4,FALSE))</f>
        <v/>
      </c>
      <c r="T8" s="31" t="str">
        <f>IF($C8="","",VLOOKUP($C8,KALBat!$A$10:$BT$193,T$4,FALSE))</f>
        <v/>
      </c>
      <c r="U8" s="378" t="str">
        <f t="shared" ref="U8:U16" si="27">IF($C8="","",IF(OR(AD8+AG8&gt;14,AND(OR(AD8+AG8&gt;12,AND(AD8&gt;6,AG8&gt;6)),AI8&gt;6,OR(AJ8&gt;=AI8,AJ8&gt;6))),1,0))</f>
        <v/>
      </c>
      <c r="V8" s="378" t="str">
        <f t="shared" ref="V8:V16" si="28">IF($C8="","",IF(OR(AND(AD8&gt;6,AH8&gt;6),AD8+AG8&gt;12),1,0))</f>
        <v/>
      </c>
      <c r="W8" s="378" t="str">
        <f t="shared" ref="W8:W16" si="29">IF($C8="","",IF(AND(AD8&gt;6,AF8&gt;6,AG8&gt;6),1,0))</f>
        <v/>
      </c>
      <c r="X8" s="378" t="str">
        <f t="shared" ref="X8:X16" si="30">IF($C8="","",IF(AND(AF8&gt;7,OR(AD8&gt;6,AG8&gt;6)),1,0))</f>
        <v/>
      </c>
      <c r="Y8" s="378" t="str">
        <f t="shared" ref="Y8:Y16" si="31">IF($C8="","",IF(AND(AF8&gt;6,OR(AD8&gt;6,AG8&gt;6)),1,0))</f>
        <v/>
      </c>
      <c r="Z8" s="378" t="str">
        <f t="shared" ref="Z8:Z16" si="32">IF($C8="","",IF(AND(OR(AD8&gt;6,AF8&gt;6),OR(AD8&gt;6,AG8&gt;6)),1,0))</f>
        <v/>
      </c>
      <c r="AA8" s="378" t="str">
        <f t="shared" ref="AA8:AA16" si="33">IF($C8="","",IF(AND(AD8&gt;4,OR(AD8&gt;6,AF8&gt;6,AG8&gt;6)),1,0))</f>
        <v/>
      </c>
      <c r="AB8" s="378" t="str">
        <f t="shared" ref="AB8:AB16" si="34">IF($C8="","",IF(AND(AD8&gt;4,OR(AD8&gt;6,AE8&gt;6,AF8&gt;6,AG8&gt;6)),1,0))</f>
        <v/>
      </c>
      <c r="AC8" s="379" t="str">
        <f t="shared" ref="AC8:AC16" si="35">IF($C8="","",IF(AND(AD8&gt;4,MAX(AD8:AH8)&gt;6),1,0))</f>
        <v/>
      </c>
      <c r="AD8" s="30" t="str">
        <f>IF($C8="","",VLOOKUP($C8,KALBat!$A$10:$BT$193,AD$4,FALSE))</f>
        <v/>
      </c>
      <c r="AE8" s="30" t="str">
        <f>IF($C8="","",VLOOKUP($C8,KALBat!$A$10:$BT$193,AE$4,FALSE))</f>
        <v/>
      </c>
      <c r="AF8" s="30" t="str">
        <f>IF($C8="","",VLOOKUP($C8,KALBat!$A$10:$BT$193,AF$4,FALSE))</f>
        <v/>
      </c>
      <c r="AG8" s="30" t="str">
        <f>IF($C8="","",VLOOKUP($C8,KALBat!$A$10:$BT$193,AG$4,FALSE))</f>
        <v/>
      </c>
      <c r="AH8" s="30" t="str">
        <f>IF($C8="","",VLOOKUP($C8,KALBat!$A$10:$BT$193,AH$4,FALSE))</f>
        <v/>
      </c>
      <c r="AI8" s="30" t="str">
        <f>IF($C8="","",VLOOKUP($C8,KALBat!$A$10:$BT$193,AI$4,FALSE))</f>
        <v/>
      </c>
      <c r="AJ8" s="30" t="str">
        <f>IF($C8="","",VLOOKUP($C8,KALBat!$A$10:$BT$193,AJ$4,FALSE))</f>
        <v/>
      </c>
      <c r="AK8" s="60" t="str">
        <f t="shared" ref="AK8:AK16" si="36">IF($C8="","",(5*AD8+4*AF8+3*AG8+2*AE8+1*AH8+0.5*(AVERAGE(AD8:AE8))+0.5*AVERAGE(AD8,AH8)+1*(AVERAGE(AD8,AF8))+1*AVERAGE(AD8,AG8))/(5+4+3+2+1+0.5+0.5+1+1))</f>
        <v/>
      </c>
      <c r="AL8" s="378" t="str">
        <f t="shared" ref="AL8:AL16" si="37">IF($C8="","",IF(AND(OR(AU8+AX8&gt;12,AND(AU8&gt;6,AX8&gt;6)),AI8&gt;6,OR(AJ8&gt;=AI8,AJ8&gt;6)),1,0))</f>
        <v/>
      </c>
      <c r="AM8" s="378" t="str">
        <f t="shared" ref="AM8:AM16" si="38">IF($C8="","",IF(OR(AND(AU8&gt;6,AY8&gt;6),AU8+AX8&gt;12),1,0))</f>
        <v/>
      </c>
      <c r="AN8" s="378" t="str">
        <f t="shared" ref="AN8:AN16" si="39">IF($C8="","",IF(AND(AU8&gt;6,AW8&gt;6,AX8&gt;6),1,0))</f>
        <v/>
      </c>
      <c r="AO8" s="378" t="str">
        <f t="shared" ref="AO8:AO16" si="40">IF($C8="","",IF(AND(AW8&gt;7,OR(AU8&gt;6,AX8&gt;6)),1,0))</f>
        <v/>
      </c>
      <c r="AP8" s="378" t="str">
        <f t="shared" ref="AP8:AP16" si="41">IF($C8="","",IF(AND(AW8&gt;6,OR(AU8&gt;6,AX8&gt;6)),1,0))</f>
        <v/>
      </c>
      <c r="AQ8" s="378" t="str">
        <f t="shared" ref="AQ8:AQ16" si="42">IF($C8="","",IF(AND(OR(AU8&gt;6,AW8&gt;6),OR(AU8&gt;6,AX8&gt;6)),1,0))</f>
        <v/>
      </c>
      <c r="AR8" s="378" t="str">
        <f t="shared" ref="AR8:AR16" si="43">IF($C8="","",IF(AND(AU8&gt;4,OR(AU8&gt;6,AW8&gt;6,AX8&gt;6)),1,0))</f>
        <v/>
      </c>
      <c r="AS8" s="378" t="str">
        <f t="shared" ref="AS8:AS16" si="44">IF($C8="","",IF(AND(AU8&gt;4,OR(AU8&gt;6,AV8&gt;6,AW8&gt;6,AX8&gt;6)),1,0))</f>
        <v/>
      </c>
      <c r="AT8" s="379" t="str">
        <f t="shared" ref="AT8:AT16" si="45">IF($C8="","",IF(AND(AU8&gt;4,MAX(AU8:AY8)&gt;6),1,0))</f>
        <v/>
      </c>
      <c r="AU8" s="30" t="str">
        <f>IF($C8="","",VLOOKUP($C8,KALBat!$A$10:$BT$193,AU$4,FALSE))</f>
        <v/>
      </c>
      <c r="AV8" s="30" t="str">
        <f>IF($C8="","",VLOOKUP($C8,KALBat!$A$10:$BT$193,AV$4,FALSE))</f>
        <v/>
      </c>
      <c r="AW8" s="30" t="str">
        <f>IF($C8="","",VLOOKUP($C8,KALBat!$A$10:$BT$193,AW$4,FALSE))</f>
        <v/>
      </c>
      <c r="AX8" s="30" t="str">
        <f>IF($C8="","",VLOOKUP($C8,KALBat!$A$10:$BT$193,AX$4,FALSE))</f>
        <v/>
      </c>
      <c r="AY8" s="30" t="str">
        <f>IF($C8="","",VLOOKUP($C8,KALBat!$A$10:$BT$193,AY$4,FALSE))</f>
        <v/>
      </c>
      <c r="AZ8" s="60" t="str">
        <f t="shared" ref="AZ8:AZ16" si="46">IF($C8="","",(5*AU8+4*AW8+3*AX8+2*AV8+1*AY8+0.5*(AVERAGE(AU8:AV8))+0.5*AVERAGE(AU8,AY8)+1*(AVERAGE(AU8,AW8))+1*AVERAGE(AU8,AX8))/(5+4+3+2+1+0.5+0.5+1+1))</f>
        <v/>
      </c>
    </row>
    <row r="9" spans="1:52" x14ac:dyDescent="0.25">
      <c r="A9">
        <v>4</v>
      </c>
      <c r="B9" s="29" t="s">
        <v>90</v>
      </c>
      <c r="C9" s="30"/>
      <c r="D9" s="30" t="str">
        <f>IF($C9="","",VLOOKUP($C9,KALBat!$A$10:$BT$193,D$4,FALSE))</f>
        <v/>
      </c>
      <c r="E9" s="30" t="str">
        <f>IF($C9="","",VLOOKUP($C9,KALBat!$A$10:$BT$193,E$4,FALSE))</f>
        <v/>
      </c>
      <c r="F9" s="377" t="str">
        <f t="shared" si="24"/>
        <v/>
      </c>
      <c r="G9" s="378" t="str">
        <f t="shared" si="25"/>
        <v/>
      </c>
      <c r="H9" s="378" t="str">
        <f t="shared" si="26"/>
        <v/>
      </c>
      <c r="I9" s="378" t="str">
        <f t="shared" si="3"/>
        <v/>
      </c>
      <c r="J9" s="51" t="str">
        <f>IF($C9="","",VLOOKUP($C9,KALBat!$A$10:$BT$193,J$4,FALSE))</f>
        <v/>
      </c>
      <c r="K9" s="30" t="str">
        <f>IF($C9="","",VLOOKUP($C9,KALBat!$A$10:$BT$193,K$4,FALSE))</f>
        <v/>
      </c>
      <c r="L9" s="31" t="str">
        <f>IF($C9="","",VLOOKUP($C9,KALBat!$A$10:$BT$193,L$4,FALSE))</f>
        <v/>
      </c>
      <c r="M9" s="30" t="str">
        <f>IF($C9="","",VLOOKUP($C9,KALBat!$A$10:$BT$193,M$4,FALSE))</f>
        <v/>
      </c>
      <c r="N9" s="30" t="str">
        <f>IF($C9="","",VLOOKUP($C9,KALBat!$A$10:$BT$193,N$4,FALSE))</f>
        <v/>
      </c>
      <c r="O9" s="30" t="str">
        <f>IF($C9="","",VLOOKUP($C9,KALBat!$A$10:$BT$193,O$4,FALSE))</f>
        <v/>
      </c>
      <c r="P9" s="30" t="str">
        <f>IF($C9="","",VLOOKUP($C9,KALBat!$A$10:$BT$193,P$4,FALSE))</f>
        <v/>
      </c>
      <c r="Q9" s="30" t="str">
        <f>IF($C9="","",VLOOKUP($C9,KALBat!$A$10:$BT$193,Q$4,FALSE))</f>
        <v/>
      </c>
      <c r="R9" s="30" t="str">
        <f>IF($C9="","",VLOOKUP($C9,KALBat!$A$10:$BT$193,R$4,FALSE))</f>
        <v/>
      </c>
      <c r="S9" s="30" t="str">
        <f>IF($C9="","",VLOOKUP($C9,KALBat!$A$10:$BT$193,S$4,FALSE))</f>
        <v/>
      </c>
      <c r="T9" s="31" t="str">
        <f>IF($C9="","",VLOOKUP($C9,KALBat!$A$10:$BT$193,T$4,FALSE))</f>
        <v/>
      </c>
      <c r="U9" s="378" t="str">
        <f t="shared" si="27"/>
        <v/>
      </c>
      <c r="V9" s="378" t="str">
        <f t="shared" si="28"/>
        <v/>
      </c>
      <c r="W9" s="378" t="str">
        <f t="shared" si="29"/>
        <v/>
      </c>
      <c r="X9" s="378" t="str">
        <f t="shared" si="30"/>
        <v/>
      </c>
      <c r="Y9" s="378" t="str">
        <f t="shared" si="31"/>
        <v/>
      </c>
      <c r="Z9" s="378" t="str">
        <f t="shared" si="32"/>
        <v/>
      </c>
      <c r="AA9" s="378" t="str">
        <f t="shared" si="33"/>
        <v/>
      </c>
      <c r="AB9" s="378" t="str">
        <f t="shared" si="34"/>
        <v/>
      </c>
      <c r="AC9" s="379" t="str">
        <f t="shared" si="35"/>
        <v/>
      </c>
      <c r="AD9" s="30" t="str">
        <f>IF($C9="","",VLOOKUP($C9,KALBat!$A$10:$BT$193,AD$4,FALSE))</f>
        <v/>
      </c>
      <c r="AE9" s="30" t="str">
        <f>IF($C9="","",VLOOKUP($C9,KALBat!$A$10:$BT$193,AE$4,FALSE))</f>
        <v/>
      </c>
      <c r="AF9" s="30" t="str">
        <f>IF($C9="","",VLOOKUP($C9,KALBat!$A$10:$BT$193,AF$4,FALSE))</f>
        <v/>
      </c>
      <c r="AG9" s="30" t="str">
        <f>IF($C9="","",VLOOKUP($C9,KALBat!$A$10:$BT$193,AG$4,FALSE))</f>
        <v/>
      </c>
      <c r="AH9" s="30" t="str">
        <f>IF($C9="","",VLOOKUP($C9,KALBat!$A$10:$BT$193,AH$4,FALSE))</f>
        <v/>
      </c>
      <c r="AI9" s="30" t="str">
        <f>IF($C9="","",VLOOKUP($C9,KALBat!$A$10:$BT$193,AI$4,FALSE))</f>
        <v/>
      </c>
      <c r="AJ9" s="30" t="str">
        <f>IF($C9="","",VLOOKUP($C9,KALBat!$A$10:$BT$193,AJ$4,FALSE))</f>
        <v/>
      </c>
      <c r="AK9" s="60" t="str">
        <f t="shared" si="36"/>
        <v/>
      </c>
      <c r="AL9" s="378" t="str">
        <f t="shared" si="37"/>
        <v/>
      </c>
      <c r="AM9" s="378" t="str">
        <f t="shared" si="38"/>
        <v/>
      </c>
      <c r="AN9" s="378" t="str">
        <f t="shared" si="39"/>
        <v/>
      </c>
      <c r="AO9" s="378" t="str">
        <f t="shared" si="40"/>
        <v/>
      </c>
      <c r="AP9" s="378" t="str">
        <f t="shared" si="41"/>
        <v/>
      </c>
      <c r="AQ9" s="378" t="str">
        <f t="shared" si="42"/>
        <v/>
      </c>
      <c r="AR9" s="378" t="str">
        <f t="shared" si="43"/>
        <v/>
      </c>
      <c r="AS9" s="378" t="str">
        <f t="shared" si="44"/>
        <v/>
      </c>
      <c r="AT9" s="379" t="str">
        <f t="shared" si="45"/>
        <v/>
      </c>
      <c r="AU9" s="30" t="str">
        <f>IF($C9="","",VLOOKUP($C9,KALBat!$A$10:$BT$193,AU$4,FALSE))</f>
        <v/>
      </c>
      <c r="AV9" s="30" t="str">
        <f>IF($C9="","",VLOOKUP($C9,KALBat!$A$10:$BT$193,AV$4,FALSE))</f>
        <v/>
      </c>
      <c r="AW9" s="30" t="str">
        <f>IF($C9="","",VLOOKUP($C9,KALBat!$A$10:$BT$193,AW$4,FALSE))</f>
        <v/>
      </c>
      <c r="AX9" s="30" t="str">
        <f>IF($C9="","",VLOOKUP($C9,KALBat!$A$10:$BT$193,AX$4,FALSE))</f>
        <v/>
      </c>
      <c r="AY9" s="30" t="str">
        <f>IF($C9="","",VLOOKUP($C9,KALBat!$A$10:$BT$193,AY$4,FALSE))</f>
        <v/>
      </c>
      <c r="AZ9" s="60" t="str">
        <f t="shared" si="46"/>
        <v/>
      </c>
    </row>
    <row r="10" spans="1:52" x14ac:dyDescent="0.25">
      <c r="A10">
        <v>5</v>
      </c>
      <c r="B10" s="29" t="s">
        <v>12</v>
      </c>
      <c r="C10" s="58"/>
      <c r="D10" s="30" t="str">
        <f>IF($C10="","",VLOOKUP($C10,KALBat!$A$10:$BT$193,D$4,FALSE))</f>
        <v/>
      </c>
      <c r="E10" s="30" t="str">
        <f>IF($C10="","",VLOOKUP($C10,KALBat!$A$10:$BT$193,E$4,FALSE))</f>
        <v/>
      </c>
      <c r="F10" s="377" t="str">
        <f t="shared" si="24"/>
        <v/>
      </c>
      <c r="G10" s="378" t="str">
        <f t="shared" si="25"/>
        <v/>
      </c>
      <c r="H10" s="378" t="str">
        <f t="shared" si="26"/>
        <v/>
      </c>
      <c r="I10" s="378" t="str">
        <f t="shared" si="3"/>
        <v/>
      </c>
      <c r="J10" s="51" t="str">
        <f>IF($C10="","",VLOOKUP($C10,KALBat!$A$10:$BT$193,J$4,FALSE))</f>
        <v/>
      </c>
      <c r="K10" s="30" t="str">
        <f>IF($C10="","",VLOOKUP($C10,KALBat!$A$10:$BT$193,K$4,FALSE))</f>
        <v/>
      </c>
      <c r="L10" s="31" t="str">
        <f>IF($C10="","",VLOOKUP($C10,KALBat!$A$10:$BT$193,L$4,FALSE))</f>
        <v/>
      </c>
      <c r="M10" s="30" t="str">
        <f>IF($C10="","",VLOOKUP($C10,KALBat!$A$10:$BT$193,M$4,FALSE))</f>
        <v/>
      </c>
      <c r="N10" s="30" t="str">
        <f>IF($C10="","",VLOOKUP($C10,KALBat!$A$10:$BT$193,N$4,FALSE))</f>
        <v/>
      </c>
      <c r="O10" s="30" t="str">
        <f>IF($C10="","",VLOOKUP($C10,KALBat!$A$10:$BT$193,O$4,FALSE))</f>
        <v/>
      </c>
      <c r="P10" s="30" t="str">
        <f>IF($C10="","",VLOOKUP($C10,KALBat!$A$10:$BT$193,P$4,FALSE))</f>
        <v/>
      </c>
      <c r="Q10" s="30" t="str">
        <f>IF($C10="","",VLOOKUP($C10,KALBat!$A$10:$BT$193,Q$4,FALSE))</f>
        <v/>
      </c>
      <c r="R10" s="30" t="str">
        <f>IF($C10="","",VLOOKUP($C10,KALBat!$A$10:$BT$193,R$4,FALSE))</f>
        <v/>
      </c>
      <c r="S10" s="30" t="str">
        <f>IF($C10="","",VLOOKUP($C10,KALBat!$A$10:$BT$193,S$4,FALSE))</f>
        <v/>
      </c>
      <c r="T10" s="31" t="str">
        <f>IF($C10="","",VLOOKUP($C10,KALBat!$A$10:$BT$193,T$4,FALSE))</f>
        <v/>
      </c>
      <c r="U10" s="378" t="str">
        <f t="shared" si="27"/>
        <v/>
      </c>
      <c r="V10" s="378" t="str">
        <f t="shared" si="28"/>
        <v/>
      </c>
      <c r="W10" s="378" t="str">
        <f t="shared" si="29"/>
        <v/>
      </c>
      <c r="X10" s="378" t="str">
        <f t="shared" si="30"/>
        <v/>
      </c>
      <c r="Y10" s="378" t="str">
        <f t="shared" si="31"/>
        <v/>
      </c>
      <c r="Z10" s="378" t="str">
        <f t="shared" si="32"/>
        <v/>
      </c>
      <c r="AA10" s="378" t="str">
        <f t="shared" si="33"/>
        <v/>
      </c>
      <c r="AB10" s="378" t="str">
        <f t="shared" si="34"/>
        <v/>
      </c>
      <c r="AC10" s="379" t="str">
        <f t="shared" si="35"/>
        <v/>
      </c>
      <c r="AD10" s="30" t="str">
        <f>IF($C10="","",VLOOKUP($C10,KALBat!$A$10:$BT$193,AD$4,FALSE))</f>
        <v/>
      </c>
      <c r="AE10" s="30" t="str">
        <f>IF($C10="","",VLOOKUP($C10,KALBat!$A$10:$BT$193,AE$4,FALSE))</f>
        <v/>
      </c>
      <c r="AF10" s="30" t="str">
        <f>IF($C10="","",VLOOKUP($C10,KALBat!$A$10:$BT$193,AF$4,FALSE))</f>
        <v/>
      </c>
      <c r="AG10" s="30" t="str">
        <f>IF($C10="","",VLOOKUP($C10,KALBat!$A$10:$BT$193,AG$4,FALSE))</f>
        <v/>
      </c>
      <c r="AH10" s="30" t="str">
        <f>IF($C10="","",VLOOKUP($C10,KALBat!$A$10:$BT$193,AH$4,FALSE))</f>
        <v/>
      </c>
      <c r="AI10" s="30" t="str">
        <f>IF($C10="","",VLOOKUP($C10,KALBat!$A$10:$BT$193,AI$4,FALSE))</f>
        <v/>
      </c>
      <c r="AJ10" s="30" t="str">
        <f>IF($C10="","",VLOOKUP($C10,KALBat!$A$10:$BT$193,AJ$4,FALSE))</f>
        <v/>
      </c>
      <c r="AK10" s="60" t="str">
        <f t="shared" si="36"/>
        <v/>
      </c>
      <c r="AL10" s="378" t="str">
        <f t="shared" si="37"/>
        <v/>
      </c>
      <c r="AM10" s="378" t="str">
        <f t="shared" si="38"/>
        <v/>
      </c>
      <c r="AN10" s="378" t="str">
        <f t="shared" si="39"/>
        <v/>
      </c>
      <c r="AO10" s="378" t="str">
        <f t="shared" si="40"/>
        <v/>
      </c>
      <c r="AP10" s="378" t="str">
        <f t="shared" si="41"/>
        <v/>
      </c>
      <c r="AQ10" s="378" t="str">
        <f t="shared" si="42"/>
        <v/>
      </c>
      <c r="AR10" s="378" t="str">
        <f t="shared" si="43"/>
        <v/>
      </c>
      <c r="AS10" s="378" t="str">
        <f t="shared" si="44"/>
        <v/>
      </c>
      <c r="AT10" s="379" t="str">
        <f t="shared" si="45"/>
        <v/>
      </c>
      <c r="AU10" s="30" t="str">
        <f>IF($C10="","",VLOOKUP($C10,KALBat!$A$10:$BT$193,AU$4,FALSE))</f>
        <v/>
      </c>
      <c r="AV10" s="30" t="str">
        <f>IF($C10="","",VLOOKUP($C10,KALBat!$A$10:$BT$193,AV$4,FALSE))</f>
        <v/>
      </c>
      <c r="AW10" s="30" t="str">
        <f>IF($C10="","",VLOOKUP($C10,KALBat!$A$10:$BT$193,AW$4,FALSE))</f>
        <v/>
      </c>
      <c r="AX10" s="30" t="str">
        <f>IF($C10="","",VLOOKUP($C10,KALBat!$A$10:$BT$193,AX$4,FALSE))</f>
        <v/>
      </c>
      <c r="AY10" s="30" t="str">
        <f>IF($C10="","",VLOOKUP($C10,KALBat!$A$10:$BT$193,AY$4,FALSE))</f>
        <v/>
      </c>
      <c r="AZ10" s="60" t="str">
        <f t="shared" si="46"/>
        <v/>
      </c>
    </row>
    <row r="11" spans="1:52" x14ac:dyDescent="0.25">
      <c r="A11">
        <v>6</v>
      </c>
      <c r="B11" s="29" t="s">
        <v>91</v>
      </c>
      <c r="C11" s="58"/>
      <c r="D11" s="30" t="str">
        <f>IF($C11="","",VLOOKUP($C11,KALBat!$A$10:$BT$193,D$4,FALSE))</f>
        <v/>
      </c>
      <c r="E11" s="30" t="str">
        <f>IF($C11="","",VLOOKUP($C11,KALBat!$A$10:$BT$193,E$4,FALSE))</f>
        <v/>
      </c>
      <c r="F11" s="377" t="str">
        <f t="shared" si="24"/>
        <v/>
      </c>
      <c r="G11" s="378" t="str">
        <f t="shared" si="25"/>
        <v/>
      </c>
      <c r="H11" s="378" t="str">
        <f t="shared" si="26"/>
        <v/>
      </c>
      <c r="I11" s="378" t="str">
        <f t="shared" si="3"/>
        <v/>
      </c>
      <c r="J11" s="51" t="str">
        <f>IF($C11="","",VLOOKUP($C11,KALBat!$A$10:$BT$193,J$4,FALSE))</f>
        <v/>
      </c>
      <c r="K11" s="30" t="str">
        <f>IF($C11="","",VLOOKUP($C11,KALBat!$A$10:$BT$193,K$4,FALSE))</f>
        <v/>
      </c>
      <c r="L11" s="31" t="str">
        <f>IF($C11="","",VLOOKUP($C11,KALBat!$A$10:$BT$193,L$4,FALSE))</f>
        <v/>
      </c>
      <c r="M11" s="30" t="str">
        <f>IF($C11="","",VLOOKUP($C11,KALBat!$A$10:$BT$193,M$4,FALSE))</f>
        <v/>
      </c>
      <c r="N11" s="30" t="str">
        <f>IF($C11="","",VLOOKUP($C11,KALBat!$A$10:$BT$193,N$4,FALSE))</f>
        <v/>
      </c>
      <c r="O11" s="30" t="str">
        <f>IF($C11="","",VLOOKUP($C11,KALBat!$A$10:$BT$193,O$4,FALSE))</f>
        <v/>
      </c>
      <c r="P11" s="30" t="str">
        <f>IF($C11="","",VLOOKUP($C11,KALBat!$A$10:$BT$193,P$4,FALSE))</f>
        <v/>
      </c>
      <c r="Q11" s="30" t="str">
        <f>IF($C11="","",VLOOKUP($C11,KALBat!$A$10:$BT$193,Q$4,FALSE))</f>
        <v/>
      </c>
      <c r="R11" s="30" t="str">
        <f>IF($C11="","",VLOOKUP($C11,KALBat!$A$10:$BT$193,R$4,FALSE))</f>
        <v/>
      </c>
      <c r="S11" s="30" t="str">
        <f>IF($C11="","",VLOOKUP($C11,KALBat!$A$10:$BT$193,S$4,FALSE))</f>
        <v/>
      </c>
      <c r="T11" s="31" t="str">
        <f>IF($C11="","",VLOOKUP($C11,KALBat!$A$10:$BT$193,T$4,FALSE))</f>
        <v/>
      </c>
      <c r="U11" s="378" t="str">
        <f t="shared" si="27"/>
        <v/>
      </c>
      <c r="V11" s="378" t="str">
        <f t="shared" si="28"/>
        <v/>
      </c>
      <c r="W11" s="378" t="str">
        <f t="shared" si="29"/>
        <v/>
      </c>
      <c r="X11" s="378" t="str">
        <f t="shared" si="30"/>
        <v/>
      </c>
      <c r="Y11" s="378" t="str">
        <f t="shared" si="31"/>
        <v/>
      </c>
      <c r="Z11" s="378" t="str">
        <f t="shared" si="32"/>
        <v/>
      </c>
      <c r="AA11" s="378" t="str">
        <f t="shared" si="33"/>
        <v/>
      </c>
      <c r="AB11" s="378" t="str">
        <f t="shared" si="34"/>
        <v/>
      </c>
      <c r="AC11" s="379" t="str">
        <f t="shared" si="35"/>
        <v/>
      </c>
      <c r="AD11" s="30" t="str">
        <f>IF($C11="","",VLOOKUP($C11,KALBat!$A$10:$BT$193,AD$4,FALSE))</f>
        <v/>
      </c>
      <c r="AE11" s="30" t="str">
        <f>IF($C11="","",VLOOKUP($C11,KALBat!$A$10:$BT$193,AE$4,FALSE))</f>
        <v/>
      </c>
      <c r="AF11" s="30" t="str">
        <f>IF($C11="","",VLOOKUP($C11,KALBat!$A$10:$BT$193,AF$4,FALSE))</f>
        <v/>
      </c>
      <c r="AG11" s="30" t="str">
        <f>IF($C11="","",VLOOKUP($C11,KALBat!$A$10:$BT$193,AG$4,FALSE))</f>
        <v/>
      </c>
      <c r="AH11" s="30" t="str">
        <f>IF($C11="","",VLOOKUP($C11,KALBat!$A$10:$BT$193,AH$4,FALSE))</f>
        <v/>
      </c>
      <c r="AI11" s="30" t="str">
        <f>IF($C11="","",VLOOKUP($C11,KALBat!$A$10:$BT$193,AI$4,FALSE))</f>
        <v/>
      </c>
      <c r="AJ11" s="30" t="str">
        <f>IF($C11="","",VLOOKUP($C11,KALBat!$A$10:$BT$193,AJ$4,FALSE))</f>
        <v/>
      </c>
      <c r="AK11" s="60" t="str">
        <f t="shared" si="36"/>
        <v/>
      </c>
      <c r="AL11" s="378" t="str">
        <f t="shared" si="37"/>
        <v/>
      </c>
      <c r="AM11" s="378" t="str">
        <f t="shared" si="38"/>
        <v/>
      </c>
      <c r="AN11" s="378" t="str">
        <f t="shared" si="39"/>
        <v/>
      </c>
      <c r="AO11" s="378" t="str">
        <f t="shared" si="40"/>
        <v/>
      </c>
      <c r="AP11" s="378" t="str">
        <f t="shared" si="41"/>
        <v/>
      </c>
      <c r="AQ11" s="378" t="str">
        <f t="shared" si="42"/>
        <v/>
      </c>
      <c r="AR11" s="378" t="str">
        <f t="shared" si="43"/>
        <v/>
      </c>
      <c r="AS11" s="378" t="str">
        <f t="shared" si="44"/>
        <v/>
      </c>
      <c r="AT11" s="379" t="str">
        <f t="shared" si="45"/>
        <v/>
      </c>
      <c r="AU11" s="30" t="str">
        <f>IF($C11="","",VLOOKUP($C11,KALBat!$A$10:$BT$193,AU$4,FALSE))</f>
        <v/>
      </c>
      <c r="AV11" s="30" t="str">
        <f>IF($C11="","",VLOOKUP($C11,KALBat!$A$10:$BT$193,AV$4,FALSE))</f>
        <v/>
      </c>
      <c r="AW11" s="30" t="str">
        <f>IF($C11="","",VLOOKUP($C11,KALBat!$A$10:$BT$193,AW$4,FALSE))</f>
        <v/>
      </c>
      <c r="AX11" s="30" t="str">
        <f>IF($C11="","",VLOOKUP($C11,KALBat!$A$10:$BT$193,AX$4,FALSE))</f>
        <v/>
      </c>
      <c r="AY11" s="30" t="str">
        <f>IF($C11="","",VLOOKUP($C11,KALBat!$A$10:$BT$193,AY$4,FALSE))</f>
        <v/>
      </c>
      <c r="AZ11" s="60" t="str">
        <f t="shared" si="46"/>
        <v/>
      </c>
    </row>
    <row r="12" spans="1:52" x14ac:dyDescent="0.25">
      <c r="A12">
        <v>7</v>
      </c>
      <c r="B12" s="29" t="s">
        <v>91</v>
      </c>
      <c r="C12" s="58"/>
      <c r="D12" s="30" t="str">
        <f>IF($C12="","",VLOOKUP($C12,KALBat!$A$10:$BT$193,D$4,FALSE))</f>
        <v/>
      </c>
      <c r="E12" s="30" t="str">
        <f>IF($C12="","",VLOOKUP($C12,KALBat!$A$10:$BT$193,E$4,FALSE))</f>
        <v/>
      </c>
      <c r="F12" s="377" t="str">
        <f t="shared" si="24"/>
        <v/>
      </c>
      <c r="G12" s="378" t="str">
        <f t="shared" si="25"/>
        <v/>
      </c>
      <c r="H12" s="378" t="str">
        <f t="shared" si="26"/>
        <v/>
      </c>
      <c r="I12" s="378" t="str">
        <f t="shared" si="3"/>
        <v/>
      </c>
      <c r="J12" s="51" t="str">
        <f>IF($C12="","",VLOOKUP($C12,KALBat!$A$10:$BT$193,J$4,FALSE))</f>
        <v/>
      </c>
      <c r="K12" s="30" t="str">
        <f>IF($C12="","",VLOOKUP($C12,KALBat!$A$10:$BT$193,K$4,FALSE))</f>
        <v/>
      </c>
      <c r="L12" s="31" t="str">
        <f>IF($C12="","",VLOOKUP($C12,KALBat!$A$10:$BT$193,L$4,FALSE))</f>
        <v/>
      </c>
      <c r="M12" s="30" t="str">
        <f>IF($C12="","",VLOOKUP($C12,KALBat!$A$10:$BT$193,M$4,FALSE))</f>
        <v/>
      </c>
      <c r="N12" s="30" t="str">
        <f>IF($C12="","",VLOOKUP($C12,KALBat!$A$10:$BT$193,N$4,FALSE))</f>
        <v/>
      </c>
      <c r="O12" s="30" t="str">
        <f>IF($C12="","",VLOOKUP($C12,KALBat!$A$10:$BT$193,O$4,FALSE))</f>
        <v/>
      </c>
      <c r="P12" s="30" t="str">
        <f>IF($C12="","",VLOOKUP($C12,KALBat!$A$10:$BT$193,P$4,FALSE))</f>
        <v/>
      </c>
      <c r="Q12" s="30" t="str">
        <f>IF($C12="","",VLOOKUP($C12,KALBat!$A$10:$BT$193,Q$4,FALSE))</f>
        <v/>
      </c>
      <c r="R12" s="30" t="str">
        <f>IF($C12="","",VLOOKUP($C12,KALBat!$A$10:$BT$193,R$4,FALSE))</f>
        <v/>
      </c>
      <c r="S12" s="30" t="str">
        <f>IF($C12="","",VLOOKUP($C12,KALBat!$A$10:$BT$193,S$4,FALSE))</f>
        <v/>
      </c>
      <c r="T12" s="31" t="str">
        <f>IF($C12="","",VLOOKUP($C12,KALBat!$A$10:$BT$193,T$4,FALSE))</f>
        <v/>
      </c>
      <c r="U12" s="378" t="str">
        <f t="shared" si="27"/>
        <v/>
      </c>
      <c r="V12" s="378" t="str">
        <f t="shared" si="28"/>
        <v/>
      </c>
      <c r="W12" s="378" t="str">
        <f t="shared" si="29"/>
        <v/>
      </c>
      <c r="X12" s="378" t="str">
        <f t="shared" si="30"/>
        <v/>
      </c>
      <c r="Y12" s="378" t="str">
        <f t="shared" si="31"/>
        <v/>
      </c>
      <c r="Z12" s="378" t="str">
        <f t="shared" si="32"/>
        <v/>
      </c>
      <c r="AA12" s="378" t="str">
        <f t="shared" si="33"/>
        <v/>
      </c>
      <c r="AB12" s="378" t="str">
        <f t="shared" si="34"/>
        <v/>
      </c>
      <c r="AC12" s="379" t="str">
        <f t="shared" si="35"/>
        <v/>
      </c>
      <c r="AD12" s="30" t="str">
        <f>IF($C12="","",VLOOKUP($C12,KALBat!$A$10:$BT$193,AD$4,FALSE))</f>
        <v/>
      </c>
      <c r="AE12" s="30" t="str">
        <f>IF($C12="","",VLOOKUP($C12,KALBat!$A$10:$BT$193,AE$4,FALSE))</f>
        <v/>
      </c>
      <c r="AF12" s="30" t="str">
        <f>IF($C12="","",VLOOKUP($C12,KALBat!$A$10:$BT$193,AF$4,FALSE))</f>
        <v/>
      </c>
      <c r="AG12" s="30" t="str">
        <f>IF($C12="","",VLOOKUP($C12,KALBat!$A$10:$BT$193,AG$4,FALSE))</f>
        <v/>
      </c>
      <c r="AH12" s="30" t="str">
        <f>IF($C12="","",VLOOKUP($C12,KALBat!$A$10:$BT$193,AH$4,FALSE))</f>
        <v/>
      </c>
      <c r="AI12" s="30" t="str">
        <f>IF($C12="","",VLOOKUP($C12,KALBat!$A$10:$BT$193,AI$4,FALSE))</f>
        <v/>
      </c>
      <c r="AJ12" s="30" t="str">
        <f>IF($C12="","",VLOOKUP($C12,KALBat!$A$10:$BT$193,AJ$4,FALSE))</f>
        <v/>
      </c>
      <c r="AK12" s="60" t="str">
        <f t="shared" si="36"/>
        <v/>
      </c>
      <c r="AL12" s="378" t="str">
        <f t="shared" si="37"/>
        <v/>
      </c>
      <c r="AM12" s="378" t="str">
        <f t="shared" si="38"/>
        <v/>
      </c>
      <c r="AN12" s="378" t="str">
        <f t="shared" si="39"/>
        <v/>
      </c>
      <c r="AO12" s="378" t="str">
        <f t="shared" si="40"/>
        <v/>
      </c>
      <c r="AP12" s="378" t="str">
        <f t="shared" si="41"/>
        <v/>
      </c>
      <c r="AQ12" s="378" t="str">
        <f t="shared" si="42"/>
        <v/>
      </c>
      <c r="AR12" s="378" t="str">
        <f t="shared" si="43"/>
        <v/>
      </c>
      <c r="AS12" s="378" t="str">
        <f t="shared" si="44"/>
        <v/>
      </c>
      <c r="AT12" s="379" t="str">
        <f t="shared" si="45"/>
        <v/>
      </c>
      <c r="AU12" s="30" t="str">
        <f>IF($C12="","",VLOOKUP($C12,KALBat!$A$10:$BT$193,AU$4,FALSE))</f>
        <v/>
      </c>
      <c r="AV12" s="30" t="str">
        <f>IF($C12="","",VLOOKUP($C12,KALBat!$A$10:$BT$193,AV$4,FALSE))</f>
        <v/>
      </c>
      <c r="AW12" s="30" t="str">
        <f>IF($C12="","",VLOOKUP($C12,KALBat!$A$10:$BT$193,AW$4,FALSE))</f>
        <v/>
      </c>
      <c r="AX12" s="30" t="str">
        <f>IF($C12="","",VLOOKUP($C12,KALBat!$A$10:$BT$193,AX$4,FALSE))</f>
        <v/>
      </c>
      <c r="AY12" s="30" t="str">
        <f>IF($C12="","",VLOOKUP($C12,KALBat!$A$10:$BT$193,AY$4,FALSE))</f>
        <v/>
      </c>
      <c r="AZ12" s="60" t="str">
        <f t="shared" si="46"/>
        <v/>
      </c>
    </row>
    <row r="13" spans="1:52" x14ac:dyDescent="0.25">
      <c r="A13">
        <v>8</v>
      </c>
      <c r="B13" s="29" t="s">
        <v>91</v>
      </c>
      <c r="C13" s="58"/>
      <c r="D13" s="30" t="str">
        <f>IF($C13="","",VLOOKUP($C13,KALBat!$A$10:$BT$193,D$4,FALSE))</f>
        <v/>
      </c>
      <c r="E13" s="30" t="str">
        <f>IF($C13="","",VLOOKUP($C13,KALBat!$A$10:$BT$193,E$4,FALSE))</f>
        <v/>
      </c>
      <c r="F13" s="377" t="str">
        <f t="shared" si="24"/>
        <v/>
      </c>
      <c r="G13" s="378" t="str">
        <f t="shared" si="25"/>
        <v/>
      </c>
      <c r="H13" s="378" t="str">
        <f t="shared" si="26"/>
        <v/>
      </c>
      <c r="I13" s="378" t="str">
        <f t="shared" si="3"/>
        <v/>
      </c>
      <c r="J13" s="51" t="str">
        <f>IF($C13="","",VLOOKUP($C13,KALBat!$A$10:$BT$193,J$4,FALSE))</f>
        <v/>
      </c>
      <c r="K13" s="30" t="str">
        <f>IF($C13="","",VLOOKUP($C13,KALBat!$A$10:$BT$193,K$4,FALSE))</f>
        <v/>
      </c>
      <c r="L13" s="31" t="str">
        <f>IF($C13="","",VLOOKUP($C13,KALBat!$A$10:$BT$193,L$4,FALSE))</f>
        <v/>
      </c>
      <c r="M13" s="30" t="str">
        <f>IF($C13="","",VLOOKUP($C13,KALBat!$A$10:$BT$193,M$4,FALSE))</f>
        <v/>
      </c>
      <c r="N13" s="30" t="str">
        <f>IF($C13="","",VLOOKUP($C13,KALBat!$A$10:$BT$193,N$4,FALSE))</f>
        <v/>
      </c>
      <c r="O13" s="30" t="str">
        <f>IF($C13="","",VLOOKUP($C13,KALBat!$A$10:$BT$193,O$4,FALSE))</f>
        <v/>
      </c>
      <c r="P13" s="30" t="str">
        <f>IF($C13="","",VLOOKUP($C13,KALBat!$A$10:$BT$193,P$4,FALSE))</f>
        <v/>
      </c>
      <c r="Q13" s="30" t="str">
        <f>IF($C13="","",VLOOKUP($C13,KALBat!$A$10:$BT$193,Q$4,FALSE))</f>
        <v/>
      </c>
      <c r="R13" s="30" t="str">
        <f>IF($C13="","",VLOOKUP($C13,KALBat!$A$10:$BT$193,R$4,FALSE))</f>
        <v/>
      </c>
      <c r="S13" s="30" t="str">
        <f>IF($C13="","",VLOOKUP($C13,KALBat!$A$10:$BT$193,S$4,FALSE))</f>
        <v/>
      </c>
      <c r="T13" s="31" t="str">
        <f>IF($C13="","",VLOOKUP($C13,KALBat!$A$10:$BT$193,T$4,FALSE))</f>
        <v/>
      </c>
      <c r="U13" s="378" t="str">
        <f t="shared" si="27"/>
        <v/>
      </c>
      <c r="V13" s="378" t="str">
        <f t="shared" si="28"/>
        <v/>
      </c>
      <c r="W13" s="378" t="str">
        <f t="shared" si="29"/>
        <v/>
      </c>
      <c r="X13" s="378" t="str">
        <f t="shared" si="30"/>
        <v/>
      </c>
      <c r="Y13" s="378" t="str">
        <f t="shared" si="31"/>
        <v/>
      </c>
      <c r="Z13" s="378" t="str">
        <f t="shared" si="32"/>
        <v/>
      </c>
      <c r="AA13" s="378" t="str">
        <f t="shared" si="33"/>
        <v/>
      </c>
      <c r="AB13" s="378" t="str">
        <f t="shared" si="34"/>
        <v/>
      </c>
      <c r="AC13" s="379" t="str">
        <f t="shared" si="35"/>
        <v/>
      </c>
      <c r="AD13" s="30" t="str">
        <f>IF($C13="","",VLOOKUP($C13,KALBat!$A$10:$BT$193,AD$4,FALSE))</f>
        <v/>
      </c>
      <c r="AE13" s="30" t="str">
        <f>IF($C13="","",VLOOKUP($C13,KALBat!$A$10:$BT$193,AE$4,FALSE))</f>
        <v/>
      </c>
      <c r="AF13" s="30" t="str">
        <f>IF($C13="","",VLOOKUP($C13,KALBat!$A$10:$BT$193,AF$4,FALSE))</f>
        <v/>
      </c>
      <c r="AG13" s="30" t="str">
        <f>IF($C13="","",VLOOKUP($C13,KALBat!$A$10:$BT$193,AG$4,FALSE))</f>
        <v/>
      </c>
      <c r="AH13" s="30" t="str">
        <f>IF($C13="","",VLOOKUP($C13,KALBat!$A$10:$BT$193,AH$4,FALSE))</f>
        <v/>
      </c>
      <c r="AI13" s="30" t="str">
        <f>IF($C13="","",VLOOKUP($C13,KALBat!$A$10:$BT$193,AI$4,FALSE))</f>
        <v/>
      </c>
      <c r="AJ13" s="30" t="str">
        <f>IF($C13="","",VLOOKUP($C13,KALBat!$A$10:$BT$193,AJ$4,FALSE))</f>
        <v/>
      </c>
      <c r="AK13" s="60" t="str">
        <f t="shared" si="36"/>
        <v/>
      </c>
      <c r="AL13" s="378" t="str">
        <f t="shared" si="37"/>
        <v/>
      </c>
      <c r="AM13" s="378" t="str">
        <f t="shared" si="38"/>
        <v/>
      </c>
      <c r="AN13" s="378" t="str">
        <f t="shared" si="39"/>
        <v/>
      </c>
      <c r="AO13" s="378" t="str">
        <f t="shared" si="40"/>
        <v/>
      </c>
      <c r="AP13" s="378" t="str">
        <f t="shared" si="41"/>
        <v/>
      </c>
      <c r="AQ13" s="378" t="str">
        <f t="shared" si="42"/>
        <v/>
      </c>
      <c r="AR13" s="378" t="str">
        <f t="shared" si="43"/>
        <v/>
      </c>
      <c r="AS13" s="378" t="str">
        <f t="shared" si="44"/>
        <v/>
      </c>
      <c r="AT13" s="379" t="str">
        <f t="shared" si="45"/>
        <v/>
      </c>
      <c r="AU13" s="30" t="str">
        <f>IF($C13="","",VLOOKUP($C13,KALBat!$A$10:$BT$193,AU$4,FALSE))</f>
        <v/>
      </c>
      <c r="AV13" s="30" t="str">
        <f>IF($C13="","",VLOOKUP($C13,KALBat!$A$10:$BT$193,AV$4,FALSE))</f>
        <v/>
      </c>
      <c r="AW13" s="30" t="str">
        <f>IF($C13="","",VLOOKUP($C13,KALBat!$A$10:$BT$193,AW$4,FALSE))</f>
        <v/>
      </c>
      <c r="AX13" s="30" t="str">
        <f>IF($C13="","",VLOOKUP($C13,KALBat!$A$10:$BT$193,AX$4,FALSE))</f>
        <v/>
      </c>
      <c r="AY13" s="30" t="str">
        <f>IF($C13="","",VLOOKUP($C13,KALBat!$A$10:$BT$193,AY$4,FALSE))</f>
        <v/>
      </c>
      <c r="AZ13" s="60" t="str">
        <f t="shared" si="46"/>
        <v/>
      </c>
    </row>
    <row r="14" spans="1:52" x14ac:dyDescent="0.25">
      <c r="A14">
        <v>9</v>
      </c>
      <c r="B14" s="29" t="s">
        <v>91</v>
      </c>
      <c r="C14" s="58"/>
      <c r="D14" s="30" t="str">
        <f>IF($C14="","",VLOOKUP($C14,KALBat!$A$10:$BT$193,D$4,FALSE))</f>
        <v/>
      </c>
      <c r="E14" s="30" t="str">
        <f>IF($C14="","",VLOOKUP($C14,KALBat!$A$10:$BT$193,E$4,FALSE))</f>
        <v/>
      </c>
      <c r="F14" s="377" t="str">
        <f t="shared" si="24"/>
        <v/>
      </c>
      <c r="G14" s="378" t="str">
        <f t="shared" si="25"/>
        <v/>
      </c>
      <c r="H14" s="378" t="str">
        <f t="shared" si="26"/>
        <v/>
      </c>
      <c r="I14" s="378" t="str">
        <f t="shared" si="3"/>
        <v/>
      </c>
      <c r="J14" s="51" t="str">
        <f>IF($C14="","",VLOOKUP($C14,KALBat!$A$10:$BT$193,J$4,FALSE))</f>
        <v/>
      </c>
      <c r="K14" s="30" t="str">
        <f>IF($C14="","",VLOOKUP($C14,KALBat!$A$10:$BT$193,K$4,FALSE))</f>
        <v/>
      </c>
      <c r="L14" s="31" t="str">
        <f>IF($C14="","",VLOOKUP($C14,KALBat!$A$10:$BT$193,L$4,FALSE))</f>
        <v/>
      </c>
      <c r="M14" s="30" t="str">
        <f>IF($C14="","",VLOOKUP($C14,KALBat!$A$10:$BT$193,M$4,FALSE))</f>
        <v/>
      </c>
      <c r="N14" s="30" t="str">
        <f>IF($C14="","",VLOOKUP($C14,KALBat!$A$10:$BT$193,N$4,FALSE))</f>
        <v/>
      </c>
      <c r="O14" s="30" t="str">
        <f>IF($C14="","",VLOOKUP($C14,KALBat!$A$10:$BT$193,O$4,FALSE))</f>
        <v/>
      </c>
      <c r="P14" s="30" t="str">
        <f>IF($C14="","",VLOOKUP($C14,KALBat!$A$10:$BT$193,P$4,FALSE))</f>
        <v/>
      </c>
      <c r="Q14" s="30" t="str">
        <f>IF($C14="","",VLOOKUP($C14,KALBat!$A$10:$BT$193,Q$4,FALSE))</f>
        <v/>
      </c>
      <c r="R14" s="30" t="str">
        <f>IF($C14="","",VLOOKUP($C14,KALBat!$A$10:$BT$193,R$4,FALSE))</f>
        <v/>
      </c>
      <c r="S14" s="30" t="str">
        <f>IF($C14="","",VLOOKUP($C14,KALBat!$A$10:$BT$193,S$4,FALSE))</f>
        <v/>
      </c>
      <c r="T14" s="31" t="str">
        <f>IF($C14="","",VLOOKUP($C14,KALBat!$A$10:$BT$193,T$4,FALSE))</f>
        <v/>
      </c>
      <c r="U14" s="378" t="str">
        <f t="shared" si="27"/>
        <v/>
      </c>
      <c r="V14" s="378" t="str">
        <f t="shared" si="28"/>
        <v/>
      </c>
      <c r="W14" s="378" t="str">
        <f t="shared" si="29"/>
        <v/>
      </c>
      <c r="X14" s="378" t="str">
        <f t="shared" si="30"/>
        <v/>
      </c>
      <c r="Y14" s="378" t="str">
        <f t="shared" si="31"/>
        <v/>
      </c>
      <c r="Z14" s="378" t="str">
        <f t="shared" si="32"/>
        <v/>
      </c>
      <c r="AA14" s="378" t="str">
        <f t="shared" si="33"/>
        <v/>
      </c>
      <c r="AB14" s="378" t="str">
        <f t="shared" si="34"/>
        <v/>
      </c>
      <c r="AC14" s="379" t="str">
        <f t="shared" si="35"/>
        <v/>
      </c>
      <c r="AD14" s="30" t="str">
        <f>IF($C14="","",VLOOKUP($C14,KALBat!$A$10:$BT$193,AD$4,FALSE))</f>
        <v/>
      </c>
      <c r="AE14" s="30" t="str">
        <f>IF($C14="","",VLOOKUP($C14,KALBat!$A$10:$BT$193,AE$4,FALSE))</f>
        <v/>
      </c>
      <c r="AF14" s="30" t="str">
        <f>IF($C14="","",VLOOKUP($C14,KALBat!$A$10:$BT$193,AF$4,FALSE))</f>
        <v/>
      </c>
      <c r="AG14" s="30" t="str">
        <f>IF($C14="","",VLOOKUP($C14,KALBat!$A$10:$BT$193,AG$4,FALSE))</f>
        <v/>
      </c>
      <c r="AH14" s="30" t="str">
        <f>IF($C14="","",VLOOKUP($C14,KALBat!$A$10:$BT$193,AH$4,FALSE))</f>
        <v/>
      </c>
      <c r="AI14" s="30" t="str">
        <f>IF($C14="","",VLOOKUP($C14,KALBat!$A$10:$BT$193,AI$4,FALSE))</f>
        <v/>
      </c>
      <c r="AJ14" s="30" t="str">
        <f>IF($C14="","",VLOOKUP($C14,KALBat!$A$10:$BT$193,AJ$4,FALSE))</f>
        <v/>
      </c>
      <c r="AK14" s="60" t="str">
        <f t="shared" si="36"/>
        <v/>
      </c>
      <c r="AL14" s="378" t="str">
        <f t="shared" si="37"/>
        <v/>
      </c>
      <c r="AM14" s="378" t="str">
        <f t="shared" si="38"/>
        <v/>
      </c>
      <c r="AN14" s="378" t="str">
        <f t="shared" si="39"/>
        <v/>
      </c>
      <c r="AO14" s="378" t="str">
        <f t="shared" si="40"/>
        <v/>
      </c>
      <c r="AP14" s="378" t="str">
        <f t="shared" si="41"/>
        <v/>
      </c>
      <c r="AQ14" s="378" t="str">
        <f t="shared" si="42"/>
        <v/>
      </c>
      <c r="AR14" s="378" t="str">
        <f t="shared" si="43"/>
        <v/>
      </c>
      <c r="AS14" s="378" t="str">
        <f t="shared" si="44"/>
        <v/>
      </c>
      <c r="AT14" s="379" t="str">
        <f t="shared" si="45"/>
        <v/>
      </c>
      <c r="AU14" s="30" t="str">
        <f>IF($C14="","",VLOOKUP($C14,KALBat!$A$10:$BT$193,AU$4,FALSE))</f>
        <v/>
      </c>
      <c r="AV14" s="30" t="str">
        <f>IF($C14="","",VLOOKUP($C14,KALBat!$A$10:$BT$193,AV$4,FALSE))</f>
        <v/>
      </c>
      <c r="AW14" s="30" t="str">
        <f>IF($C14="","",VLOOKUP($C14,KALBat!$A$10:$BT$193,AW$4,FALSE))</f>
        <v/>
      </c>
      <c r="AX14" s="30" t="str">
        <f>IF($C14="","",VLOOKUP($C14,KALBat!$A$10:$BT$193,AX$4,FALSE))</f>
        <v/>
      </c>
      <c r="AY14" s="30" t="str">
        <f>IF($C14="","",VLOOKUP($C14,KALBat!$A$10:$BT$193,AY$4,FALSE))</f>
        <v/>
      </c>
      <c r="AZ14" s="60" t="str">
        <f t="shared" si="46"/>
        <v/>
      </c>
    </row>
    <row r="15" spans="1:52" x14ac:dyDescent="0.25">
      <c r="A15">
        <v>9</v>
      </c>
      <c r="B15" s="29" t="s">
        <v>91</v>
      </c>
      <c r="C15" s="58"/>
      <c r="D15" s="30" t="str">
        <f>IF($C15="","",VLOOKUP($C15,KALBat!$A$10:$BT$193,D$4,FALSE))</f>
        <v/>
      </c>
      <c r="E15" s="30" t="str">
        <f>IF($C15="","",VLOOKUP($C15,KALBat!$A$10:$BT$193,E$4,FALSE))</f>
        <v/>
      </c>
      <c r="F15" s="377" t="str">
        <f t="shared" si="24"/>
        <v/>
      </c>
      <c r="G15" s="378" t="str">
        <f t="shared" si="25"/>
        <v/>
      </c>
      <c r="H15" s="378" t="str">
        <f t="shared" si="26"/>
        <v/>
      </c>
      <c r="I15" s="378" t="str">
        <f t="shared" si="3"/>
        <v/>
      </c>
      <c r="J15" s="51" t="str">
        <f>IF($C15="","",VLOOKUP($C15,KALBat!$A$10:$BT$193,J$4,FALSE))</f>
        <v/>
      </c>
      <c r="K15" s="30" t="str">
        <f>IF($C15="","",VLOOKUP($C15,KALBat!$A$10:$BT$193,K$4,FALSE))</f>
        <v/>
      </c>
      <c r="L15" s="31" t="str">
        <f>IF($C15="","",VLOOKUP($C15,KALBat!$A$10:$BT$193,L$4,FALSE))</f>
        <v/>
      </c>
      <c r="M15" s="30" t="str">
        <f>IF($C15="","",VLOOKUP($C15,KALBat!$A$10:$BT$193,M$4,FALSE))</f>
        <v/>
      </c>
      <c r="N15" s="30" t="str">
        <f>IF($C15="","",VLOOKUP($C15,KALBat!$A$10:$BT$193,N$4,FALSE))</f>
        <v/>
      </c>
      <c r="O15" s="30" t="str">
        <f>IF($C15="","",VLOOKUP($C15,KALBat!$A$10:$BT$193,O$4,FALSE))</f>
        <v/>
      </c>
      <c r="P15" s="30" t="str">
        <f>IF($C15="","",VLOOKUP($C15,KALBat!$A$10:$BT$193,P$4,FALSE))</f>
        <v/>
      </c>
      <c r="Q15" s="30" t="str">
        <f>IF($C15="","",VLOOKUP($C15,KALBat!$A$10:$BT$193,Q$4,FALSE))</f>
        <v/>
      </c>
      <c r="R15" s="30" t="str">
        <f>IF($C15="","",VLOOKUP($C15,KALBat!$A$10:$BT$193,R$4,FALSE))</f>
        <v/>
      </c>
      <c r="S15" s="30" t="str">
        <f>IF($C15="","",VLOOKUP($C15,KALBat!$A$10:$BT$193,S$4,FALSE))</f>
        <v/>
      </c>
      <c r="T15" s="31" t="str">
        <f>IF($C15="","",VLOOKUP($C15,KALBat!$A$10:$BT$193,T$4,FALSE))</f>
        <v/>
      </c>
      <c r="U15" s="378" t="str">
        <f t="shared" si="27"/>
        <v/>
      </c>
      <c r="V15" s="378" t="str">
        <f t="shared" si="28"/>
        <v/>
      </c>
      <c r="W15" s="378" t="str">
        <f t="shared" si="29"/>
        <v/>
      </c>
      <c r="X15" s="378" t="str">
        <f t="shared" si="30"/>
        <v/>
      </c>
      <c r="Y15" s="378" t="str">
        <f t="shared" si="31"/>
        <v/>
      </c>
      <c r="Z15" s="378" t="str">
        <f t="shared" si="32"/>
        <v/>
      </c>
      <c r="AA15" s="378" t="str">
        <f t="shared" si="33"/>
        <v/>
      </c>
      <c r="AB15" s="378" t="str">
        <f t="shared" si="34"/>
        <v/>
      </c>
      <c r="AC15" s="379" t="str">
        <f t="shared" si="35"/>
        <v/>
      </c>
      <c r="AD15" s="30" t="str">
        <f>IF($C15="","",VLOOKUP($C15,KALBat!$A$10:$BT$193,AD$4,FALSE))</f>
        <v/>
      </c>
      <c r="AE15" s="30" t="str">
        <f>IF($C15="","",VLOOKUP($C15,KALBat!$A$10:$BT$193,AE$4,FALSE))</f>
        <v/>
      </c>
      <c r="AF15" s="30" t="str">
        <f>IF($C15="","",VLOOKUP($C15,KALBat!$A$10:$BT$193,AF$4,FALSE))</f>
        <v/>
      </c>
      <c r="AG15" s="30" t="str">
        <f>IF($C15="","",VLOOKUP($C15,KALBat!$A$10:$BT$193,AG$4,FALSE))</f>
        <v/>
      </c>
      <c r="AH15" s="30" t="str">
        <f>IF($C15="","",VLOOKUP($C15,KALBat!$A$10:$BT$193,AH$4,FALSE))</f>
        <v/>
      </c>
      <c r="AI15" s="30" t="str">
        <f>IF($C15="","",VLOOKUP($C15,KALBat!$A$10:$BT$193,AI$4,FALSE))</f>
        <v/>
      </c>
      <c r="AJ15" s="30" t="str">
        <f>IF($C15="","",VLOOKUP($C15,KALBat!$A$10:$BT$193,AJ$4,FALSE))</f>
        <v/>
      </c>
      <c r="AK15" s="60" t="str">
        <f t="shared" si="36"/>
        <v/>
      </c>
      <c r="AL15" s="378" t="str">
        <f t="shared" si="37"/>
        <v/>
      </c>
      <c r="AM15" s="378" t="str">
        <f t="shared" si="38"/>
        <v/>
      </c>
      <c r="AN15" s="378" t="str">
        <f t="shared" si="39"/>
        <v/>
      </c>
      <c r="AO15" s="378" t="str">
        <f t="shared" si="40"/>
        <v/>
      </c>
      <c r="AP15" s="378" t="str">
        <f t="shared" si="41"/>
        <v/>
      </c>
      <c r="AQ15" s="378" t="str">
        <f t="shared" si="42"/>
        <v/>
      </c>
      <c r="AR15" s="378" t="str">
        <f t="shared" si="43"/>
        <v/>
      </c>
      <c r="AS15" s="378" t="str">
        <f t="shared" si="44"/>
        <v/>
      </c>
      <c r="AT15" s="379" t="str">
        <f t="shared" si="45"/>
        <v/>
      </c>
      <c r="AU15" s="30" t="str">
        <f>IF($C15="","",VLOOKUP($C15,KALBat!$A$10:$BT$193,AU$4,FALSE))</f>
        <v/>
      </c>
      <c r="AV15" s="30" t="str">
        <f>IF($C15="","",VLOOKUP($C15,KALBat!$A$10:$BT$193,AV$4,FALSE))</f>
        <v/>
      </c>
      <c r="AW15" s="30" t="str">
        <f>IF($C15="","",VLOOKUP($C15,KALBat!$A$10:$BT$193,AW$4,FALSE))</f>
        <v/>
      </c>
      <c r="AX15" s="30" t="str">
        <f>IF($C15="","",VLOOKUP($C15,KALBat!$A$10:$BT$193,AX$4,FALSE))</f>
        <v/>
      </c>
      <c r="AY15" s="30" t="str">
        <f>IF($C15="","",VLOOKUP($C15,KALBat!$A$10:$BT$193,AY$4,FALSE))</f>
        <v/>
      </c>
      <c r="AZ15" s="60" t="str">
        <f t="shared" si="46"/>
        <v/>
      </c>
    </row>
    <row r="16" spans="1:52" x14ac:dyDescent="0.25">
      <c r="A16">
        <v>9</v>
      </c>
      <c r="B16" s="29" t="s">
        <v>91</v>
      </c>
      <c r="C16" s="58"/>
      <c r="D16" s="30" t="str">
        <f>IF($C16="","",VLOOKUP($C16,KALBat!$A$10:$BT$193,D$4,FALSE))</f>
        <v/>
      </c>
      <c r="E16" s="30" t="str">
        <f>IF($C16="","",VLOOKUP($C16,KALBat!$A$10:$BT$193,E$4,FALSE))</f>
        <v/>
      </c>
      <c r="F16" s="377" t="str">
        <f t="shared" si="24"/>
        <v/>
      </c>
      <c r="G16" s="378" t="str">
        <f t="shared" si="25"/>
        <v/>
      </c>
      <c r="H16" s="378" t="str">
        <f t="shared" si="26"/>
        <v/>
      </c>
      <c r="I16" s="378" t="str">
        <f t="shared" si="3"/>
        <v/>
      </c>
      <c r="J16" s="51" t="str">
        <f>IF($C16="","",VLOOKUP($C16,KALBat!$A$10:$BT$193,J$4,FALSE))</f>
        <v/>
      </c>
      <c r="K16" s="30" t="str">
        <f>IF($C16="","",VLOOKUP($C16,KALBat!$A$10:$BT$193,K$4,FALSE))</f>
        <v/>
      </c>
      <c r="L16" s="31" t="str">
        <f>IF($C16="","",VLOOKUP($C16,KALBat!$A$10:$BT$193,L$4,FALSE))</f>
        <v/>
      </c>
      <c r="M16" s="30" t="str">
        <f>IF($C16="","",VLOOKUP($C16,KALBat!$A$10:$BT$193,M$4,FALSE))</f>
        <v/>
      </c>
      <c r="N16" s="30" t="str">
        <f>IF($C16="","",VLOOKUP($C16,KALBat!$A$10:$BT$193,N$4,FALSE))</f>
        <v/>
      </c>
      <c r="O16" s="30" t="str">
        <f>IF($C16="","",VLOOKUP($C16,KALBat!$A$10:$BT$193,O$4,FALSE))</f>
        <v/>
      </c>
      <c r="P16" s="30" t="str">
        <f>IF($C16="","",VLOOKUP($C16,KALBat!$A$10:$BT$193,P$4,FALSE))</f>
        <v/>
      </c>
      <c r="Q16" s="30" t="str">
        <f>IF($C16="","",VLOOKUP($C16,KALBat!$A$10:$BT$193,Q$4,FALSE))</f>
        <v/>
      </c>
      <c r="R16" s="30" t="str">
        <f>IF($C16="","",VLOOKUP($C16,KALBat!$A$10:$BT$193,R$4,FALSE))</f>
        <v/>
      </c>
      <c r="S16" s="30" t="str">
        <f>IF($C16="","",VLOOKUP($C16,KALBat!$A$10:$BT$193,S$4,FALSE))</f>
        <v/>
      </c>
      <c r="T16" s="31" t="str">
        <f>IF($C16="","",VLOOKUP($C16,KALBat!$A$10:$BT$193,T$4,FALSE))</f>
        <v/>
      </c>
      <c r="U16" s="378" t="str">
        <f t="shared" si="27"/>
        <v/>
      </c>
      <c r="V16" s="378" t="str">
        <f t="shared" si="28"/>
        <v/>
      </c>
      <c r="W16" s="378" t="str">
        <f t="shared" si="29"/>
        <v/>
      </c>
      <c r="X16" s="378" t="str">
        <f t="shared" si="30"/>
        <v/>
      </c>
      <c r="Y16" s="378" t="str">
        <f t="shared" si="31"/>
        <v/>
      </c>
      <c r="Z16" s="378" t="str">
        <f t="shared" si="32"/>
        <v/>
      </c>
      <c r="AA16" s="378" t="str">
        <f t="shared" si="33"/>
        <v/>
      </c>
      <c r="AB16" s="378" t="str">
        <f t="shared" si="34"/>
        <v/>
      </c>
      <c r="AC16" s="379" t="str">
        <f t="shared" si="35"/>
        <v/>
      </c>
      <c r="AD16" s="30" t="str">
        <f>IF($C16="","",VLOOKUP($C16,KALBat!$A$10:$BT$193,AD$4,FALSE))</f>
        <v/>
      </c>
      <c r="AE16" s="30" t="str">
        <f>IF($C16="","",VLOOKUP($C16,KALBat!$A$10:$BT$193,AE$4,FALSE))</f>
        <v/>
      </c>
      <c r="AF16" s="30" t="str">
        <f>IF($C16="","",VLOOKUP($C16,KALBat!$A$10:$BT$193,AF$4,FALSE))</f>
        <v/>
      </c>
      <c r="AG16" s="30" t="str">
        <f>IF($C16="","",VLOOKUP($C16,KALBat!$A$10:$BT$193,AG$4,FALSE))</f>
        <v/>
      </c>
      <c r="AH16" s="30" t="str">
        <f>IF($C16="","",VLOOKUP($C16,KALBat!$A$10:$BT$193,AH$4,FALSE))</f>
        <v/>
      </c>
      <c r="AI16" s="30" t="str">
        <f>IF($C16="","",VLOOKUP($C16,KALBat!$A$10:$BT$193,AI$4,FALSE))</f>
        <v/>
      </c>
      <c r="AJ16" s="30" t="str">
        <f>IF($C16="","",VLOOKUP($C16,KALBat!$A$10:$BT$193,AJ$4,FALSE))</f>
        <v/>
      </c>
      <c r="AK16" s="60" t="str">
        <f t="shared" si="36"/>
        <v/>
      </c>
      <c r="AL16" s="378" t="str">
        <f t="shared" si="37"/>
        <v/>
      </c>
      <c r="AM16" s="378" t="str">
        <f t="shared" si="38"/>
        <v/>
      </c>
      <c r="AN16" s="378" t="str">
        <f t="shared" si="39"/>
        <v/>
      </c>
      <c r="AO16" s="378" t="str">
        <f t="shared" si="40"/>
        <v/>
      </c>
      <c r="AP16" s="378" t="str">
        <f t="shared" si="41"/>
        <v/>
      </c>
      <c r="AQ16" s="378" t="str">
        <f t="shared" si="42"/>
        <v/>
      </c>
      <c r="AR16" s="378" t="str">
        <f t="shared" si="43"/>
        <v/>
      </c>
      <c r="AS16" s="378" t="str">
        <f t="shared" si="44"/>
        <v/>
      </c>
      <c r="AT16" s="379" t="str">
        <f t="shared" si="45"/>
        <v/>
      </c>
      <c r="AU16" s="30" t="str">
        <f>IF($C16="","",VLOOKUP($C16,KALBat!$A$10:$BT$193,AU$4,FALSE))</f>
        <v/>
      </c>
      <c r="AV16" s="30" t="str">
        <f>IF($C16="","",VLOOKUP($C16,KALBat!$A$10:$BT$193,AV$4,FALSE))</f>
        <v/>
      </c>
      <c r="AW16" s="30" t="str">
        <f>IF($C16="","",VLOOKUP($C16,KALBat!$A$10:$BT$193,AW$4,FALSE))</f>
        <v/>
      </c>
      <c r="AX16" s="30" t="str">
        <f>IF($C16="","",VLOOKUP($C16,KALBat!$A$10:$BT$193,AX$4,FALSE))</f>
        <v/>
      </c>
      <c r="AY16" s="30" t="str">
        <f>IF($C16="","",VLOOKUP($C16,KALBat!$A$10:$BT$193,AY$4,FALSE))</f>
        <v/>
      </c>
      <c r="AZ16" s="60" t="str">
        <f t="shared" si="46"/>
        <v/>
      </c>
    </row>
    <row r="17" spans="1:52" x14ac:dyDescent="0.25">
      <c r="A17">
        <v>10</v>
      </c>
      <c r="B17" s="32" t="s">
        <v>91</v>
      </c>
      <c r="C17" s="33"/>
      <c r="D17" s="33" t="str">
        <f>IF($C17="","",VLOOKUP($C17,KALBat!$A$10:$BT$193,D$4,FALSE))</f>
        <v/>
      </c>
      <c r="E17" s="33" t="str">
        <f>IF($C17="","",VLOOKUP($C17,KALBat!$A$10:$BT$193,E$4,FALSE))</f>
        <v/>
      </c>
      <c r="F17" s="47" t="str">
        <f t="shared" ref="F17" si="47">IF($C17="","",IF(AND(O17&gt;0,O17=SUM(M17:T17)),1,0))</f>
        <v/>
      </c>
      <c r="G17" s="261" t="str">
        <f t="shared" ref="G17" si="48">IF($C17="","",IF(Q17&lt;&gt;"-",1,0))</f>
        <v/>
      </c>
      <c r="H17" s="261" t="str">
        <f t="shared" ref="H17" si="49">IF($C17="","",IF(AND(K17&gt;5,P17&lt;&gt;"-"),1,0))</f>
        <v/>
      </c>
      <c r="I17" s="261" t="str">
        <f t="shared" si="3"/>
        <v/>
      </c>
      <c r="J17" s="52" t="str">
        <f>IF($C17="","",VLOOKUP($C17,KALBat!$A$10:$BT$193,J$4,FALSE))</f>
        <v/>
      </c>
      <c r="K17" s="33" t="str">
        <f>IF($C17="","",VLOOKUP($C17,KALBat!$A$10:$BT$193,K$4,FALSE))</f>
        <v/>
      </c>
      <c r="L17" s="35" t="str">
        <f>IF($C17="","",VLOOKUP($C17,KALBat!$A$10:$BT$193,L$4,FALSE))</f>
        <v/>
      </c>
      <c r="M17" s="33" t="str">
        <f>IF($C17="","",VLOOKUP($C17,KALBat!$A$10:$BT$193,M$4,FALSE))</f>
        <v/>
      </c>
      <c r="N17" s="33" t="str">
        <f>IF($C17="","",VLOOKUP($C17,KALBat!$A$10:$BT$193,N$4,FALSE))</f>
        <v/>
      </c>
      <c r="O17" s="33" t="str">
        <f>IF($C17="","",VLOOKUP($C17,KALBat!$A$10:$BT$193,O$4,FALSE))</f>
        <v/>
      </c>
      <c r="P17" s="33" t="str">
        <f>IF($C17="","",VLOOKUP($C17,KALBat!$A$10:$BT$193,P$4,FALSE))</f>
        <v/>
      </c>
      <c r="Q17" s="33" t="str">
        <f>IF($C17="","",VLOOKUP($C17,KALBat!$A$10:$BT$193,Q$4,FALSE))</f>
        <v/>
      </c>
      <c r="R17" s="33" t="str">
        <f>IF($C17="","",VLOOKUP($C17,KALBat!$A$10:$BT$193,R$4,FALSE))</f>
        <v/>
      </c>
      <c r="S17" s="33" t="str">
        <f>IF($C17="","",VLOOKUP($C17,KALBat!$A$10:$BT$193,S$4,FALSE))</f>
        <v/>
      </c>
      <c r="T17" s="35" t="str">
        <f>IF($C17="","",VLOOKUP($C17,KALBat!$A$10:$BT$193,T$4,FALSE))</f>
        <v/>
      </c>
      <c r="U17" s="47" t="str">
        <f t="shared" ref="U17" si="50">IF($C17="","",IF(OR(AD17+AG17&gt;14,AND(OR(AD17+AG17&gt;12,AND(AD17&gt;6,AG17&gt;6)),AI17&gt;6,OR(AJ17&gt;=AI17,AJ17&gt;6))),1,0))</f>
        <v/>
      </c>
      <c r="V17" s="261" t="str">
        <f t="shared" ref="V17" si="51">IF($C17="","",IF(OR(AND(AD17&gt;6,AH17&gt;6),AD17+AG17&gt;12),1,0))</f>
        <v/>
      </c>
      <c r="W17" s="261" t="str">
        <f t="shared" ref="W17" si="52">IF($C17="","",IF(AND(AD17&gt;6,AF17&gt;6,AG17&gt;6),1,0))</f>
        <v/>
      </c>
      <c r="X17" s="261" t="str">
        <f t="shared" ref="X17" si="53">IF($C17="","",IF(AND(AF17&gt;7,OR(AD17&gt;6,AG17&gt;6)),1,0))</f>
        <v/>
      </c>
      <c r="Y17" s="261" t="str">
        <f t="shared" ref="Y17" si="54">IF($C17="","",IF(AND(AF17&gt;6,OR(AD17&gt;6,AG17&gt;6)),1,0))</f>
        <v/>
      </c>
      <c r="Z17" s="261" t="str">
        <f t="shared" ref="Z17" si="55">IF($C17="","",IF(AND(OR(AD17&gt;6,AF17&gt;6),OR(AD17&gt;6,AG17&gt;6)),1,0))</f>
        <v/>
      </c>
      <c r="AA17" s="261" t="str">
        <f t="shared" ref="AA17" si="56">IF($C17="","",IF(AND(AD17&gt;4,OR(AD17&gt;6,AF17&gt;6,AG17&gt;6)),1,0))</f>
        <v/>
      </c>
      <c r="AB17" s="261" t="str">
        <f t="shared" ref="AB17" si="57">IF($C17="","",IF(AND(AD17&gt;4,OR(AD17&gt;6,AE17&gt;6,AF17&gt;6,AG17&gt;6)),1,0))</f>
        <v/>
      </c>
      <c r="AC17" s="262" t="str">
        <f t="shared" ref="AC17" si="58">IF($C17="","",IF(AND(AD17&gt;4,MAX(AD17:AH17)&gt;6),1,0))</f>
        <v/>
      </c>
      <c r="AD17" s="33" t="str">
        <f>IF($C17="","",VLOOKUP($C17,KALBat!$A$10:$BT$193,AD$4,FALSE))</f>
        <v/>
      </c>
      <c r="AE17" s="33" t="str">
        <f>IF($C17="","",VLOOKUP($C17,KALBat!$A$10:$BT$193,AE$4,FALSE))</f>
        <v/>
      </c>
      <c r="AF17" s="33" t="str">
        <f>IF($C17="","",VLOOKUP($C17,KALBat!$A$10:$BT$193,AF$4,FALSE))</f>
        <v/>
      </c>
      <c r="AG17" s="33" t="str">
        <f>IF($C17="","",VLOOKUP($C17,KALBat!$A$10:$BT$193,AG$4,FALSE))</f>
        <v/>
      </c>
      <c r="AH17" s="33" t="str">
        <f>IF($C17="","",VLOOKUP($C17,KALBat!$A$10:$BT$193,AH$4,FALSE))</f>
        <v/>
      </c>
      <c r="AI17" s="52" t="str">
        <f>IF($C17="","",VLOOKUP($C17,KALBat!$A$10:$BT$193,AI$4,FALSE))</f>
        <v/>
      </c>
      <c r="AJ17" s="35" t="str">
        <f>IF($C17="","",VLOOKUP($C17,KALBat!$A$10:$BT$193,AJ$4,FALSE))</f>
        <v/>
      </c>
      <c r="AK17" s="61" t="str">
        <f t="shared" ref="AK17" si="59">IF($C17="","",(5*AD17+4*AF17+3*AG17+2*AE17+1*AH17+0.5*(AVERAGE(AD17:AE17))+0.5*AVERAGE(AD17,AH17)+1*(AVERAGE(AD17,AF17))+1*AVERAGE(AD17,AG17))/(5+4+3+2+1+0.5+0.5+1+1))</f>
        <v/>
      </c>
      <c r="AL17" s="47" t="str">
        <f t="shared" ref="AL17" si="60">IF($C17="","",IF(AND(OR(AU17+AX17&gt;12,AND(AU17&gt;6,AX17&gt;6)),AI17&gt;6,OR(AJ17&gt;=AI17,AJ17&gt;6)),1,0))</f>
        <v/>
      </c>
      <c r="AM17" s="261" t="str">
        <f t="shared" ref="AM17" si="61">IF($C17="","",IF(OR(AND(AU17&gt;6,AY17&gt;6),AU17+AX17&gt;12),1,0))</f>
        <v/>
      </c>
      <c r="AN17" s="261" t="str">
        <f t="shared" ref="AN17" si="62">IF($C17="","",IF(AND(AU17&gt;6,AW17&gt;6,AX17&gt;6),1,0))</f>
        <v/>
      </c>
      <c r="AO17" s="261" t="str">
        <f t="shared" ref="AO17" si="63">IF($C17="","",IF(AND(AW17&gt;7,OR(AU17&gt;6,AX17&gt;6)),1,0))</f>
        <v/>
      </c>
      <c r="AP17" s="261" t="str">
        <f t="shared" ref="AP17" si="64">IF($C17="","",IF(AND(AW17&gt;6,OR(AU17&gt;6,AX17&gt;6)),1,0))</f>
        <v/>
      </c>
      <c r="AQ17" s="261" t="str">
        <f t="shared" ref="AQ17" si="65">IF($C17="","",IF(AND(OR(AU17&gt;6,AW17&gt;6),OR(AU17&gt;6,AX17&gt;6)),1,0))</f>
        <v/>
      </c>
      <c r="AR17" s="261" t="str">
        <f t="shared" ref="AR17" si="66">IF($C17="","",IF(AND(AU17&gt;4,OR(AU17&gt;6,AW17&gt;6,AX17&gt;6)),1,0))</f>
        <v/>
      </c>
      <c r="AS17" s="261" t="str">
        <f t="shared" ref="AS17" si="67">IF($C17="","",IF(AND(AU17&gt;4,OR(AU17&gt;6,AV17&gt;6,AW17&gt;6,AX17&gt;6)),1,0))</f>
        <v/>
      </c>
      <c r="AT17" s="262" t="str">
        <f t="shared" ref="AT17" si="68">IF($C17="","",IF(AND(AU17&gt;4,MAX(AU17:AY17)&gt;6),1,0))</f>
        <v/>
      </c>
      <c r="AU17" s="52" t="str">
        <f>IF($C17="","",VLOOKUP($C17,KALBat!$A$10:$BT$193,AU$4,FALSE))</f>
        <v/>
      </c>
      <c r="AV17" s="33" t="str">
        <f>IF($C17="","",VLOOKUP($C17,KALBat!$A$10:$BT$193,AV$4,FALSE))</f>
        <v/>
      </c>
      <c r="AW17" s="33" t="str">
        <f>IF($C17="","",VLOOKUP($C17,KALBat!$A$10:$BT$193,AW$4,FALSE))</f>
        <v/>
      </c>
      <c r="AX17" s="33" t="str">
        <f>IF($C17="","",VLOOKUP($C17,KALBat!$A$10:$BT$193,AX$4,FALSE))</f>
        <v/>
      </c>
      <c r="AY17" s="35" t="str">
        <f>IF($C17="","",VLOOKUP($C17,KALBat!$A$10:$BT$193,AY$4,FALSE))</f>
        <v/>
      </c>
      <c r="AZ17" s="61" t="str">
        <f t="shared" ref="AZ17" si="69">IF($C17="","",(5*AU17+4*AW17+3*AX17+2*AV17+1*AY17+0.5*(AVERAGE(AU17:AV17))+0.5*AVERAGE(AU17,AY17)+1*(AVERAGE(AU17,AW17))+1*AVERAGE(AU17,AX17))/(5+4+3+2+1+0.5+0.5+1+1))</f>
        <v/>
      </c>
    </row>
    <row r="19" spans="1:52" s="17" customFormat="1" ht="196.5" x14ac:dyDescent="0.25">
      <c r="A19" s="18" t="s">
        <v>183</v>
      </c>
      <c r="B19" s="258" t="s">
        <v>115</v>
      </c>
      <c r="C19" s="37" t="str">
        <f>"Player ("&amp;COUNTA(C20:C27)&amp;")"</f>
        <v>Player (0)</v>
      </c>
      <c r="D19" s="37" t="s">
        <v>81</v>
      </c>
      <c r="E19" s="37" t="s">
        <v>91</v>
      </c>
      <c r="F19" s="44" t="str">
        <f>"Only 1 guy who only plays 2B ("&amp;SUM(F20:F27)&amp;")"</f>
        <v>Only 1 guy who only plays 2B (0)</v>
      </c>
      <c r="G19" s="39" t="str">
        <f>"2 Guys Who Play SS ("&amp;SUM(G20:G27)&amp;")"</f>
        <v>2 Guys Who Play SS (0)</v>
      </c>
      <c r="H19" s="39" t="str">
        <f>"2 guys with 3B arm ("&amp;SUM(H20:H27)&amp;")"</f>
        <v>2 guys with 3B arm (0)</v>
      </c>
      <c r="I19" s="42" t="s">
        <v>35</v>
      </c>
      <c r="J19" s="40" t="s">
        <v>126</v>
      </c>
      <c r="K19" s="40" t="s">
        <v>124</v>
      </c>
      <c r="L19" s="40" t="s">
        <v>125</v>
      </c>
      <c r="M19" s="56" t="s">
        <v>82</v>
      </c>
      <c r="N19" s="41" t="s">
        <v>84</v>
      </c>
      <c r="O19" s="41" t="s">
        <v>85</v>
      </c>
      <c r="P19" s="41" t="s">
        <v>86</v>
      </c>
      <c r="Q19" s="41" t="s">
        <v>87</v>
      </c>
      <c r="R19" s="41" t="s">
        <v>88</v>
      </c>
      <c r="S19" s="41" t="s">
        <v>89</v>
      </c>
      <c r="T19" s="42" t="s">
        <v>90</v>
      </c>
      <c r="U19" s="38" t="s">
        <v>127</v>
      </c>
      <c r="V19" s="38" t="s">
        <v>171</v>
      </c>
      <c r="W19" s="38" t="s">
        <v>128</v>
      </c>
      <c r="X19" s="38" t="s">
        <v>129</v>
      </c>
      <c r="Y19" s="38" t="s">
        <v>130</v>
      </c>
      <c r="Z19" s="38" t="s">
        <v>131</v>
      </c>
      <c r="AA19" s="38" t="s">
        <v>132</v>
      </c>
      <c r="AB19" s="38" t="s">
        <v>134</v>
      </c>
      <c r="AC19" s="38" t="s">
        <v>133</v>
      </c>
      <c r="AD19" s="56" t="s">
        <v>137</v>
      </c>
      <c r="AE19" s="41" t="s">
        <v>138</v>
      </c>
      <c r="AF19" s="41" t="s">
        <v>139</v>
      </c>
      <c r="AG19" s="41" t="s">
        <v>140</v>
      </c>
      <c r="AH19" s="41" t="s">
        <v>23</v>
      </c>
      <c r="AI19" s="41" t="s">
        <v>141</v>
      </c>
      <c r="AJ19" s="42" t="s">
        <v>142</v>
      </c>
      <c r="AK19" s="59" t="s">
        <v>147</v>
      </c>
      <c r="AL19" s="38" t="s">
        <v>127</v>
      </c>
      <c r="AM19" s="38" t="s">
        <v>171</v>
      </c>
      <c r="AN19" s="38" t="s">
        <v>128</v>
      </c>
      <c r="AO19" s="38" t="s">
        <v>129</v>
      </c>
      <c r="AP19" s="38" t="s">
        <v>130</v>
      </c>
      <c r="AQ19" s="38" t="s">
        <v>131</v>
      </c>
      <c r="AR19" s="38" t="s">
        <v>132</v>
      </c>
      <c r="AS19" s="38" t="s">
        <v>134</v>
      </c>
      <c r="AT19" s="38" t="s">
        <v>133</v>
      </c>
      <c r="AU19" s="56" t="s">
        <v>137</v>
      </c>
      <c r="AV19" s="41" t="s">
        <v>138</v>
      </c>
      <c r="AW19" s="41" t="s">
        <v>139</v>
      </c>
      <c r="AX19" s="41" t="s">
        <v>140</v>
      </c>
      <c r="AY19" s="42" t="s">
        <v>23</v>
      </c>
      <c r="AZ19" s="59" t="s">
        <v>187</v>
      </c>
    </row>
    <row r="20" spans="1:52" x14ac:dyDescent="0.25">
      <c r="A20">
        <v>1</v>
      </c>
      <c r="B20" s="29" t="s">
        <v>85</v>
      </c>
      <c r="C20" s="30"/>
      <c r="D20" s="26" t="str">
        <f>IF($C20="","",VLOOKUP($C20,KALBat!$A$10:$BT$193,D$4,FALSE))</f>
        <v/>
      </c>
      <c r="E20" s="26" t="str">
        <f>IF($C20="","",VLOOKUP($C20,KALBat!$A$10:$BT$193,E$4,FALSE))</f>
        <v/>
      </c>
      <c r="F20" s="45" t="str">
        <f t="shared" ref="F20:F21" si="70">IF($C20="","",IF(AND(O20&gt;0,O20=SUM(M20:T20)),1,0))</f>
        <v/>
      </c>
      <c r="G20" s="27" t="str">
        <f t="shared" ref="G20:G21" si="71">IF($C20="","",IF(Q20&lt;&gt;"-",1,0))</f>
        <v/>
      </c>
      <c r="H20" s="27" t="str">
        <f t="shared" ref="H20:H21" si="72">IF($C20="","",IF(AND(K20&gt;5,P20&lt;&gt;"-"),1,0))</f>
        <v/>
      </c>
      <c r="I20" s="27" t="str">
        <f t="shared" ref="I20:I27" si="73">IF($C20="","","-")</f>
        <v/>
      </c>
      <c r="J20" s="50" t="str">
        <f>IF($C20="","",VLOOKUP($C20,KALBat!$A$10:$BT$193,J$4,FALSE))</f>
        <v/>
      </c>
      <c r="K20" s="26" t="str">
        <f>IF($C20="","",VLOOKUP($C20,KALBat!$A$10:$BT$193,K$4,FALSE))</f>
        <v/>
      </c>
      <c r="L20" s="28" t="str">
        <f>IF($C20="","",VLOOKUP($C20,KALBat!$A$10:$BT$193,L$4,FALSE))</f>
        <v/>
      </c>
      <c r="M20" s="26" t="str">
        <f>IF($C20="","",VLOOKUP($C20,KALBat!$A$10:$BT$193,M$4,FALSE))</f>
        <v/>
      </c>
      <c r="N20" s="26" t="str">
        <f>IF($C20="","",VLOOKUP($C20,KALBat!$A$10:$BT$193,N$4,FALSE))</f>
        <v/>
      </c>
      <c r="O20" s="26" t="str">
        <f>IF($C20="","",VLOOKUP($C20,KALBat!$A$10:$BT$193,O$4,FALSE))</f>
        <v/>
      </c>
      <c r="P20" s="26" t="str">
        <f>IF($C20="","",VLOOKUP($C20,KALBat!$A$10:$BT$193,P$4,FALSE))</f>
        <v/>
      </c>
      <c r="Q20" s="26" t="str">
        <f>IF($C20="","",VLOOKUP($C20,KALBat!$A$10:$BT$193,Q$4,FALSE))</f>
        <v/>
      </c>
      <c r="R20" s="26" t="str">
        <f>IF($C20="","",VLOOKUP($C20,KALBat!$A$10:$BT$193,R$4,FALSE))</f>
        <v/>
      </c>
      <c r="S20" s="26" t="str">
        <f>IF($C20="","",VLOOKUP($C20,KALBat!$A$10:$BT$193,S$4,FALSE))</f>
        <v/>
      </c>
      <c r="T20" s="28" t="str">
        <f>IF($C20="","",VLOOKUP($C20,KALBat!$A$10:$BT$193,T$4,FALSE))</f>
        <v/>
      </c>
      <c r="U20" s="27" t="str">
        <f t="shared" ref="U20:U21" si="74">IF($C20="","",IF(OR(AD20+AG20&gt;14,AND(OR(AD20+AG20&gt;12,AND(AD20&gt;6,AG20&gt;6)),AI20&gt;6,OR(AJ20&gt;=AI20,AJ20&gt;6))),1,0))</f>
        <v/>
      </c>
      <c r="V20" s="27" t="str">
        <f t="shared" ref="V20:V21" si="75">IF($C20="","",IF(OR(AND(AD20&gt;6,AH20&gt;6),AD20+AG20&gt;12),1,0))</f>
        <v/>
      </c>
      <c r="W20" s="27" t="str">
        <f t="shared" ref="W20:W21" si="76">IF($C20="","",IF(AND(AD20&gt;6,AF20&gt;6,AG20&gt;6),1,0))</f>
        <v/>
      </c>
      <c r="X20" s="27" t="str">
        <f t="shared" ref="X20:X21" si="77">IF($C20="","",IF(AND(AF20&gt;7,OR(AD20&gt;6,AG20&gt;6)),1,0))</f>
        <v/>
      </c>
      <c r="Y20" s="27" t="str">
        <f t="shared" ref="Y20:Y21" si="78">IF($C20="","",IF(AND(AF20&gt;6,OR(AD20&gt;6,AG20&gt;6)),1,0))</f>
        <v/>
      </c>
      <c r="Z20" s="27" t="str">
        <f t="shared" ref="Z20:Z21" si="79">IF($C20="","",IF(AND(OR(AD20&gt;6,AF20&gt;6),OR(AD20&gt;6,AG20&gt;6)),1,0))</f>
        <v/>
      </c>
      <c r="AA20" s="27" t="str">
        <f t="shared" ref="AA20:AA21" si="80">IF($C20="","",IF(AND(AD20&gt;4,OR(AD20&gt;6,AF20&gt;6,AG20&gt;6)),1,0))</f>
        <v/>
      </c>
      <c r="AB20" s="27" t="str">
        <f t="shared" ref="AB20:AB21" si="81">IF($C20="","",IF(AND(AD20&gt;4,OR(AD20&gt;6,AE20&gt;6,AF20&gt;6,AG20&gt;6)),1,0))</f>
        <v/>
      </c>
      <c r="AC20" s="54" t="str">
        <f t="shared" ref="AC20:AC21" si="82">IF($C20="","",IF(AND(AD20&gt;4,MAX(AD20:AH20)&gt;6),1,0))</f>
        <v/>
      </c>
      <c r="AD20" s="26" t="str">
        <f>IF($C20="","",VLOOKUP($C20,KALBat!$A$10:$BT$193,AD$4,FALSE))</f>
        <v/>
      </c>
      <c r="AE20" s="26" t="str">
        <f>IF($C20="","",VLOOKUP($C20,KALBat!$A$10:$BT$193,AE$4,FALSE))</f>
        <v/>
      </c>
      <c r="AF20" s="26" t="str">
        <f>IF($C20="","",VLOOKUP($C20,KALBat!$A$10:$BT$193,AF$4,FALSE))</f>
        <v/>
      </c>
      <c r="AG20" s="26" t="str">
        <f>IF($C20="","",VLOOKUP($C20,KALBat!$A$10:$BT$193,AG$4,FALSE))</f>
        <v/>
      </c>
      <c r="AH20" s="26" t="str">
        <f>IF($C20="","",VLOOKUP($C20,KALBat!$A$10:$BT$193,AH$4,FALSE))</f>
        <v/>
      </c>
      <c r="AI20" s="26" t="str">
        <f>IF($C20="","",VLOOKUP($C20,KALBat!$A$10:$BT$193,AI$4,FALSE))</f>
        <v/>
      </c>
      <c r="AJ20" s="26" t="str">
        <f>IF($C20="","",VLOOKUP($C20,KALBat!$A$10:$BT$193,AJ$4,FALSE))</f>
        <v/>
      </c>
      <c r="AK20" s="277" t="str">
        <f t="shared" ref="AK20:AK21" si="83">IF($C20="","",(5*AD20+4*AF20+3*AG20+2*AE20+1*AH20+0.5*(AVERAGE(AD20:AE20))+0.5*AVERAGE(AD20,AH20)+1*(AVERAGE(AD20,AF20))+1*AVERAGE(AD20,AG20))/(5+4+3+2+1+0.5+0.5+1+1))</f>
        <v/>
      </c>
      <c r="AL20" s="27" t="str">
        <f t="shared" ref="AL20:AL21" si="84">IF($C20="","",IF(AND(OR(AU20+AX20&gt;12,AND(AU20&gt;6,AX20&gt;6)),AI20&gt;6,OR(AJ20&gt;=AI20,AJ20&gt;6)),1,0))</f>
        <v/>
      </c>
      <c r="AM20" s="27" t="str">
        <f t="shared" ref="AM20:AM21" si="85">IF($C20="","",IF(OR(AND(AU20&gt;6,AY20&gt;6),AU20+AX20&gt;12),1,0))</f>
        <v/>
      </c>
      <c r="AN20" s="27" t="str">
        <f t="shared" ref="AN20:AN21" si="86">IF($C20="","",IF(AND(AU20&gt;6,AW20&gt;6,AX20&gt;6),1,0))</f>
        <v/>
      </c>
      <c r="AO20" s="27" t="str">
        <f t="shared" ref="AO20:AO21" si="87">IF($C20="","",IF(AND(AW20&gt;7,OR(AU20&gt;6,AX20&gt;6)),1,0))</f>
        <v/>
      </c>
      <c r="AP20" s="27" t="str">
        <f t="shared" ref="AP20:AP21" si="88">IF($C20="","",IF(AND(AW20&gt;6,OR(AU20&gt;6,AX20&gt;6)),1,0))</f>
        <v/>
      </c>
      <c r="AQ20" s="27" t="str">
        <f t="shared" ref="AQ20:AQ21" si="89">IF($C20="","",IF(AND(OR(AU20&gt;6,AW20&gt;6),OR(AU20&gt;6,AX20&gt;6)),1,0))</f>
        <v/>
      </c>
      <c r="AR20" s="27" t="str">
        <f t="shared" ref="AR20:AR21" si="90">IF($C20="","",IF(AND(AU20&gt;4,OR(AU20&gt;6,AW20&gt;6,AX20&gt;6)),1,0))</f>
        <v/>
      </c>
      <c r="AS20" s="27" t="str">
        <f t="shared" ref="AS20:AS21" si="91">IF($C20="","",IF(AND(AU20&gt;4,OR(AU20&gt;6,AV20&gt;6,AW20&gt;6,AX20&gt;6)),1,0))</f>
        <v/>
      </c>
      <c r="AT20" s="54" t="str">
        <f t="shared" ref="AT20:AT21" si="92">IF($C20="","",IF(AND(AU20&gt;4,MAX(AU20:AY20)&gt;6),1,0))</f>
        <v/>
      </c>
      <c r="AU20" s="26" t="str">
        <f>IF($C20="","",VLOOKUP($C20,KALBat!$A$10:$BT$193,AU$4,FALSE))</f>
        <v/>
      </c>
      <c r="AV20" s="26" t="str">
        <f>IF($C20="","",VLOOKUP($C20,KALBat!$A$10:$BT$193,AV$4,FALSE))</f>
        <v/>
      </c>
      <c r="AW20" s="26" t="str">
        <f>IF($C20="","",VLOOKUP($C20,KALBat!$A$10:$BT$193,AW$4,FALSE))</f>
        <v/>
      </c>
      <c r="AX20" s="26" t="str">
        <f>IF($C20="","",VLOOKUP($C20,KALBat!$A$10:$BT$193,AX$4,FALSE))</f>
        <v/>
      </c>
      <c r="AY20" s="26" t="str">
        <f>IF($C20="","",VLOOKUP($C20,KALBat!$A$10:$BT$193,AY$4,FALSE))</f>
        <v/>
      </c>
      <c r="AZ20" s="277" t="str">
        <f t="shared" ref="AZ20:AZ21" si="93">IF($C20="","",(5*AU20+4*AW20+3*AX20+2*AV20+1*AY20+0.5*(AVERAGE(AU20:AV20))+0.5*AVERAGE(AU20,AY20)+1*(AVERAGE(AU20,AW20))+1*AVERAGE(AU20,AX20))/(5+4+3+2+1+0.5+0.5+1+1))</f>
        <v/>
      </c>
    </row>
    <row r="21" spans="1:52" x14ac:dyDescent="0.25">
      <c r="A21">
        <v>2</v>
      </c>
      <c r="B21" s="29" t="s">
        <v>86</v>
      </c>
      <c r="C21" s="30"/>
      <c r="D21" s="30" t="str">
        <f>IF($C21="","",VLOOKUP($C21,KALBat!$A$10:$BT$193,D$4,FALSE))</f>
        <v/>
      </c>
      <c r="E21" s="30" t="str">
        <f>IF($C21="","",VLOOKUP($C21,KALBat!$A$10:$BT$193,E$4,FALSE))</f>
        <v/>
      </c>
      <c r="F21" s="377" t="str">
        <f t="shared" si="70"/>
        <v/>
      </c>
      <c r="G21" s="378" t="str">
        <f t="shared" si="71"/>
        <v/>
      </c>
      <c r="H21" s="378" t="str">
        <f t="shared" si="72"/>
        <v/>
      </c>
      <c r="I21" s="378" t="str">
        <f t="shared" si="73"/>
        <v/>
      </c>
      <c r="J21" s="51" t="str">
        <f>IF($C21="","",VLOOKUP($C21,KALBat!$A$10:$BT$193,J$4,FALSE))</f>
        <v/>
      </c>
      <c r="K21" s="30" t="str">
        <f>IF($C21="","",VLOOKUP($C21,KALBat!$A$10:$BT$193,K$4,FALSE))</f>
        <v/>
      </c>
      <c r="L21" s="31" t="str">
        <f>IF($C21="","",VLOOKUP($C21,KALBat!$A$10:$BT$193,L$4,FALSE))</f>
        <v/>
      </c>
      <c r="M21" s="30" t="str">
        <f>IF($C21="","",VLOOKUP($C21,KALBat!$A$10:$BT$193,M$4,FALSE))</f>
        <v/>
      </c>
      <c r="N21" s="30" t="str">
        <f>IF($C21="","",VLOOKUP($C21,KALBat!$A$10:$BT$193,N$4,FALSE))</f>
        <v/>
      </c>
      <c r="O21" s="30" t="str">
        <f>IF($C21="","",VLOOKUP($C21,KALBat!$A$10:$BT$193,O$4,FALSE))</f>
        <v/>
      </c>
      <c r="P21" s="30" t="str">
        <f>IF($C21="","",VLOOKUP($C21,KALBat!$A$10:$BT$193,P$4,FALSE))</f>
        <v/>
      </c>
      <c r="Q21" s="30" t="str">
        <f>IF($C21="","",VLOOKUP($C21,KALBat!$A$10:$BT$193,Q$4,FALSE))</f>
        <v/>
      </c>
      <c r="R21" s="30" t="str">
        <f>IF($C21="","",VLOOKUP($C21,KALBat!$A$10:$BT$193,R$4,FALSE))</f>
        <v/>
      </c>
      <c r="S21" s="30" t="str">
        <f>IF($C21="","",VLOOKUP($C21,KALBat!$A$10:$BT$193,S$4,FALSE))</f>
        <v/>
      </c>
      <c r="T21" s="31" t="str">
        <f>IF($C21="","",VLOOKUP($C21,KALBat!$A$10:$BT$193,T$4,FALSE))</f>
        <v/>
      </c>
      <c r="U21" s="378" t="str">
        <f t="shared" si="74"/>
        <v/>
      </c>
      <c r="V21" s="378" t="str">
        <f t="shared" si="75"/>
        <v/>
      </c>
      <c r="W21" s="378" t="str">
        <f t="shared" si="76"/>
        <v/>
      </c>
      <c r="X21" s="378" t="str">
        <f t="shared" si="77"/>
        <v/>
      </c>
      <c r="Y21" s="378" t="str">
        <f t="shared" si="78"/>
        <v/>
      </c>
      <c r="Z21" s="378" t="str">
        <f t="shared" si="79"/>
        <v/>
      </c>
      <c r="AA21" s="378" t="str">
        <f t="shared" si="80"/>
        <v/>
      </c>
      <c r="AB21" s="378" t="str">
        <f t="shared" si="81"/>
        <v/>
      </c>
      <c r="AC21" s="379" t="str">
        <f t="shared" si="82"/>
        <v/>
      </c>
      <c r="AD21" s="30" t="str">
        <f>IF($C21="","",VLOOKUP($C21,KALBat!$A$10:$BT$193,AD$4,FALSE))</f>
        <v/>
      </c>
      <c r="AE21" s="30" t="str">
        <f>IF($C21="","",VLOOKUP($C21,KALBat!$A$10:$BT$193,AE$4,FALSE))</f>
        <v/>
      </c>
      <c r="AF21" s="30" t="str">
        <f>IF($C21="","",VLOOKUP($C21,KALBat!$A$10:$BT$193,AF$4,FALSE))</f>
        <v/>
      </c>
      <c r="AG21" s="30" t="str">
        <f>IF($C21="","",VLOOKUP($C21,KALBat!$A$10:$BT$193,AG$4,FALSE))</f>
        <v/>
      </c>
      <c r="AH21" s="30" t="str">
        <f>IF($C21="","",VLOOKUP($C21,KALBat!$A$10:$BT$193,AH$4,FALSE))</f>
        <v/>
      </c>
      <c r="AI21" s="30" t="str">
        <f>IF($C21="","",VLOOKUP($C21,KALBat!$A$10:$BT$193,AI$4,FALSE))</f>
        <v/>
      </c>
      <c r="AJ21" s="30" t="str">
        <f>IF($C21="","",VLOOKUP($C21,KALBat!$A$10:$BT$193,AJ$4,FALSE))</f>
        <v/>
      </c>
      <c r="AK21" s="60" t="str">
        <f t="shared" si="83"/>
        <v/>
      </c>
      <c r="AL21" s="378" t="str">
        <f t="shared" si="84"/>
        <v/>
      </c>
      <c r="AM21" s="378" t="str">
        <f t="shared" si="85"/>
        <v/>
      </c>
      <c r="AN21" s="378" t="str">
        <f t="shared" si="86"/>
        <v/>
      </c>
      <c r="AO21" s="378" t="str">
        <f t="shared" si="87"/>
        <v/>
      </c>
      <c r="AP21" s="378" t="str">
        <f t="shared" si="88"/>
        <v/>
      </c>
      <c r="AQ21" s="378" t="str">
        <f t="shared" si="89"/>
        <v/>
      </c>
      <c r="AR21" s="378" t="str">
        <f t="shared" si="90"/>
        <v/>
      </c>
      <c r="AS21" s="378" t="str">
        <f t="shared" si="91"/>
        <v/>
      </c>
      <c r="AT21" s="379" t="str">
        <f t="shared" si="92"/>
        <v/>
      </c>
      <c r="AU21" s="30" t="str">
        <f>IF($C21="","",VLOOKUP($C21,KALBat!$A$10:$BT$193,AU$4,FALSE))</f>
        <v/>
      </c>
      <c r="AV21" s="30" t="str">
        <f>IF($C21="","",VLOOKUP($C21,KALBat!$A$10:$BT$193,AV$4,FALSE))</f>
        <v/>
      </c>
      <c r="AW21" s="30" t="str">
        <f>IF($C21="","",VLOOKUP($C21,KALBat!$A$10:$BT$193,AW$4,FALSE))</f>
        <v/>
      </c>
      <c r="AX21" s="30" t="str">
        <f>IF($C21="","",VLOOKUP($C21,KALBat!$A$10:$BT$193,AX$4,FALSE))</f>
        <v/>
      </c>
      <c r="AY21" s="30" t="str">
        <f>IF($C21="","",VLOOKUP($C21,KALBat!$A$10:$BT$193,AY$4,FALSE))</f>
        <v/>
      </c>
      <c r="AZ21" s="60" t="str">
        <f t="shared" si="93"/>
        <v/>
      </c>
    </row>
    <row r="22" spans="1:52" x14ac:dyDescent="0.25">
      <c r="A22">
        <v>3</v>
      </c>
      <c r="B22" s="29" t="s">
        <v>87</v>
      </c>
      <c r="C22" s="30"/>
      <c r="D22" s="30" t="str">
        <f>IF($C22="","",VLOOKUP($C22,KALBat!$A$10:$BT$193,D$4,FALSE))</f>
        <v/>
      </c>
      <c r="E22" s="30" t="str">
        <f>IF($C22="","",VLOOKUP($C22,KALBat!$A$10:$BT$193,E$4,FALSE))</f>
        <v/>
      </c>
      <c r="F22" s="377" t="str">
        <f t="shared" ref="F22:F27" si="94">IF($C22="","",IF(AND(O22&gt;0,O22=SUM(M22:T22)),1,0))</f>
        <v/>
      </c>
      <c r="G22" s="378" t="str">
        <f t="shared" ref="G22:G27" si="95">IF($C22="","",IF(Q22&lt;&gt;"-",1,0))</f>
        <v/>
      </c>
      <c r="H22" s="378" t="str">
        <f t="shared" ref="H22:H27" si="96">IF($C22="","",IF(AND(K22&gt;5,P22&lt;&gt;"-"),1,0))</f>
        <v/>
      </c>
      <c r="I22" s="378" t="str">
        <f t="shared" si="73"/>
        <v/>
      </c>
      <c r="J22" s="51" t="str">
        <f>IF($C22="","",VLOOKUP($C22,KALBat!$A$10:$BT$193,J$4,FALSE))</f>
        <v/>
      </c>
      <c r="K22" s="30" t="str">
        <f>IF($C22="","",VLOOKUP($C22,KALBat!$A$10:$BT$193,K$4,FALSE))</f>
        <v/>
      </c>
      <c r="L22" s="31" t="str">
        <f>IF($C22="","",VLOOKUP($C22,KALBat!$A$10:$BT$193,L$4,FALSE))</f>
        <v/>
      </c>
      <c r="M22" s="30" t="str">
        <f>IF($C22="","",VLOOKUP($C22,KALBat!$A$10:$BT$193,M$4,FALSE))</f>
        <v/>
      </c>
      <c r="N22" s="30" t="str">
        <f>IF($C22="","",VLOOKUP($C22,KALBat!$A$10:$BT$193,N$4,FALSE))</f>
        <v/>
      </c>
      <c r="O22" s="30" t="str">
        <f>IF($C22="","",VLOOKUP($C22,KALBat!$A$10:$BT$193,O$4,FALSE))</f>
        <v/>
      </c>
      <c r="P22" s="30" t="str">
        <f>IF($C22="","",VLOOKUP($C22,KALBat!$A$10:$BT$193,P$4,FALSE))</f>
        <v/>
      </c>
      <c r="Q22" s="30" t="str">
        <f>IF($C22="","",VLOOKUP($C22,KALBat!$A$10:$BT$193,Q$4,FALSE))</f>
        <v/>
      </c>
      <c r="R22" s="30" t="str">
        <f>IF($C22="","",VLOOKUP($C22,KALBat!$A$10:$BT$193,R$4,FALSE))</f>
        <v/>
      </c>
      <c r="S22" s="30" t="str">
        <f>IF($C22="","",VLOOKUP($C22,KALBat!$A$10:$BT$193,S$4,FALSE))</f>
        <v/>
      </c>
      <c r="T22" s="31" t="str">
        <f>IF($C22="","",VLOOKUP($C22,KALBat!$A$10:$BT$193,T$4,FALSE))</f>
        <v/>
      </c>
      <c r="U22" s="378" t="str">
        <f t="shared" ref="U22:U27" si="97">IF($C22="","",IF(OR(AD22+AG22&gt;14,AND(OR(AD22+AG22&gt;12,AND(AD22&gt;6,AG22&gt;6)),AI22&gt;6,OR(AJ22&gt;=AI22,AJ22&gt;6))),1,0))</f>
        <v/>
      </c>
      <c r="V22" s="378" t="str">
        <f t="shared" ref="V22:V27" si="98">IF($C22="","",IF(OR(AND(AD22&gt;6,AH22&gt;6),AD22+AG22&gt;12),1,0))</f>
        <v/>
      </c>
      <c r="W22" s="378" t="str">
        <f t="shared" ref="W22:W27" si="99">IF($C22="","",IF(AND(AD22&gt;6,AF22&gt;6,AG22&gt;6),1,0))</f>
        <v/>
      </c>
      <c r="X22" s="378" t="str">
        <f t="shared" ref="X22:X27" si="100">IF($C22="","",IF(AND(AF22&gt;7,OR(AD22&gt;6,AG22&gt;6)),1,0))</f>
        <v/>
      </c>
      <c r="Y22" s="378" t="str">
        <f t="shared" ref="Y22:Y27" si="101">IF($C22="","",IF(AND(AF22&gt;6,OR(AD22&gt;6,AG22&gt;6)),1,0))</f>
        <v/>
      </c>
      <c r="Z22" s="378" t="str">
        <f t="shared" ref="Z22:Z27" si="102">IF($C22="","",IF(AND(OR(AD22&gt;6,AF22&gt;6),OR(AD22&gt;6,AG22&gt;6)),1,0))</f>
        <v/>
      </c>
      <c r="AA22" s="378" t="str">
        <f t="shared" ref="AA22:AA27" si="103">IF($C22="","",IF(AND(AD22&gt;4,OR(AD22&gt;6,AF22&gt;6,AG22&gt;6)),1,0))</f>
        <v/>
      </c>
      <c r="AB22" s="378" t="str">
        <f t="shared" ref="AB22:AB27" si="104">IF($C22="","",IF(AND(AD22&gt;4,OR(AD22&gt;6,AE22&gt;6,AF22&gt;6,AG22&gt;6)),1,0))</f>
        <v/>
      </c>
      <c r="AC22" s="379" t="str">
        <f t="shared" ref="AC22:AC27" si="105">IF($C22="","",IF(AND(AD22&gt;4,MAX(AD22:AH22)&gt;6),1,0))</f>
        <v/>
      </c>
      <c r="AD22" s="30" t="str">
        <f>IF($C22="","",VLOOKUP($C22,KALBat!$A$10:$BT$193,AD$4,FALSE))</f>
        <v/>
      </c>
      <c r="AE22" s="30" t="str">
        <f>IF($C22="","",VLOOKUP($C22,KALBat!$A$10:$BT$193,AE$4,FALSE))</f>
        <v/>
      </c>
      <c r="AF22" s="30" t="str">
        <f>IF($C22="","",VLOOKUP($C22,KALBat!$A$10:$BT$193,AF$4,FALSE))</f>
        <v/>
      </c>
      <c r="AG22" s="30" t="str">
        <f>IF($C22="","",VLOOKUP($C22,KALBat!$A$10:$BT$193,AG$4,FALSE))</f>
        <v/>
      </c>
      <c r="AH22" s="30" t="str">
        <f>IF($C22="","",VLOOKUP($C22,KALBat!$A$10:$BT$193,AH$4,FALSE))</f>
        <v/>
      </c>
      <c r="AI22" s="30" t="str">
        <f>IF($C22="","",VLOOKUP($C22,KALBat!$A$10:$BT$193,AI$4,FALSE))</f>
        <v/>
      </c>
      <c r="AJ22" s="30" t="str">
        <f>IF($C22="","",VLOOKUP($C22,KALBat!$A$10:$BT$193,AJ$4,FALSE))</f>
        <v/>
      </c>
      <c r="AK22" s="60" t="str">
        <f t="shared" ref="AK22:AK27" si="106">IF($C22="","",(5*AD22+4*AF22+3*AG22+2*AE22+1*AH22+0.5*(AVERAGE(AD22:AE22))+0.5*AVERAGE(AD22,AH22)+1*(AVERAGE(AD22,AF22))+1*AVERAGE(AD22,AG22))/(5+4+3+2+1+0.5+0.5+1+1))</f>
        <v/>
      </c>
      <c r="AL22" s="378" t="str">
        <f t="shared" ref="AL22:AL27" si="107">IF($C22="","",IF(AND(OR(AU22+AX22&gt;12,AND(AU22&gt;6,AX22&gt;6)),AI22&gt;6,OR(AJ22&gt;=AI22,AJ22&gt;6)),1,0))</f>
        <v/>
      </c>
      <c r="AM22" s="378" t="str">
        <f t="shared" ref="AM22:AM27" si="108">IF($C22="","",IF(OR(AND(AU22&gt;6,AY22&gt;6),AU22+AX22&gt;12),1,0))</f>
        <v/>
      </c>
      <c r="AN22" s="378" t="str">
        <f t="shared" ref="AN22:AN27" si="109">IF($C22="","",IF(AND(AU22&gt;6,AW22&gt;6,AX22&gt;6),1,0))</f>
        <v/>
      </c>
      <c r="AO22" s="378" t="str">
        <f t="shared" ref="AO22:AO27" si="110">IF($C22="","",IF(AND(AW22&gt;7,OR(AU22&gt;6,AX22&gt;6)),1,0))</f>
        <v/>
      </c>
      <c r="AP22" s="378" t="str">
        <f t="shared" ref="AP22:AP27" si="111">IF($C22="","",IF(AND(AW22&gt;6,OR(AU22&gt;6,AX22&gt;6)),1,0))</f>
        <v/>
      </c>
      <c r="AQ22" s="378" t="str">
        <f t="shared" ref="AQ22:AQ27" si="112">IF($C22="","",IF(AND(OR(AU22&gt;6,AW22&gt;6),OR(AU22&gt;6,AX22&gt;6)),1,0))</f>
        <v/>
      </c>
      <c r="AR22" s="378" t="str">
        <f t="shared" ref="AR22:AR27" si="113">IF($C22="","",IF(AND(AU22&gt;4,OR(AU22&gt;6,AW22&gt;6,AX22&gt;6)),1,0))</f>
        <v/>
      </c>
      <c r="AS22" s="378" t="str">
        <f t="shared" ref="AS22:AS27" si="114">IF($C22="","",IF(AND(AU22&gt;4,OR(AU22&gt;6,AV22&gt;6,AW22&gt;6,AX22&gt;6)),1,0))</f>
        <v/>
      </c>
      <c r="AT22" s="379" t="str">
        <f t="shared" ref="AT22:AT27" si="115">IF($C22="","",IF(AND(AU22&gt;4,MAX(AU22:AY22)&gt;6),1,0))</f>
        <v/>
      </c>
      <c r="AU22" s="30" t="str">
        <f>IF($C22="","",VLOOKUP($C22,KALBat!$A$10:$BT$193,AU$4,FALSE))</f>
        <v/>
      </c>
      <c r="AV22" s="30" t="str">
        <f>IF($C22="","",VLOOKUP($C22,KALBat!$A$10:$BT$193,AV$4,FALSE))</f>
        <v/>
      </c>
      <c r="AW22" s="30" t="str">
        <f>IF($C22="","",VLOOKUP($C22,KALBat!$A$10:$BT$193,AW$4,FALSE))</f>
        <v/>
      </c>
      <c r="AX22" s="30" t="str">
        <f>IF($C22="","",VLOOKUP($C22,KALBat!$A$10:$BT$193,AX$4,FALSE))</f>
        <v/>
      </c>
      <c r="AY22" s="30" t="str">
        <f>IF($C22="","",VLOOKUP($C22,KALBat!$A$10:$BT$193,AY$4,FALSE))</f>
        <v/>
      </c>
      <c r="AZ22" s="60" t="str">
        <f t="shared" ref="AZ22:AZ27" si="116">IF($C22="","",(5*AU22+4*AW22+3*AX22+2*AV22+1*AY22+0.5*(AVERAGE(AU22:AV22))+0.5*AVERAGE(AU22,AY22)+1*(AVERAGE(AU22,AW22))+1*AVERAGE(AU22,AX22))/(5+4+3+2+1+0.5+0.5+1+1))</f>
        <v/>
      </c>
    </row>
    <row r="23" spans="1:52" x14ac:dyDescent="0.25">
      <c r="A23">
        <v>4</v>
      </c>
      <c r="B23" s="29" t="s">
        <v>91</v>
      </c>
      <c r="C23" s="58"/>
      <c r="D23" s="30" t="str">
        <f>IF($C23="","",VLOOKUP($C23,KALBat!$A$10:$BT$193,D$4,FALSE))</f>
        <v/>
      </c>
      <c r="E23" s="30" t="str">
        <f>IF($C23="","",VLOOKUP($C23,KALBat!$A$10:$BT$193,E$4,FALSE))</f>
        <v/>
      </c>
      <c r="F23" s="377" t="str">
        <f t="shared" si="94"/>
        <v/>
      </c>
      <c r="G23" s="378" t="str">
        <f t="shared" si="95"/>
        <v/>
      </c>
      <c r="H23" s="378" t="str">
        <f t="shared" si="96"/>
        <v/>
      </c>
      <c r="I23" s="378" t="str">
        <f t="shared" si="73"/>
        <v/>
      </c>
      <c r="J23" s="51" t="str">
        <f>IF($C23="","",VLOOKUP($C23,KALBat!$A$10:$BT$193,J$4,FALSE))</f>
        <v/>
      </c>
      <c r="K23" s="30" t="str">
        <f>IF($C23="","",VLOOKUP($C23,KALBat!$A$10:$BT$193,K$4,FALSE))</f>
        <v/>
      </c>
      <c r="L23" s="31" t="str">
        <f>IF($C23="","",VLOOKUP($C23,KALBat!$A$10:$BT$193,L$4,FALSE))</f>
        <v/>
      </c>
      <c r="M23" s="30" t="str">
        <f>IF($C23="","",VLOOKUP($C23,KALBat!$A$10:$BT$193,M$4,FALSE))</f>
        <v/>
      </c>
      <c r="N23" s="30" t="str">
        <f>IF($C23="","",VLOOKUP($C23,KALBat!$A$10:$BT$193,N$4,FALSE))</f>
        <v/>
      </c>
      <c r="O23" s="30" t="str">
        <f>IF($C23="","",VLOOKUP($C23,KALBat!$A$10:$BT$193,O$4,FALSE))</f>
        <v/>
      </c>
      <c r="P23" s="30" t="str">
        <f>IF($C23="","",VLOOKUP($C23,KALBat!$A$10:$BT$193,P$4,FALSE))</f>
        <v/>
      </c>
      <c r="Q23" s="30" t="str">
        <f>IF($C23="","",VLOOKUP($C23,KALBat!$A$10:$BT$193,Q$4,FALSE))</f>
        <v/>
      </c>
      <c r="R23" s="30" t="str">
        <f>IF($C23="","",VLOOKUP($C23,KALBat!$A$10:$BT$193,R$4,FALSE))</f>
        <v/>
      </c>
      <c r="S23" s="30" t="str">
        <f>IF($C23="","",VLOOKUP($C23,KALBat!$A$10:$BT$193,S$4,FALSE))</f>
        <v/>
      </c>
      <c r="T23" s="31" t="str">
        <f>IF($C23="","",VLOOKUP($C23,KALBat!$A$10:$BT$193,T$4,FALSE))</f>
        <v/>
      </c>
      <c r="U23" s="378" t="str">
        <f t="shared" si="97"/>
        <v/>
      </c>
      <c r="V23" s="378" t="str">
        <f t="shared" si="98"/>
        <v/>
      </c>
      <c r="W23" s="378" t="str">
        <f t="shared" si="99"/>
        <v/>
      </c>
      <c r="X23" s="378" t="str">
        <f t="shared" si="100"/>
        <v/>
      </c>
      <c r="Y23" s="378" t="str">
        <f t="shared" si="101"/>
        <v/>
      </c>
      <c r="Z23" s="378" t="str">
        <f t="shared" si="102"/>
        <v/>
      </c>
      <c r="AA23" s="378" t="str">
        <f t="shared" si="103"/>
        <v/>
      </c>
      <c r="AB23" s="378" t="str">
        <f t="shared" si="104"/>
        <v/>
      </c>
      <c r="AC23" s="379" t="str">
        <f t="shared" si="105"/>
        <v/>
      </c>
      <c r="AD23" s="30" t="str">
        <f>IF($C23="","",VLOOKUP($C23,KALBat!$A$10:$BT$193,AD$4,FALSE))</f>
        <v/>
      </c>
      <c r="AE23" s="30" t="str">
        <f>IF($C23="","",VLOOKUP($C23,KALBat!$A$10:$BT$193,AE$4,FALSE))</f>
        <v/>
      </c>
      <c r="AF23" s="30" t="str">
        <f>IF($C23="","",VLOOKUP($C23,KALBat!$A$10:$BT$193,AF$4,FALSE))</f>
        <v/>
      </c>
      <c r="AG23" s="30" t="str">
        <f>IF($C23="","",VLOOKUP($C23,KALBat!$A$10:$BT$193,AG$4,FALSE))</f>
        <v/>
      </c>
      <c r="AH23" s="30" t="str">
        <f>IF($C23="","",VLOOKUP($C23,KALBat!$A$10:$BT$193,AH$4,FALSE))</f>
        <v/>
      </c>
      <c r="AI23" s="30" t="str">
        <f>IF($C23="","",VLOOKUP($C23,KALBat!$A$10:$BT$193,AI$4,FALSE))</f>
        <v/>
      </c>
      <c r="AJ23" s="30" t="str">
        <f>IF($C23="","",VLOOKUP($C23,KALBat!$A$10:$BT$193,AJ$4,FALSE))</f>
        <v/>
      </c>
      <c r="AK23" s="60" t="str">
        <f t="shared" si="106"/>
        <v/>
      </c>
      <c r="AL23" s="378" t="str">
        <f t="shared" si="107"/>
        <v/>
      </c>
      <c r="AM23" s="378" t="str">
        <f t="shared" si="108"/>
        <v/>
      </c>
      <c r="AN23" s="378" t="str">
        <f t="shared" si="109"/>
        <v/>
      </c>
      <c r="AO23" s="378" t="str">
        <f t="shared" si="110"/>
        <v/>
      </c>
      <c r="AP23" s="378" t="str">
        <f t="shared" si="111"/>
        <v/>
      </c>
      <c r="AQ23" s="378" t="str">
        <f t="shared" si="112"/>
        <v/>
      </c>
      <c r="AR23" s="378" t="str">
        <f t="shared" si="113"/>
        <v/>
      </c>
      <c r="AS23" s="378" t="str">
        <f t="shared" si="114"/>
        <v/>
      </c>
      <c r="AT23" s="379" t="str">
        <f t="shared" si="115"/>
        <v/>
      </c>
      <c r="AU23" s="30" t="str">
        <f>IF($C23="","",VLOOKUP($C23,KALBat!$A$10:$BT$193,AU$4,FALSE))</f>
        <v/>
      </c>
      <c r="AV23" s="30" t="str">
        <f>IF($C23="","",VLOOKUP($C23,KALBat!$A$10:$BT$193,AV$4,FALSE))</f>
        <v/>
      </c>
      <c r="AW23" s="30" t="str">
        <f>IF($C23="","",VLOOKUP($C23,KALBat!$A$10:$BT$193,AW$4,FALSE))</f>
        <v/>
      </c>
      <c r="AX23" s="30" t="str">
        <f>IF($C23="","",VLOOKUP($C23,KALBat!$A$10:$BT$193,AX$4,FALSE))</f>
        <v/>
      </c>
      <c r="AY23" s="30" t="str">
        <f>IF($C23="","",VLOOKUP($C23,KALBat!$A$10:$BT$193,AY$4,FALSE))</f>
        <v/>
      </c>
      <c r="AZ23" s="60" t="str">
        <f t="shared" si="116"/>
        <v/>
      </c>
    </row>
    <row r="24" spans="1:52" x14ac:dyDescent="0.25">
      <c r="A24">
        <v>5</v>
      </c>
      <c r="B24" s="29" t="s">
        <v>91</v>
      </c>
      <c r="C24" s="58"/>
      <c r="D24" s="30" t="str">
        <f>IF($C24="","",VLOOKUP($C24,KALBat!$A$10:$BT$193,D$4,FALSE))</f>
        <v/>
      </c>
      <c r="E24" s="30" t="str">
        <f>IF($C24="","",VLOOKUP($C24,KALBat!$A$10:$BT$193,E$4,FALSE))</f>
        <v/>
      </c>
      <c r="F24" s="377" t="str">
        <f t="shared" si="94"/>
        <v/>
      </c>
      <c r="G24" s="378" t="str">
        <f t="shared" si="95"/>
        <v/>
      </c>
      <c r="H24" s="378" t="str">
        <f t="shared" si="96"/>
        <v/>
      </c>
      <c r="I24" s="378" t="str">
        <f t="shared" si="73"/>
        <v/>
      </c>
      <c r="J24" s="51" t="str">
        <f>IF($C24="","",VLOOKUP($C24,KALBat!$A$10:$BT$193,J$4,FALSE))</f>
        <v/>
      </c>
      <c r="K24" s="30" t="str">
        <f>IF($C24="","",VLOOKUP($C24,KALBat!$A$10:$BT$193,K$4,FALSE))</f>
        <v/>
      </c>
      <c r="L24" s="31" t="str">
        <f>IF($C24="","",VLOOKUP($C24,KALBat!$A$10:$BT$193,L$4,FALSE))</f>
        <v/>
      </c>
      <c r="M24" s="30" t="str">
        <f>IF($C24="","",VLOOKUP($C24,KALBat!$A$10:$BT$193,M$4,FALSE))</f>
        <v/>
      </c>
      <c r="N24" s="30" t="str">
        <f>IF($C24="","",VLOOKUP($C24,KALBat!$A$10:$BT$193,N$4,FALSE))</f>
        <v/>
      </c>
      <c r="O24" s="30" t="str">
        <f>IF($C24="","",VLOOKUP($C24,KALBat!$A$10:$BT$193,O$4,FALSE))</f>
        <v/>
      </c>
      <c r="P24" s="30" t="str">
        <f>IF($C24="","",VLOOKUP($C24,KALBat!$A$10:$BT$193,P$4,FALSE))</f>
        <v/>
      </c>
      <c r="Q24" s="30" t="str">
        <f>IF($C24="","",VLOOKUP($C24,KALBat!$A$10:$BT$193,Q$4,FALSE))</f>
        <v/>
      </c>
      <c r="R24" s="30" t="str">
        <f>IF($C24="","",VLOOKUP($C24,KALBat!$A$10:$BT$193,R$4,FALSE))</f>
        <v/>
      </c>
      <c r="S24" s="30" t="str">
        <f>IF($C24="","",VLOOKUP($C24,KALBat!$A$10:$BT$193,S$4,FALSE))</f>
        <v/>
      </c>
      <c r="T24" s="31" t="str">
        <f>IF($C24="","",VLOOKUP($C24,KALBat!$A$10:$BT$193,T$4,FALSE))</f>
        <v/>
      </c>
      <c r="U24" s="378" t="str">
        <f t="shared" si="97"/>
        <v/>
      </c>
      <c r="V24" s="378" t="str">
        <f t="shared" si="98"/>
        <v/>
      </c>
      <c r="W24" s="378" t="str">
        <f t="shared" si="99"/>
        <v/>
      </c>
      <c r="X24" s="378" t="str">
        <f t="shared" si="100"/>
        <v/>
      </c>
      <c r="Y24" s="378" t="str">
        <f t="shared" si="101"/>
        <v/>
      </c>
      <c r="Z24" s="378" t="str">
        <f t="shared" si="102"/>
        <v/>
      </c>
      <c r="AA24" s="378" t="str">
        <f t="shared" si="103"/>
        <v/>
      </c>
      <c r="AB24" s="378" t="str">
        <f t="shared" si="104"/>
        <v/>
      </c>
      <c r="AC24" s="379" t="str">
        <f t="shared" si="105"/>
        <v/>
      </c>
      <c r="AD24" s="30" t="str">
        <f>IF($C24="","",VLOOKUP($C24,KALBat!$A$10:$BT$193,AD$4,FALSE))</f>
        <v/>
      </c>
      <c r="AE24" s="30" t="str">
        <f>IF($C24="","",VLOOKUP($C24,KALBat!$A$10:$BT$193,AE$4,FALSE))</f>
        <v/>
      </c>
      <c r="AF24" s="30" t="str">
        <f>IF($C24="","",VLOOKUP($C24,KALBat!$A$10:$BT$193,AF$4,FALSE))</f>
        <v/>
      </c>
      <c r="AG24" s="30" t="str">
        <f>IF($C24="","",VLOOKUP($C24,KALBat!$A$10:$BT$193,AG$4,FALSE))</f>
        <v/>
      </c>
      <c r="AH24" s="30" t="str">
        <f>IF($C24="","",VLOOKUP($C24,KALBat!$A$10:$BT$193,AH$4,FALSE))</f>
        <v/>
      </c>
      <c r="AI24" s="30" t="str">
        <f>IF($C24="","",VLOOKUP($C24,KALBat!$A$10:$BT$193,AI$4,FALSE))</f>
        <v/>
      </c>
      <c r="AJ24" s="30" t="str">
        <f>IF($C24="","",VLOOKUP($C24,KALBat!$A$10:$BT$193,AJ$4,FALSE))</f>
        <v/>
      </c>
      <c r="AK24" s="60" t="str">
        <f t="shared" si="106"/>
        <v/>
      </c>
      <c r="AL24" s="378" t="str">
        <f t="shared" si="107"/>
        <v/>
      </c>
      <c r="AM24" s="378" t="str">
        <f t="shared" si="108"/>
        <v/>
      </c>
      <c r="AN24" s="378" t="str">
        <f t="shared" si="109"/>
        <v/>
      </c>
      <c r="AO24" s="378" t="str">
        <f t="shared" si="110"/>
        <v/>
      </c>
      <c r="AP24" s="378" t="str">
        <f t="shared" si="111"/>
        <v/>
      </c>
      <c r="AQ24" s="378" t="str">
        <f t="shared" si="112"/>
        <v/>
      </c>
      <c r="AR24" s="378" t="str">
        <f t="shared" si="113"/>
        <v/>
      </c>
      <c r="AS24" s="378" t="str">
        <f t="shared" si="114"/>
        <v/>
      </c>
      <c r="AT24" s="379" t="str">
        <f t="shared" si="115"/>
        <v/>
      </c>
      <c r="AU24" s="30" t="str">
        <f>IF($C24="","",VLOOKUP($C24,KALBat!$A$10:$BT$193,AU$4,FALSE))</f>
        <v/>
      </c>
      <c r="AV24" s="30" t="str">
        <f>IF($C24="","",VLOOKUP($C24,KALBat!$A$10:$BT$193,AV$4,FALSE))</f>
        <v/>
      </c>
      <c r="AW24" s="30" t="str">
        <f>IF($C24="","",VLOOKUP($C24,KALBat!$A$10:$BT$193,AW$4,FALSE))</f>
        <v/>
      </c>
      <c r="AX24" s="30" t="str">
        <f>IF($C24="","",VLOOKUP($C24,KALBat!$A$10:$BT$193,AX$4,FALSE))</f>
        <v/>
      </c>
      <c r="AY24" s="30" t="str">
        <f>IF($C24="","",VLOOKUP($C24,KALBat!$A$10:$BT$193,AY$4,FALSE))</f>
        <v/>
      </c>
      <c r="AZ24" s="60" t="str">
        <f t="shared" si="116"/>
        <v/>
      </c>
    </row>
    <row r="25" spans="1:52" x14ac:dyDescent="0.25">
      <c r="A25">
        <v>6</v>
      </c>
      <c r="B25" s="29" t="s">
        <v>91</v>
      </c>
      <c r="C25" s="58"/>
      <c r="D25" s="30" t="str">
        <f>IF($C25="","",VLOOKUP($C25,KALBat!$A$10:$BT$193,D$4,FALSE))</f>
        <v/>
      </c>
      <c r="E25" s="30" t="str">
        <f>IF($C25="","",VLOOKUP($C25,KALBat!$A$10:$BT$193,E$4,FALSE))</f>
        <v/>
      </c>
      <c r="F25" s="377" t="str">
        <f t="shared" si="94"/>
        <v/>
      </c>
      <c r="G25" s="378" t="str">
        <f t="shared" si="95"/>
        <v/>
      </c>
      <c r="H25" s="378" t="str">
        <f t="shared" si="96"/>
        <v/>
      </c>
      <c r="I25" s="378" t="str">
        <f t="shared" si="73"/>
        <v/>
      </c>
      <c r="J25" s="51" t="str">
        <f>IF($C25="","",VLOOKUP($C25,KALBat!$A$10:$BT$193,J$4,FALSE))</f>
        <v/>
      </c>
      <c r="K25" s="30" t="str">
        <f>IF($C25="","",VLOOKUP($C25,KALBat!$A$10:$BT$193,K$4,FALSE))</f>
        <v/>
      </c>
      <c r="L25" s="31" t="str">
        <f>IF($C25="","",VLOOKUP($C25,KALBat!$A$10:$BT$193,L$4,FALSE))</f>
        <v/>
      </c>
      <c r="M25" s="30" t="str">
        <f>IF($C25="","",VLOOKUP($C25,KALBat!$A$10:$BT$193,M$4,FALSE))</f>
        <v/>
      </c>
      <c r="N25" s="30" t="str">
        <f>IF($C25="","",VLOOKUP($C25,KALBat!$A$10:$BT$193,N$4,FALSE))</f>
        <v/>
      </c>
      <c r="O25" s="30" t="str">
        <f>IF($C25="","",VLOOKUP($C25,KALBat!$A$10:$BT$193,O$4,FALSE))</f>
        <v/>
      </c>
      <c r="P25" s="30" t="str">
        <f>IF($C25="","",VLOOKUP($C25,KALBat!$A$10:$BT$193,P$4,FALSE))</f>
        <v/>
      </c>
      <c r="Q25" s="30" t="str">
        <f>IF($C25="","",VLOOKUP($C25,KALBat!$A$10:$BT$193,Q$4,FALSE))</f>
        <v/>
      </c>
      <c r="R25" s="30" t="str">
        <f>IF($C25="","",VLOOKUP($C25,KALBat!$A$10:$BT$193,R$4,FALSE))</f>
        <v/>
      </c>
      <c r="S25" s="30" t="str">
        <f>IF($C25="","",VLOOKUP($C25,KALBat!$A$10:$BT$193,S$4,FALSE))</f>
        <v/>
      </c>
      <c r="T25" s="31" t="str">
        <f>IF($C25="","",VLOOKUP($C25,KALBat!$A$10:$BT$193,T$4,FALSE))</f>
        <v/>
      </c>
      <c r="U25" s="378" t="str">
        <f t="shared" si="97"/>
        <v/>
      </c>
      <c r="V25" s="378" t="str">
        <f t="shared" si="98"/>
        <v/>
      </c>
      <c r="W25" s="378" t="str">
        <f t="shared" si="99"/>
        <v/>
      </c>
      <c r="X25" s="378" t="str">
        <f t="shared" si="100"/>
        <v/>
      </c>
      <c r="Y25" s="378" t="str">
        <f t="shared" si="101"/>
        <v/>
      </c>
      <c r="Z25" s="378" t="str">
        <f t="shared" si="102"/>
        <v/>
      </c>
      <c r="AA25" s="378" t="str">
        <f t="shared" si="103"/>
        <v/>
      </c>
      <c r="AB25" s="378" t="str">
        <f t="shared" si="104"/>
        <v/>
      </c>
      <c r="AC25" s="379" t="str">
        <f t="shared" si="105"/>
        <v/>
      </c>
      <c r="AD25" s="30" t="str">
        <f>IF($C25="","",VLOOKUP($C25,KALBat!$A$10:$BT$193,AD$4,FALSE))</f>
        <v/>
      </c>
      <c r="AE25" s="30" t="str">
        <f>IF($C25="","",VLOOKUP($C25,KALBat!$A$10:$BT$193,AE$4,FALSE))</f>
        <v/>
      </c>
      <c r="AF25" s="30" t="str">
        <f>IF($C25="","",VLOOKUP($C25,KALBat!$A$10:$BT$193,AF$4,FALSE))</f>
        <v/>
      </c>
      <c r="AG25" s="30" t="str">
        <f>IF($C25="","",VLOOKUP($C25,KALBat!$A$10:$BT$193,AG$4,FALSE))</f>
        <v/>
      </c>
      <c r="AH25" s="30" t="str">
        <f>IF($C25="","",VLOOKUP($C25,KALBat!$A$10:$BT$193,AH$4,FALSE))</f>
        <v/>
      </c>
      <c r="AI25" s="30" t="str">
        <f>IF($C25="","",VLOOKUP($C25,KALBat!$A$10:$BT$193,AI$4,FALSE))</f>
        <v/>
      </c>
      <c r="AJ25" s="30" t="str">
        <f>IF($C25="","",VLOOKUP($C25,KALBat!$A$10:$BT$193,AJ$4,FALSE))</f>
        <v/>
      </c>
      <c r="AK25" s="60" t="str">
        <f t="shared" si="106"/>
        <v/>
      </c>
      <c r="AL25" s="378" t="str">
        <f t="shared" si="107"/>
        <v/>
      </c>
      <c r="AM25" s="378" t="str">
        <f t="shared" si="108"/>
        <v/>
      </c>
      <c r="AN25" s="378" t="str">
        <f t="shared" si="109"/>
        <v/>
      </c>
      <c r="AO25" s="378" t="str">
        <f t="shared" si="110"/>
        <v/>
      </c>
      <c r="AP25" s="378" t="str">
        <f t="shared" si="111"/>
        <v/>
      </c>
      <c r="AQ25" s="378" t="str">
        <f t="shared" si="112"/>
        <v/>
      </c>
      <c r="AR25" s="378" t="str">
        <f t="shared" si="113"/>
        <v/>
      </c>
      <c r="AS25" s="378" t="str">
        <f t="shared" si="114"/>
        <v/>
      </c>
      <c r="AT25" s="379" t="str">
        <f t="shared" si="115"/>
        <v/>
      </c>
      <c r="AU25" s="30" t="str">
        <f>IF($C25="","",VLOOKUP($C25,KALBat!$A$10:$BT$193,AU$4,FALSE))</f>
        <v/>
      </c>
      <c r="AV25" s="30" t="str">
        <f>IF($C25="","",VLOOKUP($C25,KALBat!$A$10:$BT$193,AV$4,FALSE))</f>
        <v/>
      </c>
      <c r="AW25" s="30" t="str">
        <f>IF($C25="","",VLOOKUP($C25,KALBat!$A$10:$BT$193,AW$4,FALSE))</f>
        <v/>
      </c>
      <c r="AX25" s="30" t="str">
        <f>IF($C25="","",VLOOKUP($C25,KALBat!$A$10:$BT$193,AX$4,FALSE))</f>
        <v/>
      </c>
      <c r="AY25" s="30" t="str">
        <f>IF($C25="","",VLOOKUP($C25,KALBat!$A$10:$BT$193,AY$4,FALSE))</f>
        <v/>
      </c>
      <c r="AZ25" s="60" t="str">
        <f t="shared" si="116"/>
        <v/>
      </c>
    </row>
    <row r="26" spans="1:52" x14ac:dyDescent="0.25">
      <c r="A26">
        <v>7</v>
      </c>
      <c r="B26" s="29" t="s">
        <v>91</v>
      </c>
      <c r="C26" s="58"/>
      <c r="D26" s="30" t="str">
        <f>IF($C26="","",VLOOKUP($C26,KALBat!$A$10:$BT$193,D$4,FALSE))</f>
        <v/>
      </c>
      <c r="E26" s="30" t="str">
        <f>IF($C26="","",VLOOKUP($C26,KALBat!$A$10:$BT$193,E$4,FALSE))</f>
        <v/>
      </c>
      <c r="F26" s="377" t="str">
        <f t="shared" si="94"/>
        <v/>
      </c>
      <c r="G26" s="378" t="str">
        <f t="shared" si="95"/>
        <v/>
      </c>
      <c r="H26" s="378" t="str">
        <f t="shared" si="96"/>
        <v/>
      </c>
      <c r="I26" s="378" t="str">
        <f t="shared" si="73"/>
        <v/>
      </c>
      <c r="J26" s="51" t="str">
        <f>IF($C26="","",VLOOKUP($C26,KALBat!$A$10:$BT$193,J$4,FALSE))</f>
        <v/>
      </c>
      <c r="K26" s="30" t="str">
        <f>IF($C26="","",VLOOKUP($C26,KALBat!$A$10:$BT$193,K$4,FALSE))</f>
        <v/>
      </c>
      <c r="L26" s="31" t="str">
        <f>IF($C26="","",VLOOKUP($C26,KALBat!$A$10:$BT$193,L$4,FALSE))</f>
        <v/>
      </c>
      <c r="M26" s="30" t="str">
        <f>IF($C26="","",VLOOKUP($C26,KALBat!$A$10:$BT$193,M$4,FALSE))</f>
        <v/>
      </c>
      <c r="N26" s="30" t="str">
        <f>IF($C26="","",VLOOKUP($C26,KALBat!$A$10:$BT$193,N$4,FALSE))</f>
        <v/>
      </c>
      <c r="O26" s="30" t="str">
        <f>IF($C26="","",VLOOKUP($C26,KALBat!$A$10:$BT$193,O$4,FALSE))</f>
        <v/>
      </c>
      <c r="P26" s="30" t="str">
        <f>IF($C26="","",VLOOKUP($C26,KALBat!$A$10:$BT$193,P$4,FALSE))</f>
        <v/>
      </c>
      <c r="Q26" s="30" t="str">
        <f>IF($C26="","",VLOOKUP($C26,KALBat!$A$10:$BT$193,Q$4,FALSE))</f>
        <v/>
      </c>
      <c r="R26" s="30" t="str">
        <f>IF($C26="","",VLOOKUP($C26,KALBat!$A$10:$BT$193,R$4,FALSE))</f>
        <v/>
      </c>
      <c r="S26" s="30" t="str">
        <f>IF($C26="","",VLOOKUP($C26,KALBat!$A$10:$BT$193,S$4,FALSE))</f>
        <v/>
      </c>
      <c r="T26" s="31" t="str">
        <f>IF($C26="","",VLOOKUP($C26,KALBat!$A$10:$BT$193,T$4,FALSE))</f>
        <v/>
      </c>
      <c r="U26" s="378" t="str">
        <f t="shared" si="97"/>
        <v/>
      </c>
      <c r="V26" s="378" t="str">
        <f t="shared" si="98"/>
        <v/>
      </c>
      <c r="W26" s="378" t="str">
        <f t="shared" si="99"/>
        <v/>
      </c>
      <c r="X26" s="378" t="str">
        <f t="shared" si="100"/>
        <v/>
      </c>
      <c r="Y26" s="378" t="str">
        <f t="shared" si="101"/>
        <v/>
      </c>
      <c r="Z26" s="378" t="str">
        <f t="shared" si="102"/>
        <v/>
      </c>
      <c r="AA26" s="378" t="str">
        <f t="shared" si="103"/>
        <v/>
      </c>
      <c r="AB26" s="378" t="str">
        <f t="shared" si="104"/>
        <v/>
      </c>
      <c r="AC26" s="379" t="str">
        <f t="shared" si="105"/>
        <v/>
      </c>
      <c r="AD26" s="30" t="str">
        <f>IF($C26="","",VLOOKUP($C26,KALBat!$A$10:$BT$193,AD$4,FALSE))</f>
        <v/>
      </c>
      <c r="AE26" s="30" t="str">
        <f>IF($C26="","",VLOOKUP($C26,KALBat!$A$10:$BT$193,AE$4,FALSE))</f>
        <v/>
      </c>
      <c r="AF26" s="30" t="str">
        <f>IF($C26="","",VLOOKUP($C26,KALBat!$A$10:$BT$193,AF$4,FALSE))</f>
        <v/>
      </c>
      <c r="AG26" s="30" t="str">
        <f>IF($C26="","",VLOOKUP($C26,KALBat!$A$10:$BT$193,AG$4,FALSE))</f>
        <v/>
      </c>
      <c r="AH26" s="30" t="str">
        <f>IF($C26="","",VLOOKUP($C26,KALBat!$A$10:$BT$193,AH$4,FALSE))</f>
        <v/>
      </c>
      <c r="AI26" s="30" t="str">
        <f>IF($C26="","",VLOOKUP($C26,KALBat!$A$10:$BT$193,AI$4,FALSE))</f>
        <v/>
      </c>
      <c r="AJ26" s="30" t="str">
        <f>IF($C26="","",VLOOKUP($C26,KALBat!$A$10:$BT$193,AJ$4,FALSE))</f>
        <v/>
      </c>
      <c r="AK26" s="60" t="str">
        <f t="shared" si="106"/>
        <v/>
      </c>
      <c r="AL26" s="378" t="str">
        <f t="shared" si="107"/>
        <v/>
      </c>
      <c r="AM26" s="378" t="str">
        <f t="shared" si="108"/>
        <v/>
      </c>
      <c r="AN26" s="378" t="str">
        <f t="shared" si="109"/>
        <v/>
      </c>
      <c r="AO26" s="378" t="str">
        <f t="shared" si="110"/>
        <v/>
      </c>
      <c r="AP26" s="378" t="str">
        <f t="shared" si="111"/>
        <v/>
      </c>
      <c r="AQ26" s="378" t="str">
        <f t="shared" si="112"/>
        <v/>
      </c>
      <c r="AR26" s="378" t="str">
        <f t="shared" si="113"/>
        <v/>
      </c>
      <c r="AS26" s="378" t="str">
        <f t="shared" si="114"/>
        <v/>
      </c>
      <c r="AT26" s="379" t="str">
        <f t="shared" si="115"/>
        <v/>
      </c>
      <c r="AU26" s="30" t="str">
        <f>IF($C26="","",VLOOKUP($C26,KALBat!$A$10:$BT$193,AU$4,FALSE))</f>
        <v/>
      </c>
      <c r="AV26" s="30" t="str">
        <f>IF($C26="","",VLOOKUP($C26,KALBat!$A$10:$BT$193,AV$4,FALSE))</f>
        <v/>
      </c>
      <c r="AW26" s="30" t="str">
        <f>IF($C26="","",VLOOKUP($C26,KALBat!$A$10:$BT$193,AW$4,FALSE))</f>
        <v/>
      </c>
      <c r="AX26" s="30" t="str">
        <f>IF($C26="","",VLOOKUP($C26,KALBat!$A$10:$BT$193,AX$4,FALSE))</f>
        <v/>
      </c>
      <c r="AY26" s="30" t="str">
        <f>IF($C26="","",VLOOKUP($C26,KALBat!$A$10:$BT$193,AY$4,FALSE))</f>
        <v/>
      </c>
      <c r="AZ26" s="60" t="str">
        <f t="shared" si="116"/>
        <v/>
      </c>
    </row>
    <row r="27" spans="1:52" x14ac:dyDescent="0.25">
      <c r="A27">
        <v>8</v>
      </c>
      <c r="B27" s="32" t="s">
        <v>91</v>
      </c>
      <c r="C27" s="33"/>
      <c r="D27" s="33" t="str">
        <f>IF($C27="","",VLOOKUP($C27,KALBat!$A$10:$BT$193,D$4,FALSE))</f>
        <v/>
      </c>
      <c r="E27" s="33" t="str">
        <f>IF($C27="","",VLOOKUP($C27,KALBat!$A$10:$BT$193,E$4,FALSE))</f>
        <v/>
      </c>
      <c r="F27" s="47" t="str">
        <f t="shared" si="94"/>
        <v/>
      </c>
      <c r="G27" s="261" t="str">
        <f t="shared" si="95"/>
        <v/>
      </c>
      <c r="H27" s="261" t="str">
        <f t="shared" si="96"/>
        <v/>
      </c>
      <c r="I27" s="262" t="str">
        <f t="shared" si="73"/>
        <v/>
      </c>
      <c r="J27" s="33" t="str">
        <f>IF($C27="","",VLOOKUP($C27,KALBat!$A$10:$BT$193,J$4,FALSE))</f>
        <v/>
      </c>
      <c r="K27" s="33" t="str">
        <f>IF($C27="","",VLOOKUP($C27,KALBat!$A$10:$BT$193,K$4,FALSE))</f>
        <v/>
      </c>
      <c r="L27" s="33" t="str">
        <f>IF($C27="","",VLOOKUP($C27,KALBat!$A$10:$BT$193,L$4,FALSE))</f>
        <v/>
      </c>
      <c r="M27" s="52" t="str">
        <f>IF($C27="","",VLOOKUP($C27,KALBat!$A$10:$BT$193,M$4,FALSE))</f>
        <v/>
      </c>
      <c r="N27" s="33" t="str">
        <f>IF($C27="","",VLOOKUP($C27,KALBat!$A$10:$BT$193,N$4,FALSE))</f>
        <v/>
      </c>
      <c r="O27" s="33" t="str">
        <f>IF($C27="","",VLOOKUP($C27,KALBat!$A$10:$BT$193,O$4,FALSE))</f>
        <v/>
      </c>
      <c r="P27" s="33" t="str">
        <f>IF($C27="","",VLOOKUP($C27,KALBat!$A$10:$BT$193,P$4,FALSE))</f>
        <v/>
      </c>
      <c r="Q27" s="33" t="str">
        <f>IF($C27="","",VLOOKUP($C27,KALBat!$A$10:$BT$193,Q$4,FALSE))</f>
        <v/>
      </c>
      <c r="R27" s="33" t="str">
        <f>IF($C27="","",VLOOKUP($C27,KALBat!$A$10:$BT$193,R$4,FALSE))</f>
        <v/>
      </c>
      <c r="S27" s="33" t="str">
        <f>IF($C27="","",VLOOKUP($C27,KALBat!$A$10:$BT$193,S$4,FALSE))</f>
        <v/>
      </c>
      <c r="T27" s="35" t="str">
        <f>IF($C27="","",VLOOKUP($C27,KALBat!$A$10:$BT$193,T$4,FALSE))</f>
        <v/>
      </c>
      <c r="U27" s="261" t="str">
        <f t="shared" si="97"/>
        <v/>
      </c>
      <c r="V27" s="261" t="str">
        <f t="shared" si="98"/>
        <v/>
      </c>
      <c r="W27" s="261" t="str">
        <f t="shared" si="99"/>
        <v/>
      </c>
      <c r="X27" s="261" t="str">
        <f t="shared" si="100"/>
        <v/>
      </c>
      <c r="Y27" s="261" t="str">
        <f t="shared" si="101"/>
        <v/>
      </c>
      <c r="Z27" s="261" t="str">
        <f t="shared" si="102"/>
        <v/>
      </c>
      <c r="AA27" s="261" t="str">
        <f t="shared" si="103"/>
        <v/>
      </c>
      <c r="AB27" s="261" t="str">
        <f t="shared" si="104"/>
        <v/>
      </c>
      <c r="AC27" s="261" t="str">
        <f t="shared" si="105"/>
        <v/>
      </c>
      <c r="AD27" s="52" t="str">
        <f>IF($C27="","",VLOOKUP($C27,KALBat!$A$10:$BT$193,AD$4,FALSE))</f>
        <v/>
      </c>
      <c r="AE27" s="33" t="str">
        <f>IF($C27="","",VLOOKUP($C27,KALBat!$A$10:$BT$193,AE$4,FALSE))</f>
        <v/>
      </c>
      <c r="AF27" s="33" t="str">
        <f>IF($C27="","",VLOOKUP($C27,KALBat!$A$10:$BT$193,AF$4,FALSE))</f>
        <v/>
      </c>
      <c r="AG27" s="33" t="str">
        <f>IF($C27="","",VLOOKUP($C27,KALBat!$A$10:$BT$193,AG$4,FALSE))</f>
        <v/>
      </c>
      <c r="AH27" s="33" t="str">
        <f>IF($C27="","",VLOOKUP($C27,KALBat!$A$10:$BT$193,AH$4,FALSE))</f>
        <v/>
      </c>
      <c r="AI27" s="33" t="str">
        <f>IF($C27="","",VLOOKUP($C27,KALBat!$A$10:$BT$193,AI$4,FALSE))</f>
        <v/>
      </c>
      <c r="AJ27" s="35" t="str">
        <f>IF($C27="","",VLOOKUP($C27,KALBat!$A$10:$BT$193,AJ$4,FALSE))</f>
        <v/>
      </c>
      <c r="AK27" s="61" t="str">
        <f t="shared" si="106"/>
        <v/>
      </c>
      <c r="AL27" s="261" t="str">
        <f t="shared" si="107"/>
        <v/>
      </c>
      <c r="AM27" s="261" t="str">
        <f t="shared" si="108"/>
        <v/>
      </c>
      <c r="AN27" s="261" t="str">
        <f t="shared" si="109"/>
        <v/>
      </c>
      <c r="AO27" s="261" t="str">
        <f t="shared" si="110"/>
        <v/>
      </c>
      <c r="AP27" s="261" t="str">
        <f t="shared" si="111"/>
        <v/>
      </c>
      <c r="AQ27" s="261" t="str">
        <f t="shared" si="112"/>
        <v/>
      </c>
      <c r="AR27" s="261" t="str">
        <f t="shared" si="113"/>
        <v/>
      </c>
      <c r="AS27" s="261" t="str">
        <f t="shared" si="114"/>
        <v/>
      </c>
      <c r="AT27" s="261" t="str">
        <f t="shared" si="115"/>
        <v/>
      </c>
      <c r="AU27" s="52" t="str">
        <f>IF($C27="","",VLOOKUP($C27,KALBat!$A$10:$BT$193,AU$4,FALSE))</f>
        <v/>
      </c>
      <c r="AV27" s="33" t="str">
        <f>IF($C27="","",VLOOKUP($C27,KALBat!$A$10:$BT$193,AV$4,FALSE))</f>
        <v/>
      </c>
      <c r="AW27" s="33" t="str">
        <f>IF($C27="","",VLOOKUP($C27,KALBat!$A$10:$BT$193,AW$4,FALSE))</f>
        <v/>
      </c>
      <c r="AX27" s="33" t="str">
        <f>IF($C27="","",VLOOKUP($C27,KALBat!$A$10:$BT$193,AX$4,FALSE))</f>
        <v/>
      </c>
      <c r="AY27" s="35" t="str">
        <f>IF($C27="","",VLOOKUP($C27,KALBat!$A$10:$BT$193,AY$4,FALSE))</f>
        <v/>
      </c>
      <c r="AZ27" s="61" t="str">
        <f t="shared" si="116"/>
        <v/>
      </c>
    </row>
    <row r="29" spans="1:52" ht="196.5" x14ac:dyDescent="0.25">
      <c r="A29" s="18" t="s">
        <v>183</v>
      </c>
      <c r="B29" s="258" t="s">
        <v>123</v>
      </c>
      <c r="C29" s="37" t="str">
        <f>"Player ("&amp;COUNTA(C30:C33)&amp;")"</f>
        <v>Player (1)</v>
      </c>
      <c r="D29" s="37" t="s">
        <v>81</v>
      </c>
      <c r="E29" s="37" t="s">
        <v>91</v>
      </c>
      <c r="F29" s="57" t="str">
        <f>"Strong C Arm ("&amp;SUM(F30:F33)&amp;")"</f>
        <v>Strong C Arm (0)</v>
      </c>
      <c r="G29" s="41" t="s">
        <v>35</v>
      </c>
      <c r="H29" s="41" t="s">
        <v>35</v>
      </c>
      <c r="I29" s="41" t="s">
        <v>35</v>
      </c>
      <c r="J29" s="48" t="s">
        <v>126</v>
      </c>
      <c r="K29" s="40" t="s">
        <v>124</v>
      </c>
      <c r="L29" s="49" t="s">
        <v>125</v>
      </c>
      <c r="M29" s="41" t="s">
        <v>82</v>
      </c>
      <c r="N29" s="41" t="s">
        <v>84</v>
      </c>
      <c r="O29" s="41" t="s">
        <v>85</v>
      </c>
      <c r="P29" s="41" t="s">
        <v>86</v>
      </c>
      <c r="Q29" s="41" t="s">
        <v>87</v>
      </c>
      <c r="R29" s="41" t="s">
        <v>88</v>
      </c>
      <c r="S29" s="41" t="s">
        <v>89</v>
      </c>
      <c r="T29" s="42" t="s">
        <v>90</v>
      </c>
      <c r="U29" s="38" t="s">
        <v>127</v>
      </c>
      <c r="V29" s="38" t="s">
        <v>171</v>
      </c>
      <c r="W29" s="38" t="s">
        <v>128</v>
      </c>
      <c r="X29" s="38" t="s">
        <v>129</v>
      </c>
      <c r="Y29" s="38" t="s">
        <v>130</v>
      </c>
      <c r="Z29" s="38" t="s">
        <v>131</v>
      </c>
      <c r="AA29" s="38" t="s">
        <v>132</v>
      </c>
      <c r="AB29" s="38" t="s">
        <v>134</v>
      </c>
      <c r="AC29" s="53" t="s">
        <v>133</v>
      </c>
      <c r="AD29" s="41" t="s">
        <v>137</v>
      </c>
      <c r="AE29" s="41" t="s">
        <v>138</v>
      </c>
      <c r="AF29" s="41" t="s">
        <v>139</v>
      </c>
      <c r="AG29" s="41" t="s">
        <v>140</v>
      </c>
      <c r="AH29" s="41" t="s">
        <v>23</v>
      </c>
      <c r="AI29" s="41" t="s">
        <v>141</v>
      </c>
      <c r="AJ29" s="42" t="s">
        <v>142</v>
      </c>
      <c r="AK29" s="59" t="s">
        <v>147</v>
      </c>
      <c r="AL29" s="38" t="s">
        <v>127</v>
      </c>
      <c r="AM29" s="38" t="s">
        <v>171</v>
      </c>
      <c r="AN29" s="38" t="s">
        <v>128</v>
      </c>
      <c r="AO29" s="38" t="s">
        <v>129</v>
      </c>
      <c r="AP29" s="38" t="s">
        <v>130</v>
      </c>
      <c r="AQ29" s="38" t="s">
        <v>131</v>
      </c>
      <c r="AR29" s="38" t="s">
        <v>132</v>
      </c>
      <c r="AS29" s="38" t="s">
        <v>134</v>
      </c>
      <c r="AT29" s="53" t="s">
        <v>133</v>
      </c>
      <c r="AU29" s="56" t="s">
        <v>137</v>
      </c>
      <c r="AV29" s="41" t="s">
        <v>138</v>
      </c>
      <c r="AW29" s="41" t="s">
        <v>139</v>
      </c>
      <c r="AX29" s="41" t="s">
        <v>140</v>
      </c>
      <c r="AY29" s="42" t="s">
        <v>23</v>
      </c>
      <c r="AZ29" s="59" t="s">
        <v>187</v>
      </c>
    </row>
    <row r="30" spans="1:52" x14ac:dyDescent="0.25">
      <c r="A30">
        <v>1</v>
      </c>
      <c r="B30" s="25" t="s">
        <v>82</v>
      </c>
      <c r="C30" s="26" t="s">
        <v>927</v>
      </c>
      <c r="D30" s="26">
        <f>IF($C30="","",VLOOKUP($C30,KALBat!$A$10:$BT$193,D$4,FALSE))</f>
        <v>22</v>
      </c>
      <c r="E30" s="26" t="str">
        <f>IF($C30="","",VLOOKUP($C30,KALBat!$A$10:$BT$193,E$4,FALSE))</f>
        <v>R</v>
      </c>
      <c r="F30" s="45">
        <f t="shared" ref="F30:F32" si="117">IF($C30="","",IF(AND(O30&gt;0,O30=SUM(M30:T30)),1,0))</f>
        <v>0</v>
      </c>
      <c r="G30" s="27">
        <f t="shared" ref="G30:G32" si="118">IF($C30="","",IF(Q30&lt;&gt;"-",1,0))</f>
        <v>0</v>
      </c>
      <c r="H30" s="27">
        <f t="shared" ref="H30:H32" si="119">IF($C30="","",IF(AND(K30&gt;5,P30&lt;&gt;"-"),1,0))</f>
        <v>0</v>
      </c>
      <c r="I30" s="27" t="str">
        <f t="shared" ref="I30:I33" si="120">IF($C30="","","-")</f>
        <v>-</v>
      </c>
      <c r="J30" s="50">
        <f>IF($C30="","",VLOOKUP($C30,KALBat!$A$10:$BT$193,J$4,FALSE))</f>
        <v>5</v>
      </c>
      <c r="K30" s="26">
        <f>IF($C30="","",VLOOKUP($C30,KALBat!$A$10:$BT$193,K$4,FALSE))</f>
        <v>4</v>
      </c>
      <c r="L30" s="28">
        <f>IF($C30="","",VLOOKUP($C30,KALBat!$A$10:$BT$193,L$4,FALSE))</f>
        <v>4</v>
      </c>
      <c r="M30" s="26">
        <f>IF($C30="","",VLOOKUP($C30,KALBat!$A$10:$BT$193,M$4,FALSE))</f>
        <v>5</v>
      </c>
      <c r="N30" s="26">
        <f>IF($C30="","",VLOOKUP($C30,KALBat!$A$10:$BT$193,N$4,FALSE))</f>
        <v>4</v>
      </c>
      <c r="O30" s="26" t="str">
        <f>IF($C30="","",VLOOKUP($C30,KALBat!$A$10:$BT$193,O$4,FALSE))</f>
        <v>-</v>
      </c>
      <c r="P30" s="26" t="str">
        <f>IF($C30="","",VLOOKUP($C30,KALBat!$A$10:$BT$193,P$4,FALSE))</f>
        <v>-</v>
      </c>
      <c r="Q30" s="26" t="str">
        <f>IF($C30="","",VLOOKUP($C30,KALBat!$A$10:$BT$193,Q$4,FALSE))</f>
        <v>-</v>
      </c>
      <c r="R30" s="26" t="str">
        <f>IF($C30="","",VLOOKUP($C30,KALBat!$A$10:$BT$193,R$4,FALSE))</f>
        <v>-</v>
      </c>
      <c r="S30" s="26" t="str">
        <f>IF($C30="","",VLOOKUP($C30,KALBat!$A$10:$BT$193,S$4,FALSE))</f>
        <v>-</v>
      </c>
      <c r="T30" s="28" t="str">
        <f>IF($C30="","",VLOOKUP($C30,KALBat!$A$10:$BT$193,T$4,FALSE))</f>
        <v>-</v>
      </c>
      <c r="U30" s="27">
        <f t="shared" ref="U30:U32" si="121">IF($C30="","",IF(OR(AD30+AG30&gt;14,AND(OR(AD30+AG30&gt;12,AND(AD30&gt;6,AG30&gt;6)),AI30&gt;6,OR(AJ30&gt;=AI30,AJ30&gt;6))),1,0))</f>
        <v>0</v>
      </c>
      <c r="V30" s="27">
        <f t="shared" ref="V30:V32" si="122">IF($C30="","",IF(OR(AND(AD30&gt;6,AH30&gt;6),AD30+AG30&gt;12),1,0))</f>
        <v>0</v>
      </c>
      <c r="W30" s="27">
        <f t="shared" ref="W30:W32" si="123">IF($C30="","",IF(AND(AD30&gt;6,AF30&gt;6,AG30&gt;6),1,0))</f>
        <v>0</v>
      </c>
      <c r="X30" s="27">
        <f t="shared" ref="X30:X32" si="124">IF($C30="","",IF(AND(AF30&gt;7,OR(AD30&gt;6,AG30&gt;6)),1,0))</f>
        <v>0</v>
      </c>
      <c r="Y30" s="27">
        <f t="shared" ref="Y30:Y32" si="125">IF($C30="","",IF(AND(AF30&gt;6,OR(AD30&gt;6,AG30&gt;6)),1,0))</f>
        <v>0</v>
      </c>
      <c r="Z30" s="27">
        <f t="shared" ref="Z30:Z32" si="126">IF($C30="","",IF(AND(OR(AD30&gt;6,AF30&gt;6),OR(AD30&gt;6,AG30&gt;6)),1,0))</f>
        <v>0</v>
      </c>
      <c r="AA30" s="27">
        <f t="shared" ref="AA30:AA32" si="127">IF($C30="","",IF(AND(AD30&gt;4,OR(AD30&gt;6,AF30&gt;6,AG30&gt;6)),1,0))</f>
        <v>0</v>
      </c>
      <c r="AB30" s="27">
        <f t="shared" ref="AB30:AB32" si="128">IF($C30="","",IF(AND(AD30&gt;4,OR(AD30&gt;6,AE30&gt;6,AF30&gt;6,AG30&gt;6)),1,0))</f>
        <v>0</v>
      </c>
      <c r="AC30" s="54">
        <f t="shared" ref="AC30:AC32" si="129">IF($C30="","",IF(AND(AD30&gt;4,MAX(AD30:AH30)&gt;6),1,0))</f>
        <v>0</v>
      </c>
      <c r="AD30" s="26">
        <f>IF($C30="","",VLOOKUP($C30,KALBat!$A$10:$BT$193,AD$4,FALSE))</f>
        <v>3</v>
      </c>
      <c r="AE30" s="26">
        <f>IF($C30="","",VLOOKUP($C30,KALBat!$A$10:$BT$193,AE$4,FALSE))</f>
        <v>5</v>
      </c>
      <c r="AF30" s="26">
        <f>IF($C30="","",VLOOKUP($C30,KALBat!$A$10:$BT$193,AF$4,FALSE))</f>
        <v>4</v>
      </c>
      <c r="AG30" s="26">
        <f>IF($C30="","",VLOOKUP($C30,KALBat!$A$10:$BT$193,AG$4,FALSE))</f>
        <v>5</v>
      </c>
      <c r="AH30" s="26">
        <f>IF($C30="","",VLOOKUP($C30,KALBat!$A$10:$BT$193,AH$4,FALSE))</f>
        <v>4</v>
      </c>
      <c r="AI30" s="26">
        <f>IF($C30="","",VLOOKUP($C30,KALBat!$A$10:$BT$193,AI$4,FALSE))</f>
        <v>1</v>
      </c>
      <c r="AJ30" s="26">
        <f>IF($C30="","",VLOOKUP($C30,KALBat!$A$10:$BT$193,AJ$4,FALSE))</f>
        <v>1</v>
      </c>
      <c r="AK30" s="277">
        <f t="shared" ref="AK30:AK32" si="130">IF($C30="","",(5*AD30+4*AF30+3*AG30+2*AE30+1*AH30+0.5*(AVERAGE(AD30:AE30))+0.5*AVERAGE(AD30,AH30)+1*(AVERAGE(AD30,AF30))+1*AVERAGE(AD30,AG30))/(5+4+3+2+1+0.5+0.5+1+1))</f>
        <v>3.9583333333333335</v>
      </c>
      <c r="AL30" s="27">
        <f t="shared" ref="AL30:AL32" si="131">IF($C30="","",IF(AND(OR(AU30+AX30&gt;12,AND(AU30&gt;6,AX30&gt;6)),AI30&gt;6,OR(AJ30&gt;=AI30,AJ30&gt;6)),1,0))</f>
        <v>0</v>
      </c>
      <c r="AM30" s="27">
        <f t="shared" ref="AM30:AM32" si="132">IF($C30="","",IF(OR(AND(AU30&gt;6,AY30&gt;6),AU30+AX30&gt;12),1,0))</f>
        <v>0</v>
      </c>
      <c r="AN30" s="27">
        <f t="shared" ref="AN30:AN32" si="133">IF($C30="","",IF(AND(AU30&gt;6,AW30&gt;6,AX30&gt;6),1,0))</f>
        <v>0</v>
      </c>
      <c r="AO30" s="27">
        <f t="shared" ref="AO30:AO32" si="134">IF($C30="","",IF(AND(AW30&gt;7,OR(AU30&gt;6,AX30&gt;6)),1,0))</f>
        <v>1</v>
      </c>
      <c r="AP30" s="27">
        <f t="shared" ref="AP30:AP32" si="135">IF($C30="","",IF(AND(AW30&gt;6,OR(AU30&gt;6,AX30&gt;6)),1,0))</f>
        <v>1</v>
      </c>
      <c r="AQ30" s="27">
        <f t="shared" ref="AQ30:AQ32" si="136">IF($C30="","",IF(AND(OR(AU30&gt;6,AW30&gt;6),OR(AU30&gt;6,AX30&gt;6)),1,0))</f>
        <v>1</v>
      </c>
      <c r="AR30" s="27">
        <f t="shared" ref="AR30:AR32" si="137">IF($C30="","",IF(AND(AU30&gt;4,OR(AU30&gt;6,AW30&gt;6,AX30&gt;6)),1,0))</f>
        <v>0</v>
      </c>
      <c r="AS30" s="27">
        <f t="shared" ref="AS30:AS32" si="138">IF($C30="","",IF(AND(AU30&gt;4,OR(AU30&gt;6,AV30&gt;6,AW30&gt;6,AX30&gt;6)),1,0))</f>
        <v>0</v>
      </c>
      <c r="AT30" s="54">
        <f t="shared" ref="AT30:AT32" si="139">IF($C30="","",IF(AND(AU30&gt;4,MAX(AU30:AY30)&gt;6),1,0))</f>
        <v>0</v>
      </c>
      <c r="AU30" s="26">
        <f>IF($C30="","",VLOOKUP($C30,KALBat!$A$10:$BT$193,AU$4,FALSE))</f>
        <v>3</v>
      </c>
      <c r="AV30" s="26">
        <f>IF($C30="","",VLOOKUP($C30,KALBat!$A$10:$BT$193,AV$4,FALSE))</f>
        <v>6</v>
      </c>
      <c r="AW30" s="26">
        <f>IF($C30="","",VLOOKUP($C30,KALBat!$A$10:$BT$193,AW$4,FALSE))</f>
        <v>8</v>
      </c>
      <c r="AX30" s="26">
        <f>IF($C30="","",VLOOKUP($C30,KALBat!$A$10:$BT$193,AX$4,FALSE))</f>
        <v>8</v>
      </c>
      <c r="AY30" s="26">
        <f>IF($C30="","",VLOOKUP($C30,KALBat!$A$10:$BT$193,AY$4,FALSE))</f>
        <v>6</v>
      </c>
      <c r="AZ30" s="277">
        <f t="shared" ref="AZ30:AZ32" si="140">IF($C30="","",(5*AU30+4*AW30+3*AX30+2*AV30+1*AY30+0.5*(AVERAGE(AU30:AV30))+0.5*AVERAGE(AU30,AY30)+1*(AVERAGE(AU30,AW30))+1*AVERAGE(AU30,AX30))/(5+4+3+2+1+0.5+0.5+1+1))</f>
        <v>5.8055555555555554</v>
      </c>
    </row>
    <row r="31" spans="1:52" x14ac:dyDescent="0.25">
      <c r="A31">
        <v>2</v>
      </c>
      <c r="B31" s="29" t="s">
        <v>91</v>
      </c>
      <c r="C31" s="30"/>
      <c r="D31" s="30" t="str">
        <f>IF($C31="","",VLOOKUP($C31,KALBat!$A$10:$BT$193,D$4,FALSE))</f>
        <v/>
      </c>
      <c r="E31" s="30" t="str">
        <f>IF($C31="","",VLOOKUP($C31,KALBat!$A$10:$BT$193,E$4,FALSE))</f>
        <v/>
      </c>
      <c r="F31" s="377" t="str">
        <f t="shared" ref="F31:F33" si="141">IF($C31="","",IF(AND(O31&gt;0,O31=SUM(M31:T31)),1,0))</f>
        <v/>
      </c>
      <c r="G31" s="378" t="str">
        <f t="shared" ref="G31:G33" si="142">IF($C31="","",IF(Q31&lt;&gt;"-",1,0))</f>
        <v/>
      </c>
      <c r="H31" s="378" t="str">
        <f t="shared" ref="H31:H33" si="143">IF($C31="","",IF(AND(K31&gt;5,P31&lt;&gt;"-"),1,0))</f>
        <v/>
      </c>
      <c r="I31" s="378" t="str">
        <f t="shared" si="120"/>
        <v/>
      </c>
      <c r="J31" s="51" t="str">
        <f>IF($C31="","",VLOOKUP($C31,KALBat!$A$10:$BT$193,J$4,FALSE))</f>
        <v/>
      </c>
      <c r="K31" s="30" t="str">
        <f>IF($C31="","",VLOOKUP($C31,KALBat!$A$10:$BT$193,K$4,FALSE))</f>
        <v/>
      </c>
      <c r="L31" s="31" t="str">
        <f>IF($C31="","",VLOOKUP($C31,KALBat!$A$10:$BT$193,L$4,FALSE))</f>
        <v/>
      </c>
      <c r="M31" s="30" t="str">
        <f>IF($C31="","",VLOOKUP($C31,KALBat!$A$10:$BT$193,M$4,FALSE))</f>
        <v/>
      </c>
      <c r="N31" s="30" t="str">
        <f>IF($C31="","",VLOOKUP($C31,KALBat!$A$10:$BT$193,N$4,FALSE))</f>
        <v/>
      </c>
      <c r="O31" s="30" t="str">
        <f>IF($C31="","",VLOOKUP($C31,KALBat!$A$10:$BT$193,O$4,FALSE))</f>
        <v/>
      </c>
      <c r="P31" s="30" t="str">
        <f>IF($C31="","",VLOOKUP($C31,KALBat!$A$10:$BT$193,P$4,FALSE))</f>
        <v/>
      </c>
      <c r="Q31" s="30" t="str">
        <f>IF($C31="","",VLOOKUP($C31,KALBat!$A$10:$BT$193,Q$4,FALSE))</f>
        <v/>
      </c>
      <c r="R31" s="30" t="str">
        <f>IF($C31="","",VLOOKUP($C31,KALBat!$A$10:$BT$193,R$4,FALSE))</f>
        <v/>
      </c>
      <c r="S31" s="30" t="str">
        <f>IF($C31="","",VLOOKUP($C31,KALBat!$A$10:$BT$193,S$4,FALSE))</f>
        <v/>
      </c>
      <c r="T31" s="31" t="str">
        <f>IF($C31="","",VLOOKUP($C31,KALBat!$A$10:$BT$193,T$4,FALSE))</f>
        <v/>
      </c>
      <c r="U31" s="378" t="str">
        <f t="shared" ref="U31:U33" si="144">IF($C31="","",IF(OR(AD31+AG31&gt;14,AND(OR(AD31+AG31&gt;12,AND(AD31&gt;6,AG31&gt;6)),AI31&gt;6,OR(AJ31&gt;=AI31,AJ31&gt;6))),1,0))</f>
        <v/>
      </c>
      <c r="V31" s="378" t="str">
        <f t="shared" ref="V31:V33" si="145">IF($C31="","",IF(OR(AND(AD31&gt;6,AH31&gt;6),AD31+AG31&gt;12),1,0))</f>
        <v/>
      </c>
      <c r="W31" s="378" t="str">
        <f t="shared" ref="W31:W33" si="146">IF($C31="","",IF(AND(AD31&gt;6,AF31&gt;6,AG31&gt;6),1,0))</f>
        <v/>
      </c>
      <c r="X31" s="378" t="str">
        <f t="shared" ref="X31:X33" si="147">IF($C31="","",IF(AND(AF31&gt;7,OR(AD31&gt;6,AG31&gt;6)),1,0))</f>
        <v/>
      </c>
      <c r="Y31" s="378" t="str">
        <f t="shared" ref="Y31:Y33" si="148">IF($C31="","",IF(AND(AF31&gt;6,OR(AD31&gt;6,AG31&gt;6)),1,0))</f>
        <v/>
      </c>
      <c r="Z31" s="378" t="str">
        <f t="shared" ref="Z31:Z33" si="149">IF($C31="","",IF(AND(OR(AD31&gt;6,AF31&gt;6),OR(AD31&gt;6,AG31&gt;6)),1,0))</f>
        <v/>
      </c>
      <c r="AA31" s="378" t="str">
        <f t="shared" ref="AA31:AA33" si="150">IF($C31="","",IF(AND(AD31&gt;4,OR(AD31&gt;6,AF31&gt;6,AG31&gt;6)),1,0))</f>
        <v/>
      </c>
      <c r="AB31" s="378" t="str">
        <f t="shared" ref="AB31:AB33" si="151">IF($C31="","",IF(AND(AD31&gt;4,OR(AD31&gt;6,AE31&gt;6,AF31&gt;6,AG31&gt;6)),1,0))</f>
        <v/>
      </c>
      <c r="AC31" s="379" t="str">
        <f t="shared" ref="AC31:AC33" si="152">IF($C31="","",IF(AND(AD31&gt;4,MAX(AD31:AH31)&gt;6),1,0))</f>
        <v/>
      </c>
      <c r="AD31" s="30" t="str">
        <f>IF($C31="","",VLOOKUP($C31,KALBat!$A$10:$BT$193,AD$4,FALSE))</f>
        <v/>
      </c>
      <c r="AE31" s="30" t="str">
        <f>IF($C31="","",VLOOKUP($C31,KALBat!$A$10:$BT$193,AE$4,FALSE))</f>
        <v/>
      </c>
      <c r="AF31" s="30" t="str">
        <f>IF($C31="","",VLOOKUP($C31,KALBat!$A$10:$BT$193,AF$4,FALSE))</f>
        <v/>
      </c>
      <c r="AG31" s="30" t="str">
        <f>IF($C31="","",VLOOKUP($C31,KALBat!$A$10:$BT$193,AG$4,FALSE))</f>
        <v/>
      </c>
      <c r="AH31" s="30" t="str">
        <f>IF($C31="","",VLOOKUP($C31,KALBat!$A$10:$BT$193,AH$4,FALSE))</f>
        <v/>
      </c>
      <c r="AI31" s="30" t="str">
        <f>IF($C31="","",VLOOKUP($C31,KALBat!$A$10:$BT$193,AI$4,FALSE))</f>
        <v/>
      </c>
      <c r="AJ31" s="30" t="str">
        <f>IF($C31="","",VLOOKUP($C31,KALBat!$A$10:$BT$193,AJ$4,FALSE))</f>
        <v/>
      </c>
      <c r="AK31" s="60" t="str">
        <f t="shared" ref="AK31:AK33" si="153">IF($C31="","",(5*AD31+4*AF31+3*AG31+2*AE31+1*AH31+0.5*(AVERAGE(AD31:AE31))+0.5*AVERAGE(AD31,AH31)+1*(AVERAGE(AD31,AF31))+1*AVERAGE(AD31,AG31))/(5+4+3+2+1+0.5+0.5+1+1))</f>
        <v/>
      </c>
      <c r="AL31" s="378" t="str">
        <f t="shared" ref="AL31:AL33" si="154">IF($C31="","",IF(AND(OR(AU31+AX31&gt;12,AND(AU31&gt;6,AX31&gt;6)),AI31&gt;6,OR(AJ31&gt;=AI31,AJ31&gt;6)),1,0))</f>
        <v/>
      </c>
      <c r="AM31" s="378" t="str">
        <f t="shared" ref="AM31:AM33" si="155">IF($C31="","",IF(OR(AND(AU31&gt;6,AY31&gt;6),AU31+AX31&gt;12),1,0))</f>
        <v/>
      </c>
      <c r="AN31" s="378" t="str">
        <f t="shared" ref="AN31:AN33" si="156">IF($C31="","",IF(AND(AU31&gt;6,AW31&gt;6,AX31&gt;6),1,0))</f>
        <v/>
      </c>
      <c r="AO31" s="378" t="str">
        <f t="shared" ref="AO31:AO33" si="157">IF($C31="","",IF(AND(AW31&gt;7,OR(AU31&gt;6,AX31&gt;6)),1,0))</f>
        <v/>
      </c>
      <c r="AP31" s="378" t="str">
        <f t="shared" ref="AP31:AP33" si="158">IF($C31="","",IF(AND(AW31&gt;6,OR(AU31&gt;6,AX31&gt;6)),1,0))</f>
        <v/>
      </c>
      <c r="AQ31" s="378" t="str">
        <f t="shared" ref="AQ31:AQ33" si="159">IF($C31="","",IF(AND(OR(AU31&gt;6,AW31&gt;6),OR(AU31&gt;6,AX31&gt;6)),1,0))</f>
        <v/>
      </c>
      <c r="AR31" s="378" t="str">
        <f t="shared" ref="AR31:AR33" si="160">IF($C31="","",IF(AND(AU31&gt;4,OR(AU31&gt;6,AW31&gt;6,AX31&gt;6)),1,0))</f>
        <v/>
      </c>
      <c r="AS31" s="378" t="str">
        <f t="shared" ref="AS31:AS33" si="161">IF($C31="","",IF(AND(AU31&gt;4,OR(AU31&gt;6,AV31&gt;6,AW31&gt;6,AX31&gt;6)),1,0))</f>
        <v/>
      </c>
      <c r="AT31" s="379" t="str">
        <f t="shared" ref="AT31:AT33" si="162">IF($C31="","",IF(AND(AU31&gt;4,MAX(AU31:AY31)&gt;6),1,0))</f>
        <v/>
      </c>
      <c r="AU31" s="30" t="str">
        <f>IF($C31="","",VLOOKUP($C31,KALBat!$A$10:$BT$193,AU$4,FALSE))</f>
        <v/>
      </c>
      <c r="AV31" s="30" t="str">
        <f>IF($C31="","",VLOOKUP($C31,KALBat!$A$10:$BT$193,AV$4,FALSE))</f>
        <v/>
      </c>
      <c r="AW31" s="30" t="str">
        <f>IF($C31="","",VLOOKUP($C31,KALBat!$A$10:$BT$193,AW$4,FALSE))</f>
        <v/>
      </c>
      <c r="AX31" s="30" t="str">
        <f>IF($C31="","",VLOOKUP($C31,KALBat!$A$10:$BT$193,AX$4,FALSE))</f>
        <v/>
      </c>
      <c r="AY31" s="30" t="str">
        <f>IF($C31="","",VLOOKUP($C31,KALBat!$A$10:$BT$193,AY$4,FALSE))</f>
        <v/>
      </c>
      <c r="AZ31" s="60" t="str">
        <f t="shared" ref="AZ31:AZ33" si="163">IF($C31="","",(5*AU31+4*AW31+3*AX31+2*AV31+1*AY31+0.5*(AVERAGE(AU31:AV31))+0.5*AVERAGE(AU31,AY31)+1*(AVERAGE(AU31,AW31))+1*AVERAGE(AU31,AX31))/(5+4+3+2+1+0.5+0.5+1+1))</f>
        <v/>
      </c>
    </row>
    <row r="32" spans="1:52" x14ac:dyDescent="0.25">
      <c r="A32">
        <v>3</v>
      </c>
      <c r="B32" s="29" t="s">
        <v>91</v>
      </c>
      <c r="C32" s="30"/>
      <c r="D32" s="30" t="str">
        <f>IF($C32="","",VLOOKUP($C32,KALBat!$A$10:$BT$193,D$4,FALSE))</f>
        <v/>
      </c>
      <c r="E32" s="30" t="str">
        <f>IF($C32="","",VLOOKUP($C32,KALBat!$A$10:$BT$193,E$4,FALSE))</f>
        <v/>
      </c>
      <c r="F32" s="377" t="str">
        <f t="shared" si="141"/>
        <v/>
      </c>
      <c r="G32" s="378" t="str">
        <f t="shared" si="142"/>
        <v/>
      </c>
      <c r="H32" s="378" t="str">
        <f t="shared" si="143"/>
        <v/>
      </c>
      <c r="I32" s="378" t="str">
        <f t="shared" si="120"/>
        <v/>
      </c>
      <c r="J32" s="51" t="str">
        <f>IF($C32="","",VLOOKUP($C32,KALBat!$A$10:$BT$193,J$4,FALSE))</f>
        <v/>
      </c>
      <c r="K32" s="30" t="str">
        <f>IF($C32="","",VLOOKUP($C32,KALBat!$A$10:$BT$193,K$4,FALSE))</f>
        <v/>
      </c>
      <c r="L32" s="31" t="str">
        <f>IF($C32="","",VLOOKUP($C32,KALBat!$A$10:$BT$193,L$4,FALSE))</f>
        <v/>
      </c>
      <c r="M32" s="30" t="str">
        <f>IF($C32="","",VLOOKUP($C32,KALBat!$A$10:$BT$193,M$4,FALSE))</f>
        <v/>
      </c>
      <c r="N32" s="30" t="str">
        <f>IF($C32="","",VLOOKUP($C32,KALBat!$A$10:$BT$193,N$4,FALSE))</f>
        <v/>
      </c>
      <c r="O32" s="30" t="str">
        <f>IF($C32="","",VLOOKUP($C32,KALBat!$A$10:$BT$193,O$4,FALSE))</f>
        <v/>
      </c>
      <c r="P32" s="30" t="str">
        <f>IF($C32="","",VLOOKUP($C32,KALBat!$A$10:$BT$193,P$4,FALSE))</f>
        <v/>
      </c>
      <c r="Q32" s="30" t="str">
        <f>IF($C32="","",VLOOKUP($C32,KALBat!$A$10:$BT$193,Q$4,FALSE))</f>
        <v/>
      </c>
      <c r="R32" s="30" t="str">
        <f>IF($C32="","",VLOOKUP($C32,KALBat!$A$10:$BT$193,R$4,FALSE))</f>
        <v/>
      </c>
      <c r="S32" s="30" t="str">
        <f>IF($C32="","",VLOOKUP($C32,KALBat!$A$10:$BT$193,S$4,FALSE))</f>
        <v/>
      </c>
      <c r="T32" s="31" t="str">
        <f>IF($C32="","",VLOOKUP($C32,KALBat!$A$10:$BT$193,T$4,FALSE))</f>
        <v/>
      </c>
      <c r="U32" s="378" t="str">
        <f t="shared" si="144"/>
        <v/>
      </c>
      <c r="V32" s="378" t="str">
        <f t="shared" si="145"/>
        <v/>
      </c>
      <c r="W32" s="378" t="str">
        <f t="shared" si="146"/>
        <v/>
      </c>
      <c r="X32" s="378" t="str">
        <f t="shared" si="147"/>
        <v/>
      </c>
      <c r="Y32" s="378" t="str">
        <f t="shared" si="148"/>
        <v/>
      </c>
      <c r="Z32" s="378" t="str">
        <f t="shared" si="149"/>
        <v/>
      </c>
      <c r="AA32" s="378" t="str">
        <f t="shared" si="150"/>
        <v/>
      </c>
      <c r="AB32" s="378" t="str">
        <f t="shared" si="151"/>
        <v/>
      </c>
      <c r="AC32" s="379" t="str">
        <f t="shared" si="152"/>
        <v/>
      </c>
      <c r="AD32" s="30" t="str">
        <f>IF($C32="","",VLOOKUP($C32,KALBat!$A$10:$BT$193,AD$4,FALSE))</f>
        <v/>
      </c>
      <c r="AE32" s="30" t="str">
        <f>IF($C32="","",VLOOKUP($C32,KALBat!$A$10:$BT$193,AE$4,FALSE))</f>
        <v/>
      </c>
      <c r="AF32" s="30" t="str">
        <f>IF($C32="","",VLOOKUP($C32,KALBat!$A$10:$BT$193,AF$4,FALSE))</f>
        <v/>
      </c>
      <c r="AG32" s="30" t="str">
        <f>IF($C32="","",VLOOKUP($C32,KALBat!$A$10:$BT$193,AG$4,FALSE))</f>
        <v/>
      </c>
      <c r="AH32" s="30" t="str">
        <f>IF($C32="","",VLOOKUP($C32,KALBat!$A$10:$BT$193,AH$4,FALSE))</f>
        <v/>
      </c>
      <c r="AI32" s="30" t="str">
        <f>IF($C32="","",VLOOKUP($C32,KALBat!$A$10:$BT$193,AI$4,FALSE))</f>
        <v/>
      </c>
      <c r="AJ32" s="30" t="str">
        <f>IF($C32="","",VLOOKUP($C32,KALBat!$A$10:$BT$193,AJ$4,FALSE))</f>
        <v/>
      </c>
      <c r="AK32" s="60" t="str">
        <f t="shared" si="153"/>
        <v/>
      </c>
      <c r="AL32" s="378" t="str">
        <f t="shared" si="154"/>
        <v/>
      </c>
      <c r="AM32" s="378" t="str">
        <f t="shared" si="155"/>
        <v/>
      </c>
      <c r="AN32" s="378" t="str">
        <f t="shared" si="156"/>
        <v/>
      </c>
      <c r="AO32" s="378" t="str">
        <f t="shared" si="157"/>
        <v/>
      </c>
      <c r="AP32" s="378" t="str">
        <f t="shared" si="158"/>
        <v/>
      </c>
      <c r="AQ32" s="378" t="str">
        <f t="shared" si="159"/>
        <v/>
      </c>
      <c r="AR32" s="378" t="str">
        <f t="shared" si="160"/>
        <v/>
      </c>
      <c r="AS32" s="378" t="str">
        <f t="shared" si="161"/>
        <v/>
      </c>
      <c r="AT32" s="379" t="str">
        <f t="shared" si="162"/>
        <v/>
      </c>
      <c r="AU32" s="30" t="str">
        <f>IF($C32="","",VLOOKUP($C32,KALBat!$A$10:$BT$193,AU$4,FALSE))</f>
        <v/>
      </c>
      <c r="AV32" s="30" t="str">
        <f>IF($C32="","",VLOOKUP($C32,KALBat!$A$10:$BT$193,AV$4,FALSE))</f>
        <v/>
      </c>
      <c r="AW32" s="30" t="str">
        <f>IF($C32="","",VLOOKUP($C32,KALBat!$A$10:$BT$193,AW$4,FALSE))</f>
        <v/>
      </c>
      <c r="AX32" s="30" t="str">
        <f>IF($C32="","",VLOOKUP($C32,KALBat!$A$10:$BT$193,AX$4,FALSE))</f>
        <v/>
      </c>
      <c r="AY32" s="30" t="str">
        <f>IF($C32="","",VLOOKUP($C32,KALBat!$A$10:$BT$193,AY$4,FALSE))</f>
        <v/>
      </c>
      <c r="AZ32" s="60" t="str">
        <f t="shared" si="163"/>
        <v/>
      </c>
    </row>
    <row r="33" spans="1:52" x14ac:dyDescent="0.25">
      <c r="A33">
        <v>4</v>
      </c>
      <c r="B33" s="32" t="s">
        <v>91</v>
      </c>
      <c r="C33" s="33"/>
      <c r="D33" s="33" t="str">
        <f>IF($C33="","",VLOOKUP($C33,KALBat!$A$10:$BT$193,D$4,FALSE))</f>
        <v/>
      </c>
      <c r="E33" s="33" t="str">
        <f>IF($C33="","",VLOOKUP($C33,KALBat!$A$10:$BT$193,E$4,FALSE))</f>
        <v/>
      </c>
      <c r="F33" s="47" t="str">
        <f t="shared" si="141"/>
        <v/>
      </c>
      <c r="G33" s="380" t="str">
        <f t="shared" si="142"/>
        <v/>
      </c>
      <c r="H33" s="380" t="str">
        <f t="shared" si="143"/>
        <v/>
      </c>
      <c r="I33" s="380" t="str">
        <f t="shared" si="120"/>
        <v/>
      </c>
      <c r="J33" s="52" t="str">
        <f>IF($C33="","",VLOOKUP($C33,KALBat!$A$10:$BT$193,J$4,FALSE))</f>
        <v/>
      </c>
      <c r="K33" s="33" t="str">
        <f>IF($C33="","",VLOOKUP($C33,KALBat!$A$10:$BT$193,K$4,FALSE))</f>
        <v/>
      </c>
      <c r="L33" s="35" t="str">
        <f>IF($C33="","",VLOOKUP($C33,KALBat!$A$10:$BT$193,L$4,FALSE))</f>
        <v/>
      </c>
      <c r="M33" s="33" t="str">
        <f>IF($C33="","",VLOOKUP($C33,KALBat!$A$10:$BT$193,M$4,FALSE))</f>
        <v/>
      </c>
      <c r="N33" s="33" t="str">
        <f>IF($C33="","",VLOOKUP($C33,KALBat!$A$10:$BT$193,N$4,FALSE))</f>
        <v/>
      </c>
      <c r="O33" s="33" t="str">
        <f>IF($C33="","",VLOOKUP($C33,KALBat!$A$10:$BT$193,O$4,FALSE))</f>
        <v/>
      </c>
      <c r="P33" s="33" t="str">
        <f>IF($C33="","",VLOOKUP($C33,KALBat!$A$10:$BT$193,P$4,FALSE))</f>
        <v/>
      </c>
      <c r="Q33" s="33" t="str">
        <f>IF($C33="","",VLOOKUP($C33,KALBat!$A$10:$BT$193,Q$4,FALSE))</f>
        <v/>
      </c>
      <c r="R33" s="33" t="str">
        <f>IF($C33="","",VLOOKUP($C33,KALBat!$A$10:$BT$193,R$4,FALSE))</f>
        <v/>
      </c>
      <c r="S33" s="33" t="str">
        <f>IF($C33="","",VLOOKUP($C33,KALBat!$A$10:$BT$193,S$4,FALSE))</f>
        <v/>
      </c>
      <c r="T33" s="35" t="str">
        <f>IF($C33="","",VLOOKUP($C33,KALBat!$A$10:$BT$193,T$4,FALSE))</f>
        <v/>
      </c>
      <c r="U33" s="380" t="str">
        <f t="shared" si="144"/>
        <v/>
      </c>
      <c r="V33" s="380" t="str">
        <f t="shared" si="145"/>
        <v/>
      </c>
      <c r="W33" s="380" t="str">
        <f t="shared" si="146"/>
        <v/>
      </c>
      <c r="X33" s="380" t="str">
        <f t="shared" si="147"/>
        <v/>
      </c>
      <c r="Y33" s="380" t="str">
        <f t="shared" si="148"/>
        <v/>
      </c>
      <c r="Z33" s="380" t="str">
        <f t="shared" si="149"/>
        <v/>
      </c>
      <c r="AA33" s="380" t="str">
        <f t="shared" si="150"/>
        <v/>
      </c>
      <c r="AB33" s="380" t="str">
        <f t="shared" si="151"/>
        <v/>
      </c>
      <c r="AC33" s="381" t="str">
        <f t="shared" si="152"/>
        <v/>
      </c>
      <c r="AD33" s="33" t="str">
        <f>IF($C33="","",VLOOKUP($C33,KALBat!$A$10:$BT$193,AD$4,FALSE))</f>
        <v/>
      </c>
      <c r="AE33" s="33" t="str">
        <f>IF($C33="","",VLOOKUP($C33,KALBat!$A$10:$BT$193,AE$4,FALSE))</f>
        <v/>
      </c>
      <c r="AF33" s="33" t="str">
        <f>IF($C33="","",VLOOKUP($C33,KALBat!$A$10:$BT$193,AF$4,FALSE))</f>
        <v/>
      </c>
      <c r="AG33" s="33" t="str">
        <f>IF($C33="","",VLOOKUP($C33,KALBat!$A$10:$BT$193,AG$4,FALSE))</f>
        <v/>
      </c>
      <c r="AH33" s="33" t="str">
        <f>IF($C33="","",VLOOKUP($C33,KALBat!$A$10:$BT$193,AH$4,FALSE))</f>
        <v/>
      </c>
      <c r="AI33" s="33" t="str">
        <f>IF($C33="","",VLOOKUP($C33,KALBat!$A$10:$BT$193,AI$4,FALSE))</f>
        <v/>
      </c>
      <c r="AJ33" s="33" t="str">
        <f>IF($C33="","",VLOOKUP($C33,KALBat!$A$10:$BT$193,AJ$4,FALSE))</f>
        <v/>
      </c>
      <c r="AK33" s="61" t="str">
        <f t="shared" si="153"/>
        <v/>
      </c>
      <c r="AL33" s="380" t="str">
        <f t="shared" si="154"/>
        <v/>
      </c>
      <c r="AM33" s="380" t="str">
        <f t="shared" si="155"/>
        <v/>
      </c>
      <c r="AN33" s="380" t="str">
        <f t="shared" si="156"/>
        <v/>
      </c>
      <c r="AO33" s="380" t="str">
        <f t="shared" si="157"/>
        <v/>
      </c>
      <c r="AP33" s="380" t="str">
        <f t="shared" si="158"/>
        <v/>
      </c>
      <c r="AQ33" s="380" t="str">
        <f t="shared" si="159"/>
        <v/>
      </c>
      <c r="AR33" s="380" t="str">
        <f t="shared" si="160"/>
        <v/>
      </c>
      <c r="AS33" s="380" t="str">
        <f t="shared" si="161"/>
        <v/>
      </c>
      <c r="AT33" s="381" t="str">
        <f t="shared" si="162"/>
        <v/>
      </c>
      <c r="AU33" s="33" t="str">
        <f>IF($C33="","",VLOOKUP($C33,KALBat!$A$10:$BT$193,AU$4,FALSE))</f>
        <v/>
      </c>
      <c r="AV33" s="33" t="str">
        <f>IF($C33="","",VLOOKUP($C33,KALBat!$A$10:$BT$193,AV$4,FALSE))</f>
        <v/>
      </c>
      <c r="AW33" s="33" t="str">
        <f>IF($C33="","",VLOOKUP($C33,KALBat!$A$10:$BT$193,AW$4,FALSE))</f>
        <v/>
      </c>
      <c r="AX33" s="33" t="str">
        <f>IF($C33="","",VLOOKUP($C33,KALBat!$A$10:$BT$193,AX$4,FALSE))</f>
        <v/>
      </c>
      <c r="AY33" s="33" t="str">
        <f>IF($C33="","",VLOOKUP($C33,KALBat!$A$10:$BT$193,AY$4,FALSE))</f>
        <v/>
      </c>
      <c r="AZ33" s="61" t="str">
        <f t="shared" si="163"/>
        <v/>
      </c>
    </row>
    <row r="35" spans="1:52" s="1" customFormat="1" x14ac:dyDescent="0.25">
      <c r="B35" s="258" t="s">
        <v>145</v>
      </c>
      <c r="C35" s="37" t="s">
        <v>108</v>
      </c>
      <c r="D35" s="37" t="s">
        <v>109</v>
      </c>
      <c r="E35" s="43" t="s">
        <v>91</v>
      </c>
      <c r="F35" s="259" t="s">
        <v>146</v>
      </c>
      <c r="G35" s="259" t="s">
        <v>150</v>
      </c>
      <c r="H35" s="260" t="s">
        <v>148</v>
      </c>
      <c r="I35" s="81" t="s">
        <v>172</v>
      </c>
      <c r="J35" s="258" t="s">
        <v>82</v>
      </c>
      <c r="K35" s="259" t="s">
        <v>135</v>
      </c>
      <c r="L35" s="259" t="s">
        <v>136</v>
      </c>
      <c r="M35" s="259" t="s">
        <v>193</v>
      </c>
      <c r="N35" s="259" t="s">
        <v>83</v>
      </c>
      <c r="O35" s="258" t="s">
        <v>194</v>
      </c>
      <c r="P35" s="260" t="s">
        <v>195</v>
      </c>
      <c r="Q35" s="258" t="s">
        <v>203</v>
      </c>
      <c r="R35" s="80" t="s">
        <v>219</v>
      </c>
      <c r="T35" s="258" t="s">
        <v>109</v>
      </c>
      <c r="U35" s="258" t="s">
        <v>204</v>
      </c>
      <c r="V35" s="260" t="s">
        <v>220</v>
      </c>
      <c r="W35" s="259" t="s">
        <v>203</v>
      </c>
      <c r="X35" s="260" t="s">
        <v>219</v>
      </c>
      <c r="AG35" s="393" t="s">
        <v>320</v>
      </c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5"/>
    </row>
    <row r="36" spans="1:52" x14ac:dyDescent="0.25">
      <c r="B36" s="29">
        <v>1</v>
      </c>
      <c r="C36" s="50"/>
      <c r="D36" s="26" t="s">
        <v>87</v>
      </c>
      <c r="E36" s="31" t="str">
        <f t="shared" ref="E36:E44" si="164">IF($C36="","",VLOOKUP($C36,$C$6:$AK$33,$E$4-2,FALSE))</f>
        <v/>
      </c>
      <c r="F36" s="263" t="str">
        <f t="shared" ref="F36:F44" si="165">IF($C36="","",VLOOKUP($C36,$C$6:$AK$33,18+$B36,FALSE))</f>
        <v/>
      </c>
      <c r="G36" s="263" t="str">
        <f t="shared" ref="G36:G44" si="166">IF($C36="","",IF(VLOOKUP($C36,$C$6:$AK$33,18+3,FALSE)=1,3,IF(VLOOKUP($C36,$C$6:$AK$33,18+4,FALSE)=1,4,IF(VLOOKUP($C36,$C$6:$AK$33,18+1,FALSE)=1,1,IF(VLOOKUP($C36,$C$6:$AK$33,18+5,FALSE)=1,5,IF(VLOOKUP($C36,$C$6:$AK$33,18+2,FALSE)=1,2,IF(VLOOKUP($C36,$C$6:$AK$33,18+6,FALSE)=1,6,IF(VLOOKUP($C36,$C$6:$AK$33,18+7,FALSE)=1,7,IF(VLOOKUP($C36,$C$6:$AK$33,18+8,FALSE)=1,8,9)))))))))</f>
        <v/>
      </c>
      <c r="H36" s="8" t="str">
        <f t="shared" ref="H36:H44" si="167">IF($C36="","",VLOOKUP($C36,$C$6:$AK$33,35,FALSE))</f>
        <v/>
      </c>
      <c r="I36" s="82">
        <v>3</v>
      </c>
      <c r="J36" s="46" t="str">
        <f t="shared" ref="J36:J44" si="168">IF($C36="","",VLOOKUP($C36,$C$6:$AZ$33,17+AD$4,FALSE))</f>
        <v/>
      </c>
      <c r="K36" s="263" t="str">
        <f t="shared" ref="K36:K44" si="169">IF($C36="","",VLOOKUP($C36,$C$6:$AZ$33,17+AE$4,FALSE))</f>
        <v/>
      </c>
      <c r="L36" s="263" t="str">
        <f t="shared" ref="L36:L44" si="170">IF($C36="","",VLOOKUP($C36,$C$6:$AZ$33,17+AF$4,FALSE))</f>
        <v/>
      </c>
      <c r="M36" s="263" t="str">
        <f t="shared" ref="M36:M44" si="171">IF($C36="","",VLOOKUP($C36,$C$6:$AZ$33,17+AG$4,FALSE))</f>
        <v/>
      </c>
      <c r="N36" s="263" t="str">
        <f t="shared" ref="N36:N44" si="172">IF($C36="","",VLOOKUP($C36,$C$6:$AZ$33,17+AH$4,FALSE))</f>
        <v/>
      </c>
      <c r="O36" s="46" t="str">
        <f t="shared" ref="O36:O44" si="173">IF($C36="","",VLOOKUP($C36,$C$6:$AZ$33,1+AI$4,FALSE))</f>
        <v/>
      </c>
      <c r="P36" s="264" t="str">
        <f t="shared" ref="P36:P44" si="174">IF($C36="","",VLOOKUP($C36,$C$6:$AZ$33,1+AJ$4,FALSE))</f>
        <v/>
      </c>
      <c r="Q36" s="107" t="str">
        <f t="shared" ref="Q36:Q44" si="175">IF($C36="","",IF($D36="DH","-",VLOOKUP($C36,$C$5:$AZ$33,9+VLOOKUP($D36,$T$35:$U$43,2,FALSE),FALSE)))</f>
        <v/>
      </c>
      <c r="R36" s="94" t="str">
        <f t="shared" ref="R36:R44" si="176">IF($C36="","",IF($D36="DH","-",VLOOKUP($C36,$C$5:$AZ$33,VLOOKUP($D36,$T$35:$V$43,3,FALSE),FALSE)))</f>
        <v/>
      </c>
      <c r="T36" s="46" t="s">
        <v>82</v>
      </c>
      <c r="U36" s="46">
        <v>2</v>
      </c>
      <c r="V36" s="264">
        <v>8</v>
      </c>
      <c r="W36" s="263" t="str">
        <f>VLOOKUP($T36,$D$35:$R$44,14,FALSE)</f>
        <v/>
      </c>
      <c r="X36" s="264" t="str">
        <f>VLOOKUP($T36,$D$35:$R$44,15,FALSE)</f>
        <v/>
      </c>
      <c r="AG36" s="192">
        <v>1</v>
      </c>
      <c r="AH36" s="391" t="s">
        <v>315</v>
      </c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2"/>
    </row>
    <row r="37" spans="1:52" x14ac:dyDescent="0.25">
      <c r="B37" s="29">
        <v>2</v>
      </c>
      <c r="C37" s="51"/>
      <c r="D37" s="30" t="s">
        <v>85</v>
      </c>
      <c r="E37" s="31" t="str">
        <f t="shared" si="164"/>
        <v/>
      </c>
      <c r="F37" s="263" t="str">
        <f t="shared" si="165"/>
        <v/>
      </c>
      <c r="G37" s="263" t="str">
        <f t="shared" si="166"/>
        <v/>
      </c>
      <c r="H37" s="8" t="str">
        <f t="shared" si="167"/>
        <v/>
      </c>
      <c r="I37" s="82">
        <v>5</v>
      </c>
      <c r="J37" s="46" t="str">
        <f t="shared" si="168"/>
        <v/>
      </c>
      <c r="K37" s="263" t="str">
        <f t="shared" si="169"/>
        <v/>
      </c>
      <c r="L37" s="263" t="str">
        <f t="shared" si="170"/>
        <v/>
      </c>
      <c r="M37" s="263" t="str">
        <f t="shared" si="171"/>
        <v/>
      </c>
      <c r="N37" s="263" t="str">
        <f t="shared" si="172"/>
        <v/>
      </c>
      <c r="O37" s="46" t="str">
        <f t="shared" si="173"/>
        <v/>
      </c>
      <c r="P37" s="264" t="str">
        <f t="shared" si="174"/>
        <v/>
      </c>
      <c r="Q37" s="108" t="str">
        <f t="shared" si="175"/>
        <v/>
      </c>
      <c r="R37" s="94" t="str">
        <f t="shared" si="176"/>
        <v/>
      </c>
      <c r="T37" s="46" t="s">
        <v>84</v>
      </c>
      <c r="U37" s="46">
        <v>3</v>
      </c>
      <c r="V37" s="264">
        <v>9</v>
      </c>
      <c r="W37" s="263" t="str">
        <f t="shared" ref="W37:W43" si="177">VLOOKUP($T37,$D$35:$R$44,14,FALSE)</f>
        <v/>
      </c>
      <c r="X37" s="264" t="str">
        <f t="shared" ref="X37:X43" si="178">VLOOKUP($T37,$D$35:$R$44,15,FALSE)</f>
        <v/>
      </c>
      <c r="AG37" s="70">
        <v>2</v>
      </c>
      <c r="AH37" s="391" t="s">
        <v>316</v>
      </c>
      <c r="AI37" s="391"/>
      <c r="AJ37" s="391"/>
      <c r="AK37" s="391"/>
      <c r="AL37" s="391"/>
      <c r="AM37" s="391"/>
      <c r="AN37" s="391"/>
      <c r="AO37" s="391"/>
      <c r="AP37" s="391"/>
      <c r="AQ37" s="391"/>
      <c r="AR37" s="391"/>
      <c r="AS37" s="391"/>
      <c r="AT37" s="392"/>
    </row>
    <row r="38" spans="1:52" x14ac:dyDescent="0.25">
      <c r="B38" s="29">
        <v>3</v>
      </c>
      <c r="C38" s="51"/>
      <c r="D38" s="30" t="s">
        <v>12</v>
      </c>
      <c r="E38" s="31" t="str">
        <f t="shared" si="164"/>
        <v/>
      </c>
      <c r="F38" s="263" t="str">
        <f t="shared" si="165"/>
        <v/>
      </c>
      <c r="G38" s="263" t="str">
        <f t="shared" si="166"/>
        <v/>
      </c>
      <c r="H38" s="8" t="str">
        <f t="shared" si="167"/>
        <v/>
      </c>
      <c r="I38" s="82">
        <v>1</v>
      </c>
      <c r="J38" s="46" t="str">
        <f t="shared" si="168"/>
        <v/>
      </c>
      <c r="K38" s="263" t="str">
        <f t="shared" si="169"/>
        <v/>
      </c>
      <c r="L38" s="263" t="str">
        <f t="shared" si="170"/>
        <v/>
      </c>
      <c r="M38" s="263" t="str">
        <f t="shared" si="171"/>
        <v/>
      </c>
      <c r="N38" s="263" t="str">
        <f t="shared" si="172"/>
        <v/>
      </c>
      <c r="O38" s="46" t="str">
        <f t="shared" si="173"/>
        <v/>
      </c>
      <c r="P38" s="264" t="str">
        <f t="shared" si="174"/>
        <v/>
      </c>
      <c r="Q38" s="108" t="str">
        <f t="shared" si="175"/>
        <v/>
      </c>
      <c r="R38" s="94" t="str">
        <f t="shared" si="176"/>
        <v/>
      </c>
      <c r="T38" s="46" t="s">
        <v>85</v>
      </c>
      <c r="U38" s="46">
        <v>4</v>
      </c>
      <c r="V38" s="264">
        <v>9</v>
      </c>
      <c r="W38" s="263" t="str">
        <f t="shared" si="177"/>
        <v/>
      </c>
      <c r="X38" s="264" t="str">
        <f t="shared" si="178"/>
        <v/>
      </c>
      <c r="AG38" s="70">
        <v>3</v>
      </c>
      <c r="AH38" s="391" t="s">
        <v>318</v>
      </c>
      <c r="AI38" s="391"/>
      <c r="AJ38" s="391"/>
      <c r="AK38" s="391"/>
      <c r="AL38" s="391"/>
      <c r="AM38" s="391"/>
      <c r="AN38" s="391"/>
      <c r="AO38" s="391"/>
      <c r="AP38" s="391"/>
      <c r="AQ38" s="391"/>
      <c r="AR38" s="391"/>
      <c r="AS38" s="391"/>
      <c r="AT38" s="392"/>
    </row>
    <row r="39" spans="1:52" x14ac:dyDescent="0.25">
      <c r="B39" s="29">
        <v>4</v>
      </c>
      <c r="C39" s="51"/>
      <c r="D39" s="58" t="s">
        <v>88</v>
      </c>
      <c r="E39" s="31" t="str">
        <f t="shared" si="164"/>
        <v/>
      </c>
      <c r="F39" s="263" t="str">
        <f t="shared" si="165"/>
        <v/>
      </c>
      <c r="G39" s="263" t="str">
        <f t="shared" si="166"/>
        <v/>
      </c>
      <c r="H39" s="8" t="str">
        <f t="shared" si="167"/>
        <v/>
      </c>
      <c r="I39" s="82">
        <v>2</v>
      </c>
      <c r="J39" s="46" t="str">
        <f t="shared" si="168"/>
        <v/>
      </c>
      <c r="K39" s="263" t="str">
        <f t="shared" si="169"/>
        <v/>
      </c>
      <c r="L39" s="263" t="str">
        <f t="shared" si="170"/>
        <v/>
      </c>
      <c r="M39" s="263" t="str">
        <f t="shared" si="171"/>
        <v/>
      </c>
      <c r="N39" s="263" t="str">
        <f t="shared" si="172"/>
        <v/>
      </c>
      <c r="O39" s="46" t="str">
        <f t="shared" si="173"/>
        <v/>
      </c>
      <c r="P39" s="264" t="str">
        <f t="shared" si="174"/>
        <v/>
      </c>
      <c r="Q39" s="108" t="str">
        <f t="shared" si="175"/>
        <v/>
      </c>
      <c r="R39" s="94" t="str">
        <f t="shared" si="176"/>
        <v/>
      </c>
      <c r="T39" s="46" t="s">
        <v>86</v>
      </c>
      <c r="U39" s="46">
        <v>5</v>
      </c>
      <c r="V39" s="264">
        <v>9</v>
      </c>
      <c r="W39" s="263" t="str">
        <f t="shared" si="177"/>
        <v/>
      </c>
      <c r="X39" s="264" t="str">
        <f t="shared" si="178"/>
        <v/>
      </c>
      <c r="AG39" s="70">
        <v>4</v>
      </c>
      <c r="AH39" s="398" t="s">
        <v>317</v>
      </c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</row>
    <row r="40" spans="1:52" x14ac:dyDescent="0.25">
      <c r="B40" s="29">
        <v>5</v>
      </c>
      <c r="C40" s="51"/>
      <c r="D40" s="58" t="s">
        <v>84</v>
      </c>
      <c r="E40" s="31" t="str">
        <f t="shared" si="164"/>
        <v/>
      </c>
      <c r="F40" s="263" t="str">
        <f t="shared" si="165"/>
        <v/>
      </c>
      <c r="G40" s="263" t="str">
        <f t="shared" si="166"/>
        <v/>
      </c>
      <c r="H40" s="8" t="str">
        <f t="shared" si="167"/>
        <v/>
      </c>
      <c r="I40" s="82">
        <v>4</v>
      </c>
      <c r="J40" s="46" t="str">
        <f t="shared" si="168"/>
        <v/>
      </c>
      <c r="K40" s="263" t="str">
        <f t="shared" si="169"/>
        <v/>
      </c>
      <c r="L40" s="263" t="str">
        <f t="shared" si="170"/>
        <v/>
      </c>
      <c r="M40" s="263" t="str">
        <f t="shared" si="171"/>
        <v/>
      </c>
      <c r="N40" s="263" t="str">
        <f t="shared" si="172"/>
        <v/>
      </c>
      <c r="O40" s="46" t="str">
        <f t="shared" si="173"/>
        <v/>
      </c>
      <c r="P40" s="264" t="str">
        <f t="shared" si="174"/>
        <v/>
      </c>
      <c r="Q40" s="108" t="str">
        <f t="shared" si="175"/>
        <v/>
      </c>
      <c r="R40" s="94" t="str">
        <f t="shared" si="176"/>
        <v/>
      </c>
      <c r="T40" s="46" t="s">
        <v>87</v>
      </c>
      <c r="U40" s="46">
        <v>6</v>
      </c>
      <c r="V40" s="264">
        <v>9</v>
      </c>
      <c r="W40" s="263" t="str">
        <f t="shared" si="177"/>
        <v/>
      </c>
      <c r="X40" s="264" t="str">
        <f t="shared" si="178"/>
        <v/>
      </c>
      <c r="AG40" s="71">
        <v>5</v>
      </c>
      <c r="AH40" s="382" t="s">
        <v>319</v>
      </c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2"/>
      <c r="AT40" s="383"/>
    </row>
    <row r="41" spans="1:52" x14ac:dyDescent="0.25">
      <c r="B41" s="29">
        <v>6</v>
      </c>
      <c r="C41" s="51"/>
      <c r="D41" s="58" t="s">
        <v>86</v>
      </c>
      <c r="E41" s="31" t="str">
        <f t="shared" si="164"/>
        <v/>
      </c>
      <c r="F41" s="263" t="str">
        <f t="shared" si="165"/>
        <v/>
      </c>
      <c r="G41" s="263" t="str">
        <f t="shared" si="166"/>
        <v/>
      </c>
      <c r="H41" s="8" t="str">
        <f t="shared" si="167"/>
        <v/>
      </c>
      <c r="I41" s="82">
        <v>6</v>
      </c>
      <c r="J41" s="46" t="str">
        <f t="shared" si="168"/>
        <v/>
      </c>
      <c r="K41" s="263" t="str">
        <f t="shared" si="169"/>
        <v/>
      </c>
      <c r="L41" s="263" t="str">
        <f t="shared" si="170"/>
        <v/>
      </c>
      <c r="M41" s="263" t="str">
        <f t="shared" si="171"/>
        <v/>
      </c>
      <c r="N41" s="263" t="str">
        <f t="shared" si="172"/>
        <v/>
      </c>
      <c r="O41" s="46" t="str">
        <f t="shared" si="173"/>
        <v/>
      </c>
      <c r="P41" s="264" t="str">
        <f t="shared" si="174"/>
        <v/>
      </c>
      <c r="Q41" s="108" t="str">
        <f t="shared" si="175"/>
        <v/>
      </c>
      <c r="R41" s="94" t="str">
        <f t="shared" si="176"/>
        <v/>
      </c>
      <c r="T41" s="46" t="s">
        <v>88</v>
      </c>
      <c r="U41" s="46">
        <v>7</v>
      </c>
      <c r="V41" s="264">
        <v>10</v>
      </c>
      <c r="W41" s="263" t="str">
        <f t="shared" si="177"/>
        <v/>
      </c>
      <c r="X41" s="264" t="str">
        <f t="shared" si="178"/>
        <v/>
      </c>
    </row>
    <row r="42" spans="1:52" x14ac:dyDescent="0.25">
      <c r="B42" s="29">
        <v>7</v>
      </c>
      <c r="C42" s="51"/>
      <c r="D42" s="58" t="s">
        <v>90</v>
      </c>
      <c r="E42" s="31" t="str">
        <f t="shared" si="164"/>
        <v/>
      </c>
      <c r="F42" s="263" t="str">
        <f t="shared" si="165"/>
        <v/>
      </c>
      <c r="G42" s="263" t="str">
        <f t="shared" si="166"/>
        <v/>
      </c>
      <c r="H42" s="8" t="str">
        <f t="shared" si="167"/>
        <v/>
      </c>
      <c r="I42" s="82">
        <v>7</v>
      </c>
      <c r="J42" s="46" t="str">
        <f t="shared" si="168"/>
        <v/>
      </c>
      <c r="K42" s="263" t="str">
        <f t="shared" si="169"/>
        <v/>
      </c>
      <c r="L42" s="263" t="str">
        <f t="shared" si="170"/>
        <v/>
      </c>
      <c r="M42" s="263" t="str">
        <f t="shared" si="171"/>
        <v/>
      </c>
      <c r="N42" s="263" t="str">
        <f t="shared" si="172"/>
        <v/>
      </c>
      <c r="O42" s="46" t="str">
        <f t="shared" si="173"/>
        <v/>
      </c>
      <c r="P42" s="264" t="str">
        <f t="shared" si="174"/>
        <v/>
      </c>
      <c r="Q42" s="108" t="str">
        <f t="shared" si="175"/>
        <v/>
      </c>
      <c r="R42" s="94" t="str">
        <f t="shared" si="176"/>
        <v/>
      </c>
      <c r="T42" s="46" t="s">
        <v>89</v>
      </c>
      <c r="U42" s="46">
        <v>8</v>
      </c>
      <c r="V42" s="264">
        <v>10</v>
      </c>
      <c r="W42" s="263" t="str">
        <f t="shared" si="177"/>
        <v/>
      </c>
      <c r="X42" s="264" t="str">
        <f t="shared" si="178"/>
        <v/>
      </c>
    </row>
    <row r="43" spans="1:52" x14ac:dyDescent="0.25">
      <c r="B43" s="29">
        <v>8</v>
      </c>
      <c r="C43" s="51"/>
      <c r="D43" s="58" t="s">
        <v>89</v>
      </c>
      <c r="E43" s="31" t="str">
        <f t="shared" si="164"/>
        <v/>
      </c>
      <c r="F43" s="263" t="str">
        <f t="shared" si="165"/>
        <v/>
      </c>
      <c r="G43" s="263" t="str">
        <f t="shared" si="166"/>
        <v/>
      </c>
      <c r="H43" s="8" t="str">
        <f t="shared" si="167"/>
        <v/>
      </c>
      <c r="I43" s="82">
        <v>8</v>
      </c>
      <c r="J43" s="46" t="str">
        <f t="shared" si="168"/>
        <v/>
      </c>
      <c r="K43" s="263" t="str">
        <f t="shared" si="169"/>
        <v/>
      </c>
      <c r="L43" s="263" t="str">
        <f t="shared" si="170"/>
        <v/>
      </c>
      <c r="M43" s="263" t="str">
        <f t="shared" si="171"/>
        <v/>
      </c>
      <c r="N43" s="263" t="str">
        <f t="shared" si="172"/>
        <v/>
      </c>
      <c r="O43" s="46" t="str">
        <f t="shared" si="173"/>
        <v/>
      </c>
      <c r="P43" s="264" t="str">
        <f t="shared" si="174"/>
        <v/>
      </c>
      <c r="Q43" s="108" t="str">
        <f t="shared" si="175"/>
        <v/>
      </c>
      <c r="R43" s="94" t="str">
        <f t="shared" si="176"/>
        <v/>
      </c>
      <c r="T43" s="47" t="s">
        <v>90</v>
      </c>
      <c r="U43" s="47">
        <v>9</v>
      </c>
      <c r="V43" s="262">
        <v>10</v>
      </c>
      <c r="W43" s="261" t="str">
        <f t="shared" si="177"/>
        <v/>
      </c>
      <c r="X43" s="262" t="str">
        <f t="shared" si="178"/>
        <v/>
      </c>
    </row>
    <row r="44" spans="1:52" x14ac:dyDescent="0.25">
      <c r="B44" s="32">
        <v>9</v>
      </c>
      <c r="C44" s="52"/>
      <c r="D44" s="33" t="s">
        <v>82</v>
      </c>
      <c r="E44" s="35" t="str">
        <f t="shared" si="164"/>
        <v/>
      </c>
      <c r="F44" s="261" t="str">
        <f t="shared" si="165"/>
        <v/>
      </c>
      <c r="G44" s="261" t="str">
        <f t="shared" si="166"/>
        <v/>
      </c>
      <c r="H44" s="62" t="str">
        <f t="shared" si="167"/>
        <v/>
      </c>
      <c r="I44" s="83">
        <v>9</v>
      </c>
      <c r="J44" s="47" t="str">
        <f t="shared" si="168"/>
        <v/>
      </c>
      <c r="K44" s="261" t="str">
        <f t="shared" si="169"/>
        <v/>
      </c>
      <c r="L44" s="261" t="str">
        <f t="shared" si="170"/>
        <v/>
      </c>
      <c r="M44" s="261" t="str">
        <f t="shared" si="171"/>
        <v/>
      </c>
      <c r="N44" s="261" t="str">
        <f t="shared" si="172"/>
        <v/>
      </c>
      <c r="O44" s="47" t="str">
        <f t="shared" si="173"/>
        <v/>
      </c>
      <c r="P44" s="262" t="str">
        <f t="shared" si="174"/>
        <v/>
      </c>
      <c r="Q44" s="109" t="str">
        <f t="shared" si="175"/>
        <v/>
      </c>
      <c r="R44" s="95" t="str">
        <f t="shared" si="176"/>
        <v/>
      </c>
    </row>
    <row r="45" spans="1:52" x14ac:dyDescent="0.25">
      <c r="B45" s="4"/>
      <c r="C45" s="30"/>
      <c r="D45" s="30"/>
      <c r="E45" s="30"/>
      <c r="F45" s="263"/>
      <c r="G45" s="263"/>
      <c r="H45" s="9"/>
    </row>
    <row r="46" spans="1:52" x14ac:dyDescent="0.25">
      <c r="B46" s="25" t="s">
        <v>184</v>
      </c>
      <c r="C46" s="28">
        <f>COUNTA(C6:C17,C20:C27,C30:C33)</f>
        <v>1</v>
      </c>
      <c r="D46" s="275">
        <f>C46/$C$48</f>
        <v>1</v>
      </c>
      <c r="E46" s="30"/>
      <c r="F46" s="263"/>
      <c r="G46" s="263"/>
      <c r="H46" s="9"/>
    </row>
    <row r="47" spans="1:52" x14ac:dyDescent="0.25">
      <c r="B47" s="29" t="s">
        <v>185</v>
      </c>
      <c r="C47" s="31">
        <f>COUNTA(C51:C56,C59:C60,C63:C72)</f>
        <v>0</v>
      </c>
      <c r="D47" s="275">
        <f>C47/$C$48</f>
        <v>0</v>
      </c>
      <c r="E47" s="30"/>
      <c r="F47" s="263"/>
      <c r="G47" s="263"/>
      <c r="H47" s="9"/>
    </row>
    <row r="48" spans="1:52" x14ac:dyDescent="0.25">
      <c r="B48" s="32" t="s">
        <v>186</v>
      </c>
      <c r="C48" s="35">
        <f>C46+C47</f>
        <v>1</v>
      </c>
      <c r="D48" s="30"/>
      <c r="E48" s="30"/>
      <c r="F48" s="263"/>
      <c r="G48" s="263"/>
      <c r="H48" s="9"/>
    </row>
    <row r="49" spans="1:33" x14ac:dyDescent="0.25">
      <c r="I49">
        <v>6</v>
      </c>
      <c r="K49">
        <v>11</v>
      </c>
      <c r="L49">
        <v>12</v>
      </c>
      <c r="M49">
        <v>13</v>
      </c>
      <c r="N49">
        <v>17</v>
      </c>
      <c r="O49">
        <f>N49+2</f>
        <v>19</v>
      </c>
      <c r="P49">
        <f t="shared" ref="P49:Y49" si="179">O49+2</f>
        <v>21</v>
      </c>
      <c r="Q49">
        <f t="shared" si="179"/>
        <v>23</v>
      </c>
      <c r="R49">
        <f t="shared" si="179"/>
        <v>25</v>
      </c>
      <c r="S49">
        <f t="shared" si="179"/>
        <v>27</v>
      </c>
      <c r="T49">
        <f t="shared" si="179"/>
        <v>29</v>
      </c>
      <c r="U49">
        <f t="shared" si="179"/>
        <v>31</v>
      </c>
      <c r="V49">
        <f t="shared" si="179"/>
        <v>33</v>
      </c>
      <c r="W49">
        <f t="shared" si="179"/>
        <v>35</v>
      </c>
      <c r="X49">
        <f t="shared" si="179"/>
        <v>37</v>
      </c>
      <c r="Y49">
        <f t="shared" si="179"/>
        <v>39</v>
      </c>
      <c r="Z49">
        <v>41</v>
      </c>
      <c r="AA49">
        <v>42</v>
      </c>
      <c r="AB49">
        <v>43</v>
      </c>
      <c r="AC49">
        <v>46</v>
      </c>
      <c r="AD49">
        <v>14</v>
      </c>
      <c r="AE49">
        <v>15</v>
      </c>
      <c r="AF49">
        <v>16</v>
      </c>
      <c r="AG49">
        <v>48</v>
      </c>
    </row>
    <row r="50" spans="1:33" s="263" customFormat="1" ht="74.25" x14ac:dyDescent="0.25">
      <c r="A50" s="66" t="s">
        <v>183</v>
      </c>
      <c r="B50" s="258" t="s">
        <v>116</v>
      </c>
      <c r="C50" s="37" t="s">
        <v>108</v>
      </c>
      <c r="D50" s="37" t="s">
        <v>81</v>
      </c>
      <c r="E50" s="43" t="s">
        <v>92</v>
      </c>
      <c r="F50" s="39" t="s">
        <v>173</v>
      </c>
      <c r="G50" s="39" t="s">
        <v>174</v>
      </c>
      <c r="H50" s="39" t="s">
        <v>175</v>
      </c>
      <c r="I50" s="69" t="s">
        <v>202</v>
      </c>
      <c r="J50" s="69" t="s">
        <v>179</v>
      </c>
      <c r="K50" s="67" t="s">
        <v>176</v>
      </c>
      <c r="L50" s="67" t="s">
        <v>177</v>
      </c>
      <c r="M50" s="68" t="s">
        <v>178</v>
      </c>
      <c r="N50" s="67" t="s">
        <v>50</v>
      </c>
      <c r="O50" s="67" t="s">
        <v>52</v>
      </c>
      <c r="P50" s="67" t="s">
        <v>54</v>
      </c>
      <c r="Q50" s="67" t="s">
        <v>56</v>
      </c>
      <c r="R50" s="67" t="s">
        <v>58</v>
      </c>
      <c r="S50" s="67" t="s">
        <v>98</v>
      </c>
      <c r="T50" s="67" t="s">
        <v>61</v>
      </c>
      <c r="U50" s="67" t="s">
        <v>63</v>
      </c>
      <c r="V50" s="67" t="s">
        <v>65</v>
      </c>
      <c r="W50" s="67" t="s">
        <v>67</v>
      </c>
      <c r="X50" s="67" t="s">
        <v>69</v>
      </c>
      <c r="Y50" s="68" t="s">
        <v>71</v>
      </c>
      <c r="Z50" s="72" t="s">
        <v>189</v>
      </c>
      <c r="AA50" s="67" t="s">
        <v>188</v>
      </c>
      <c r="AB50" s="68" t="s">
        <v>190</v>
      </c>
      <c r="AC50" s="276" t="s">
        <v>403</v>
      </c>
      <c r="AD50" s="67" t="s">
        <v>176</v>
      </c>
      <c r="AE50" s="67" t="s">
        <v>177</v>
      </c>
      <c r="AF50" s="68" t="s">
        <v>178</v>
      </c>
      <c r="AG50" s="276" t="s">
        <v>187</v>
      </c>
    </row>
    <row r="51" spans="1:33" x14ac:dyDescent="0.25">
      <c r="A51" s="263">
        <v>1</v>
      </c>
      <c r="B51" s="29" t="s">
        <v>98</v>
      </c>
      <c r="C51" s="291"/>
      <c r="D51" s="30" t="str">
        <f>IF($C51="","",VLOOKUP($C51,KALPit!$F$10:$BI$212,D$4,FALSE))</f>
        <v/>
      </c>
      <c r="E51" s="31" t="str">
        <f>IF($C51="","",VLOOKUP($C51,KALPit!$F$10:$BI$212,E$4+1,FALSE))</f>
        <v/>
      </c>
      <c r="F51" s="263" t="str">
        <f>IF($C51="","",IF(AG51&gt;7,1,0))</f>
        <v/>
      </c>
      <c r="G51" s="263" t="str">
        <f>IF($C51="","",IF(AG51&gt;6.5,1,0))</f>
        <v/>
      </c>
      <c r="H51" s="263" t="str">
        <f>IF($C51="","",IF(AG51&gt;6,1,0))</f>
        <v/>
      </c>
      <c r="I51" s="91" t="str">
        <f>IF($C51="","",VLOOKUP($C51,KALPit!$F$10:$BI$170,I$49,FALSE))</f>
        <v/>
      </c>
      <c r="J51" s="70" t="str">
        <f t="shared" ref="J51:J56" si="180">IF($C51="","",COUNT(N51:Y51))</f>
        <v/>
      </c>
      <c r="K51" s="263" t="str">
        <f>IF($C51="","",VLOOKUP($C51,KALPit!$F$10:$BI$170,K$49,FALSE))</f>
        <v/>
      </c>
      <c r="L51" s="263" t="str">
        <f>IF($C51="","",VLOOKUP($C51,KALPit!$F$10:$BI$170,L$49,FALSE))</f>
        <v/>
      </c>
      <c r="M51" s="264" t="str">
        <f>IF($C51="","",VLOOKUP($C51,KALPit!$F$10:$BI$170,M$49,FALSE))</f>
        <v/>
      </c>
      <c r="N51" s="263" t="str">
        <f>IF($C51="","",VLOOKUP($C51,KALPit!$F$10:$BI$170,N$49,FALSE))</f>
        <v/>
      </c>
      <c r="O51" s="263" t="str">
        <f>IF($C51="","",VLOOKUP($C51,KALPit!$F$10:$BI$170,O$49,FALSE))</f>
        <v/>
      </c>
      <c r="P51" s="263" t="str">
        <f>IF($C51="","",VLOOKUP($C51,KALPit!$F$10:$BI$170,P$49,FALSE))</f>
        <v/>
      </c>
      <c r="Q51" s="263" t="str">
        <f>IF($C51="","",VLOOKUP($C51,KALPit!$F$10:$BI$170,Q$49,FALSE))</f>
        <v/>
      </c>
      <c r="R51" s="263" t="str">
        <f>IF($C51="","",VLOOKUP($C51,KALPit!$F$10:$BI$170,R$49,FALSE))</f>
        <v/>
      </c>
      <c r="S51" s="263" t="str">
        <f>IF($C51="","",VLOOKUP($C51,KALPit!$F$10:$BI$170,S$49,FALSE))</f>
        <v/>
      </c>
      <c r="T51" s="263" t="str">
        <f>IF($C51="","",VLOOKUP($C51,KALPit!$F$10:$BI$170,T$49,FALSE))</f>
        <v/>
      </c>
      <c r="U51" s="263" t="str">
        <f>IF($C51="","",VLOOKUP($C51,KALPit!$F$10:$BI$170,U$49,FALSE))</f>
        <v/>
      </c>
      <c r="V51" s="263" t="str">
        <f>IF($C51="","",VLOOKUP($C51,KALPit!$F$10:$BI$170,V$49,FALSE))</f>
        <v/>
      </c>
      <c r="W51" s="263" t="str">
        <f>IF($C51="","",VLOOKUP($C51,KALPit!$F$10:$BI$170,W$49,FALSE))</f>
        <v/>
      </c>
      <c r="X51" s="263" t="str">
        <f>IF($C51="","",VLOOKUP($C51,KALPit!$F$10:$BI$170,X$49,FALSE))</f>
        <v/>
      </c>
      <c r="Y51" s="264" t="str">
        <f>IF($C51="","",VLOOKUP($C51,KALPit!$F$10:$BI$170,Y$49,FALSE))</f>
        <v/>
      </c>
      <c r="Z51" s="46" t="str">
        <f>IF($C51="","",VLOOKUP($C51,KALPit!$F$10:$BI$170,Z$49,FALSE))</f>
        <v/>
      </c>
      <c r="AA51" s="263" t="str">
        <f>IF($C51="","",VLOOKUP($C51,KALPit!$F$10:$BI$170,AA$49,FALSE))</f>
        <v/>
      </c>
      <c r="AB51" s="73" t="str">
        <f>IF($C51="","",VLOOKUP($C51,KALPit!$F$10:$BI$170,AB$49,FALSE))</f>
        <v/>
      </c>
      <c r="AC51" s="277" t="str">
        <f>IF($C51="","",VLOOKUP($C51,KALPit!$F$10:$BI$170,AC$49,FALSE))</f>
        <v/>
      </c>
      <c r="AD51" s="263" t="str">
        <f>IF($C51="","",VLOOKUP($C51,KALPit!$F$10:$BI$170,AD$49,FALSE))</f>
        <v/>
      </c>
      <c r="AE51" s="263" t="str">
        <f>IF($C51="","",VLOOKUP($C51,KALPit!$F$10:$BI$170,AE$49,FALSE))</f>
        <v/>
      </c>
      <c r="AF51" s="264" t="str">
        <f>IF($C51="","",VLOOKUP($C51,KALPit!$F$10:$BI$170,AF$49,FALSE))</f>
        <v/>
      </c>
      <c r="AG51" s="277" t="str">
        <f>IF($C51="","",VLOOKUP($C51,KALPit!$F$10:$BI$170,AG$49,FALSE))</f>
        <v/>
      </c>
    </row>
    <row r="52" spans="1:33" x14ac:dyDescent="0.25">
      <c r="A52" s="263">
        <v>2</v>
      </c>
      <c r="B52" s="29" t="s">
        <v>98</v>
      </c>
      <c r="C52" s="30"/>
      <c r="D52" s="30" t="str">
        <f>IF($C52="","",VLOOKUP($C52,KALPit!$F$10:$BI$212,D$4,FALSE))</f>
        <v/>
      </c>
      <c r="E52" s="31" t="str">
        <f>IF($C52="","",VLOOKUP($C52,KALPit!$F$10:$BI$212,E$4+1,FALSE))</f>
        <v/>
      </c>
      <c r="F52" s="263" t="str">
        <f t="shared" ref="F52:F56" si="181">IF($C52="","",IF(AG52&gt;7,1,0))</f>
        <v/>
      </c>
      <c r="G52" s="263" t="str">
        <f t="shared" ref="G52:G56" si="182">IF($C52="","",IF(AG52&gt;6.5,1,0))</f>
        <v/>
      </c>
      <c r="H52" s="263" t="str">
        <f t="shared" ref="H52:H56" si="183">IF($C52="","",IF(AG52&gt;6,1,0))</f>
        <v/>
      </c>
      <c r="I52" s="92" t="str">
        <f>IF($C52="","",VLOOKUP($C52,KALPit!$F$10:$BI$170,I$49,FALSE))</f>
        <v/>
      </c>
      <c r="J52" s="70" t="str">
        <f t="shared" si="180"/>
        <v/>
      </c>
      <c r="K52" s="263" t="str">
        <f>IF($C52="","",VLOOKUP($C52,KALPit!$F$10:$BI$170,K$49,FALSE))</f>
        <v/>
      </c>
      <c r="L52" s="263" t="str">
        <f>IF($C52="","",VLOOKUP($C52,KALPit!$F$10:$BI$170,L$49,FALSE))</f>
        <v/>
      </c>
      <c r="M52" s="264" t="str">
        <f>IF($C52="","",VLOOKUP($C52,KALPit!$F$10:$BI$170,M$49,FALSE))</f>
        <v/>
      </c>
      <c r="N52" s="263" t="str">
        <f>IF($C52="","",VLOOKUP($C52,KALPit!$F$10:$BI$170,N$49,FALSE))</f>
        <v/>
      </c>
      <c r="O52" s="263" t="str">
        <f>IF($C52="","",VLOOKUP($C52,KALPit!$F$10:$BI$170,O$49,FALSE))</f>
        <v/>
      </c>
      <c r="P52" s="263" t="str">
        <f>IF($C52="","",VLOOKUP($C52,KALPit!$F$10:$BI$170,P$49,FALSE))</f>
        <v/>
      </c>
      <c r="Q52" s="263" t="str">
        <f>IF($C52="","",VLOOKUP($C52,KALPit!$F$10:$BI$170,Q$49,FALSE))</f>
        <v/>
      </c>
      <c r="R52" s="263" t="str">
        <f>IF($C52="","",VLOOKUP($C52,KALPit!$F$10:$BI$170,R$49,FALSE))</f>
        <v/>
      </c>
      <c r="S52" s="263" t="str">
        <f>IF($C52="","",VLOOKUP($C52,KALPit!$F$10:$BI$170,S$49,FALSE))</f>
        <v/>
      </c>
      <c r="T52" s="263" t="str">
        <f>IF($C52="","",VLOOKUP($C52,KALPit!$F$10:$BI$170,T$49,FALSE))</f>
        <v/>
      </c>
      <c r="U52" s="263" t="str">
        <f>IF($C52="","",VLOOKUP($C52,KALPit!$F$10:$BI$170,U$49,FALSE))</f>
        <v/>
      </c>
      <c r="V52" s="263" t="str">
        <f>IF($C52="","",VLOOKUP($C52,KALPit!$F$10:$BI$170,V$49,FALSE))</f>
        <v/>
      </c>
      <c r="W52" s="263" t="str">
        <f>IF($C52="","",VLOOKUP($C52,KALPit!$F$10:$BI$170,W$49,FALSE))</f>
        <v/>
      </c>
      <c r="X52" s="263" t="str">
        <f>IF($C52="","",VLOOKUP($C52,KALPit!$F$10:$BI$170,X$49,FALSE))</f>
        <v/>
      </c>
      <c r="Y52" s="264" t="str">
        <f>IF($C52="","",VLOOKUP($C52,KALPit!$F$10:$BI$170,Y$49,FALSE))</f>
        <v/>
      </c>
      <c r="Z52" s="46" t="str">
        <f>IF($C52="","",VLOOKUP($C52,KALPit!$F$10:$BI$170,Z$49,FALSE))</f>
        <v/>
      </c>
      <c r="AA52" s="263" t="str">
        <f>IF($C52="","",VLOOKUP($C52,KALPit!$F$10:$BI$170,AA$49,FALSE))</f>
        <v/>
      </c>
      <c r="AB52" s="73" t="str">
        <f>IF($C52="","",VLOOKUP($C52,KALPit!$F$10:$BI$170,AB$49,FALSE))</f>
        <v/>
      </c>
      <c r="AC52" s="60" t="str">
        <f>IF($C52="","",VLOOKUP($C52,KALPit!$F$10:$BI$170,AC$49,FALSE))</f>
        <v/>
      </c>
      <c r="AD52" s="263" t="str">
        <f>IF($C52="","",VLOOKUP($C52,KALPit!$F$10:$BI$170,AD$49,FALSE))</f>
        <v/>
      </c>
      <c r="AE52" s="263" t="str">
        <f>IF($C52="","",VLOOKUP($C52,KALPit!$F$10:$BI$170,AE$49,FALSE))</f>
        <v/>
      </c>
      <c r="AF52" s="264" t="str">
        <f>IF($C52="","",VLOOKUP($C52,KALPit!$F$10:$BI$170,AF$49,FALSE))</f>
        <v/>
      </c>
      <c r="AG52" s="60" t="str">
        <f>IF($C52="","",VLOOKUP($C52,KALPit!$F$10:$BI$170,AG$49,FALSE))</f>
        <v/>
      </c>
    </row>
    <row r="53" spans="1:33" x14ac:dyDescent="0.25">
      <c r="A53" s="263">
        <v>3</v>
      </c>
      <c r="B53" s="29" t="s">
        <v>98</v>
      </c>
      <c r="C53" s="58"/>
      <c r="D53" s="30" t="str">
        <f>IF($C53="","",VLOOKUP($C53,KALPit!$F$10:$BI$212,D$4,FALSE))</f>
        <v/>
      </c>
      <c r="E53" s="31" t="str">
        <f>IF($C53="","",VLOOKUP($C53,KALPit!$F$10:$BI$212,E$4+1,FALSE))</f>
        <v/>
      </c>
      <c r="F53" s="263" t="str">
        <f t="shared" si="181"/>
        <v/>
      </c>
      <c r="G53" s="263" t="str">
        <f t="shared" si="182"/>
        <v/>
      </c>
      <c r="H53" s="263" t="str">
        <f t="shared" si="183"/>
        <v/>
      </c>
      <c r="I53" s="92" t="str">
        <f>IF($C53="","",VLOOKUP($C53,KALPit!$F$10:$BI$170,I$49,FALSE))</f>
        <v/>
      </c>
      <c r="J53" s="70" t="str">
        <f t="shared" si="180"/>
        <v/>
      </c>
      <c r="K53" s="263" t="str">
        <f>IF($C53="","",VLOOKUP($C53,KALPit!$F$10:$BI$170,K$49,FALSE))</f>
        <v/>
      </c>
      <c r="L53" s="263" t="str">
        <f>IF($C53="","",VLOOKUP($C53,KALPit!$F$10:$BI$170,L$49,FALSE))</f>
        <v/>
      </c>
      <c r="M53" s="264" t="str">
        <f>IF($C53="","",VLOOKUP($C53,KALPit!$F$10:$BI$170,M$49,FALSE))</f>
        <v/>
      </c>
      <c r="N53" s="263" t="str">
        <f>IF($C53="","",VLOOKUP($C53,KALPit!$F$10:$BI$170,N$49,FALSE))</f>
        <v/>
      </c>
      <c r="O53" s="263" t="str">
        <f>IF($C53="","",VLOOKUP($C53,KALPit!$F$10:$BI$170,O$49,FALSE))</f>
        <v/>
      </c>
      <c r="P53" s="263" t="str">
        <f>IF($C53="","",VLOOKUP($C53,KALPit!$F$10:$BI$170,P$49,FALSE))</f>
        <v/>
      </c>
      <c r="Q53" s="263" t="str">
        <f>IF($C53="","",VLOOKUP($C53,KALPit!$F$10:$BI$170,Q$49,FALSE))</f>
        <v/>
      </c>
      <c r="R53" s="263" t="str">
        <f>IF($C53="","",VLOOKUP($C53,KALPit!$F$10:$BI$170,R$49,FALSE))</f>
        <v/>
      </c>
      <c r="S53" s="263" t="str">
        <f>IF($C53="","",VLOOKUP($C53,KALPit!$F$10:$BI$170,S$49,FALSE))</f>
        <v/>
      </c>
      <c r="T53" s="263" t="str">
        <f>IF($C53="","",VLOOKUP($C53,KALPit!$F$10:$BI$170,T$49,FALSE))</f>
        <v/>
      </c>
      <c r="U53" s="263" t="str">
        <f>IF($C53="","",VLOOKUP($C53,KALPit!$F$10:$BI$170,U$49,FALSE))</f>
        <v/>
      </c>
      <c r="V53" s="263" t="str">
        <f>IF($C53="","",VLOOKUP($C53,KALPit!$F$10:$BI$170,V$49,FALSE))</f>
        <v/>
      </c>
      <c r="W53" s="263" t="str">
        <f>IF($C53="","",VLOOKUP($C53,KALPit!$F$10:$BI$170,W$49,FALSE))</f>
        <v/>
      </c>
      <c r="X53" s="263" t="str">
        <f>IF($C53="","",VLOOKUP($C53,KALPit!$F$10:$BI$170,X$49,FALSE))</f>
        <v/>
      </c>
      <c r="Y53" s="264" t="str">
        <f>IF($C53="","",VLOOKUP($C53,KALPit!$F$10:$BI$170,Y$49,FALSE))</f>
        <v/>
      </c>
      <c r="Z53" s="46" t="str">
        <f>IF($C53="","",VLOOKUP($C53,KALPit!$F$10:$BI$170,Z$49,FALSE))</f>
        <v/>
      </c>
      <c r="AA53" s="263" t="str">
        <f>IF($C53="","",VLOOKUP($C53,KALPit!$F$10:$BI$170,AA$49,FALSE))</f>
        <v/>
      </c>
      <c r="AB53" s="73" t="str">
        <f>IF($C53="","",VLOOKUP($C53,KALPit!$F$10:$BI$170,AB$49,FALSE))</f>
        <v/>
      </c>
      <c r="AC53" s="60" t="str">
        <f>IF($C53="","",VLOOKUP($C53,KALPit!$F$10:$BI$170,AC$49,FALSE))</f>
        <v/>
      </c>
      <c r="AD53" s="263" t="str">
        <f>IF($C53="","",VLOOKUP($C53,KALPit!$F$10:$BI$170,AD$49,FALSE))</f>
        <v/>
      </c>
      <c r="AE53" s="263" t="str">
        <f>IF($C53="","",VLOOKUP($C53,KALPit!$F$10:$BI$170,AE$49,FALSE))</f>
        <v/>
      </c>
      <c r="AF53" s="264" t="str">
        <f>IF($C53="","",VLOOKUP($C53,KALPit!$F$10:$BI$170,AF$49,FALSE))</f>
        <v/>
      </c>
      <c r="AG53" s="60" t="str">
        <f>IF($C53="","",VLOOKUP($C53,KALPit!$F$10:$BI$170,AG$49,FALSE))</f>
        <v/>
      </c>
    </row>
    <row r="54" spans="1:33" x14ac:dyDescent="0.25">
      <c r="A54" s="263">
        <v>4</v>
      </c>
      <c r="B54" s="29" t="s">
        <v>98</v>
      </c>
      <c r="C54" s="58"/>
      <c r="D54" s="30" t="str">
        <f>IF($C54="","",VLOOKUP($C54,KALPit!$F$10:$BI$212,D$4,FALSE))</f>
        <v/>
      </c>
      <c r="E54" s="31" t="str">
        <f>IF($C54="","",VLOOKUP($C54,KALPit!$F$10:$BI$212,E$4+1,FALSE))</f>
        <v/>
      </c>
      <c r="F54" s="263" t="str">
        <f t="shared" si="181"/>
        <v/>
      </c>
      <c r="G54" s="263" t="str">
        <f t="shared" si="182"/>
        <v/>
      </c>
      <c r="H54" s="263" t="str">
        <f t="shared" si="183"/>
        <v/>
      </c>
      <c r="I54" s="92" t="str">
        <f>IF($C54="","",VLOOKUP($C54,KALPit!$F$10:$BI$170,I$49,FALSE))</f>
        <v/>
      </c>
      <c r="J54" s="70" t="str">
        <f t="shared" si="180"/>
        <v/>
      </c>
      <c r="K54" s="263" t="str">
        <f>IF($C54="","",VLOOKUP($C54,KALPit!$F$10:$BI$170,K$49,FALSE))</f>
        <v/>
      </c>
      <c r="L54" s="263" t="str">
        <f>IF($C54="","",VLOOKUP($C54,KALPit!$F$10:$BI$170,L$49,FALSE))</f>
        <v/>
      </c>
      <c r="M54" s="264" t="str">
        <f>IF($C54="","",VLOOKUP($C54,KALPit!$F$10:$BI$170,M$49,FALSE))</f>
        <v/>
      </c>
      <c r="N54" s="263" t="str">
        <f>IF($C54="","",VLOOKUP($C54,KALPit!$F$10:$BI$170,N$49,FALSE))</f>
        <v/>
      </c>
      <c r="O54" s="263" t="str">
        <f>IF($C54="","",VLOOKUP($C54,KALPit!$F$10:$BI$170,O$49,FALSE))</f>
        <v/>
      </c>
      <c r="P54" s="263" t="str">
        <f>IF($C54="","",VLOOKUP($C54,KALPit!$F$10:$BI$170,P$49,FALSE))</f>
        <v/>
      </c>
      <c r="Q54" s="263" t="str">
        <f>IF($C54="","",VLOOKUP($C54,KALPit!$F$10:$BI$170,Q$49,FALSE))</f>
        <v/>
      </c>
      <c r="R54" s="263" t="str">
        <f>IF($C54="","",VLOOKUP($C54,KALPit!$F$10:$BI$170,R$49,FALSE))</f>
        <v/>
      </c>
      <c r="S54" s="263" t="str">
        <f>IF($C54="","",VLOOKUP($C54,KALPit!$F$10:$BI$170,S$49,FALSE))</f>
        <v/>
      </c>
      <c r="T54" s="263" t="str">
        <f>IF($C54="","",VLOOKUP($C54,KALPit!$F$10:$BI$170,T$49,FALSE))</f>
        <v/>
      </c>
      <c r="U54" s="263" t="str">
        <f>IF($C54="","",VLOOKUP($C54,KALPit!$F$10:$BI$170,U$49,FALSE))</f>
        <v/>
      </c>
      <c r="V54" s="263" t="str">
        <f>IF($C54="","",VLOOKUP($C54,KALPit!$F$10:$BI$170,V$49,FALSE))</f>
        <v/>
      </c>
      <c r="W54" s="263" t="str">
        <f>IF($C54="","",VLOOKUP($C54,KALPit!$F$10:$BI$170,W$49,FALSE))</f>
        <v/>
      </c>
      <c r="X54" s="263" t="str">
        <f>IF($C54="","",VLOOKUP($C54,KALPit!$F$10:$BI$170,X$49,FALSE))</f>
        <v/>
      </c>
      <c r="Y54" s="264" t="str">
        <f>IF($C54="","",VLOOKUP($C54,KALPit!$F$10:$BI$170,Y$49,FALSE))</f>
        <v/>
      </c>
      <c r="Z54" s="46" t="str">
        <f>IF($C54="","",VLOOKUP($C54,KALPit!$F$10:$BI$170,Z$49,FALSE))</f>
        <v/>
      </c>
      <c r="AA54" s="263" t="str">
        <f>IF($C54="","",VLOOKUP($C54,KALPit!$F$10:$BI$170,AA$49,FALSE))</f>
        <v/>
      </c>
      <c r="AB54" s="73" t="str">
        <f>IF($C54="","",VLOOKUP($C54,KALPit!$F$10:$BI$170,AB$49,FALSE))</f>
        <v/>
      </c>
      <c r="AC54" s="60" t="str">
        <f>IF($C54="","",VLOOKUP($C54,KALPit!$F$10:$BI$170,AC$49,FALSE))</f>
        <v/>
      </c>
      <c r="AD54" s="263" t="str">
        <f>IF($C54="","",VLOOKUP($C54,KALPit!$F$10:$BI$170,AD$49,FALSE))</f>
        <v/>
      </c>
      <c r="AE54" s="263" t="str">
        <f>IF($C54="","",VLOOKUP($C54,KALPit!$F$10:$BI$170,AE$49,FALSE))</f>
        <v/>
      </c>
      <c r="AF54" s="264" t="str">
        <f>IF($C54="","",VLOOKUP($C54,KALPit!$F$10:$BI$170,AF$49,FALSE))</f>
        <v/>
      </c>
      <c r="AG54" s="60" t="str">
        <f>IF($C54="","",VLOOKUP($C54,KALPit!$F$10:$BI$170,AG$49,FALSE))</f>
        <v/>
      </c>
    </row>
    <row r="55" spans="1:33" x14ac:dyDescent="0.25">
      <c r="A55" s="263">
        <v>5</v>
      </c>
      <c r="B55" s="29" t="s">
        <v>98</v>
      </c>
      <c r="C55" s="58"/>
      <c r="D55" s="30" t="str">
        <f>IF($C55="","",VLOOKUP($C55,KALPit!$F$10:$BI$212,D$4,FALSE))</f>
        <v/>
      </c>
      <c r="E55" s="31" t="str">
        <f>IF($C55="","",VLOOKUP($C55,KALPit!$F$10:$BI$212,E$4+1,FALSE))</f>
        <v/>
      </c>
      <c r="F55" s="263" t="str">
        <f t="shared" si="181"/>
        <v/>
      </c>
      <c r="G55" s="263" t="str">
        <f t="shared" si="182"/>
        <v/>
      </c>
      <c r="H55" s="263" t="str">
        <f t="shared" si="183"/>
        <v/>
      </c>
      <c r="I55" s="92" t="str">
        <f>IF($C55="","",VLOOKUP($C55,KALPit!$F$10:$BI$170,I$49,FALSE))</f>
        <v/>
      </c>
      <c r="J55" s="70" t="str">
        <f t="shared" si="180"/>
        <v/>
      </c>
      <c r="K55" s="263" t="str">
        <f>IF($C55="","",VLOOKUP($C55,KALPit!$F$10:$BI$170,K$49,FALSE))</f>
        <v/>
      </c>
      <c r="L55" s="263" t="str">
        <f>IF($C55="","",VLOOKUP($C55,KALPit!$F$10:$BI$170,L$49,FALSE))</f>
        <v/>
      </c>
      <c r="M55" s="264" t="str">
        <f>IF($C55="","",VLOOKUP($C55,KALPit!$F$10:$BI$170,M$49,FALSE))</f>
        <v/>
      </c>
      <c r="N55" s="263" t="str">
        <f>IF($C55="","",VLOOKUP($C55,KALPit!$F$10:$BI$170,N$49,FALSE))</f>
        <v/>
      </c>
      <c r="O55" s="263" t="str">
        <f>IF($C55="","",VLOOKUP($C55,KALPit!$F$10:$BI$170,O$49,FALSE))</f>
        <v/>
      </c>
      <c r="P55" s="263" t="str">
        <f>IF($C55="","",VLOOKUP($C55,KALPit!$F$10:$BI$170,P$49,FALSE))</f>
        <v/>
      </c>
      <c r="Q55" s="263" t="str">
        <f>IF($C55="","",VLOOKUP($C55,KALPit!$F$10:$BI$170,Q$49,FALSE))</f>
        <v/>
      </c>
      <c r="R55" s="263" t="str">
        <f>IF($C55="","",VLOOKUP($C55,KALPit!$F$10:$BI$170,R$49,FALSE))</f>
        <v/>
      </c>
      <c r="S55" s="263" t="str">
        <f>IF($C55="","",VLOOKUP($C55,KALPit!$F$10:$BI$170,S$49,FALSE))</f>
        <v/>
      </c>
      <c r="T55" s="263" t="str">
        <f>IF($C55="","",VLOOKUP($C55,KALPit!$F$10:$BI$170,T$49,FALSE))</f>
        <v/>
      </c>
      <c r="U55" s="263" t="str">
        <f>IF($C55="","",VLOOKUP($C55,KALPit!$F$10:$BI$170,U$49,FALSE))</f>
        <v/>
      </c>
      <c r="V55" s="263" t="str">
        <f>IF($C55="","",VLOOKUP($C55,KALPit!$F$10:$BI$170,V$49,FALSE))</f>
        <v/>
      </c>
      <c r="W55" s="263" t="str">
        <f>IF($C55="","",VLOOKUP($C55,KALPit!$F$10:$BI$170,W$49,FALSE))</f>
        <v/>
      </c>
      <c r="X55" s="263" t="str">
        <f>IF($C55="","",VLOOKUP($C55,KALPit!$F$10:$BI$170,X$49,FALSE))</f>
        <v/>
      </c>
      <c r="Y55" s="264" t="str">
        <f>IF($C55="","",VLOOKUP($C55,KALPit!$F$10:$BI$170,Y$49,FALSE))</f>
        <v/>
      </c>
      <c r="Z55" s="46" t="str">
        <f>IF($C55="","",VLOOKUP($C55,KALPit!$F$10:$BI$170,Z$49,FALSE))</f>
        <v/>
      </c>
      <c r="AA55" s="263" t="str">
        <f>IF($C55="","",VLOOKUP($C55,KALPit!$F$10:$BI$170,AA$49,FALSE))</f>
        <v/>
      </c>
      <c r="AB55" s="73" t="str">
        <f>IF($C55="","",VLOOKUP($C55,KALPit!$F$10:$BI$170,AB$49,FALSE))</f>
        <v/>
      </c>
      <c r="AC55" s="60" t="str">
        <f>IF($C55="","",VLOOKUP($C55,KALPit!$F$10:$BI$170,AC$49,FALSE))</f>
        <v/>
      </c>
      <c r="AD55" s="263" t="str">
        <f>IF($C55="","",VLOOKUP($C55,KALPit!$F$10:$BI$170,AD$49,FALSE))</f>
        <v/>
      </c>
      <c r="AE55" s="263" t="str">
        <f>IF($C55="","",VLOOKUP($C55,KALPit!$F$10:$BI$170,AE$49,FALSE))</f>
        <v/>
      </c>
      <c r="AF55" s="264" t="str">
        <f>IF($C55="","",VLOOKUP($C55,KALPit!$F$10:$BI$170,AF$49,FALSE))</f>
        <v/>
      </c>
      <c r="AG55" s="60" t="str">
        <f>IF($C55="","",VLOOKUP($C55,KALPit!$F$10:$BI$170,AG$49,FALSE))</f>
        <v/>
      </c>
    </row>
    <row r="56" spans="1:33" x14ac:dyDescent="0.25">
      <c r="A56" s="263">
        <v>6</v>
      </c>
      <c r="B56" s="32" t="s">
        <v>117</v>
      </c>
      <c r="C56" s="261"/>
      <c r="D56" s="33" t="str">
        <f>IF($C56="","",VLOOKUP($C56,KALPit!$F$10:$BI$212,D$4,FALSE))</f>
        <v/>
      </c>
      <c r="E56" s="35" t="str">
        <f>IF($C56="","",VLOOKUP($C56,KALPit!$F$10:$BI$212,E$4+1,FALSE))</f>
        <v/>
      </c>
      <c r="F56" s="261" t="str">
        <f t="shared" si="181"/>
        <v/>
      </c>
      <c r="G56" s="261" t="str">
        <f t="shared" si="182"/>
        <v/>
      </c>
      <c r="H56" s="261" t="str">
        <f t="shared" si="183"/>
        <v/>
      </c>
      <c r="I56" s="93" t="str">
        <f>IF($C56="","",VLOOKUP($C56,KALPit!$F$10:$BI$170,I$49,FALSE))</f>
        <v/>
      </c>
      <c r="J56" s="71" t="str">
        <f t="shared" si="180"/>
        <v/>
      </c>
      <c r="K56" s="261" t="str">
        <f>IF($C56="","",VLOOKUP($C56,KALPit!$F$10:$BI$170,K$49,FALSE))</f>
        <v/>
      </c>
      <c r="L56" s="261" t="str">
        <f>IF($C56="","",VLOOKUP($C56,KALPit!$F$10:$BI$170,L$49,FALSE))</f>
        <v/>
      </c>
      <c r="M56" s="262" t="str">
        <f>IF($C56="","",VLOOKUP($C56,KALPit!$F$10:$BI$170,M$49,FALSE))</f>
        <v/>
      </c>
      <c r="N56" s="261" t="str">
        <f>IF($C56="","",VLOOKUP($C56,KALPit!$F$10:$BI$170,N$49,FALSE))</f>
        <v/>
      </c>
      <c r="O56" s="261" t="str">
        <f>IF($C56="","",VLOOKUP($C56,KALPit!$F$10:$BI$170,O$49,FALSE))</f>
        <v/>
      </c>
      <c r="P56" s="261" t="str">
        <f>IF($C56="","",VLOOKUP($C56,KALPit!$F$10:$BI$170,P$49,FALSE))</f>
        <v/>
      </c>
      <c r="Q56" s="261" t="str">
        <f>IF($C56="","",VLOOKUP($C56,KALPit!$F$10:$BI$170,Q$49,FALSE))</f>
        <v/>
      </c>
      <c r="R56" s="261" t="str">
        <f>IF($C56="","",VLOOKUP($C56,KALPit!$F$10:$BI$170,R$49,FALSE))</f>
        <v/>
      </c>
      <c r="S56" s="261" t="str">
        <f>IF($C56="","",VLOOKUP($C56,KALPit!$F$10:$BI$170,S$49,FALSE))</f>
        <v/>
      </c>
      <c r="T56" s="261" t="str">
        <f>IF($C56="","",VLOOKUP($C56,KALPit!$F$10:$BI$170,T$49,FALSE))</f>
        <v/>
      </c>
      <c r="U56" s="261" t="str">
        <f>IF($C56="","",VLOOKUP($C56,KALPit!$F$10:$BI$170,U$49,FALSE))</f>
        <v/>
      </c>
      <c r="V56" s="261" t="str">
        <f>IF($C56="","",VLOOKUP($C56,KALPit!$F$10:$BI$170,V$49,FALSE))</f>
        <v/>
      </c>
      <c r="W56" s="261" t="str">
        <f>IF($C56="","",VLOOKUP($C56,KALPit!$F$10:$BI$170,W$49,FALSE))</f>
        <v/>
      </c>
      <c r="X56" s="261" t="str">
        <f>IF($C56="","",VLOOKUP($C56,KALPit!$F$10:$BI$170,X$49,FALSE))</f>
        <v/>
      </c>
      <c r="Y56" s="262" t="str">
        <f>IF($C56="","",VLOOKUP($C56,KALPit!$F$10:$BI$170,Y$49,FALSE))</f>
        <v/>
      </c>
      <c r="Z56" s="47" t="str">
        <f>IF($C56="","",VLOOKUP($C56,KALPit!$F$10:$BI$170,Z$49,FALSE))</f>
        <v/>
      </c>
      <c r="AA56" s="261" t="str">
        <f>IF($C56="","",VLOOKUP($C56,KALPit!$F$10:$BI$170,AA$49,FALSE))</f>
        <v/>
      </c>
      <c r="AB56" s="74" t="str">
        <f>IF($C56="","",VLOOKUP($C56,KALPit!$F$10:$BI$170,AB$49,FALSE))</f>
        <v/>
      </c>
      <c r="AC56" s="61" t="str">
        <f>IF($C56="","",VLOOKUP($C56,KALPit!$F$10:$BI$170,AC$49,FALSE))</f>
        <v/>
      </c>
      <c r="AD56" s="261" t="str">
        <f>IF($C56="","",VLOOKUP($C56,KALPit!$F$10:$BI$170,AD$49,FALSE))</f>
        <v/>
      </c>
      <c r="AE56" s="261" t="str">
        <f>IF($C56="","",VLOOKUP($C56,KALPit!$F$10:$BI$170,AE$49,FALSE))</f>
        <v/>
      </c>
      <c r="AF56" s="262" t="str">
        <f>IF($C56="","",VLOOKUP($C56,KALPit!$F$10:$BI$170,AF$49,FALSE))</f>
        <v/>
      </c>
      <c r="AG56" s="61" t="str">
        <f>IF($C56="","",VLOOKUP($C56,KALPit!$F$10:$BI$170,AG$49,FALSE))</f>
        <v/>
      </c>
    </row>
    <row r="57" spans="1:33" x14ac:dyDescent="0.25">
      <c r="Z57" s="263"/>
      <c r="AA57" s="263"/>
      <c r="AB57" s="263"/>
    </row>
    <row r="58" spans="1:33" ht="57" x14ac:dyDescent="0.25">
      <c r="A58" s="18" t="s">
        <v>183</v>
      </c>
      <c r="B58" s="258" t="s">
        <v>118</v>
      </c>
      <c r="C58" s="37" t="s">
        <v>108</v>
      </c>
      <c r="D58" s="37" t="s">
        <v>81</v>
      </c>
      <c r="E58" s="37" t="s">
        <v>92</v>
      </c>
      <c r="F58" s="48" t="s">
        <v>180</v>
      </c>
      <c r="G58" s="40" t="s">
        <v>181</v>
      </c>
      <c r="H58" s="49" t="s">
        <v>182</v>
      </c>
      <c r="I58" s="69" t="s">
        <v>202</v>
      </c>
      <c r="J58" s="40" t="s">
        <v>179</v>
      </c>
      <c r="K58" s="72" t="s">
        <v>176</v>
      </c>
      <c r="L58" s="67" t="s">
        <v>177</v>
      </c>
      <c r="M58" s="68" t="s">
        <v>178</v>
      </c>
      <c r="N58" s="67" t="s">
        <v>50</v>
      </c>
      <c r="O58" s="67" t="s">
        <v>52</v>
      </c>
      <c r="P58" s="67" t="s">
        <v>54</v>
      </c>
      <c r="Q58" s="67" t="s">
        <v>56</v>
      </c>
      <c r="R58" s="67" t="s">
        <v>58</v>
      </c>
      <c r="S58" s="67" t="s">
        <v>98</v>
      </c>
      <c r="T58" s="67" t="s">
        <v>61</v>
      </c>
      <c r="U58" s="67" t="s">
        <v>63</v>
      </c>
      <c r="V58" s="67" t="s">
        <v>65</v>
      </c>
      <c r="W58" s="67" t="s">
        <v>67</v>
      </c>
      <c r="X58" s="67" t="s">
        <v>69</v>
      </c>
      <c r="Y58" s="68" t="s">
        <v>71</v>
      </c>
      <c r="Z58" s="72" t="s">
        <v>189</v>
      </c>
      <c r="AA58" s="67" t="s">
        <v>188</v>
      </c>
      <c r="AB58" s="68" t="s">
        <v>190</v>
      </c>
      <c r="AC58" s="276" t="s">
        <v>403</v>
      </c>
      <c r="AD58" s="67" t="s">
        <v>176</v>
      </c>
      <c r="AE58" s="67" t="s">
        <v>177</v>
      </c>
      <c r="AF58" s="68" t="s">
        <v>178</v>
      </c>
      <c r="AG58" s="276" t="s">
        <v>187</v>
      </c>
    </row>
    <row r="59" spans="1:33" x14ac:dyDescent="0.25">
      <c r="A59">
        <v>1</v>
      </c>
      <c r="B59" s="29" t="s">
        <v>99</v>
      </c>
      <c r="C59" s="58"/>
      <c r="D59" s="30" t="str">
        <f>IF($C59="","",VLOOKUP($C59,KALPit!$F$10:$BI$212,D$4,FALSE))</f>
        <v/>
      </c>
      <c r="E59" s="30" t="str">
        <f>IF($C59="","",VLOOKUP($C59,KALPit!$F$10:$BI$212,E$4+1,FALSE))</f>
        <v/>
      </c>
      <c r="F59" s="46" t="str">
        <f t="shared" ref="F59:F60" si="184">IF($C59="","",IF(AG59&gt;7,1,0))</f>
        <v/>
      </c>
      <c r="G59" s="263" t="str">
        <f t="shared" ref="G59:G60" si="185">IF($C59="","",IF(AG59&gt;6.5,1,0))</f>
        <v/>
      </c>
      <c r="H59" s="264" t="str">
        <f t="shared" ref="H59:H60" si="186">IF($C59="","",IF(AG59&gt;6,1,0))</f>
        <v/>
      </c>
      <c r="I59" s="91" t="str">
        <f>IF($C59="","",VLOOKUP($C59,KALPit!$F$10:$BI$170,I$49,FALSE))</f>
        <v/>
      </c>
      <c r="J59" s="263" t="str">
        <f>IF($C59="","",COUNT(N59:Y59))</f>
        <v/>
      </c>
      <c r="K59" s="46" t="str">
        <f>IF($C59="","",VLOOKUP($C59,KALPit!$F$10:$BI$170,K$49,FALSE))</f>
        <v/>
      </c>
      <c r="L59" s="263" t="str">
        <f>IF($C59="","",VLOOKUP($C59,KALPit!$F$10:$BI$170,L$49,FALSE))</f>
        <v/>
      </c>
      <c r="M59" s="264" t="str">
        <f>IF($C59="","",VLOOKUP($C59,KALPit!$F$10:$BI$170,M$49,FALSE))</f>
        <v/>
      </c>
      <c r="N59" s="263" t="str">
        <f>IF($C59="","",VLOOKUP($C59,KALPit!$F$10:$BI$170,N$49,FALSE))</f>
        <v/>
      </c>
      <c r="O59" s="263" t="str">
        <f>IF($C59="","",VLOOKUP($C59,KALPit!$F$10:$BI$170,O$49,FALSE))</f>
        <v/>
      </c>
      <c r="P59" s="263" t="str">
        <f>IF($C59="","",VLOOKUP($C59,KALPit!$F$10:$BI$170,P$49,FALSE))</f>
        <v/>
      </c>
      <c r="Q59" s="263" t="str">
        <f>IF($C59="","",VLOOKUP($C59,KALPit!$F$10:$BI$170,Q$49,FALSE))</f>
        <v/>
      </c>
      <c r="R59" s="263" t="str">
        <f>IF($C59="","",VLOOKUP($C59,KALPit!$F$10:$BI$170,R$49,FALSE))</f>
        <v/>
      </c>
      <c r="S59" s="263" t="str">
        <f>IF($C59="","",VLOOKUP($C59,KALPit!$F$10:$BI$170,S$49,FALSE))</f>
        <v/>
      </c>
      <c r="T59" s="263" t="str">
        <f>IF($C59="","",VLOOKUP($C59,KALPit!$F$10:$BI$170,T$49,FALSE))</f>
        <v/>
      </c>
      <c r="U59" s="263" t="str">
        <f>IF($C59="","",VLOOKUP($C59,KALPit!$F$10:$BI$170,U$49,FALSE))</f>
        <v/>
      </c>
      <c r="V59" s="263" t="str">
        <f>IF($C59="","",VLOOKUP($C59,KALPit!$F$10:$BI$170,V$49,FALSE))</f>
        <v/>
      </c>
      <c r="W59" s="263" t="str">
        <f>IF($C59="","",VLOOKUP($C59,KALPit!$F$10:$BI$170,W$49,FALSE))</f>
        <v/>
      </c>
      <c r="X59" s="263" t="str">
        <f>IF($C59="","",VLOOKUP($C59,KALPit!$F$10:$BI$170,X$49,FALSE))</f>
        <v/>
      </c>
      <c r="Y59" s="264" t="str">
        <f>IF($C59="","",VLOOKUP($C59,KALPit!$F$10:$BI$170,Y$49,FALSE))</f>
        <v/>
      </c>
      <c r="Z59" s="46" t="str">
        <f>IF($C59="","",VLOOKUP($C59,KALPit!$F$10:$BI$170,Z$49,FALSE))</f>
        <v/>
      </c>
      <c r="AA59" s="263" t="str">
        <f>IF($C59="","",VLOOKUP($C59,KALPit!$F$10:$BI$170,AA$49,FALSE))</f>
        <v/>
      </c>
      <c r="AB59" s="73" t="str">
        <f>IF($C59="","",VLOOKUP($C59,KALPit!$F$10:$BI$170,AB$49,FALSE))</f>
        <v/>
      </c>
      <c r="AC59" s="277" t="str">
        <f>IF($C59="","",VLOOKUP($C59,KALPit!$F$10:$BI$170,AC$49,FALSE))</f>
        <v/>
      </c>
      <c r="AD59" s="263" t="str">
        <f>IF($C59="","",VLOOKUP($C59,KALPit!$F$10:$BI$170,AD$49,FALSE))</f>
        <v/>
      </c>
      <c r="AE59" s="263" t="str">
        <f>IF($C59="","",VLOOKUP($C59,KALPit!$F$10:$BI$170,AE$49,FALSE))</f>
        <v/>
      </c>
      <c r="AF59" s="264" t="str">
        <f>IF($C59="","",VLOOKUP($C59,KALPit!$F$10:$BI$170,AF$49,FALSE))</f>
        <v/>
      </c>
      <c r="AG59" s="277" t="str">
        <f>IF($C59="","",VLOOKUP($C59,KALPit!$F$10:$BI$170,AG$49,FALSE))</f>
        <v/>
      </c>
    </row>
    <row r="60" spans="1:33" x14ac:dyDescent="0.25">
      <c r="A60">
        <v>2</v>
      </c>
      <c r="B60" s="32" t="s">
        <v>119</v>
      </c>
      <c r="C60" s="33"/>
      <c r="D60" s="33" t="str">
        <f>IF($C60="","",VLOOKUP($C60,KALPit!$F$10:$BI$212,D$4,FALSE))</f>
        <v/>
      </c>
      <c r="E60" s="33" t="str">
        <f>IF($C60="","",VLOOKUP($C60,KALPit!$F$10:$BI$212,E$4+1,FALSE))</f>
        <v/>
      </c>
      <c r="F60" s="47" t="str">
        <f t="shared" si="184"/>
        <v/>
      </c>
      <c r="G60" s="261" t="str">
        <f t="shared" si="185"/>
        <v/>
      </c>
      <c r="H60" s="262" t="str">
        <f t="shared" si="186"/>
        <v/>
      </c>
      <c r="I60" s="93" t="str">
        <f>IF($C60="","",VLOOKUP($C60,KALPit!$F$10:$BI$170,I$49,FALSE))</f>
        <v/>
      </c>
      <c r="J60" s="261" t="str">
        <f>IF($C60="","",COUNT(N60:Y60))</f>
        <v/>
      </c>
      <c r="K60" s="47" t="str">
        <f>IF($C60="","",VLOOKUP($C60,KALPit!$F$10:$BI$170,K$49,FALSE))</f>
        <v/>
      </c>
      <c r="L60" s="261" t="str">
        <f>IF($C60="","",VLOOKUP($C60,KALPit!$F$10:$BI$170,L$49,FALSE))</f>
        <v/>
      </c>
      <c r="M60" s="262" t="str">
        <f>IF($C60="","",VLOOKUP($C60,KALPit!$F$10:$BI$170,M$49,FALSE))</f>
        <v/>
      </c>
      <c r="N60" s="261" t="str">
        <f>IF($C60="","",VLOOKUP($C60,KALPit!$F$10:$BI$170,N$49,FALSE))</f>
        <v/>
      </c>
      <c r="O60" s="261" t="str">
        <f>IF($C60="","",VLOOKUP($C60,KALPit!$F$10:$BI$170,O$49,FALSE))</f>
        <v/>
      </c>
      <c r="P60" s="261" t="str">
        <f>IF($C60="","",VLOOKUP($C60,KALPit!$F$10:$BI$170,P$49,FALSE))</f>
        <v/>
      </c>
      <c r="Q60" s="261" t="str">
        <f>IF($C60="","",VLOOKUP($C60,KALPit!$F$10:$BI$170,Q$49,FALSE))</f>
        <v/>
      </c>
      <c r="R60" s="261" t="str">
        <f>IF($C60="","",VLOOKUP($C60,KALPit!$F$10:$BI$170,R$49,FALSE))</f>
        <v/>
      </c>
      <c r="S60" s="261" t="str">
        <f>IF($C60="","",VLOOKUP($C60,KALPit!$F$10:$BI$170,S$49,FALSE))</f>
        <v/>
      </c>
      <c r="T60" s="261" t="str">
        <f>IF($C60="","",VLOOKUP($C60,KALPit!$F$10:$BI$170,T$49,FALSE))</f>
        <v/>
      </c>
      <c r="U60" s="261" t="str">
        <f>IF($C60="","",VLOOKUP($C60,KALPit!$F$10:$BI$170,U$49,FALSE))</f>
        <v/>
      </c>
      <c r="V60" s="261" t="str">
        <f>IF($C60="","",VLOOKUP($C60,KALPit!$F$10:$BI$170,V$49,FALSE))</f>
        <v/>
      </c>
      <c r="W60" s="261" t="str">
        <f>IF($C60="","",VLOOKUP($C60,KALPit!$F$10:$BI$170,W$49,FALSE))</f>
        <v/>
      </c>
      <c r="X60" s="261" t="str">
        <f>IF($C60="","",VLOOKUP($C60,KALPit!$F$10:$BI$170,X$49,FALSE))</f>
        <v/>
      </c>
      <c r="Y60" s="262" t="str">
        <f>IF($C60="","",VLOOKUP($C60,KALPit!$F$10:$BI$170,Y$49,FALSE))</f>
        <v/>
      </c>
      <c r="Z60" s="47" t="str">
        <f>IF($C60="","",VLOOKUP($C60,KALPit!$F$10:$BI$170,Z$49,FALSE))</f>
        <v/>
      </c>
      <c r="AA60" s="261" t="str">
        <f>IF($C60="","",VLOOKUP($C60,KALPit!$F$10:$BI$170,AA$49,FALSE))</f>
        <v/>
      </c>
      <c r="AB60" s="74" t="str">
        <f>IF($C60="","",VLOOKUP($C60,KALPit!$F$10:$BI$170,AB$49,FALSE))</f>
        <v/>
      </c>
      <c r="AC60" s="61" t="str">
        <f>IF($C60="","",VLOOKUP($C60,KALPit!$F$10:$BI$170,AC$49,FALSE))</f>
        <v/>
      </c>
      <c r="AD60" s="261" t="str">
        <f>IF($C60="","",VLOOKUP($C60,KALPit!$F$10:$BI$170,AD$49,FALSE))</f>
        <v/>
      </c>
      <c r="AE60" s="261" t="str">
        <f>IF($C60="","",VLOOKUP($C60,KALPit!$F$10:$BI$170,AE$49,FALSE))</f>
        <v/>
      </c>
      <c r="AF60" s="262" t="str">
        <f>IF($C60="","",VLOOKUP($C60,KALPit!$F$10:$BI$170,AF$49,FALSE))</f>
        <v/>
      </c>
      <c r="AG60" s="61" t="str">
        <f>IF($C60="","",VLOOKUP($C60,KALPit!$F$10:$BI$170,AG$49,FALSE))</f>
        <v/>
      </c>
    </row>
    <row r="61" spans="1:33" x14ac:dyDescent="0.25">
      <c r="Z61" s="263"/>
      <c r="AA61" s="263"/>
      <c r="AB61" s="263"/>
    </row>
    <row r="62" spans="1:33" ht="57" x14ac:dyDescent="0.25">
      <c r="A62" s="18" t="s">
        <v>183</v>
      </c>
      <c r="B62" s="258" t="s">
        <v>120</v>
      </c>
      <c r="C62" s="37" t="s">
        <v>108</v>
      </c>
      <c r="D62" s="37" t="s">
        <v>81</v>
      </c>
      <c r="E62" s="37" t="s">
        <v>92</v>
      </c>
      <c r="F62" s="48" t="s">
        <v>180</v>
      </c>
      <c r="G62" s="40" t="s">
        <v>181</v>
      </c>
      <c r="H62" s="49" t="s">
        <v>182</v>
      </c>
      <c r="I62" s="69" t="s">
        <v>202</v>
      </c>
      <c r="J62" s="40" t="s">
        <v>179</v>
      </c>
      <c r="K62" s="72" t="s">
        <v>176</v>
      </c>
      <c r="L62" s="67" t="s">
        <v>177</v>
      </c>
      <c r="M62" s="68" t="s">
        <v>178</v>
      </c>
      <c r="N62" s="67" t="s">
        <v>50</v>
      </c>
      <c r="O62" s="67" t="s">
        <v>52</v>
      </c>
      <c r="P62" s="67" t="s">
        <v>54</v>
      </c>
      <c r="Q62" s="67" t="s">
        <v>56</v>
      </c>
      <c r="R62" s="67" t="s">
        <v>58</v>
      </c>
      <c r="S62" s="67" t="s">
        <v>98</v>
      </c>
      <c r="T62" s="67" t="s">
        <v>61</v>
      </c>
      <c r="U62" s="67" t="s">
        <v>63</v>
      </c>
      <c r="V62" s="67" t="s">
        <v>65</v>
      </c>
      <c r="W62" s="67" t="s">
        <v>67</v>
      </c>
      <c r="X62" s="67" t="s">
        <v>69</v>
      </c>
      <c r="Y62" s="68" t="s">
        <v>71</v>
      </c>
      <c r="Z62" s="72" t="s">
        <v>189</v>
      </c>
      <c r="AA62" s="67" t="s">
        <v>188</v>
      </c>
      <c r="AB62" s="68" t="s">
        <v>190</v>
      </c>
      <c r="AC62" s="276" t="s">
        <v>403</v>
      </c>
      <c r="AD62" s="67" t="s">
        <v>176</v>
      </c>
      <c r="AE62" s="67" t="s">
        <v>177</v>
      </c>
      <c r="AF62" s="68" t="s">
        <v>178</v>
      </c>
      <c r="AG62" s="276" t="s">
        <v>187</v>
      </c>
    </row>
    <row r="63" spans="1:33" x14ac:dyDescent="0.25">
      <c r="A63">
        <v>1</v>
      </c>
      <c r="B63" s="29" t="s">
        <v>121</v>
      </c>
      <c r="C63" s="30"/>
      <c r="D63" s="30" t="str">
        <f>IF($C63="","",VLOOKUP($C63,KALPit!$F$10:$BI$212,D$4,FALSE))</f>
        <v/>
      </c>
      <c r="E63" s="30" t="str">
        <f>IF($C63="","",VLOOKUP($C63,KALPit!$F$10:$BI$212,E$4+1,FALSE))</f>
        <v/>
      </c>
      <c r="F63" s="46" t="str">
        <f t="shared" ref="F63:F72" si="187">IF($C63="","",IF(AG63&gt;7,1,0))</f>
        <v/>
      </c>
      <c r="G63" s="263" t="str">
        <f t="shared" ref="G63:G72" si="188">IF($C63="","",IF(AG63&gt;6.5,1,0))</f>
        <v/>
      </c>
      <c r="H63" s="264" t="str">
        <f t="shared" ref="H63:H72" si="189">IF($C63="","",IF(AG63&gt;6,1,0))</f>
        <v/>
      </c>
      <c r="I63" s="92" t="str">
        <f>IF($C63="","",VLOOKUP($C63,KALPit!$F$10:$BI$170,I$49,FALSE))</f>
        <v/>
      </c>
      <c r="J63" s="263" t="str">
        <f t="shared" ref="J63:J72" si="190">IF($C63="","",COUNT(N63:Y63))</f>
        <v/>
      </c>
      <c r="K63" s="46" t="str">
        <f>IF($C63="","",VLOOKUP($C63,KALPit!$F$10:$BI$170,K$49,FALSE))</f>
        <v/>
      </c>
      <c r="L63" s="263" t="str">
        <f>IF($C63="","",VLOOKUP($C63,KALPit!$F$10:$BI$170,L$49,FALSE))</f>
        <v/>
      </c>
      <c r="M63" s="264" t="str">
        <f>IF($C63="","",VLOOKUP($C63,KALPit!$F$10:$BI$170,M$49,FALSE))</f>
        <v/>
      </c>
      <c r="N63" s="263" t="str">
        <f>IF($C63="","",VLOOKUP($C63,KALPit!$F$10:$BI$170,N$49,FALSE))</f>
        <v/>
      </c>
      <c r="O63" s="263" t="str">
        <f>IF($C63="","",VLOOKUP($C63,KALPit!$F$10:$BI$170,O$49,FALSE))</f>
        <v/>
      </c>
      <c r="P63" s="263" t="str">
        <f>IF($C63="","",VLOOKUP($C63,KALPit!$F$10:$BI$170,P$49,FALSE))</f>
        <v/>
      </c>
      <c r="Q63" s="263" t="str">
        <f>IF($C63="","",VLOOKUP($C63,KALPit!$F$10:$BI$170,Q$49,FALSE))</f>
        <v/>
      </c>
      <c r="R63" s="263" t="str">
        <f>IF($C63="","",VLOOKUP($C63,KALPit!$F$10:$BI$170,R$49,FALSE))</f>
        <v/>
      </c>
      <c r="S63" s="263" t="str">
        <f>IF($C63="","",VLOOKUP($C63,KALPit!$F$10:$BI$170,S$49,FALSE))</f>
        <v/>
      </c>
      <c r="T63" s="263" t="str">
        <f>IF($C63="","",VLOOKUP($C63,KALPit!$F$10:$BI$170,T$49,FALSE))</f>
        <v/>
      </c>
      <c r="U63" s="263" t="str">
        <f>IF($C63="","",VLOOKUP($C63,KALPit!$F$10:$BI$170,U$49,FALSE))</f>
        <v/>
      </c>
      <c r="V63" s="263" t="str">
        <f>IF($C63="","",VLOOKUP($C63,KALPit!$F$10:$BI$170,V$49,FALSE))</f>
        <v/>
      </c>
      <c r="W63" s="263" t="str">
        <f>IF($C63="","",VLOOKUP($C63,KALPit!$F$10:$BI$170,W$49,FALSE))</f>
        <v/>
      </c>
      <c r="X63" s="263" t="str">
        <f>IF($C63="","",VLOOKUP($C63,KALPit!$F$10:$BI$170,X$49,FALSE))</f>
        <v/>
      </c>
      <c r="Y63" s="264" t="str">
        <f>IF($C63="","",VLOOKUP($C63,KALPit!$F$10:$BI$170,Y$49,FALSE))</f>
        <v/>
      </c>
      <c r="Z63" s="46" t="str">
        <f>IF($C63="","",VLOOKUP($C63,KALPit!$F$10:$BI$170,Z$49,FALSE))</f>
        <v/>
      </c>
      <c r="AA63" s="263" t="str">
        <f>IF($C63="","",VLOOKUP($C63,KALPit!$F$10:$BI$170,AA$49,FALSE))</f>
        <v/>
      </c>
      <c r="AB63" s="73" t="str">
        <f>IF($C63="","",VLOOKUP($C63,KALPit!$F$10:$BI$170,AB$49,FALSE))</f>
        <v/>
      </c>
      <c r="AC63" s="277" t="str">
        <f>IF($C63="","",VLOOKUP($C63,KALPit!$F$10:$BI$170,AC$49,FALSE))</f>
        <v/>
      </c>
      <c r="AD63" s="263" t="str">
        <f>IF($C63="","",VLOOKUP($C63,KALPit!$F$10:$BI$170,AD$49,FALSE))</f>
        <v/>
      </c>
      <c r="AE63" s="263" t="str">
        <f>IF($C63="","",VLOOKUP($C63,KALPit!$F$10:$BI$170,AE$49,FALSE))</f>
        <v/>
      </c>
      <c r="AF63" s="264" t="str">
        <f>IF($C63="","",VLOOKUP($C63,KALPit!$F$10:$BI$170,AF$49,FALSE))</f>
        <v/>
      </c>
      <c r="AG63" s="277" t="str">
        <f>IF($C63="","",VLOOKUP($C63,KALPit!$F$10:$BI$170,AG$49,FALSE))</f>
        <v/>
      </c>
    </row>
    <row r="64" spans="1:33" x14ac:dyDescent="0.25">
      <c r="A64">
        <v>2</v>
      </c>
      <c r="B64" s="29" t="s">
        <v>122</v>
      </c>
      <c r="C64" s="58"/>
      <c r="D64" s="30" t="str">
        <f>IF($C64="","",VLOOKUP($C64,KALPit!$F$10:$BI$212,D$4,FALSE))</f>
        <v/>
      </c>
      <c r="E64" s="30" t="str">
        <f>IF($C64="","",VLOOKUP($C64,KALPit!$F$10:$BI$212,E$4+1,FALSE))</f>
        <v/>
      </c>
      <c r="F64" s="46" t="str">
        <f t="shared" si="187"/>
        <v/>
      </c>
      <c r="G64" s="263" t="str">
        <f t="shared" si="188"/>
        <v/>
      </c>
      <c r="H64" s="264" t="str">
        <f t="shared" si="189"/>
        <v/>
      </c>
      <c r="I64" s="92" t="str">
        <f>IF($C64="","",VLOOKUP($C64,KALPit!$F$10:$BI$170,I$49,FALSE))</f>
        <v/>
      </c>
      <c r="J64" s="263" t="str">
        <f t="shared" si="190"/>
        <v/>
      </c>
      <c r="K64" s="46" t="str">
        <f>IF($C64="","",VLOOKUP($C64,KALPit!$F$10:$BI$170,K$49,FALSE))</f>
        <v/>
      </c>
      <c r="L64" s="263" t="str">
        <f>IF($C64="","",VLOOKUP($C64,KALPit!$F$10:$BI$170,L$49,FALSE))</f>
        <v/>
      </c>
      <c r="M64" s="264" t="str">
        <f>IF($C64="","",VLOOKUP($C64,KALPit!$F$10:$BI$170,M$49,FALSE))</f>
        <v/>
      </c>
      <c r="N64" s="263" t="str">
        <f>IF($C64="","",VLOOKUP($C64,KALPit!$F$10:$BI$170,N$49,FALSE))</f>
        <v/>
      </c>
      <c r="O64" s="263" t="str">
        <f>IF($C64="","",VLOOKUP($C64,KALPit!$F$10:$BI$170,O$49,FALSE))</f>
        <v/>
      </c>
      <c r="P64" s="263" t="str">
        <f>IF($C64="","",VLOOKUP($C64,KALPit!$F$10:$BI$170,P$49,FALSE))</f>
        <v/>
      </c>
      <c r="Q64" s="263" t="str">
        <f>IF($C64="","",VLOOKUP($C64,KALPit!$F$10:$BI$170,Q$49,FALSE))</f>
        <v/>
      </c>
      <c r="R64" s="263" t="str">
        <f>IF($C64="","",VLOOKUP($C64,KALPit!$F$10:$BI$170,R$49,FALSE))</f>
        <v/>
      </c>
      <c r="S64" s="263" t="str">
        <f>IF($C64="","",VLOOKUP($C64,KALPit!$F$10:$BI$170,S$49,FALSE))</f>
        <v/>
      </c>
      <c r="T64" s="263" t="str">
        <f>IF($C64="","",VLOOKUP($C64,KALPit!$F$10:$BI$170,T$49,FALSE))</f>
        <v/>
      </c>
      <c r="U64" s="263" t="str">
        <f>IF($C64="","",VLOOKUP($C64,KALPit!$F$10:$BI$170,U$49,FALSE))</f>
        <v/>
      </c>
      <c r="V64" s="263" t="str">
        <f>IF($C64="","",VLOOKUP($C64,KALPit!$F$10:$BI$170,V$49,FALSE))</f>
        <v/>
      </c>
      <c r="W64" s="263" t="str">
        <f>IF($C64="","",VLOOKUP($C64,KALPit!$F$10:$BI$170,W$49,FALSE))</f>
        <v/>
      </c>
      <c r="X64" s="263" t="str">
        <f>IF($C64="","",VLOOKUP($C64,KALPit!$F$10:$BI$170,X$49,FALSE))</f>
        <v/>
      </c>
      <c r="Y64" s="264" t="str">
        <f>IF($C64="","",VLOOKUP($C64,KALPit!$F$10:$BI$170,Y$49,FALSE))</f>
        <v/>
      </c>
      <c r="Z64" s="46" t="str">
        <f>IF($C64="","",VLOOKUP($C64,KALPit!$F$10:$BI$170,Z$49,FALSE))</f>
        <v/>
      </c>
      <c r="AA64" s="263" t="str">
        <f>IF($C64="","",VLOOKUP($C64,KALPit!$F$10:$BI$170,AA$49,FALSE))</f>
        <v/>
      </c>
      <c r="AB64" s="73" t="str">
        <f>IF($C64="","",VLOOKUP($C64,KALPit!$F$10:$BI$170,AB$49,FALSE))</f>
        <v/>
      </c>
      <c r="AC64" s="60" t="str">
        <f>IF($C64="","",VLOOKUP($C64,KALPit!$F$10:$BI$170,AC$49,FALSE))</f>
        <v/>
      </c>
      <c r="AD64" s="263" t="str">
        <f>IF($C64="","",VLOOKUP($C64,KALPit!$F$10:$BI$170,AD$49,FALSE))</f>
        <v/>
      </c>
      <c r="AE64" s="263" t="str">
        <f>IF($C64="","",VLOOKUP($C64,KALPit!$F$10:$BI$170,AE$49,FALSE))</f>
        <v/>
      </c>
      <c r="AF64" s="264" t="str">
        <f>IF($C64="","",VLOOKUP($C64,KALPit!$F$10:$BI$170,AF$49,FALSE))</f>
        <v/>
      </c>
      <c r="AG64" s="60" t="str">
        <f>IF($C64="","",VLOOKUP($C64,KALPit!$F$10:$BI$170,AG$49,FALSE))</f>
        <v/>
      </c>
    </row>
    <row r="65" spans="1:33" x14ac:dyDescent="0.25">
      <c r="A65">
        <v>3</v>
      </c>
      <c r="B65" s="29" t="s">
        <v>13</v>
      </c>
      <c r="C65" s="58"/>
      <c r="D65" s="30" t="str">
        <f>IF($C65="","",VLOOKUP($C65,KALPit!$F$10:$BI$212,D$4,FALSE))</f>
        <v/>
      </c>
      <c r="E65" s="30" t="str">
        <f>IF($C65="","",VLOOKUP($C65,KALPit!$F$10:$BI$212,E$4+1,FALSE))</f>
        <v/>
      </c>
      <c r="F65" s="46" t="str">
        <f t="shared" si="187"/>
        <v/>
      </c>
      <c r="G65" s="263" t="str">
        <f t="shared" si="188"/>
        <v/>
      </c>
      <c r="H65" s="264" t="str">
        <f t="shared" si="189"/>
        <v/>
      </c>
      <c r="I65" s="92" t="str">
        <f>IF($C65="","",VLOOKUP($C65,KALPit!$F$10:$BI$170,I$49,FALSE))</f>
        <v/>
      </c>
      <c r="J65" s="263" t="str">
        <f t="shared" si="190"/>
        <v/>
      </c>
      <c r="K65" s="46" t="str">
        <f>IF($C65="","",VLOOKUP($C65,KALPit!$F$10:$BI$170,K$49,FALSE))</f>
        <v/>
      </c>
      <c r="L65" s="263" t="str">
        <f>IF($C65="","",VLOOKUP($C65,KALPit!$F$10:$BI$170,L$49,FALSE))</f>
        <v/>
      </c>
      <c r="M65" s="264" t="str">
        <f>IF($C65="","",VLOOKUP($C65,KALPit!$F$10:$BI$170,M$49,FALSE))</f>
        <v/>
      </c>
      <c r="N65" s="263" t="str">
        <f>IF($C65="","",VLOOKUP($C65,KALPit!$F$10:$BI$170,N$49,FALSE))</f>
        <v/>
      </c>
      <c r="O65" s="263" t="str">
        <f>IF($C65="","",VLOOKUP($C65,KALPit!$F$10:$BI$170,O$49,FALSE))</f>
        <v/>
      </c>
      <c r="P65" s="263" t="str">
        <f>IF($C65="","",VLOOKUP($C65,KALPit!$F$10:$BI$170,P$49,FALSE))</f>
        <v/>
      </c>
      <c r="Q65" s="263" t="str">
        <f>IF($C65="","",VLOOKUP($C65,KALPit!$F$10:$BI$170,Q$49,FALSE))</f>
        <v/>
      </c>
      <c r="R65" s="263" t="str">
        <f>IF($C65="","",VLOOKUP($C65,KALPit!$F$10:$BI$170,R$49,FALSE))</f>
        <v/>
      </c>
      <c r="S65" s="263" t="str">
        <f>IF($C65="","",VLOOKUP($C65,KALPit!$F$10:$BI$170,S$49,FALSE))</f>
        <v/>
      </c>
      <c r="T65" s="263" t="str">
        <f>IF($C65="","",VLOOKUP($C65,KALPit!$F$10:$BI$170,T$49,FALSE))</f>
        <v/>
      </c>
      <c r="U65" s="263" t="str">
        <f>IF($C65="","",VLOOKUP($C65,KALPit!$F$10:$BI$170,U$49,FALSE))</f>
        <v/>
      </c>
      <c r="V65" s="263" t="str">
        <f>IF($C65="","",VLOOKUP($C65,KALPit!$F$10:$BI$170,V$49,FALSE))</f>
        <v/>
      </c>
      <c r="W65" s="263" t="str">
        <f>IF($C65="","",VLOOKUP($C65,KALPit!$F$10:$BI$170,W$49,FALSE))</f>
        <v/>
      </c>
      <c r="X65" s="263" t="str">
        <f>IF($C65="","",VLOOKUP($C65,KALPit!$F$10:$BI$170,X$49,FALSE))</f>
        <v/>
      </c>
      <c r="Y65" s="264" t="str">
        <f>IF($C65="","",VLOOKUP($C65,KALPit!$F$10:$BI$170,Y$49,FALSE))</f>
        <v/>
      </c>
      <c r="Z65" s="46" t="str">
        <f>IF($C65="","",VLOOKUP($C65,KALPit!$F$10:$BI$170,Z$49,FALSE))</f>
        <v/>
      </c>
      <c r="AA65" s="263" t="str">
        <f>IF($C65="","",VLOOKUP($C65,KALPit!$F$10:$BI$170,AA$49,FALSE))</f>
        <v/>
      </c>
      <c r="AB65" s="73" t="str">
        <f>IF($C65="","",VLOOKUP($C65,KALPit!$F$10:$BI$170,AB$49,FALSE))</f>
        <v/>
      </c>
      <c r="AC65" s="60" t="str">
        <f>IF($C65="","",VLOOKUP($C65,KALPit!$F$10:$BI$170,AC$49,FALSE))</f>
        <v/>
      </c>
      <c r="AD65" s="263" t="str">
        <f>IF($C65="","",VLOOKUP($C65,KALPit!$F$10:$BI$170,AD$49,FALSE))</f>
        <v/>
      </c>
      <c r="AE65" s="263" t="str">
        <f>IF($C65="","",VLOOKUP($C65,KALPit!$F$10:$BI$170,AE$49,FALSE))</f>
        <v/>
      </c>
      <c r="AF65" s="264" t="str">
        <f>IF($C65="","",VLOOKUP($C65,KALPit!$F$10:$BI$170,AF$49,FALSE))</f>
        <v/>
      </c>
      <c r="AG65" s="60" t="str">
        <f>IF($C65="","",VLOOKUP($C65,KALPit!$F$10:$BI$170,AG$49,FALSE))</f>
        <v/>
      </c>
    </row>
    <row r="66" spans="1:33" x14ac:dyDescent="0.25">
      <c r="A66">
        <v>4</v>
      </c>
      <c r="B66" s="29" t="s">
        <v>13</v>
      </c>
      <c r="C66" s="58"/>
      <c r="D66" s="30" t="str">
        <f>IF($C66="","",VLOOKUP($C66,KALPit!$F$10:$BI$212,D$4,FALSE))</f>
        <v/>
      </c>
      <c r="E66" s="30" t="str">
        <f>IF($C66="","",VLOOKUP($C66,KALPit!$F$10:$BI$212,E$4+1,FALSE))</f>
        <v/>
      </c>
      <c r="F66" s="46" t="str">
        <f t="shared" si="187"/>
        <v/>
      </c>
      <c r="G66" s="263" t="str">
        <f t="shared" si="188"/>
        <v/>
      </c>
      <c r="H66" s="264" t="str">
        <f t="shared" si="189"/>
        <v/>
      </c>
      <c r="I66" s="92" t="str">
        <f>IF($C66="","",VLOOKUP($C66,KALPit!$F$10:$BI$170,I$49,FALSE))</f>
        <v/>
      </c>
      <c r="J66" s="263" t="str">
        <f t="shared" si="190"/>
        <v/>
      </c>
      <c r="K66" s="46" t="str">
        <f>IF($C66="","",VLOOKUP($C66,KALPit!$F$10:$BI$170,K$49,FALSE))</f>
        <v/>
      </c>
      <c r="L66" s="263" t="str">
        <f>IF($C66="","",VLOOKUP($C66,KALPit!$F$10:$BI$170,L$49,FALSE))</f>
        <v/>
      </c>
      <c r="M66" s="264" t="str">
        <f>IF($C66="","",VLOOKUP($C66,KALPit!$F$10:$BI$170,M$49,FALSE))</f>
        <v/>
      </c>
      <c r="N66" s="263" t="str">
        <f>IF($C66="","",VLOOKUP($C66,KALPit!$F$10:$BI$170,N$49,FALSE))</f>
        <v/>
      </c>
      <c r="O66" s="263" t="str">
        <f>IF($C66="","",VLOOKUP($C66,KALPit!$F$10:$BI$170,O$49,FALSE))</f>
        <v/>
      </c>
      <c r="P66" s="263" t="str">
        <f>IF($C66="","",VLOOKUP($C66,KALPit!$F$10:$BI$170,P$49,FALSE))</f>
        <v/>
      </c>
      <c r="Q66" s="263" t="str">
        <f>IF($C66="","",VLOOKUP($C66,KALPit!$F$10:$BI$170,Q$49,FALSE))</f>
        <v/>
      </c>
      <c r="R66" s="263" t="str">
        <f>IF($C66="","",VLOOKUP($C66,KALPit!$F$10:$BI$170,R$49,FALSE))</f>
        <v/>
      </c>
      <c r="S66" s="263" t="str">
        <f>IF($C66="","",VLOOKUP($C66,KALPit!$F$10:$BI$170,S$49,FALSE))</f>
        <v/>
      </c>
      <c r="T66" s="263" t="str">
        <f>IF($C66="","",VLOOKUP($C66,KALPit!$F$10:$BI$170,T$49,FALSE))</f>
        <v/>
      </c>
      <c r="U66" s="263" t="str">
        <f>IF($C66="","",VLOOKUP($C66,KALPit!$F$10:$BI$170,U$49,FALSE))</f>
        <v/>
      </c>
      <c r="V66" s="263" t="str">
        <f>IF($C66="","",VLOOKUP($C66,KALPit!$F$10:$BI$170,V$49,FALSE))</f>
        <v/>
      </c>
      <c r="W66" s="263" t="str">
        <f>IF($C66="","",VLOOKUP($C66,KALPit!$F$10:$BI$170,W$49,FALSE))</f>
        <v/>
      </c>
      <c r="X66" s="263" t="str">
        <f>IF($C66="","",VLOOKUP($C66,KALPit!$F$10:$BI$170,X$49,FALSE))</f>
        <v/>
      </c>
      <c r="Y66" s="264" t="str">
        <f>IF($C66="","",VLOOKUP($C66,KALPit!$F$10:$BI$170,Y$49,FALSE))</f>
        <v/>
      </c>
      <c r="Z66" s="46" t="str">
        <f>IF($C66="","",VLOOKUP($C66,KALPit!$F$10:$BI$170,Z$49,FALSE))</f>
        <v/>
      </c>
      <c r="AA66" s="263" t="str">
        <f>IF($C66="","",VLOOKUP($C66,KALPit!$F$10:$BI$170,AA$49,FALSE))</f>
        <v/>
      </c>
      <c r="AB66" s="73" t="str">
        <f>IF($C66="","",VLOOKUP($C66,KALPit!$F$10:$BI$170,AB$49,FALSE))</f>
        <v/>
      </c>
      <c r="AC66" s="60" t="str">
        <f>IF($C66="","",VLOOKUP($C66,KALPit!$F$10:$BI$170,AC$49,FALSE))</f>
        <v/>
      </c>
      <c r="AD66" s="263" t="str">
        <f>IF($C66="","",VLOOKUP($C66,KALPit!$F$10:$BI$170,AD$49,FALSE))</f>
        <v/>
      </c>
      <c r="AE66" s="263" t="str">
        <f>IF($C66="","",VLOOKUP($C66,KALPit!$F$10:$BI$170,AE$49,FALSE))</f>
        <v/>
      </c>
      <c r="AF66" s="264" t="str">
        <f>IF($C66="","",VLOOKUP($C66,KALPit!$F$10:$BI$170,AF$49,FALSE))</f>
        <v/>
      </c>
      <c r="AG66" s="60" t="str">
        <f>IF($C66="","",VLOOKUP($C66,KALPit!$F$10:$BI$170,AG$49,FALSE))</f>
        <v/>
      </c>
    </row>
    <row r="67" spans="1:33" x14ac:dyDescent="0.25">
      <c r="A67">
        <v>5</v>
      </c>
      <c r="B67" s="29" t="s">
        <v>13</v>
      </c>
      <c r="C67" s="58"/>
      <c r="D67" s="30" t="str">
        <f>IF($C67="","",VLOOKUP($C67,KALPit!$F$10:$BI$212,D$4,FALSE))</f>
        <v/>
      </c>
      <c r="E67" s="30" t="str">
        <f>IF($C67="","",VLOOKUP($C67,KALPit!$F$10:$BI$212,E$4+1,FALSE))</f>
        <v/>
      </c>
      <c r="F67" s="46" t="str">
        <f t="shared" si="187"/>
        <v/>
      </c>
      <c r="G67" s="263" t="str">
        <f t="shared" si="188"/>
        <v/>
      </c>
      <c r="H67" s="264" t="str">
        <f t="shared" si="189"/>
        <v/>
      </c>
      <c r="I67" s="92" t="str">
        <f>IF($C67="","",VLOOKUP($C67,KALPit!$F$10:$BI$170,I$49,FALSE))</f>
        <v/>
      </c>
      <c r="J67" s="263" t="str">
        <f t="shared" si="190"/>
        <v/>
      </c>
      <c r="K67" s="46" t="str">
        <f>IF($C67="","",VLOOKUP($C67,KALPit!$F$10:$BI$170,K$49,FALSE))</f>
        <v/>
      </c>
      <c r="L67" s="263" t="str">
        <f>IF($C67="","",VLOOKUP($C67,KALPit!$F$10:$BI$170,L$49,FALSE))</f>
        <v/>
      </c>
      <c r="M67" s="264" t="str">
        <f>IF($C67="","",VLOOKUP($C67,KALPit!$F$10:$BI$170,M$49,FALSE))</f>
        <v/>
      </c>
      <c r="N67" s="263" t="str">
        <f>IF($C67="","",VLOOKUP($C67,KALPit!$F$10:$BI$170,N$49,FALSE))</f>
        <v/>
      </c>
      <c r="O67" s="263" t="str">
        <f>IF($C67="","",VLOOKUP($C67,KALPit!$F$10:$BI$170,O$49,FALSE))</f>
        <v/>
      </c>
      <c r="P67" s="263" t="str">
        <f>IF($C67="","",VLOOKUP($C67,KALPit!$F$10:$BI$170,P$49,FALSE))</f>
        <v/>
      </c>
      <c r="Q67" s="263" t="str">
        <f>IF($C67="","",VLOOKUP($C67,KALPit!$F$10:$BI$170,Q$49,FALSE))</f>
        <v/>
      </c>
      <c r="R67" s="263" t="str">
        <f>IF($C67="","",VLOOKUP($C67,KALPit!$F$10:$BI$170,R$49,FALSE))</f>
        <v/>
      </c>
      <c r="S67" s="263" t="str">
        <f>IF($C67="","",VLOOKUP($C67,KALPit!$F$10:$BI$170,S$49,FALSE))</f>
        <v/>
      </c>
      <c r="T67" s="263" t="str">
        <f>IF($C67="","",VLOOKUP($C67,KALPit!$F$10:$BI$170,T$49,FALSE))</f>
        <v/>
      </c>
      <c r="U67" s="263" t="str">
        <f>IF($C67="","",VLOOKUP($C67,KALPit!$F$10:$BI$170,U$49,FALSE))</f>
        <v/>
      </c>
      <c r="V67" s="263" t="str">
        <f>IF($C67="","",VLOOKUP($C67,KALPit!$F$10:$BI$170,V$49,FALSE))</f>
        <v/>
      </c>
      <c r="W67" s="263" t="str">
        <f>IF($C67="","",VLOOKUP($C67,KALPit!$F$10:$BI$170,W$49,FALSE))</f>
        <v/>
      </c>
      <c r="X67" s="263" t="str">
        <f>IF($C67="","",VLOOKUP($C67,KALPit!$F$10:$BI$170,X$49,FALSE))</f>
        <v/>
      </c>
      <c r="Y67" s="264" t="str">
        <f>IF($C67="","",VLOOKUP($C67,KALPit!$F$10:$BI$170,Y$49,FALSE))</f>
        <v/>
      </c>
      <c r="Z67" s="46" t="str">
        <f>IF($C67="","",VLOOKUP($C67,KALPit!$F$10:$BI$170,Z$49,FALSE))</f>
        <v/>
      </c>
      <c r="AA67" s="263" t="str">
        <f>IF($C67="","",VLOOKUP($C67,KALPit!$F$10:$BI$170,AA$49,FALSE))</f>
        <v/>
      </c>
      <c r="AB67" s="73" t="str">
        <f>IF($C67="","",VLOOKUP($C67,KALPit!$F$10:$BI$170,AB$49,FALSE))</f>
        <v/>
      </c>
      <c r="AC67" s="60" t="str">
        <f>IF($C67="","",VLOOKUP($C67,KALPit!$F$10:$BI$170,AC$49,FALSE))</f>
        <v/>
      </c>
      <c r="AD67" s="263" t="str">
        <f>IF($C67="","",VLOOKUP($C67,KALPit!$F$10:$BI$170,AD$49,FALSE))</f>
        <v/>
      </c>
      <c r="AE67" s="263" t="str">
        <f>IF($C67="","",VLOOKUP($C67,KALPit!$F$10:$BI$170,AE$49,FALSE))</f>
        <v/>
      </c>
      <c r="AF67" s="264" t="str">
        <f>IF($C67="","",VLOOKUP($C67,KALPit!$F$10:$BI$170,AF$49,FALSE))</f>
        <v/>
      </c>
      <c r="AG67" s="60" t="str">
        <f>IF($C67="","",VLOOKUP($C67,KALPit!$F$10:$BI$170,AG$49,FALSE))</f>
        <v/>
      </c>
    </row>
    <row r="68" spans="1:33" x14ac:dyDescent="0.25">
      <c r="A68">
        <v>6</v>
      </c>
      <c r="B68" s="29" t="s">
        <v>13</v>
      </c>
      <c r="C68" s="58"/>
      <c r="D68" s="30" t="str">
        <f>IF($C68="","",VLOOKUP($C68,KALPit!$F$10:$BI$212,D$4,FALSE))</f>
        <v/>
      </c>
      <c r="E68" s="30" t="str">
        <f>IF($C68="","",VLOOKUP($C68,KALPit!$F$10:$BI$212,E$4+1,FALSE))</f>
        <v/>
      </c>
      <c r="F68" s="46" t="str">
        <f t="shared" si="187"/>
        <v/>
      </c>
      <c r="G68" s="263" t="str">
        <f t="shared" si="188"/>
        <v/>
      </c>
      <c r="H68" s="264" t="str">
        <f t="shared" si="189"/>
        <v/>
      </c>
      <c r="I68" s="92" t="str">
        <f>IF($C68="","",VLOOKUP($C68,KALPit!$F$10:$BI$170,I$49,FALSE))</f>
        <v/>
      </c>
      <c r="J68" s="263" t="str">
        <f t="shared" si="190"/>
        <v/>
      </c>
      <c r="K68" s="46" t="str">
        <f>IF($C68="","",VLOOKUP($C68,KALPit!$F$10:$BI$170,K$49,FALSE))</f>
        <v/>
      </c>
      <c r="L68" s="263" t="str">
        <f>IF($C68="","",VLOOKUP($C68,KALPit!$F$10:$BI$170,L$49,FALSE))</f>
        <v/>
      </c>
      <c r="M68" s="264" t="str">
        <f>IF($C68="","",VLOOKUP($C68,KALPit!$F$10:$BI$170,M$49,FALSE))</f>
        <v/>
      </c>
      <c r="N68" s="263" t="str">
        <f>IF($C68="","",VLOOKUP($C68,KALPit!$F$10:$BI$170,N$49,FALSE))</f>
        <v/>
      </c>
      <c r="O68" s="263" t="str">
        <f>IF($C68="","",VLOOKUP($C68,KALPit!$F$10:$BI$170,O$49,FALSE))</f>
        <v/>
      </c>
      <c r="P68" s="263" t="str">
        <f>IF($C68="","",VLOOKUP($C68,KALPit!$F$10:$BI$170,P$49,FALSE))</f>
        <v/>
      </c>
      <c r="Q68" s="263" t="str">
        <f>IF($C68="","",VLOOKUP($C68,KALPit!$F$10:$BI$170,Q$49,FALSE))</f>
        <v/>
      </c>
      <c r="R68" s="263" t="str">
        <f>IF($C68="","",VLOOKUP($C68,KALPit!$F$10:$BI$170,R$49,FALSE))</f>
        <v/>
      </c>
      <c r="S68" s="263" t="str">
        <f>IF($C68="","",VLOOKUP($C68,KALPit!$F$10:$BI$170,S$49,FALSE))</f>
        <v/>
      </c>
      <c r="T68" s="263" t="str">
        <f>IF($C68="","",VLOOKUP($C68,KALPit!$F$10:$BI$170,T$49,FALSE))</f>
        <v/>
      </c>
      <c r="U68" s="263" t="str">
        <f>IF($C68="","",VLOOKUP($C68,KALPit!$F$10:$BI$170,U$49,FALSE))</f>
        <v/>
      </c>
      <c r="V68" s="263" t="str">
        <f>IF($C68="","",VLOOKUP($C68,KALPit!$F$10:$BI$170,V$49,FALSE))</f>
        <v/>
      </c>
      <c r="W68" s="263" t="str">
        <f>IF($C68="","",VLOOKUP($C68,KALPit!$F$10:$BI$170,W$49,FALSE))</f>
        <v/>
      </c>
      <c r="X68" s="263" t="str">
        <f>IF($C68="","",VLOOKUP($C68,KALPit!$F$10:$BI$170,X$49,FALSE))</f>
        <v/>
      </c>
      <c r="Y68" s="264" t="str">
        <f>IF($C68="","",VLOOKUP($C68,KALPit!$F$10:$BI$170,Y$49,FALSE))</f>
        <v/>
      </c>
      <c r="Z68" s="46" t="str">
        <f>IF($C68="","",VLOOKUP($C68,KALPit!$F$10:$BI$170,Z$49,FALSE))</f>
        <v/>
      </c>
      <c r="AA68" s="263" t="str">
        <f>IF($C68="","",VLOOKUP($C68,KALPit!$F$10:$BI$170,AA$49,FALSE))</f>
        <v/>
      </c>
      <c r="AB68" s="73" t="str">
        <f>IF($C68="","",VLOOKUP($C68,KALPit!$F$10:$BI$170,AB$49,FALSE))</f>
        <v/>
      </c>
      <c r="AC68" s="60" t="str">
        <f>IF($C68="","",VLOOKUP($C68,KALPit!$F$10:$BI$170,AC$49,FALSE))</f>
        <v/>
      </c>
      <c r="AD68" s="263" t="str">
        <f>IF($C68="","",VLOOKUP($C68,KALPit!$F$10:$BI$170,AD$49,FALSE))</f>
        <v/>
      </c>
      <c r="AE68" s="263" t="str">
        <f>IF($C68="","",VLOOKUP($C68,KALPit!$F$10:$BI$170,AE$49,FALSE))</f>
        <v/>
      </c>
      <c r="AF68" s="264" t="str">
        <f>IF($C68="","",VLOOKUP($C68,KALPit!$F$10:$BI$170,AF$49,FALSE))</f>
        <v/>
      </c>
      <c r="AG68" s="60" t="str">
        <f>IF($C68="","",VLOOKUP($C68,KALPit!$F$10:$BI$170,AG$49,FALSE))</f>
        <v/>
      </c>
    </row>
    <row r="69" spans="1:33" x14ac:dyDescent="0.25">
      <c r="A69">
        <v>7</v>
      </c>
      <c r="B69" s="29" t="s">
        <v>13</v>
      </c>
      <c r="C69" s="58"/>
      <c r="D69" s="30" t="str">
        <f>IF($C69="","",VLOOKUP($C69,KALPit!$F$10:$BI$212,D$4,FALSE))</f>
        <v/>
      </c>
      <c r="E69" s="30" t="str">
        <f>IF($C69="","",VLOOKUP($C69,KALPit!$F$10:$BI$212,E$4+1,FALSE))</f>
        <v/>
      </c>
      <c r="F69" s="46" t="str">
        <f t="shared" si="187"/>
        <v/>
      </c>
      <c r="G69" s="263" t="str">
        <f t="shared" si="188"/>
        <v/>
      </c>
      <c r="H69" s="264" t="str">
        <f t="shared" si="189"/>
        <v/>
      </c>
      <c r="I69" s="92" t="str">
        <f>IF($C69="","",VLOOKUP($C69,KALPit!$F$10:$BI$170,I$49,FALSE))</f>
        <v/>
      </c>
      <c r="J69" s="263" t="str">
        <f t="shared" si="190"/>
        <v/>
      </c>
      <c r="K69" s="46" t="str">
        <f>IF($C69="","",VLOOKUP($C69,KALPit!$F$10:$BI$170,K$49,FALSE))</f>
        <v/>
      </c>
      <c r="L69" s="263" t="str">
        <f>IF($C69="","",VLOOKUP($C69,KALPit!$F$10:$BI$170,L$49,FALSE))</f>
        <v/>
      </c>
      <c r="M69" s="264" t="str">
        <f>IF($C69="","",VLOOKUP($C69,KALPit!$F$10:$BI$170,M$49,FALSE))</f>
        <v/>
      </c>
      <c r="N69" s="263" t="str">
        <f>IF($C69="","",VLOOKUP($C69,KALPit!$F$10:$BI$170,N$49,FALSE))</f>
        <v/>
      </c>
      <c r="O69" s="263" t="str">
        <f>IF($C69="","",VLOOKUP($C69,KALPit!$F$10:$BI$170,O$49,FALSE))</f>
        <v/>
      </c>
      <c r="P69" s="263" t="str">
        <f>IF($C69="","",VLOOKUP($C69,KALPit!$F$10:$BI$170,P$49,FALSE))</f>
        <v/>
      </c>
      <c r="Q69" s="263" t="str">
        <f>IF($C69="","",VLOOKUP($C69,KALPit!$F$10:$BI$170,Q$49,FALSE))</f>
        <v/>
      </c>
      <c r="R69" s="263" t="str">
        <f>IF($C69="","",VLOOKUP($C69,KALPit!$F$10:$BI$170,R$49,FALSE))</f>
        <v/>
      </c>
      <c r="S69" s="263" t="str">
        <f>IF($C69="","",VLOOKUP($C69,KALPit!$F$10:$BI$170,S$49,FALSE))</f>
        <v/>
      </c>
      <c r="T69" s="263" t="str">
        <f>IF($C69="","",VLOOKUP($C69,KALPit!$F$10:$BI$170,T$49,FALSE))</f>
        <v/>
      </c>
      <c r="U69" s="263" t="str">
        <f>IF($C69="","",VLOOKUP($C69,KALPit!$F$10:$BI$170,U$49,FALSE))</f>
        <v/>
      </c>
      <c r="V69" s="263" t="str">
        <f>IF($C69="","",VLOOKUP($C69,KALPit!$F$10:$BI$170,V$49,FALSE))</f>
        <v/>
      </c>
      <c r="W69" s="263" t="str">
        <f>IF($C69="","",VLOOKUP($C69,KALPit!$F$10:$BI$170,W$49,FALSE))</f>
        <v/>
      </c>
      <c r="X69" s="263" t="str">
        <f>IF($C69="","",VLOOKUP($C69,KALPit!$F$10:$BI$170,X$49,FALSE))</f>
        <v/>
      </c>
      <c r="Y69" s="264" t="str">
        <f>IF($C69="","",VLOOKUP($C69,KALPit!$F$10:$BI$170,Y$49,FALSE))</f>
        <v/>
      </c>
      <c r="Z69" s="46" t="str">
        <f>IF($C69="","",VLOOKUP($C69,KALPit!$F$10:$BI$170,Z$49,FALSE))</f>
        <v/>
      </c>
      <c r="AA69" s="263" t="str">
        <f>IF($C69="","",VLOOKUP($C69,KALPit!$F$10:$BI$170,AA$49,FALSE))</f>
        <v/>
      </c>
      <c r="AB69" s="73" t="str">
        <f>IF($C69="","",VLOOKUP($C69,KALPit!$F$10:$BI$170,AB$49,FALSE))</f>
        <v/>
      </c>
      <c r="AC69" s="60" t="str">
        <f>IF($C69="","",VLOOKUP($C69,KALPit!$F$10:$BI$170,AC$49,FALSE))</f>
        <v/>
      </c>
      <c r="AD69" s="263" t="str">
        <f>IF($C69="","",VLOOKUP($C69,KALPit!$F$10:$BI$170,AD$49,FALSE))</f>
        <v/>
      </c>
      <c r="AE69" s="263" t="str">
        <f>IF($C69="","",VLOOKUP($C69,KALPit!$F$10:$BI$170,AE$49,FALSE))</f>
        <v/>
      </c>
      <c r="AF69" s="264" t="str">
        <f>IF($C69="","",VLOOKUP($C69,KALPit!$F$10:$BI$170,AF$49,FALSE))</f>
        <v/>
      </c>
      <c r="AG69" s="60" t="str">
        <f>IF($C69="","",VLOOKUP($C69,KALPit!$F$10:$BI$170,AG$49,FALSE))</f>
        <v/>
      </c>
    </row>
    <row r="70" spans="1:33" x14ac:dyDescent="0.25">
      <c r="A70">
        <v>8</v>
      </c>
      <c r="B70" s="29" t="s">
        <v>13</v>
      </c>
      <c r="C70" s="58"/>
      <c r="D70" s="30" t="str">
        <f>IF($C70="","",VLOOKUP($C70,KALPit!$F$10:$BI$212,D$4,FALSE))</f>
        <v/>
      </c>
      <c r="E70" s="30" t="str">
        <f>IF($C70="","",VLOOKUP($C70,KALPit!$F$10:$BI$212,E$4+1,FALSE))</f>
        <v/>
      </c>
      <c r="F70" s="46" t="str">
        <f t="shared" si="187"/>
        <v/>
      </c>
      <c r="G70" s="263" t="str">
        <f t="shared" si="188"/>
        <v/>
      </c>
      <c r="H70" s="264" t="str">
        <f t="shared" si="189"/>
        <v/>
      </c>
      <c r="I70" s="92" t="str">
        <f>IF($C70="","",VLOOKUP($C70,KALPit!$F$10:$BI$170,I$49,FALSE))</f>
        <v/>
      </c>
      <c r="J70" s="263" t="str">
        <f t="shared" si="190"/>
        <v/>
      </c>
      <c r="K70" s="46" t="str">
        <f>IF($C70="","",VLOOKUP($C70,KALPit!$F$10:$BI$170,K$49,FALSE))</f>
        <v/>
      </c>
      <c r="L70" s="263" t="str">
        <f>IF($C70="","",VLOOKUP($C70,KALPit!$F$10:$BI$170,L$49,FALSE))</f>
        <v/>
      </c>
      <c r="M70" s="264" t="str">
        <f>IF($C70="","",VLOOKUP($C70,KALPit!$F$10:$BI$170,M$49,FALSE))</f>
        <v/>
      </c>
      <c r="N70" s="263" t="str">
        <f>IF($C70="","",VLOOKUP($C70,KALPit!$F$10:$BI$170,N$49,FALSE))</f>
        <v/>
      </c>
      <c r="O70" s="263" t="str">
        <f>IF($C70="","",VLOOKUP($C70,KALPit!$F$10:$BI$170,O$49,FALSE))</f>
        <v/>
      </c>
      <c r="P70" s="263" t="str">
        <f>IF($C70="","",VLOOKUP($C70,KALPit!$F$10:$BI$170,P$49,FALSE))</f>
        <v/>
      </c>
      <c r="Q70" s="263" t="str">
        <f>IF($C70="","",VLOOKUP($C70,KALPit!$F$10:$BI$170,Q$49,FALSE))</f>
        <v/>
      </c>
      <c r="R70" s="263" t="str">
        <f>IF($C70="","",VLOOKUP($C70,KALPit!$F$10:$BI$170,R$49,FALSE))</f>
        <v/>
      </c>
      <c r="S70" s="263" t="str">
        <f>IF($C70="","",VLOOKUP($C70,KALPit!$F$10:$BI$170,S$49,FALSE))</f>
        <v/>
      </c>
      <c r="T70" s="263" t="str">
        <f>IF($C70="","",VLOOKUP($C70,KALPit!$F$10:$BI$170,T$49,FALSE))</f>
        <v/>
      </c>
      <c r="U70" s="263" t="str">
        <f>IF($C70="","",VLOOKUP($C70,KALPit!$F$10:$BI$170,U$49,FALSE))</f>
        <v/>
      </c>
      <c r="V70" s="263" t="str">
        <f>IF($C70="","",VLOOKUP($C70,KALPit!$F$10:$BI$170,V$49,FALSE))</f>
        <v/>
      </c>
      <c r="W70" s="263" t="str">
        <f>IF($C70="","",VLOOKUP($C70,KALPit!$F$10:$BI$170,W$49,FALSE))</f>
        <v/>
      </c>
      <c r="X70" s="263" t="str">
        <f>IF($C70="","",VLOOKUP($C70,KALPit!$F$10:$BI$170,X$49,FALSE))</f>
        <v/>
      </c>
      <c r="Y70" s="264" t="str">
        <f>IF($C70="","",VLOOKUP($C70,KALPit!$F$10:$BI$170,Y$49,FALSE))</f>
        <v/>
      </c>
      <c r="Z70" s="46" t="str">
        <f>IF($C70="","",VLOOKUP($C70,KALPit!$F$10:$BI$170,Z$49,FALSE))</f>
        <v/>
      </c>
      <c r="AA70" s="263" t="str">
        <f>IF($C70="","",VLOOKUP($C70,KALPit!$F$10:$BI$170,AA$49,FALSE))</f>
        <v/>
      </c>
      <c r="AB70" s="73" t="str">
        <f>IF($C70="","",VLOOKUP($C70,KALPit!$F$10:$BI$170,AB$49,FALSE))</f>
        <v/>
      </c>
      <c r="AC70" s="60" t="str">
        <f>IF($C70="","",VLOOKUP($C70,KALPit!$F$10:$BI$170,AC$49,FALSE))</f>
        <v/>
      </c>
      <c r="AD70" s="263" t="str">
        <f>IF($C70="","",VLOOKUP($C70,KALPit!$F$10:$BI$170,AD$49,FALSE))</f>
        <v/>
      </c>
      <c r="AE70" s="263" t="str">
        <f>IF($C70="","",VLOOKUP($C70,KALPit!$F$10:$BI$170,AE$49,FALSE))</f>
        <v/>
      </c>
      <c r="AF70" s="264" t="str">
        <f>IF($C70="","",VLOOKUP($C70,KALPit!$F$10:$BI$170,AF$49,FALSE))</f>
        <v/>
      </c>
      <c r="AG70" s="60" t="str">
        <f>IF($C70="","",VLOOKUP($C70,KALPit!$F$10:$BI$170,AG$49,FALSE))</f>
        <v/>
      </c>
    </row>
    <row r="71" spans="1:33" x14ac:dyDescent="0.25">
      <c r="A71">
        <v>9</v>
      </c>
      <c r="B71" s="29" t="s">
        <v>13</v>
      </c>
      <c r="C71" s="58"/>
      <c r="D71" s="30" t="str">
        <f>IF($C71="","",VLOOKUP($C71,KALPit!$F$10:$BI$212,D$4,FALSE))</f>
        <v/>
      </c>
      <c r="E71" s="30" t="str">
        <f>IF($C71="","",VLOOKUP($C71,KALPit!$F$10:$BI$212,E$4+1,FALSE))</f>
        <v/>
      </c>
      <c r="F71" s="46" t="str">
        <f t="shared" si="187"/>
        <v/>
      </c>
      <c r="G71" s="263" t="str">
        <f t="shared" si="188"/>
        <v/>
      </c>
      <c r="H71" s="264" t="str">
        <f t="shared" si="189"/>
        <v/>
      </c>
      <c r="I71" s="92" t="str">
        <f>IF($C71="","",VLOOKUP($C71,KALPit!$F$10:$BI$170,I$49,FALSE))</f>
        <v/>
      </c>
      <c r="J71" s="263" t="str">
        <f t="shared" si="190"/>
        <v/>
      </c>
      <c r="K71" s="46" t="str">
        <f>IF($C71="","",VLOOKUP($C71,KALPit!$F$10:$BI$170,K$49,FALSE))</f>
        <v/>
      </c>
      <c r="L71" s="263" t="str">
        <f>IF($C71="","",VLOOKUP($C71,KALPit!$F$10:$BI$170,L$49,FALSE))</f>
        <v/>
      </c>
      <c r="M71" s="264" t="str">
        <f>IF($C71="","",VLOOKUP($C71,KALPit!$F$10:$BI$170,M$49,FALSE))</f>
        <v/>
      </c>
      <c r="N71" s="263" t="str">
        <f>IF($C71="","",VLOOKUP($C71,KALPit!$F$10:$BI$170,N$49,FALSE))</f>
        <v/>
      </c>
      <c r="O71" s="263" t="str">
        <f>IF($C71="","",VLOOKUP($C71,KALPit!$F$10:$BI$170,O$49,FALSE))</f>
        <v/>
      </c>
      <c r="P71" s="263" t="str">
        <f>IF($C71="","",VLOOKUP($C71,KALPit!$F$10:$BI$170,P$49,FALSE))</f>
        <v/>
      </c>
      <c r="Q71" s="263" t="str">
        <f>IF($C71="","",VLOOKUP($C71,KALPit!$F$10:$BI$170,Q$49,FALSE))</f>
        <v/>
      </c>
      <c r="R71" s="263" t="str">
        <f>IF($C71="","",VLOOKUP($C71,KALPit!$F$10:$BI$170,R$49,FALSE))</f>
        <v/>
      </c>
      <c r="S71" s="263" t="str">
        <f>IF($C71="","",VLOOKUP($C71,KALPit!$F$10:$BI$170,S$49,FALSE))</f>
        <v/>
      </c>
      <c r="T71" s="263" t="str">
        <f>IF($C71="","",VLOOKUP($C71,KALPit!$F$10:$BI$170,T$49,FALSE))</f>
        <v/>
      </c>
      <c r="U71" s="263" t="str">
        <f>IF($C71="","",VLOOKUP($C71,KALPit!$F$10:$BI$170,U$49,FALSE))</f>
        <v/>
      </c>
      <c r="V71" s="263" t="str">
        <f>IF($C71="","",VLOOKUP($C71,KALPit!$F$10:$BI$170,V$49,FALSE))</f>
        <v/>
      </c>
      <c r="W71" s="263" t="str">
        <f>IF($C71="","",VLOOKUP($C71,KALPit!$F$10:$BI$170,W$49,FALSE))</f>
        <v/>
      </c>
      <c r="X71" s="263" t="str">
        <f>IF($C71="","",VLOOKUP($C71,KALPit!$F$10:$BI$170,X$49,FALSE))</f>
        <v/>
      </c>
      <c r="Y71" s="264" t="str">
        <f>IF($C71="","",VLOOKUP($C71,KALPit!$F$10:$BI$170,Y$49,FALSE))</f>
        <v/>
      </c>
      <c r="Z71" s="46" t="str">
        <f>IF($C71="","",VLOOKUP($C71,KALPit!$F$10:$BI$170,Z$49,FALSE))</f>
        <v/>
      </c>
      <c r="AA71" s="263" t="str">
        <f>IF($C71="","",VLOOKUP($C71,KALPit!$F$10:$BI$170,AA$49,FALSE))</f>
        <v/>
      </c>
      <c r="AB71" s="73" t="str">
        <f>IF($C71="","",VLOOKUP($C71,KALPit!$F$10:$BI$170,AB$49,FALSE))</f>
        <v/>
      </c>
      <c r="AC71" s="60" t="str">
        <f>IF($C71="","",VLOOKUP($C71,KALPit!$F$10:$BI$170,AC$49,FALSE))</f>
        <v/>
      </c>
      <c r="AD71" s="263" t="str">
        <f>IF($C71="","",VLOOKUP($C71,KALPit!$F$10:$BI$170,AD$49,FALSE))</f>
        <v/>
      </c>
      <c r="AE71" s="263" t="str">
        <f>IF($C71="","",VLOOKUP($C71,KALPit!$F$10:$BI$170,AE$49,FALSE))</f>
        <v/>
      </c>
      <c r="AF71" s="264" t="str">
        <f>IF($C71="","",VLOOKUP($C71,KALPit!$F$10:$BI$170,AF$49,FALSE))</f>
        <v/>
      </c>
      <c r="AG71" s="60" t="str">
        <f>IF($C71="","",VLOOKUP($C71,KALPit!$F$10:$BI$170,AG$49,FALSE))</f>
        <v/>
      </c>
    </row>
    <row r="72" spans="1:33" x14ac:dyDescent="0.25">
      <c r="A72">
        <v>10</v>
      </c>
      <c r="B72" s="32" t="s">
        <v>13</v>
      </c>
      <c r="C72" s="33"/>
      <c r="D72" s="33" t="str">
        <f>IF($C72="","",VLOOKUP($C72,KALPit!$F$10:$BI$212,D$4,FALSE))</f>
        <v/>
      </c>
      <c r="E72" s="33" t="str">
        <f>IF($C72="","",VLOOKUP($C72,KALPit!$F$10:$BI$212,E$4+1,FALSE))</f>
        <v/>
      </c>
      <c r="F72" s="47" t="str">
        <f t="shared" si="187"/>
        <v/>
      </c>
      <c r="G72" s="261" t="str">
        <f t="shared" si="188"/>
        <v/>
      </c>
      <c r="H72" s="262" t="str">
        <f t="shared" si="189"/>
        <v/>
      </c>
      <c r="I72" s="93" t="str">
        <f>IF($C72="","",VLOOKUP($C72,KALPit!$F$10:$BI$170,I$49,FALSE))</f>
        <v/>
      </c>
      <c r="J72" s="261" t="str">
        <f t="shared" si="190"/>
        <v/>
      </c>
      <c r="K72" s="47" t="str">
        <f>IF($C72="","",VLOOKUP($C72,KALPit!$F$10:$BI$170,K$49,FALSE))</f>
        <v/>
      </c>
      <c r="L72" s="261" t="str">
        <f>IF($C72="","",VLOOKUP($C72,KALPit!$F$10:$BI$170,L$49,FALSE))</f>
        <v/>
      </c>
      <c r="M72" s="262" t="str">
        <f>IF($C72="","",VLOOKUP($C72,KALPit!$F$10:$BI$170,M$49,FALSE))</f>
        <v/>
      </c>
      <c r="N72" s="261" t="str">
        <f>IF($C72="","",VLOOKUP($C72,KALPit!$F$10:$BI$170,N$49,FALSE))</f>
        <v/>
      </c>
      <c r="O72" s="261" t="str">
        <f>IF($C72="","",VLOOKUP($C72,KALPit!$F$10:$BI$170,O$49,FALSE))</f>
        <v/>
      </c>
      <c r="P72" s="261" t="str">
        <f>IF($C72="","",VLOOKUP($C72,KALPit!$F$10:$BI$170,P$49,FALSE))</f>
        <v/>
      </c>
      <c r="Q72" s="261" t="str">
        <f>IF($C72="","",VLOOKUP($C72,KALPit!$F$10:$BI$170,Q$49,FALSE))</f>
        <v/>
      </c>
      <c r="R72" s="261" t="str">
        <f>IF($C72="","",VLOOKUP($C72,KALPit!$F$10:$BI$170,R$49,FALSE))</f>
        <v/>
      </c>
      <c r="S72" s="261" t="str">
        <f>IF($C72="","",VLOOKUP($C72,KALPit!$F$10:$BI$170,S$49,FALSE))</f>
        <v/>
      </c>
      <c r="T72" s="261" t="str">
        <f>IF($C72="","",VLOOKUP($C72,KALPit!$F$10:$BI$170,T$49,FALSE))</f>
        <v/>
      </c>
      <c r="U72" s="261" t="str">
        <f>IF($C72="","",VLOOKUP($C72,KALPit!$F$10:$BI$170,U$49,FALSE))</f>
        <v/>
      </c>
      <c r="V72" s="261" t="str">
        <f>IF($C72="","",VLOOKUP($C72,KALPit!$F$10:$BI$170,V$49,FALSE))</f>
        <v/>
      </c>
      <c r="W72" s="261" t="str">
        <f>IF($C72="","",VLOOKUP($C72,KALPit!$F$10:$BI$170,W$49,FALSE))</f>
        <v/>
      </c>
      <c r="X72" s="261" t="str">
        <f>IF($C72="","",VLOOKUP($C72,KALPit!$F$10:$BI$170,X$49,FALSE))</f>
        <v/>
      </c>
      <c r="Y72" s="262" t="str">
        <f>IF($C72="","",VLOOKUP($C72,KALPit!$F$10:$BI$170,Y$49,FALSE))</f>
        <v/>
      </c>
      <c r="Z72" s="47" t="str">
        <f>IF($C72="","",VLOOKUP($C72,KALPit!$F$10:$BI$170,Z$49,FALSE))</f>
        <v/>
      </c>
      <c r="AA72" s="261" t="str">
        <f>IF($C72="","",VLOOKUP($C72,KALPit!$F$10:$BI$170,AA$49,FALSE))</f>
        <v/>
      </c>
      <c r="AB72" s="74" t="str">
        <f>IF($C72="","",VLOOKUP($C72,KALPit!$F$10:$BI$170,AB$49,FALSE))</f>
        <v/>
      </c>
      <c r="AC72" s="61" t="str">
        <f>IF($C72="","",VLOOKUP($C72,KALPit!$F$10:$BI$170,AC$49,FALSE))</f>
        <v/>
      </c>
      <c r="AD72" s="261" t="str">
        <f>IF($C72="","",VLOOKUP($C72,KALPit!$F$10:$BI$170,AD$49,FALSE))</f>
        <v/>
      </c>
      <c r="AE72" s="261" t="str">
        <f>IF($C72="","",VLOOKUP($C72,KALPit!$F$10:$BI$170,AE$49,FALSE))</f>
        <v/>
      </c>
      <c r="AF72" s="262" t="str">
        <f>IF($C72="","",VLOOKUP($C72,KALPit!$F$10:$BI$170,AF$49,FALSE))</f>
        <v/>
      </c>
      <c r="AG72" s="61" t="str">
        <f>IF($C72="","",VLOOKUP($C72,KALPit!$F$10:$BI$170,AG$49,FALSE))</f>
        <v/>
      </c>
    </row>
  </sheetData>
  <mergeCells count="6">
    <mergeCell ref="AH40:AT40"/>
    <mergeCell ref="AG35:AT35"/>
    <mergeCell ref="AH36:AT36"/>
    <mergeCell ref="AH37:AT37"/>
    <mergeCell ref="AH38:AT38"/>
    <mergeCell ref="AH39:AT39"/>
  </mergeCells>
  <conditionalFormatting sqref="G19">
    <cfRule type="expression" dxfId="68" priority="21">
      <formula>IF(SUM(G20:G27)&gt;1,1,0)</formula>
    </cfRule>
  </conditionalFormatting>
  <conditionalFormatting sqref="H19">
    <cfRule type="expression" dxfId="67" priority="20">
      <formula>IF(SUM(H20:H27)&gt;1,1,0)</formula>
    </cfRule>
  </conditionalFormatting>
  <conditionalFormatting sqref="F19">
    <cfRule type="expression" dxfId="66" priority="19">
      <formula>IF(SUM(F20:F27)&gt;1,1,0)</formula>
    </cfRule>
  </conditionalFormatting>
  <conditionalFormatting sqref="I5">
    <cfRule type="expression" dxfId="65" priority="18">
      <formula>-IF(SUM(I6:I17)&gt;1,1,0)</formula>
    </cfRule>
  </conditionalFormatting>
  <conditionalFormatting sqref="H5">
    <cfRule type="expression" dxfId="64" priority="17">
      <formula>-IF(SUM(H6:H17)&gt;1,1,0)</formula>
    </cfRule>
  </conditionalFormatting>
  <conditionalFormatting sqref="F29">
    <cfRule type="expression" dxfId="63" priority="16">
      <formula>IF(SUM($F$30:$F$33)&gt;1,1,0)</formula>
    </cfRule>
  </conditionalFormatting>
  <conditionalFormatting sqref="F50">
    <cfRule type="expression" dxfId="62" priority="15">
      <formula>IF(SUM($F$51:$F$56)&gt;1,1,0)</formula>
    </cfRule>
  </conditionalFormatting>
  <conditionalFormatting sqref="H50">
    <cfRule type="expression" dxfId="61" priority="14">
      <formula>IF(SUM($H$51:$H$56)&gt;3,1,0)</formula>
    </cfRule>
  </conditionalFormatting>
  <conditionalFormatting sqref="G50">
    <cfRule type="expression" dxfId="60" priority="13">
      <formula>IF(SUM($G$51:$G$56)&gt;2,1,0)</formula>
    </cfRule>
  </conditionalFormatting>
  <conditionalFormatting sqref="C30:C33 C20:C27 C6:C17">
    <cfRule type="expression" dxfId="59" priority="11">
      <formula>IF($AZ6&lt;4.5,1,0)</formula>
    </cfRule>
    <cfRule type="expression" dxfId="58" priority="12">
      <formula>IF($AZ6&gt;7,1,0)</formula>
    </cfRule>
  </conditionalFormatting>
  <conditionalFormatting sqref="C21">
    <cfRule type="expression" dxfId="57" priority="9">
      <formula>IF($AK21&lt;4.5,1,0)</formula>
    </cfRule>
    <cfRule type="expression" dxfId="56" priority="10">
      <formula>IF($AK21&gt;7,1,0)</formula>
    </cfRule>
  </conditionalFormatting>
  <conditionalFormatting sqref="F5">
    <cfRule type="expression" dxfId="55" priority="8">
      <formula>IF(SUM(F6:F17)&gt;1,1,0)</formula>
    </cfRule>
  </conditionalFormatting>
  <conditionalFormatting sqref="G5">
    <cfRule type="expression" dxfId="54" priority="7">
      <formula>IF(SUM(G6:G17)&gt;1,1,0)</formula>
    </cfRule>
  </conditionalFormatting>
  <conditionalFormatting sqref="C51:C56 C59:C60 C63:C72">
    <cfRule type="expression" dxfId="53" priority="3">
      <formula>IF($AC51&lt;$D$2,1,0)</formula>
    </cfRule>
    <cfRule type="expression" dxfId="52" priority="4">
      <formula>IF($AC51&gt;$C$3,1,0)</formula>
    </cfRule>
    <cfRule type="expression" dxfId="51" priority="5">
      <formula>IF($AG51&lt;5.75,1,0)</formula>
    </cfRule>
    <cfRule type="expression" dxfId="50" priority="6">
      <formula>IF($AG51&gt;6,1,0)</formula>
    </cfRule>
  </conditionalFormatting>
  <conditionalFormatting sqref="C20:C27 C30:C33 C6:C17">
    <cfRule type="expression" dxfId="49" priority="1">
      <formula>IF($AK6&lt;$D$2,1,0)</formula>
    </cfRule>
    <cfRule type="expression" dxfId="48" priority="2">
      <formula>IF($AK6&gt;$C$2,1,0)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5" tint="-0.249977111117893"/>
  </sheetPr>
  <dimension ref="A1:AZ72"/>
  <sheetViews>
    <sheetView topLeftCell="A39" zoomScale="85" zoomScaleNormal="85" workbookViewId="0">
      <selection activeCell="AN63" sqref="AN63"/>
    </sheetView>
  </sheetViews>
  <sheetFormatPr defaultRowHeight="15" x14ac:dyDescent="0.25"/>
  <cols>
    <col min="1" max="1" width="3.140625" customWidth="1"/>
    <col min="2" max="2" width="10.7109375" style="1" bestFit="1" customWidth="1"/>
    <col min="3" max="3" width="20" style="19" bestFit="1" customWidth="1"/>
    <col min="4" max="4" width="4.5703125" style="19" customWidth="1"/>
    <col min="5" max="5" width="4.42578125" style="19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1.42578125" bestFit="1" customWidth="1"/>
    <col min="27" max="27" width="4.28515625" bestFit="1" customWidth="1"/>
    <col min="28" max="29" width="4.7109375" bestFit="1" customWidth="1"/>
    <col min="30" max="32" width="4.28515625" bestFit="1" customWidth="1"/>
    <col min="33" max="33" width="6.28515625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 x14ac:dyDescent="0.25">
      <c r="C1" s="278" t="s">
        <v>404</v>
      </c>
      <c r="D1" s="278" t="s">
        <v>405</v>
      </c>
    </row>
    <row r="2" spans="1:52" x14ac:dyDescent="0.25">
      <c r="B2" s="278" t="s">
        <v>406</v>
      </c>
      <c r="C2" s="279">
        <v>4.5</v>
      </c>
      <c r="D2" s="279">
        <v>4</v>
      </c>
    </row>
    <row r="3" spans="1:52" x14ac:dyDescent="0.25">
      <c r="B3" s="278" t="s">
        <v>407</v>
      </c>
      <c r="C3" s="279">
        <v>5</v>
      </c>
      <c r="D3" s="279">
        <v>4</v>
      </c>
    </row>
    <row r="4" spans="1:52" x14ac:dyDescent="0.25">
      <c r="D4" s="19">
        <v>4</v>
      </c>
      <c r="E4" s="19">
        <v>5</v>
      </c>
      <c r="J4">
        <v>23</v>
      </c>
      <c r="K4">
        <v>21</v>
      </c>
      <c r="L4">
        <v>22</v>
      </c>
      <c r="M4">
        <v>24</v>
      </c>
      <c r="N4">
        <v>25</v>
      </c>
      <c r="O4">
        <v>26</v>
      </c>
      <c r="P4">
        <v>27</v>
      </c>
      <c r="Q4">
        <v>28</v>
      </c>
      <c r="R4">
        <v>29</v>
      </c>
      <c r="S4">
        <v>30</v>
      </c>
      <c r="T4">
        <v>31</v>
      </c>
      <c r="AD4">
        <v>11</v>
      </c>
      <c r="AE4">
        <v>12</v>
      </c>
      <c r="AF4">
        <v>13</v>
      </c>
      <c r="AG4">
        <v>14</v>
      </c>
      <c r="AH4">
        <v>15</v>
      </c>
      <c r="AI4">
        <v>32</v>
      </c>
      <c r="AJ4">
        <v>33</v>
      </c>
      <c r="AU4">
        <v>16</v>
      </c>
      <c r="AV4">
        <v>17</v>
      </c>
      <c r="AW4">
        <v>18</v>
      </c>
      <c r="AX4">
        <v>19</v>
      </c>
      <c r="AY4">
        <v>20</v>
      </c>
    </row>
    <row r="5" spans="1:52" s="17" customFormat="1" ht="215.25" x14ac:dyDescent="0.25">
      <c r="A5" s="18" t="s">
        <v>183</v>
      </c>
      <c r="B5" s="258" t="s">
        <v>114</v>
      </c>
      <c r="C5" s="37" t="str">
        <f>"Player ("&amp;COUNTA(C6:C17)&amp;")"</f>
        <v>Player (3)</v>
      </c>
      <c r="D5" s="37" t="s">
        <v>81</v>
      </c>
      <c r="E5" s="37" t="s">
        <v>91</v>
      </c>
      <c r="F5" s="44" t="e">
        <f>"Only 1 guy who plays only 1B ("&amp;SUM(F6:F17)&amp;")"</f>
        <v>#N/A</v>
      </c>
      <c r="G5" s="38" t="e">
        <f>"Only 1 guy who can only play 1B or LF ("&amp;SUM(G6:G17)&amp;")"</f>
        <v>#N/A</v>
      </c>
      <c r="H5" s="39" t="e">
        <f>"2 guys with RF arms ("&amp;SUM(H6:H17)&amp;")"</f>
        <v>#N/A</v>
      </c>
      <c r="I5" s="39" t="e">
        <f>"2 guys with CF range ("&amp;SUM(I6:I17)&amp;")"</f>
        <v>#N/A</v>
      </c>
      <c r="J5" s="48" t="s">
        <v>126</v>
      </c>
      <c r="K5" s="40" t="s">
        <v>124</v>
      </c>
      <c r="L5" s="49" t="s">
        <v>125</v>
      </c>
      <c r="M5" s="41" t="s">
        <v>82</v>
      </c>
      <c r="N5" s="41" t="s">
        <v>84</v>
      </c>
      <c r="O5" s="41" t="s">
        <v>85</v>
      </c>
      <c r="P5" s="41" t="s">
        <v>86</v>
      </c>
      <c r="Q5" s="41" t="s">
        <v>87</v>
      </c>
      <c r="R5" s="41" t="s">
        <v>88</v>
      </c>
      <c r="S5" s="41" t="s">
        <v>89</v>
      </c>
      <c r="T5" s="42" t="s">
        <v>90</v>
      </c>
      <c r="U5" s="44" t="s">
        <v>127</v>
      </c>
      <c r="V5" s="38" t="s">
        <v>171</v>
      </c>
      <c r="W5" s="38" t="s">
        <v>128</v>
      </c>
      <c r="X5" s="38" t="s">
        <v>144</v>
      </c>
      <c r="Y5" s="38" t="s">
        <v>143</v>
      </c>
      <c r="Z5" s="38" t="s">
        <v>131</v>
      </c>
      <c r="AA5" s="38" t="s">
        <v>132</v>
      </c>
      <c r="AB5" s="38" t="s">
        <v>149</v>
      </c>
      <c r="AC5" s="53" t="s">
        <v>133</v>
      </c>
      <c r="AD5" s="41" t="s">
        <v>137</v>
      </c>
      <c r="AE5" s="41" t="s">
        <v>138</v>
      </c>
      <c r="AF5" s="41" t="s">
        <v>139</v>
      </c>
      <c r="AG5" s="41" t="s">
        <v>140</v>
      </c>
      <c r="AH5" s="41" t="s">
        <v>23</v>
      </c>
      <c r="AI5" s="56" t="s">
        <v>141</v>
      </c>
      <c r="AJ5" s="42" t="s">
        <v>142</v>
      </c>
      <c r="AK5" s="59" t="s">
        <v>147</v>
      </c>
      <c r="AL5" s="44" t="s">
        <v>127</v>
      </c>
      <c r="AM5" s="38" t="s">
        <v>171</v>
      </c>
      <c r="AN5" s="38" t="s">
        <v>128</v>
      </c>
      <c r="AO5" s="38" t="s">
        <v>144</v>
      </c>
      <c r="AP5" s="38" t="s">
        <v>143</v>
      </c>
      <c r="AQ5" s="38" t="s">
        <v>131</v>
      </c>
      <c r="AR5" s="38" t="s">
        <v>132</v>
      </c>
      <c r="AS5" s="38" t="s">
        <v>149</v>
      </c>
      <c r="AT5" s="53" t="s">
        <v>133</v>
      </c>
      <c r="AU5" s="56" t="s">
        <v>137</v>
      </c>
      <c r="AV5" s="41" t="s">
        <v>138</v>
      </c>
      <c r="AW5" s="41" t="s">
        <v>139</v>
      </c>
      <c r="AX5" s="41" t="s">
        <v>140</v>
      </c>
      <c r="AY5" s="42" t="s">
        <v>23</v>
      </c>
      <c r="AZ5" s="59" t="s">
        <v>187</v>
      </c>
    </row>
    <row r="6" spans="1:52" x14ac:dyDescent="0.25">
      <c r="A6">
        <v>1</v>
      </c>
      <c r="B6" s="25" t="s">
        <v>84</v>
      </c>
      <c r="C6" s="30" t="s">
        <v>450</v>
      </c>
      <c r="D6" s="26" t="e">
        <f>IF($C6="","",VLOOKUP($C6,KALBat!$H$10:$BT$193,D$4,FALSE))</f>
        <v>#N/A</v>
      </c>
      <c r="E6" s="26" t="e">
        <f>IF($C6="","",VLOOKUP($C6,KALBat!$H$10:$BT$193,E$4,FALSE))</f>
        <v>#N/A</v>
      </c>
      <c r="F6" s="45" t="e">
        <f>IF($C6="","",IF(AND(N6&gt;0,N6=SUM(M6:T6)),1,0))</f>
        <v>#N/A</v>
      </c>
      <c r="G6" s="27" t="e">
        <f>IF($C6="","",IF(AND(OR(N6&gt;0,R6&gt;0),SUM(N6,R6)=SUM(M6:T6)),1,0))</f>
        <v>#N/A</v>
      </c>
      <c r="H6" s="27" t="e">
        <f>IF($C6="","",IF(L6&gt;6,1,0))</f>
        <v>#N/A</v>
      </c>
      <c r="I6" s="27" t="e">
        <f t="shared" ref="I6:I10" si="0">IF($C6="","",IF(AND(S6&gt;4,S6&lt;&gt;"-"),1,0))</f>
        <v>#N/A</v>
      </c>
      <c r="J6" s="50" t="e">
        <f>IF($C6="","",VLOOKUP($C6,KALBat!$H$10:$BT$193,J$4,FALSE))</f>
        <v>#N/A</v>
      </c>
      <c r="K6" s="26" t="e">
        <f>IF($C6="","",VLOOKUP($C6,KALBat!$H$10:$BT$193,K$4,FALSE))</f>
        <v>#N/A</v>
      </c>
      <c r="L6" s="28" t="e">
        <f>IF($C6="","",VLOOKUP($C6,KALBat!$H$10:$BT$193,L$4,FALSE))</f>
        <v>#N/A</v>
      </c>
      <c r="M6" s="26" t="e">
        <f>IF($C6="","",VLOOKUP($C6,KALBat!$H$10:$BT$193,M$4,FALSE))</f>
        <v>#N/A</v>
      </c>
      <c r="N6" s="26" t="e">
        <f>IF($C6="","",VLOOKUP($C6,KALBat!$H$10:$BT$193,N$4,FALSE))</f>
        <v>#N/A</v>
      </c>
      <c r="O6" s="26" t="e">
        <f>IF($C6="","",VLOOKUP($C6,KALBat!$H$10:$BT$193,O$4,FALSE))</f>
        <v>#N/A</v>
      </c>
      <c r="P6" s="26" t="e">
        <f>IF($C6="","",VLOOKUP($C6,KALBat!$H$10:$BT$193,P$4,FALSE))</f>
        <v>#N/A</v>
      </c>
      <c r="Q6" s="26" t="e">
        <f>IF($C6="","",VLOOKUP($C6,KALBat!$H$10:$BT$193,Q$4,FALSE))</f>
        <v>#N/A</v>
      </c>
      <c r="R6" s="26" t="e">
        <f>IF($C6="","",VLOOKUP($C6,KALBat!$H$10:$BT$193,R$4,FALSE))</f>
        <v>#N/A</v>
      </c>
      <c r="S6" s="26" t="e">
        <f>IF($C6="","",VLOOKUP($C6,KALBat!$H$10:$BT$193,S$4,FALSE))</f>
        <v>#N/A</v>
      </c>
      <c r="T6" s="28" t="e">
        <f>IF($C6="","",VLOOKUP($C6,KALBat!$H$10:$BT$193,T$4,FALSE))</f>
        <v>#N/A</v>
      </c>
      <c r="U6" s="46" t="e">
        <f t="shared" ref="U6:U17" si="1">IF($C6="","",IF(OR(AD6+AG6&gt;14,AND(OR(AD6+AG6&gt;12,AND(AD6&gt;6,AG6&gt;6)),AI6&gt;6,OR(AJ6&gt;=AI6,AJ6&gt;6))),1,0))</f>
        <v>#N/A</v>
      </c>
      <c r="V6" s="263" t="e">
        <f t="shared" ref="V6:V17" si="2">IF($C6="","",IF(OR(AND(AD6&gt;6,AH6&gt;6),AD6+AG6&gt;12),1,0))</f>
        <v>#N/A</v>
      </c>
      <c r="W6" s="27" t="e">
        <f>IF($C6="","",IF(AND(AD6&gt;6,AF6&gt;6,AG6&gt;6),1,0))</f>
        <v>#N/A</v>
      </c>
      <c r="X6" s="27" t="e">
        <f>IF($C6="","",IF(AND(AF6&gt;7,OR(AD6&gt;6,AG6&gt;6)),1,0))</f>
        <v>#N/A</v>
      </c>
      <c r="Y6" s="27" t="e">
        <f>IF($C6="","",IF(AND(AF6&gt;6,OR(AD6&gt;6,AG6&gt;6)),1,0))</f>
        <v>#N/A</v>
      </c>
      <c r="Z6" s="27" t="e">
        <f>IF($C6="","",IF(AND(OR(AD6&gt;6,AF6&gt;6),OR(AD6&gt;6,AG6&gt;6)),1,0))</f>
        <v>#N/A</v>
      </c>
      <c r="AA6" s="27" t="e">
        <f>IF($C6="","",IF(AND(AD6&gt;4,OR(AD6&gt;6,AF6&gt;6,AG6&gt;6)),1,0))</f>
        <v>#N/A</v>
      </c>
      <c r="AB6" s="27" t="e">
        <f>IF($C6="","",IF(AND(AD6&gt;4,OR(AD6&gt;6,AE6&gt;6,AF6&gt;6,AG6&gt;6)),1,0))</f>
        <v>#N/A</v>
      </c>
      <c r="AC6" s="54" t="e">
        <f>IF($C6="","",IF(AND(AD6&gt;4,MAX(AD6:AH6)&gt;6),1,0))</f>
        <v>#N/A</v>
      </c>
      <c r="AD6" s="26" t="e">
        <f>IF($C6="","",VLOOKUP($C6,KALBat!$H$10:$BT$193,AD$4,FALSE))</f>
        <v>#N/A</v>
      </c>
      <c r="AE6" s="26" t="e">
        <f>IF($C6="","",VLOOKUP($C6,KALBat!$H$10:$BT$193,AE$4,FALSE))</f>
        <v>#N/A</v>
      </c>
      <c r="AF6" s="26" t="e">
        <f>IF($C6="","",VLOOKUP($C6,KALBat!$H$10:$BT$193,AF$4,FALSE))</f>
        <v>#N/A</v>
      </c>
      <c r="AG6" s="26" t="e">
        <f>IF($C6="","",VLOOKUP($C6,KALBat!$H$10:$BT$193,AG$4,FALSE))</f>
        <v>#N/A</v>
      </c>
      <c r="AH6" s="26" t="e">
        <f>IF($C6="","",VLOOKUP($C6,KALBat!$H$10:$BT$193,AH$4,FALSE))</f>
        <v>#N/A</v>
      </c>
      <c r="AI6" s="50" t="e">
        <f>IF($C6="","",VLOOKUP($C6,KALBat!$H$10:$BT$193,AI$4,FALSE))</f>
        <v>#N/A</v>
      </c>
      <c r="AJ6" s="28" t="e">
        <f>IF($C6="","",VLOOKUP($C6,KALBat!$H$10:$BT$193,AJ$4,FALSE))</f>
        <v>#N/A</v>
      </c>
      <c r="AK6" s="60" t="e">
        <f>IF($C6="","",(5*AD6+4*AF6+3*AG6+2*AE6+1*AH6+0.5*(AVERAGE(AD6:AE6))+0.5*AVERAGE(AD6,AH6)+1*(AVERAGE(AD6,AF6))+1*AVERAGE(AD6,AG6))/(5+4+3+2+1+0.5+0.5+1+1))</f>
        <v>#N/A</v>
      </c>
      <c r="AL6" s="45" t="e">
        <f>IF($C6="","",IF(AND(OR(AU6+AX6&gt;12,AND(AU6&gt;6,AX6&gt;6)),AI6&gt;6,OR(AJ6&gt;=AI6,AJ6&gt;6)),1,0))</f>
        <v>#N/A</v>
      </c>
      <c r="AM6" s="27" t="e">
        <f>IF($C6="","",IF(OR(AND(AU6&gt;6,AY6&gt;6),AU6+AX6&gt;12),1,0))</f>
        <v>#N/A</v>
      </c>
      <c r="AN6" s="27" t="e">
        <f>IF($C6="","",IF(AND(AU6&gt;6,AW6&gt;6,AX6&gt;6),1,0))</f>
        <v>#N/A</v>
      </c>
      <c r="AO6" s="27" t="e">
        <f>IF($C6="","",IF(AND(AW6&gt;7,OR(AU6&gt;6,AX6&gt;6)),1,0))</f>
        <v>#N/A</v>
      </c>
      <c r="AP6" s="27" t="e">
        <f>IF($C6="","",IF(AND(AW6&gt;6,OR(AU6&gt;6,AX6&gt;6)),1,0))</f>
        <v>#N/A</v>
      </c>
      <c r="AQ6" s="27" t="e">
        <f>IF($C6="","",IF(AND(OR(AU6&gt;6,AW6&gt;6),OR(AU6&gt;6,AX6&gt;6)),1,0))</f>
        <v>#N/A</v>
      </c>
      <c r="AR6" s="27" t="e">
        <f>IF($C6="","",IF(AND(AU6&gt;4,OR(AU6&gt;6,AW6&gt;6,AX6&gt;6)),1,0))</f>
        <v>#N/A</v>
      </c>
      <c r="AS6" s="27" t="e">
        <f>IF($C6="","",IF(AND(AU6&gt;4,OR(AU6&gt;6,AV6&gt;6,AW6&gt;6,AX6&gt;6)),1,0))</f>
        <v>#N/A</v>
      </c>
      <c r="AT6" s="54" t="e">
        <f>IF($C6="","",IF(AND(AU6&gt;4,MAX(AU6:AY6)&gt;6),1,0))</f>
        <v>#N/A</v>
      </c>
      <c r="AU6" s="50" t="e">
        <f>IF($C6="","",VLOOKUP($C6,KALBat!$H$10:$BT$193,AU$4,FALSE))</f>
        <v>#N/A</v>
      </c>
      <c r="AV6" s="26" t="e">
        <f>IF($C6="","",VLOOKUP($C6,KALBat!$H$10:$BT$193,AV$4,FALSE))</f>
        <v>#N/A</v>
      </c>
      <c r="AW6" s="26" t="e">
        <f>IF($C6="","",VLOOKUP($C6,KALBat!$H$10:$BT$193,AW$4,FALSE))</f>
        <v>#N/A</v>
      </c>
      <c r="AX6" s="26" t="e">
        <f>IF($C6="","",VLOOKUP($C6,KALBat!$H$10:$BT$193,AX$4,FALSE))</f>
        <v>#N/A</v>
      </c>
      <c r="AY6" s="28" t="e">
        <f>IF($C6="","",VLOOKUP($C6,KALBat!$H$10:$BT$193,AY$4,FALSE))</f>
        <v>#N/A</v>
      </c>
      <c r="AZ6" s="60" t="e">
        <f>IF($C6="","",(5*AU6+4*AW6+3*AX6+2*AV6+1*AY6+0.5*(AVERAGE(AU6:AV6))+0.5*AVERAGE(AU6,AY6)+1*(AVERAGE(AU6,AW6))+1*AVERAGE(AU6,AX6))/(5+4+3+2+1+0.5+0.5+1+1))</f>
        <v>#N/A</v>
      </c>
    </row>
    <row r="7" spans="1:52" x14ac:dyDescent="0.25">
      <c r="A7">
        <v>2</v>
      </c>
      <c r="B7" s="29" t="s">
        <v>88</v>
      </c>
      <c r="C7" s="30"/>
      <c r="D7" s="30" t="str">
        <f>IF($C7="","",VLOOKUP($C7,KALBat!$H$10:$BT$193,D$4,FALSE))</f>
        <v/>
      </c>
      <c r="E7" s="30" t="str">
        <f>IF($C7="","",VLOOKUP($C7,KALBat!$H$10:$BT$193,E$4,FALSE))</f>
        <v/>
      </c>
      <c r="F7" s="46" t="str">
        <f t="shared" ref="F7:F17" si="3">IF($C7="","",IF(AND(N7&gt;0,N7=SUM(M7:T7)),1,0))</f>
        <v/>
      </c>
      <c r="G7" s="263" t="str">
        <f t="shared" ref="G7:G17" si="4">IF($C7="","",IF(AND(OR(N7&gt;0,R7&gt;0),SUM(N7,R7)=SUM(M7:T7)),1,0))</f>
        <v/>
      </c>
      <c r="H7" s="263" t="str">
        <f t="shared" ref="H7:H17" si="5">IF($C7="","",IF(L7&gt;6,1,0))</f>
        <v/>
      </c>
      <c r="I7" s="263" t="str">
        <f t="shared" si="0"/>
        <v/>
      </c>
      <c r="J7" s="51" t="str">
        <f>IF($C7="","",VLOOKUP($C7,KALBat!$H$10:$BT$193,J$4,FALSE))</f>
        <v/>
      </c>
      <c r="K7" s="30" t="str">
        <f>IF($C7="","",VLOOKUP($C7,KALBat!$H$10:$BT$193,K$4,FALSE))</f>
        <v/>
      </c>
      <c r="L7" s="31" t="str">
        <f>IF($C7="","",VLOOKUP($C7,KALBat!$H$10:$BT$193,L$4,FALSE))</f>
        <v/>
      </c>
      <c r="M7" s="30" t="str">
        <f>IF($C7="","",VLOOKUP($C7,KALBat!$H$10:$BT$193,M$4,FALSE))</f>
        <v/>
      </c>
      <c r="N7" s="30" t="str">
        <f>IF($C7="","",VLOOKUP($C7,KALBat!$H$10:$BT$193,N$4,FALSE))</f>
        <v/>
      </c>
      <c r="O7" s="30" t="str">
        <f>IF($C7="","",VLOOKUP($C7,KALBat!$H$10:$BT$193,O$4,FALSE))</f>
        <v/>
      </c>
      <c r="P7" s="30" t="str">
        <f>IF($C7="","",VLOOKUP($C7,KALBat!$H$10:$BT$193,P$4,FALSE))</f>
        <v/>
      </c>
      <c r="Q7" s="30" t="str">
        <f>IF($C7="","",VLOOKUP($C7,KALBat!$H$10:$BT$193,Q$4,FALSE))</f>
        <v/>
      </c>
      <c r="R7" s="30" t="str">
        <f>IF($C7="","",VLOOKUP($C7,KALBat!$H$10:$BT$193,R$4,FALSE))</f>
        <v/>
      </c>
      <c r="S7" s="30" t="str">
        <f>IF($C7="","",VLOOKUP($C7,KALBat!$H$10:$BT$193,S$4,FALSE))</f>
        <v/>
      </c>
      <c r="T7" s="31" t="str">
        <f>IF($C7="","",VLOOKUP($C7,KALBat!$H$10:$BT$193,T$4,FALSE))</f>
        <v/>
      </c>
      <c r="U7" s="46" t="str">
        <f t="shared" si="1"/>
        <v/>
      </c>
      <c r="V7" s="263" t="str">
        <f t="shared" si="2"/>
        <v/>
      </c>
      <c r="W7" s="263" t="str">
        <f t="shared" ref="W7:W17" si="6">IF($C7="","",IF(AND(AD7&gt;6,AF7&gt;6,AG7&gt;6),1,0))</f>
        <v/>
      </c>
      <c r="X7" s="263" t="str">
        <f t="shared" ref="X7:X17" si="7">IF($C7="","",IF(AND(AF7&gt;7,OR(AD7&gt;6,AG7&gt;6)),1,0))</f>
        <v/>
      </c>
      <c r="Y7" s="263" t="str">
        <f t="shared" ref="Y7:Y17" si="8">IF($C7="","",IF(AND(AF7&gt;6,OR(AD7&gt;6,AG7&gt;6)),1,0))</f>
        <v/>
      </c>
      <c r="Z7" s="263" t="str">
        <f t="shared" ref="Z7:Z17" si="9">IF($C7="","",IF(AND(OR(AD7&gt;6,AF7&gt;6),OR(AD7&gt;6,AG7&gt;6)),1,0))</f>
        <v/>
      </c>
      <c r="AA7" s="263" t="str">
        <f t="shared" ref="AA7:AA17" si="10">IF($C7="","",IF(AND(AD7&gt;4,OR(AD7&gt;6,AF7&gt;6,AG7&gt;6)),1,0))</f>
        <v/>
      </c>
      <c r="AB7" s="263" t="str">
        <f t="shared" ref="AB7:AB17" si="11">IF($C7="","",IF(AND(AD7&gt;4,OR(AD7&gt;6,AE7&gt;6,AF7&gt;6,AG7&gt;6)),1,0))</f>
        <v/>
      </c>
      <c r="AC7" s="264" t="str">
        <f t="shared" ref="AC7:AC17" si="12">IF($C7="","",IF(AND(AD7&gt;4,MAX(AD7:AH7)&gt;6),1,0))</f>
        <v/>
      </c>
      <c r="AD7" s="30" t="str">
        <f>IF($C7="","",VLOOKUP($C7,KALBat!$H$10:$BT$193,AD$4,FALSE))</f>
        <v/>
      </c>
      <c r="AE7" s="30" t="str">
        <f>IF($C7="","",VLOOKUP($C7,KALBat!$H$10:$BT$193,AE$4,FALSE))</f>
        <v/>
      </c>
      <c r="AF7" s="30" t="str">
        <f>IF($C7="","",VLOOKUP($C7,KALBat!$H$10:$BT$193,AF$4,FALSE))</f>
        <v/>
      </c>
      <c r="AG7" s="30" t="str">
        <f>IF($C7="","",VLOOKUP($C7,KALBat!$H$10:$BT$193,AG$4,FALSE))</f>
        <v/>
      </c>
      <c r="AH7" s="30" t="str">
        <f>IF($C7="","",VLOOKUP($C7,KALBat!$H$10:$BT$193,AH$4,FALSE))</f>
        <v/>
      </c>
      <c r="AI7" s="51" t="str">
        <f>IF($C7="","",VLOOKUP($C7,KALBat!$H$10:$BT$193,AI$4,FALSE))</f>
        <v/>
      </c>
      <c r="AJ7" s="31" t="str">
        <f>IF($C7="","",VLOOKUP($C7,KALBat!$H$10:$BT$193,AJ$4,FALSE))</f>
        <v/>
      </c>
      <c r="AK7" s="60" t="str">
        <f t="shared" ref="AK7:AK17" si="13">IF($C7="","",(5*AD7+4*AF7+3*AG7+2*AE7+1*AH7+0.5*(AVERAGE(AD7:AE7))+0.5*AVERAGE(AD7,AH7)+1*(AVERAGE(AD7,AF7))+1*AVERAGE(AD7,AG7))/(5+4+3+2+1+0.5+0.5+1+1))</f>
        <v/>
      </c>
      <c r="AL7" s="46" t="str">
        <f t="shared" ref="AL7:AL17" si="14">IF($C7="","",IF(AND(OR(AU7+AX7&gt;12,AND(AU7&gt;6,AX7&gt;6)),AI7&gt;6,OR(AJ7&gt;=AI7,AJ7&gt;6)),1,0))</f>
        <v/>
      </c>
      <c r="AM7" s="263" t="str">
        <f t="shared" ref="AM7:AM17" si="15">IF($C7="","",IF(OR(AND(AU7&gt;6,AY7&gt;6),AU7+AX7&gt;12),1,0))</f>
        <v/>
      </c>
      <c r="AN7" s="263" t="str">
        <f t="shared" ref="AN7:AN17" si="16">IF($C7="","",IF(AND(AU7&gt;6,AW7&gt;6,AX7&gt;6),1,0))</f>
        <v/>
      </c>
      <c r="AO7" s="263" t="str">
        <f t="shared" ref="AO7:AO17" si="17">IF($C7="","",IF(AND(AW7&gt;7,OR(AU7&gt;6,AX7&gt;6)),1,0))</f>
        <v/>
      </c>
      <c r="AP7" s="263" t="str">
        <f t="shared" ref="AP7:AP17" si="18">IF($C7="","",IF(AND(AW7&gt;6,OR(AU7&gt;6,AX7&gt;6)),1,0))</f>
        <v/>
      </c>
      <c r="AQ7" s="263" t="str">
        <f t="shared" ref="AQ7:AQ17" si="19">IF($C7="","",IF(AND(OR(AU7&gt;6,AW7&gt;6),OR(AU7&gt;6,AX7&gt;6)),1,0))</f>
        <v/>
      </c>
      <c r="AR7" s="263" t="str">
        <f t="shared" ref="AR7:AR17" si="20">IF($C7="","",IF(AND(AU7&gt;4,OR(AU7&gt;6,AW7&gt;6,AX7&gt;6)),1,0))</f>
        <v/>
      </c>
      <c r="AS7" s="263" t="str">
        <f t="shared" ref="AS7:AS17" si="21">IF($C7="","",IF(AND(AU7&gt;4,OR(AU7&gt;6,AV7&gt;6,AW7&gt;6,AX7&gt;6)),1,0))</f>
        <v/>
      </c>
      <c r="AT7" s="264" t="str">
        <f t="shared" ref="AT7:AT17" si="22">IF($C7="","",IF(AND(AU7&gt;4,MAX(AU7:AY7)&gt;6),1,0))</f>
        <v/>
      </c>
      <c r="AU7" s="51" t="str">
        <f>IF($C7="","",VLOOKUP($C7,KALBat!$H$10:$BT$193,AU$4,FALSE))</f>
        <v/>
      </c>
      <c r="AV7" s="30" t="str">
        <f>IF($C7="","",VLOOKUP($C7,KALBat!$H$10:$BT$193,AV$4,FALSE))</f>
        <v/>
      </c>
      <c r="AW7" s="30" t="str">
        <f>IF($C7="","",VLOOKUP($C7,KALBat!$H$10:$BT$193,AW$4,FALSE))</f>
        <v/>
      </c>
      <c r="AX7" s="30" t="str">
        <f>IF($C7="","",VLOOKUP($C7,KALBat!$H$10:$BT$193,AX$4,FALSE))</f>
        <v/>
      </c>
      <c r="AY7" s="31" t="str">
        <f>IF($C7="","",VLOOKUP($C7,KALBat!$H$10:$BT$193,AY$4,FALSE))</f>
        <v/>
      </c>
      <c r="AZ7" s="60" t="str">
        <f t="shared" ref="AZ7:AZ17" si="23">IF($C7="","",(5*AU7+4*AW7+3*AX7+2*AV7+1*AY7+0.5*(AVERAGE(AU7:AV7))+0.5*AVERAGE(AU7,AY7)+1*(AVERAGE(AU7,AW7))+1*AVERAGE(AU7,AX7))/(5+4+3+2+1+0.5+0.5+1+1))</f>
        <v/>
      </c>
    </row>
    <row r="8" spans="1:52" x14ac:dyDescent="0.25">
      <c r="A8">
        <v>3</v>
      </c>
      <c r="B8" s="29" t="s">
        <v>89</v>
      </c>
      <c r="C8" s="30" t="s">
        <v>460</v>
      </c>
      <c r="D8" s="30" t="e">
        <f>IF($C8="","",VLOOKUP($C8,KALBat!$H$10:$BT$193,D$4,FALSE))</f>
        <v>#N/A</v>
      </c>
      <c r="E8" s="30" t="e">
        <f>IF($C8="","",VLOOKUP($C8,KALBat!$H$10:$BT$193,E$4,FALSE))</f>
        <v>#N/A</v>
      </c>
      <c r="F8" s="46" t="e">
        <f t="shared" si="3"/>
        <v>#N/A</v>
      </c>
      <c r="G8" s="263" t="e">
        <f t="shared" si="4"/>
        <v>#N/A</v>
      </c>
      <c r="H8" s="263" t="e">
        <f t="shared" si="5"/>
        <v>#N/A</v>
      </c>
      <c r="I8" s="263" t="e">
        <f t="shared" si="0"/>
        <v>#N/A</v>
      </c>
      <c r="J8" s="51" t="e">
        <f>IF($C8="","",VLOOKUP($C8,KALBat!$H$10:$BT$193,J$4,FALSE))</f>
        <v>#N/A</v>
      </c>
      <c r="K8" s="30" t="e">
        <f>IF($C8="","",VLOOKUP($C8,KALBat!$H$10:$BT$193,K$4,FALSE))</f>
        <v>#N/A</v>
      </c>
      <c r="L8" s="31" t="e">
        <f>IF($C8="","",VLOOKUP($C8,KALBat!$H$10:$BT$193,L$4,FALSE))</f>
        <v>#N/A</v>
      </c>
      <c r="M8" s="30" t="e">
        <f>IF($C8="","",VLOOKUP($C8,KALBat!$H$10:$BT$193,M$4,FALSE))</f>
        <v>#N/A</v>
      </c>
      <c r="N8" s="30" t="e">
        <f>IF($C8="","",VLOOKUP($C8,KALBat!$H$10:$BT$193,N$4,FALSE))</f>
        <v>#N/A</v>
      </c>
      <c r="O8" s="30" t="e">
        <f>IF($C8="","",VLOOKUP($C8,KALBat!$H$10:$BT$193,O$4,FALSE))</f>
        <v>#N/A</v>
      </c>
      <c r="P8" s="30" t="e">
        <f>IF($C8="","",VLOOKUP($C8,KALBat!$H$10:$BT$193,P$4,FALSE))</f>
        <v>#N/A</v>
      </c>
      <c r="Q8" s="30" t="e">
        <f>IF($C8="","",VLOOKUP($C8,KALBat!$H$10:$BT$193,Q$4,FALSE))</f>
        <v>#N/A</v>
      </c>
      <c r="R8" s="30" t="e">
        <f>IF($C8="","",VLOOKUP($C8,KALBat!$H$10:$BT$193,R$4,FALSE))</f>
        <v>#N/A</v>
      </c>
      <c r="S8" s="30" t="e">
        <f>IF($C8="","",VLOOKUP($C8,KALBat!$H$10:$BT$193,S$4,FALSE))</f>
        <v>#N/A</v>
      </c>
      <c r="T8" s="31" t="e">
        <f>IF($C8="","",VLOOKUP($C8,KALBat!$H$10:$BT$193,T$4,FALSE))</f>
        <v>#N/A</v>
      </c>
      <c r="U8" s="46" t="e">
        <f t="shared" si="1"/>
        <v>#N/A</v>
      </c>
      <c r="V8" s="263" t="e">
        <f t="shared" si="2"/>
        <v>#N/A</v>
      </c>
      <c r="W8" s="263" t="e">
        <f t="shared" si="6"/>
        <v>#N/A</v>
      </c>
      <c r="X8" s="263" t="e">
        <f t="shared" si="7"/>
        <v>#N/A</v>
      </c>
      <c r="Y8" s="263" t="e">
        <f t="shared" si="8"/>
        <v>#N/A</v>
      </c>
      <c r="Z8" s="263" t="e">
        <f t="shared" si="9"/>
        <v>#N/A</v>
      </c>
      <c r="AA8" s="263" t="e">
        <f t="shared" si="10"/>
        <v>#N/A</v>
      </c>
      <c r="AB8" s="263" t="e">
        <f t="shared" si="11"/>
        <v>#N/A</v>
      </c>
      <c r="AC8" s="264" t="e">
        <f t="shared" si="12"/>
        <v>#N/A</v>
      </c>
      <c r="AD8" s="30" t="e">
        <f>IF($C8="","",VLOOKUP($C8,KALBat!$H$10:$BT$193,AD$4,FALSE))</f>
        <v>#N/A</v>
      </c>
      <c r="AE8" s="30" t="e">
        <f>IF($C8="","",VLOOKUP($C8,KALBat!$H$10:$BT$193,AE$4,FALSE))</f>
        <v>#N/A</v>
      </c>
      <c r="AF8" s="30" t="e">
        <f>IF($C8="","",VLOOKUP($C8,KALBat!$H$10:$BT$193,AF$4,FALSE))</f>
        <v>#N/A</v>
      </c>
      <c r="AG8" s="30" t="e">
        <f>IF($C8="","",VLOOKUP($C8,KALBat!$H$10:$BT$193,AG$4,FALSE))</f>
        <v>#N/A</v>
      </c>
      <c r="AH8" s="30" t="e">
        <f>IF($C8="","",VLOOKUP($C8,KALBat!$H$10:$BT$193,AH$4,FALSE))</f>
        <v>#N/A</v>
      </c>
      <c r="AI8" s="51" t="e">
        <f>IF($C8="","",VLOOKUP($C8,KALBat!$H$10:$BT$193,AI$4,FALSE))</f>
        <v>#N/A</v>
      </c>
      <c r="AJ8" s="31" t="e">
        <f>IF($C8="","",VLOOKUP($C8,KALBat!$H$10:$BT$193,AJ$4,FALSE))</f>
        <v>#N/A</v>
      </c>
      <c r="AK8" s="60" t="e">
        <f t="shared" si="13"/>
        <v>#N/A</v>
      </c>
      <c r="AL8" s="46" t="e">
        <f t="shared" si="14"/>
        <v>#N/A</v>
      </c>
      <c r="AM8" s="263" t="e">
        <f t="shared" si="15"/>
        <v>#N/A</v>
      </c>
      <c r="AN8" s="263" t="e">
        <f t="shared" si="16"/>
        <v>#N/A</v>
      </c>
      <c r="AO8" s="263" t="e">
        <f t="shared" si="17"/>
        <v>#N/A</v>
      </c>
      <c r="AP8" s="263" t="e">
        <f t="shared" si="18"/>
        <v>#N/A</v>
      </c>
      <c r="AQ8" s="263" t="e">
        <f t="shared" si="19"/>
        <v>#N/A</v>
      </c>
      <c r="AR8" s="263" t="e">
        <f t="shared" si="20"/>
        <v>#N/A</v>
      </c>
      <c r="AS8" s="263" t="e">
        <f t="shared" si="21"/>
        <v>#N/A</v>
      </c>
      <c r="AT8" s="264" t="e">
        <f t="shared" si="22"/>
        <v>#N/A</v>
      </c>
      <c r="AU8" s="51" t="e">
        <f>IF($C8="","",VLOOKUP($C8,KALBat!$H$10:$BT$193,AU$4,FALSE))</f>
        <v>#N/A</v>
      </c>
      <c r="AV8" s="30" t="e">
        <f>IF($C8="","",VLOOKUP($C8,KALBat!$H$10:$BT$193,AV$4,FALSE))</f>
        <v>#N/A</v>
      </c>
      <c r="AW8" s="30" t="e">
        <f>IF($C8="","",VLOOKUP($C8,KALBat!$H$10:$BT$193,AW$4,FALSE))</f>
        <v>#N/A</v>
      </c>
      <c r="AX8" s="30" t="e">
        <f>IF($C8="","",VLOOKUP($C8,KALBat!$H$10:$BT$193,AX$4,FALSE))</f>
        <v>#N/A</v>
      </c>
      <c r="AY8" s="31" t="e">
        <f>IF($C8="","",VLOOKUP($C8,KALBat!$H$10:$BT$193,AY$4,FALSE))</f>
        <v>#N/A</v>
      </c>
      <c r="AZ8" s="60" t="e">
        <f t="shared" si="23"/>
        <v>#N/A</v>
      </c>
    </row>
    <row r="9" spans="1:52" x14ac:dyDescent="0.25">
      <c r="A9">
        <v>4</v>
      </c>
      <c r="B9" s="29" t="s">
        <v>90</v>
      </c>
      <c r="C9" s="58"/>
      <c r="D9" s="30" t="str">
        <f>IF($C9="","",VLOOKUP($C9,KALBat!$H$10:$BT$193,D$4,FALSE))</f>
        <v/>
      </c>
      <c r="E9" s="30" t="str">
        <f>IF($C9="","",VLOOKUP($C9,KALBat!$H$10:$BT$193,E$4,FALSE))</f>
        <v/>
      </c>
      <c r="F9" s="46" t="str">
        <f t="shared" si="3"/>
        <v/>
      </c>
      <c r="G9" s="263" t="str">
        <f t="shared" si="4"/>
        <v/>
      </c>
      <c r="H9" s="263" t="str">
        <f t="shared" si="5"/>
        <v/>
      </c>
      <c r="I9" s="263" t="str">
        <f t="shared" si="0"/>
        <v/>
      </c>
      <c r="J9" s="51" t="str">
        <f>IF($C9="","",VLOOKUP($C9,KALBat!$H$10:$BT$193,J$4,FALSE))</f>
        <v/>
      </c>
      <c r="K9" s="30" t="str">
        <f>IF($C9="","",VLOOKUP($C9,KALBat!$H$10:$BT$193,K$4,FALSE))</f>
        <v/>
      </c>
      <c r="L9" s="31" t="str">
        <f>IF($C9="","",VLOOKUP($C9,KALBat!$H$10:$BT$193,L$4,FALSE))</f>
        <v/>
      </c>
      <c r="M9" s="30" t="str">
        <f>IF($C9="","",VLOOKUP($C9,KALBat!$H$10:$BT$193,M$4,FALSE))</f>
        <v/>
      </c>
      <c r="N9" s="30" t="str">
        <f>IF($C9="","",VLOOKUP($C9,KALBat!$H$10:$BT$193,N$4,FALSE))</f>
        <v/>
      </c>
      <c r="O9" s="30" t="str">
        <f>IF($C9="","",VLOOKUP($C9,KALBat!$H$10:$BT$193,O$4,FALSE))</f>
        <v/>
      </c>
      <c r="P9" s="30" t="str">
        <f>IF($C9="","",VLOOKUP($C9,KALBat!$H$10:$BT$193,P$4,FALSE))</f>
        <v/>
      </c>
      <c r="Q9" s="30" t="str">
        <f>IF($C9="","",VLOOKUP($C9,KALBat!$H$10:$BT$193,Q$4,FALSE))</f>
        <v/>
      </c>
      <c r="R9" s="30" t="str">
        <f>IF($C9="","",VLOOKUP($C9,KALBat!$H$10:$BT$193,R$4,FALSE))</f>
        <v/>
      </c>
      <c r="S9" s="30" t="str">
        <f>IF($C9="","",VLOOKUP($C9,KALBat!$H$10:$BT$193,S$4,FALSE))</f>
        <v/>
      </c>
      <c r="T9" s="31" t="str">
        <f>IF($C9="","",VLOOKUP($C9,KALBat!$H$10:$BT$193,T$4,FALSE))</f>
        <v/>
      </c>
      <c r="U9" s="46" t="str">
        <f t="shared" si="1"/>
        <v/>
      </c>
      <c r="V9" s="263" t="str">
        <f t="shared" si="2"/>
        <v/>
      </c>
      <c r="W9" s="263" t="str">
        <f t="shared" si="6"/>
        <v/>
      </c>
      <c r="X9" s="263" t="str">
        <f t="shared" si="7"/>
        <v/>
      </c>
      <c r="Y9" s="263" t="str">
        <f t="shared" si="8"/>
        <v/>
      </c>
      <c r="Z9" s="263" t="str">
        <f t="shared" si="9"/>
        <v/>
      </c>
      <c r="AA9" s="263" t="str">
        <f t="shared" si="10"/>
        <v/>
      </c>
      <c r="AB9" s="263" t="str">
        <f t="shared" si="11"/>
        <v/>
      </c>
      <c r="AC9" s="264" t="str">
        <f t="shared" si="12"/>
        <v/>
      </c>
      <c r="AD9" s="30" t="str">
        <f>IF($C9="","",VLOOKUP($C9,KALBat!$H$10:$BT$193,AD$4,FALSE))</f>
        <v/>
      </c>
      <c r="AE9" s="30" t="str">
        <f>IF($C9="","",VLOOKUP($C9,KALBat!$H$10:$BT$193,AE$4,FALSE))</f>
        <v/>
      </c>
      <c r="AF9" s="30" t="str">
        <f>IF($C9="","",VLOOKUP($C9,KALBat!$H$10:$BT$193,AF$4,FALSE))</f>
        <v/>
      </c>
      <c r="AG9" s="30" t="str">
        <f>IF($C9="","",VLOOKUP($C9,KALBat!$H$10:$BT$193,AG$4,FALSE))</f>
        <v/>
      </c>
      <c r="AH9" s="30" t="str">
        <f>IF($C9="","",VLOOKUP($C9,KALBat!$H$10:$BT$193,AH$4,FALSE))</f>
        <v/>
      </c>
      <c r="AI9" s="51" t="str">
        <f>IF($C9="","",VLOOKUP($C9,KALBat!$H$10:$BT$193,AI$4,FALSE))</f>
        <v/>
      </c>
      <c r="AJ9" s="31" t="str">
        <f>IF($C9="","",VLOOKUP($C9,KALBat!$H$10:$BT$193,AJ$4,FALSE))</f>
        <v/>
      </c>
      <c r="AK9" s="60" t="str">
        <f t="shared" si="13"/>
        <v/>
      </c>
      <c r="AL9" s="46" t="str">
        <f t="shared" si="14"/>
        <v/>
      </c>
      <c r="AM9" s="263" t="str">
        <f t="shared" si="15"/>
        <v/>
      </c>
      <c r="AN9" s="263" t="str">
        <f t="shared" si="16"/>
        <v/>
      </c>
      <c r="AO9" s="263" t="str">
        <f t="shared" si="17"/>
        <v/>
      </c>
      <c r="AP9" s="263" t="str">
        <f t="shared" si="18"/>
        <v/>
      </c>
      <c r="AQ9" s="263" t="str">
        <f t="shared" si="19"/>
        <v/>
      </c>
      <c r="AR9" s="263" t="str">
        <f t="shared" si="20"/>
        <v/>
      </c>
      <c r="AS9" s="263" t="str">
        <f t="shared" si="21"/>
        <v/>
      </c>
      <c r="AT9" s="264" t="str">
        <f t="shared" si="22"/>
        <v/>
      </c>
      <c r="AU9" s="51" t="str">
        <f>IF($C9="","",VLOOKUP($C9,KALBat!$H$10:$BT$193,AU$4,FALSE))</f>
        <v/>
      </c>
      <c r="AV9" s="30" t="str">
        <f>IF($C9="","",VLOOKUP($C9,KALBat!$H$10:$BT$193,AV$4,FALSE))</f>
        <v/>
      </c>
      <c r="AW9" s="30" t="str">
        <f>IF($C9="","",VLOOKUP($C9,KALBat!$H$10:$BT$193,AW$4,FALSE))</f>
        <v/>
      </c>
      <c r="AX9" s="30" t="str">
        <f>IF($C9="","",VLOOKUP($C9,KALBat!$H$10:$BT$193,AX$4,FALSE))</f>
        <v/>
      </c>
      <c r="AY9" s="31" t="str">
        <f>IF($C9="","",VLOOKUP($C9,KALBat!$H$10:$BT$193,AY$4,FALSE))</f>
        <v/>
      </c>
      <c r="AZ9" s="60" t="str">
        <f t="shared" si="23"/>
        <v/>
      </c>
    </row>
    <row r="10" spans="1:52" x14ac:dyDescent="0.25">
      <c r="A10">
        <v>5</v>
      </c>
      <c r="B10" s="29" t="s">
        <v>12</v>
      </c>
      <c r="C10" s="58" t="s">
        <v>440</v>
      </c>
      <c r="D10" s="30" t="e">
        <f>IF($C10="","",VLOOKUP($C10,KALBat!$H$10:$BT$193,D$4,FALSE))</f>
        <v>#N/A</v>
      </c>
      <c r="E10" s="30" t="e">
        <f>IF($C10="","",VLOOKUP($C10,KALBat!$H$10:$BT$193,E$4,FALSE))</f>
        <v>#N/A</v>
      </c>
      <c r="F10" s="46" t="e">
        <f t="shared" si="3"/>
        <v>#N/A</v>
      </c>
      <c r="G10" s="263" t="e">
        <f t="shared" si="4"/>
        <v>#N/A</v>
      </c>
      <c r="H10" s="263" t="e">
        <f t="shared" si="5"/>
        <v>#N/A</v>
      </c>
      <c r="I10" s="263" t="e">
        <f t="shared" si="0"/>
        <v>#N/A</v>
      </c>
      <c r="J10" s="51" t="e">
        <f>IF($C10="","",VLOOKUP($C10,KALBat!$H$10:$BT$193,J$4,FALSE))</f>
        <v>#N/A</v>
      </c>
      <c r="K10" s="30" t="e">
        <f>IF($C10="","",VLOOKUP($C10,KALBat!$H$10:$BT$193,K$4,FALSE))</f>
        <v>#N/A</v>
      </c>
      <c r="L10" s="31" t="e">
        <f>IF($C10="","",VLOOKUP($C10,KALBat!$H$10:$BT$193,L$4,FALSE))</f>
        <v>#N/A</v>
      </c>
      <c r="M10" s="30" t="e">
        <f>IF($C10="","",VLOOKUP($C10,KALBat!$H$10:$BT$193,M$4,FALSE))</f>
        <v>#N/A</v>
      </c>
      <c r="N10" s="30" t="e">
        <f>IF($C10="","",VLOOKUP($C10,KALBat!$H$10:$BT$193,N$4,FALSE))</f>
        <v>#N/A</v>
      </c>
      <c r="O10" s="30" t="e">
        <f>IF($C10="","",VLOOKUP($C10,KALBat!$H$10:$BT$193,O$4,FALSE))</f>
        <v>#N/A</v>
      </c>
      <c r="P10" s="30" t="e">
        <f>IF($C10="","",VLOOKUP($C10,KALBat!$H$10:$BT$193,P$4,FALSE))</f>
        <v>#N/A</v>
      </c>
      <c r="Q10" s="30" t="e">
        <f>IF($C10="","",VLOOKUP($C10,KALBat!$H$10:$BT$193,Q$4,FALSE))</f>
        <v>#N/A</v>
      </c>
      <c r="R10" s="30" t="e">
        <f>IF($C10="","",VLOOKUP($C10,KALBat!$H$10:$BT$193,R$4,FALSE))</f>
        <v>#N/A</v>
      </c>
      <c r="S10" s="30" t="e">
        <f>IF($C10="","",VLOOKUP($C10,KALBat!$H$10:$BT$193,S$4,FALSE))</f>
        <v>#N/A</v>
      </c>
      <c r="T10" s="31" t="e">
        <f>IF($C10="","",VLOOKUP($C10,KALBat!$H$10:$BT$193,T$4,FALSE))</f>
        <v>#N/A</v>
      </c>
      <c r="U10" s="46" t="e">
        <f t="shared" si="1"/>
        <v>#N/A</v>
      </c>
      <c r="V10" s="263" t="e">
        <f t="shared" si="2"/>
        <v>#N/A</v>
      </c>
      <c r="W10" s="263" t="e">
        <f t="shared" si="6"/>
        <v>#N/A</v>
      </c>
      <c r="X10" s="263" t="e">
        <f t="shared" si="7"/>
        <v>#N/A</v>
      </c>
      <c r="Y10" s="263" t="e">
        <f t="shared" si="8"/>
        <v>#N/A</v>
      </c>
      <c r="Z10" s="263" t="e">
        <f t="shared" si="9"/>
        <v>#N/A</v>
      </c>
      <c r="AA10" s="263" t="e">
        <f t="shared" si="10"/>
        <v>#N/A</v>
      </c>
      <c r="AB10" s="263" t="e">
        <f t="shared" si="11"/>
        <v>#N/A</v>
      </c>
      <c r="AC10" s="264" t="e">
        <f t="shared" si="12"/>
        <v>#N/A</v>
      </c>
      <c r="AD10" s="30" t="e">
        <f>IF($C10="","",VLOOKUP($C10,KALBat!$H$10:$BT$193,AD$4,FALSE))</f>
        <v>#N/A</v>
      </c>
      <c r="AE10" s="30" t="e">
        <f>IF($C10="","",VLOOKUP($C10,KALBat!$H$10:$BT$193,AE$4,FALSE))</f>
        <v>#N/A</v>
      </c>
      <c r="AF10" s="30" t="e">
        <f>IF($C10="","",VLOOKUP($C10,KALBat!$H$10:$BT$193,AF$4,FALSE))</f>
        <v>#N/A</v>
      </c>
      <c r="AG10" s="30" t="e">
        <f>IF($C10="","",VLOOKUP($C10,KALBat!$H$10:$BT$193,AG$4,FALSE))</f>
        <v>#N/A</v>
      </c>
      <c r="AH10" s="30" t="e">
        <f>IF($C10="","",VLOOKUP($C10,KALBat!$H$10:$BT$193,AH$4,FALSE))</f>
        <v>#N/A</v>
      </c>
      <c r="AI10" s="51" t="e">
        <f>IF($C10="","",VLOOKUP($C10,KALBat!$H$10:$BT$193,AI$4,FALSE))</f>
        <v>#N/A</v>
      </c>
      <c r="AJ10" s="31" t="e">
        <f>IF($C10="","",VLOOKUP($C10,KALBat!$H$10:$BT$193,AJ$4,FALSE))</f>
        <v>#N/A</v>
      </c>
      <c r="AK10" s="60" t="e">
        <f t="shared" si="13"/>
        <v>#N/A</v>
      </c>
      <c r="AL10" s="46" t="e">
        <f t="shared" si="14"/>
        <v>#N/A</v>
      </c>
      <c r="AM10" s="263" t="e">
        <f t="shared" si="15"/>
        <v>#N/A</v>
      </c>
      <c r="AN10" s="263" t="e">
        <f t="shared" si="16"/>
        <v>#N/A</v>
      </c>
      <c r="AO10" s="263" t="e">
        <f t="shared" si="17"/>
        <v>#N/A</v>
      </c>
      <c r="AP10" s="263" t="e">
        <f t="shared" si="18"/>
        <v>#N/A</v>
      </c>
      <c r="AQ10" s="263" t="e">
        <f t="shared" si="19"/>
        <v>#N/A</v>
      </c>
      <c r="AR10" s="263" t="e">
        <f t="shared" si="20"/>
        <v>#N/A</v>
      </c>
      <c r="AS10" s="263" t="e">
        <f t="shared" si="21"/>
        <v>#N/A</v>
      </c>
      <c r="AT10" s="264" t="e">
        <f t="shared" si="22"/>
        <v>#N/A</v>
      </c>
      <c r="AU10" s="51" t="e">
        <f>IF($C10="","",VLOOKUP($C10,KALBat!$H$10:$BT$193,AU$4,FALSE))</f>
        <v>#N/A</v>
      </c>
      <c r="AV10" s="30" t="e">
        <f>IF($C10="","",VLOOKUP($C10,KALBat!$H$10:$BT$193,AV$4,FALSE))</f>
        <v>#N/A</v>
      </c>
      <c r="AW10" s="30" t="e">
        <f>IF($C10="","",VLOOKUP($C10,KALBat!$H$10:$BT$193,AW$4,FALSE))</f>
        <v>#N/A</v>
      </c>
      <c r="AX10" s="30" t="e">
        <f>IF($C10="","",VLOOKUP($C10,KALBat!$H$10:$BT$193,AX$4,FALSE))</f>
        <v>#N/A</v>
      </c>
      <c r="AY10" s="31" t="e">
        <f>IF($C10="","",VLOOKUP($C10,KALBat!$H$10:$BT$193,AY$4,FALSE))</f>
        <v>#N/A</v>
      </c>
      <c r="AZ10" s="60" t="e">
        <f t="shared" si="23"/>
        <v>#N/A</v>
      </c>
    </row>
    <row r="11" spans="1:52" x14ac:dyDescent="0.25">
      <c r="A11">
        <v>6</v>
      </c>
      <c r="B11" s="29" t="s">
        <v>91</v>
      </c>
      <c r="C11" s="58"/>
      <c r="D11" s="30" t="str">
        <f>IF($C11="","",VLOOKUP($C11,KALBat!$H$10:$BT$193,D$4,FALSE))</f>
        <v/>
      </c>
      <c r="E11" s="30" t="str">
        <f>IF($C11="","",VLOOKUP($C11,KALBat!$H$10:$BT$193,E$4,FALSE))</f>
        <v/>
      </c>
      <c r="F11" s="46" t="str">
        <f t="shared" si="3"/>
        <v/>
      </c>
      <c r="G11" s="263" t="str">
        <f t="shared" si="4"/>
        <v/>
      </c>
      <c r="H11" s="263" t="str">
        <f t="shared" si="5"/>
        <v/>
      </c>
      <c r="I11" s="263" t="str">
        <f>IF($C11="","",IF(AND(S11&gt;4,S11&lt;&gt;"-"),1,0))</f>
        <v/>
      </c>
      <c r="J11" s="51" t="str">
        <f>IF($C11="","",VLOOKUP($C11,KALBat!$H$10:$BT$193,J$4,FALSE))</f>
        <v/>
      </c>
      <c r="K11" s="30" t="str">
        <f>IF($C11="","",VLOOKUP($C11,KALBat!$H$10:$BT$193,K$4,FALSE))</f>
        <v/>
      </c>
      <c r="L11" s="31" t="str">
        <f>IF($C11="","",VLOOKUP($C11,KALBat!$H$10:$BT$193,L$4,FALSE))</f>
        <v/>
      </c>
      <c r="M11" s="30" t="str">
        <f>IF($C11="","",VLOOKUP($C11,KALBat!$H$10:$BT$193,M$4,FALSE))</f>
        <v/>
      </c>
      <c r="N11" s="30" t="str">
        <f>IF($C11="","",VLOOKUP($C11,KALBat!$H$10:$BT$193,N$4,FALSE))</f>
        <v/>
      </c>
      <c r="O11" s="30" t="str">
        <f>IF($C11="","",VLOOKUP($C11,KALBat!$H$10:$BT$193,O$4,FALSE))</f>
        <v/>
      </c>
      <c r="P11" s="30" t="str">
        <f>IF($C11="","",VLOOKUP($C11,KALBat!$H$10:$BT$193,P$4,FALSE))</f>
        <v/>
      </c>
      <c r="Q11" s="30" t="str">
        <f>IF($C11="","",VLOOKUP($C11,KALBat!$H$10:$BT$193,Q$4,FALSE))</f>
        <v/>
      </c>
      <c r="R11" s="30" t="str">
        <f>IF($C11="","",VLOOKUP($C11,KALBat!$H$10:$BT$193,R$4,FALSE))</f>
        <v/>
      </c>
      <c r="S11" s="30" t="str">
        <f>IF($C11="","",VLOOKUP($C11,KALBat!$H$10:$BT$193,S$4,FALSE))</f>
        <v/>
      </c>
      <c r="T11" s="31" t="str">
        <f>IF($C11="","",VLOOKUP($C11,KALBat!$H$10:$BT$193,T$4,FALSE))</f>
        <v/>
      </c>
      <c r="U11" s="46" t="str">
        <f t="shared" si="1"/>
        <v/>
      </c>
      <c r="V11" s="263" t="str">
        <f t="shared" si="2"/>
        <v/>
      </c>
      <c r="W11" s="263" t="str">
        <f t="shared" si="6"/>
        <v/>
      </c>
      <c r="X11" s="263" t="str">
        <f t="shared" si="7"/>
        <v/>
      </c>
      <c r="Y11" s="263" t="str">
        <f t="shared" si="8"/>
        <v/>
      </c>
      <c r="Z11" s="263" t="str">
        <f t="shared" si="9"/>
        <v/>
      </c>
      <c r="AA11" s="263" t="str">
        <f t="shared" si="10"/>
        <v/>
      </c>
      <c r="AB11" s="263" t="str">
        <f t="shared" si="11"/>
        <v/>
      </c>
      <c r="AC11" s="264" t="str">
        <f t="shared" si="12"/>
        <v/>
      </c>
      <c r="AD11" s="30" t="str">
        <f>IF($C11="","",VLOOKUP($C11,KALBat!$H$10:$BT$193,AD$4,FALSE))</f>
        <v/>
      </c>
      <c r="AE11" s="30" t="str">
        <f>IF($C11="","",VLOOKUP($C11,KALBat!$H$10:$BT$193,AE$4,FALSE))</f>
        <v/>
      </c>
      <c r="AF11" s="30" t="str">
        <f>IF($C11="","",VLOOKUP($C11,KALBat!$H$10:$BT$193,AF$4,FALSE))</f>
        <v/>
      </c>
      <c r="AG11" s="30" t="str">
        <f>IF($C11="","",VLOOKUP($C11,KALBat!$H$10:$BT$193,AG$4,FALSE))</f>
        <v/>
      </c>
      <c r="AH11" s="30" t="str">
        <f>IF($C11="","",VLOOKUP($C11,KALBat!$H$10:$BT$193,AH$4,FALSE))</f>
        <v/>
      </c>
      <c r="AI11" s="51" t="str">
        <f>IF($C11="","",VLOOKUP($C11,KALBat!$H$10:$BT$193,AI$4,FALSE))</f>
        <v/>
      </c>
      <c r="AJ11" s="31" t="str">
        <f>IF($C11="","",VLOOKUP($C11,KALBat!$H$10:$BT$193,AJ$4,FALSE))</f>
        <v/>
      </c>
      <c r="AK11" s="60" t="str">
        <f t="shared" si="13"/>
        <v/>
      </c>
      <c r="AL11" s="46" t="str">
        <f t="shared" si="14"/>
        <v/>
      </c>
      <c r="AM11" s="263" t="str">
        <f t="shared" si="15"/>
        <v/>
      </c>
      <c r="AN11" s="263" t="str">
        <f t="shared" si="16"/>
        <v/>
      </c>
      <c r="AO11" s="263" t="str">
        <f t="shared" si="17"/>
        <v/>
      </c>
      <c r="AP11" s="263" t="str">
        <f t="shared" si="18"/>
        <v/>
      </c>
      <c r="AQ11" s="263" t="str">
        <f t="shared" si="19"/>
        <v/>
      </c>
      <c r="AR11" s="263" t="str">
        <f t="shared" si="20"/>
        <v/>
      </c>
      <c r="AS11" s="263" t="str">
        <f t="shared" si="21"/>
        <v/>
      </c>
      <c r="AT11" s="264" t="str">
        <f t="shared" si="22"/>
        <v/>
      </c>
      <c r="AU11" s="51" t="str">
        <f>IF($C11="","",VLOOKUP($C11,KALBat!$H$10:$BT$193,AU$4,FALSE))</f>
        <v/>
      </c>
      <c r="AV11" s="30" t="str">
        <f>IF($C11="","",VLOOKUP($C11,KALBat!$H$10:$BT$193,AV$4,FALSE))</f>
        <v/>
      </c>
      <c r="AW11" s="30" t="str">
        <f>IF($C11="","",VLOOKUP($C11,KALBat!$H$10:$BT$193,AW$4,FALSE))</f>
        <v/>
      </c>
      <c r="AX11" s="30" t="str">
        <f>IF($C11="","",VLOOKUP($C11,KALBat!$H$10:$BT$193,AX$4,FALSE))</f>
        <v/>
      </c>
      <c r="AY11" s="31" t="str">
        <f>IF($C11="","",VLOOKUP($C11,KALBat!$H$10:$BT$193,AY$4,FALSE))</f>
        <v/>
      </c>
      <c r="AZ11" s="60" t="str">
        <f t="shared" si="23"/>
        <v/>
      </c>
    </row>
    <row r="12" spans="1:52" x14ac:dyDescent="0.25">
      <c r="A12">
        <v>7</v>
      </c>
      <c r="B12" s="29" t="s">
        <v>91</v>
      </c>
      <c r="C12" s="58"/>
      <c r="D12" s="30" t="str">
        <f>IF($C12="","",VLOOKUP($C12,KALBat!$H$10:$BT$193,D$4,FALSE))</f>
        <v/>
      </c>
      <c r="E12" s="30" t="str">
        <f>IF($C12="","",VLOOKUP($C12,KALBat!$H$10:$BT$193,E$4,FALSE))</f>
        <v/>
      </c>
      <c r="F12" s="46" t="str">
        <f t="shared" si="3"/>
        <v/>
      </c>
      <c r="G12" s="263" t="str">
        <f t="shared" si="4"/>
        <v/>
      </c>
      <c r="H12" s="263" t="str">
        <f t="shared" si="5"/>
        <v/>
      </c>
      <c r="I12" s="263" t="str">
        <f t="shared" ref="I12:I17" si="24">IF($C12="","",IF(AND(S12&gt;4,S12&lt;&gt;"-"),1,0))</f>
        <v/>
      </c>
      <c r="J12" s="51" t="str">
        <f>IF($C12="","",VLOOKUP($C12,KALBat!$H$10:$BT$193,J$4,FALSE))</f>
        <v/>
      </c>
      <c r="K12" s="30" t="str">
        <f>IF($C12="","",VLOOKUP($C12,KALBat!$H$10:$BT$193,K$4,FALSE))</f>
        <v/>
      </c>
      <c r="L12" s="31" t="str">
        <f>IF($C12="","",VLOOKUP($C12,KALBat!$H$10:$BT$193,L$4,FALSE))</f>
        <v/>
      </c>
      <c r="M12" s="30" t="str">
        <f>IF($C12="","",VLOOKUP($C12,KALBat!$H$10:$BT$193,M$4,FALSE))</f>
        <v/>
      </c>
      <c r="N12" s="30" t="str">
        <f>IF($C12="","",VLOOKUP($C12,KALBat!$H$10:$BT$193,N$4,FALSE))</f>
        <v/>
      </c>
      <c r="O12" s="30" t="str">
        <f>IF($C12="","",VLOOKUP($C12,KALBat!$H$10:$BT$193,O$4,FALSE))</f>
        <v/>
      </c>
      <c r="P12" s="30" t="str">
        <f>IF($C12="","",VLOOKUP($C12,KALBat!$H$10:$BT$193,P$4,FALSE))</f>
        <v/>
      </c>
      <c r="Q12" s="30" t="str">
        <f>IF($C12="","",VLOOKUP($C12,KALBat!$H$10:$BT$193,Q$4,FALSE))</f>
        <v/>
      </c>
      <c r="R12" s="30" t="str">
        <f>IF($C12="","",VLOOKUP($C12,KALBat!$H$10:$BT$193,R$4,FALSE))</f>
        <v/>
      </c>
      <c r="S12" s="30" t="str">
        <f>IF($C12="","",VLOOKUP($C12,KALBat!$H$10:$BT$193,S$4,FALSE))</f>
        <v/>
      </c>
      <c r="T12" s="31" t="str">
        <f>IF($C12="","",VLOOKUP($C12,KALBat!$H$10:$BT$193,T$4,FALSE))</f>
        <v/>
      </c>
      <c r="U12" s="46" t="str">
        <f t="shared" si="1"/>
        <v/>
      </c>
      <c r="V12" s="263" t="str">
        <f t="shared" si="2"/>
        <v/>
      </c>
      <c r="W12" s="263" t="str">
        <f t="shared" si="6"/>
        <v/>
      </c>
      <c r="X12" s="263" t="str">
        <f t="shared" si="7"/>
        <v/>
      </c>
      <c r="Y12" s="263" t="str">
        <f t="shared" si="8"/>
        <v/>
      </c>
      <c r="Z12" s="263" t="str">
        <f t="shared" si="9"/>
        <v/>
      </c>
      <c r="AA12" s="263" t="str">
        <f t="shared" si="10"/>
        <v/>
      </c>
      <c r="AB12" s="263" t="str">
        <f t="shared" si="11"/>
        <v/>
      </c>
      <c r="AC12" s="264" t="str">
        <f t="shared" si="12"/>
        <v/>
      </c>
      <c r="AD12" s="30" t="str">
        <f>IF($C12="","",VLOOKUP($C12,KALBat!$H$10:$BT$193,AD$4,FALSE))</f>
        <v/>
      </c>
      <c r="AE12" s="30" t="str">
        <f>IF($C12="","",VLOOKUP($C12,KALBat!$H$10:$BT$193,AE$4,FALSE))</f>
        <v/>
      </c>
      <c r="AF12" s="30" t="str">
        <f>IF($C12="","",VLOOKUP($C12,KALBat!$H$10:$BT$193,AF$4,FALSE))</f>
        <v/>
      </c>
      <c r="AG12" s="30" t="str">
        <f>IF($C12="","",VLOOKUP($C12,KALBat!$H$10:$BT$193,AG$4,FALSE))</f>
        <v/>
      </c>
      <c r="AH12" s="30" t="str">
        <f>IF($C12="","",VLOOKUP($C12,KALBat!$H$10:$BT$193,AH$4,FALSE))</f>
        <v/>
      </c>
      <c r="AI12" s="51" t="str">
        <f>IF($C12="","",VLOOKUP($C12,KALBat!$H$10:$BT$193,AI$4,FALSE))</f>
        <v/>
      </c>
      <c r="AJ12" s="31" t="str">
        <f>IF($C12="","",VLOOKUP($C12,KALBat!$H$10:$BT$193,AJ$4,FALSE))</f>
        <v/>
      </c>
      <c r="AK12" s="60" t="str">
        <f t="shared" si="13"/>
        <v/>
      </c>
      <c r="AL12" s="46" t="str">
        <f t="shared" si="14"/>
        <v/>
      </c>
      <c r="AM12" s="263" t="str">
        <f t="shared" si="15"/>
        <v/>
      </c>
      <c r="AN12" s="263" t="str">
        <f t="shared" si="16"/>
        <v/>
      </c>
      <c r="AO12" s="263" t="str">
        <f t="shared" si="17"/>
        <v/>
      </c>
      <c r="AP12" s="263" t="str">
        <f t="shared" si="18"/>
        <v/>
      </c>
      <c r="AQ12" s="263" t="str">
        <f t="shared" si="19"/>
        <v/>
      </c>
      <c r="AR12" s="263" t="str">
        <f t="shared" si="20"/>
        <v/>
      </c>
      <c r="AS12" s="263" t="str">
        <f t="shared" si="21"/>
        <v/>
      </c>
      <c r="AT12" s="264" t="str">
        <f t="shared" si="22"/>
        <v/>
      </c>
      <c r="AU12" s="51" t="str">
        <f>IF($C12="","",VLOOKUP($C12,KALBat!$H$10:$BT$193,AU$4,FALSE))</f>
        <v/>
      </c>
      <c r="AV12" s="30" t="str">
        <f>IF($C12="","",VLOOKUP($C12,KALBat!$H$10:$BT$193,AV$4,FALSE))</f>
        <v/>
      </c>
      <c r="AW12" s="30" t="str">
        <f>IF($C12="","",VLOOKUP($C12,KALBat!$H$10:$BT$193,AW$4,FALSE))</f>
        <v/>
      </c>
      <c r="AX12" s="30" t="str">
        <f>IF($C12="","",VLOOKUP($C12,KALBat!$H$10:$BT$193,AX$4,FALSE))</f>
        <v/>
      </c>
      <c r="AY12" s="31" t="str">
        <f>IF($C12="","",VLOOKUP($C12,KALBat!$H$10:$BT$193,AY$4,FALSE))</f>
        <v/>
      </c>
      <c r="AZ12" s="60" t="str">
        <f t="shared" si="23"/>
        <v/>
      </c>
    </row>
    <row r="13" spans="1:52" x14ac:dyDescent="0.25">
      <c r="A13">
        <v>8</v>
      </c>
      <c r="B13" s="29" t="s">
        <v>91</v>
      </c>
      <c r="C13" s="58"/>
      <c r="D13" s="30" t="str">
        <f>IF($C13="","",VLOOKUP($C13,KALBat!$H$10:$BT$193,D$4,FALSE))</f>
        <v/>
      </c>
      <c r="E13" s="30" t="str">
        <f>IF($C13="","",VLOOKUP($C13,KALBat!$H$10:$BT$193,E$4,FALSE))</f>
        <v/>
      </c>
      <c r="F13" s="46" t="str">
        <f t="shared" si="3"/>
        <v/>
      </c>
      <c r="G13" s="263" t="str">
        <f t="shared" si="4"/>
        <v/>
      </c>
      <c r="H13" s="263" t="str">
        <f t="shared" si="5"/>
        <v/>
      </c>
      <c r="I13" s="263" t="str">
        <f t="shared" si="24"/>
        <v/>
      </c>
      <c r="J13" s="51" t="str">
        <f>IF($C13="","",VLOOKUP($C13,KALBat!$H$10:$BT$193,J$4,FALSE))</f>
        <v/>
      </c>
      <c r="K13" s="30" t="str">
        <f>IF($C13="","",VLOOKUP($C13,KALBat!$H$10:$BT$193,K$4,FALSE))</f>
        <v/>
      </c>
      <c r="L13" s="31" t="str">
        <f>IF($C13="","",VLOOKUP($C13,KALBat!$H$10:$BT$193,L$4,FALSE))</f>
        <v/>
      </c>
      <c r="M13" s="30" t="str">
        <f>IF($C13="","",VLOOKUP($C13,KALBat!$H$10:$BT$193,M$4,FALSE))</f>
        <v/>
      </c>
      <c r="N13" s="30" t="str">
        <f>IF($C13="","",VLOOKUP($C13,KALBat!$H$10:$BT$193,N$4,FALSE))</f>
        <v/>
      </c>
      <c r="O13" s="30" t="str">
        <f>IF($C13="","",VLOOKUP($C13,KALBat!$H$10:$BT$193,O$4,FALSE))</f>
        <v/>
      </c>
      <c r="P13" s="30" t="str">
        <f>IF($C13="","",VLOOKUP($C13,KALBat!$H$10:$BT$193,P$4,FALSE))</f>
        <v/>
      </c>
      <c r="Q13" s="30" t="str">
        <f>IF($C13="","",VLOOKUP($C13,KALBat!$H$10:$BT$193,Q$4,FALSE))</f>
        <v/>
      </c>
      <c r="R13" s="30" t="str">
        <f>IF($C13="","",VLOOKUP($C13,KALBat!$H$10:$BT$193,R$4,FALSE))</f>
        <v/>
      </c>
      <c r="S13" s="30" t="str">
        <f>IF($C13="","",VLOOKUP($C13,KALBat!$H$10:$BT$193,S$4,FALSE))</f>
        <v/>
      </c>
      <c r="T13" s="31" t="str">
        <f>IF($C13="","",VLOOKUP($C13,KALBat!$H$10:$BT$193,T$4,FALSE))</f>
        <v/>
      </c>
      <c r="U13" s="46" t="str">
        <f t="shared" si="1"/>
        <v/>
      </c>
      <c r="V13" s="263" t="str">
        <f t="shared" si="2"/>
        <v/>
      </c>
      <c r="W13" s="263" t="str">
        <f t="shared" si="6"/>
        <v/>
      </c>
      <c r="X13" s="263" t="str">
        <f t="shared" si="7"/>
        <v/>
      </c>
      <c r="Y13" s="263" t="str">
        <f t="shared" si="8"/>
        <v/>
      </c>
      <c r="Z13" s="263" t="str">
        <f t="shared" si="9"/>
        <v/>
      </c>
      <c r="AA13" s="263" t="str">
        <f t="shared" si="10"/>
        <v/>
      </c>
      <c r="AB13" s="263" t="str">
        <f t="shared" si="11"/>
        <v/>
      </c>
      <c r="AC13" s="264" t="str">
        <f t="shared" si="12"/>
        <v/>
      </c>
      <c r="AD13" s="30" t="str">
        <f>IF($C13="","",VLOOKUP($C13,KALBat!$H$10:$BT$193,AD$4,FALSE))</f>
        <v/>
      </c>
      <c r="AE13" s="30" t="str">
        <f>IF($C13="","",VLOOKUP($C13,KALBat!$H$10:$BT$193,AE$4,FALSE))</f>
        <v/>
      </c>
      <c r="AF13" s="30" t="str">
        <f>IF($C13="","",VLOOKUP($C13,KALBat!$H$10:$BT$193,AF$4,FALSE))</f>
        <v/>
      </c>
      <c r="AG13" s="30" t="str">
        <f>IF($C13="","",VLOOKUP($C13,KALBat!$H$10:$BT$193,AG$4,FALSE))</f>
        <v/>
      </c>
      <c r="AH13" s="30" t="str">
        <f>IF($C13="","",VLOOKUP($C13,KALBat!$H$10:$BT$193,AH$4,FALSE))</f>
        <v/>
      </c>
      <c r="AI13" s="51" t="str">
        <f>IF($C13="","",VLOOKUP($C13,KALBat!$H$10:$BT$193,AI$4,FALSE))</f>
        <v/>
      </c>
      <c r="AJ13" s="31" t="str">
        <f>IF($C13="","",VLOOKUP($C13,KALBat!$H$10:$BT$193,AJ$4,FALSE))</f>
        <v/>
      </c>
      <c r="AK13" s="60" t="str">
        <f t="shared" si="13"/>
        <v/>
      </c>
      <c r="AL13" s="46" t="str">
        <f t="shared" si="14"/>
        <v/>
      </c>
      <c r="AM13" s="263" t="str">
        <f t="shared" si="15"/>
        <v/>
      </c>
      <c r="AN13" s="263" t="str">
        <f t="shared" si="16"/>
        <v/>
      </c>
      <c r="AO13" s="263" t="str">
        <f t="shared" si="17"/>
        <v/>
      </c>
      <c r="AP13" s="263" t="str">
        <f t="shared" si="18"/>
        <v/>
      </c>
      <c r="AQ13" s="263" t="str">
        <f t="shared" si="19"/>
        <v/>
      </c>
      <c r="AR13" s="263" t="str">
        <f t="shared" si="20"/>
        <v/>
      </c>
      <c r="AS13" s="263" t="str">
        <f t="shared" si="21"/>
        <v/>
      </c>
      <c r="AT13" s="264" t="str">
        <f t="shared" si="22"/>
        <v/>
      </c>
      <c r="AU13" s="51" t="str">
        <f>IF($C13="","",VLOOKUP($C13,KALBat!$H$10:$BT$193,AU$4,FALSE))</f>
        <v/>
      </c>
      <c r="AV13" s="30" t="str">
        <f>IF($C13="","",VLOOKUP($C13,KALBat!$H$10:$BT$193,AV$4,FALSE))</f>
        <v/>
      </c>
      <c r="AW13" s="30" t="str">
        <f>IF($C13="","",VLOOKUP($C13,KALBat!$H$10:$BT$193,AW$4,FALSE))</f>
        <v/>
      </c>
      <c r="AX13" s="30" t="str">
        <f>IF($C13="","",VLOOKUP($C13,KALBat!$H$10:$BT$193,AX$4,FALSE))</f>
        <v/>
      </c>
      <c r="AY13" s="31" t="str">
        <f>IF($C13="","",VLOOKUP($C13,KALBat!$H$10:$BT$193,AY$4,FALSE))</f>
        <v/>
      </c>
      <c r="AZ13" s="60" t="str">
        <f t="shared" si="23"/>
        <v/>
      </c>
    </row>
    <row r="14" spans="1:52" x14ac:dyDescent="0.25">
      <c r="A14">
        <v>9</v>
      </c>
      <c r="B14" s="29" t="s">
        <v>91</v>
      </c>
      <c r="C14" s="58"/>
      <c r="D14" s="30" t="str">
        <f>IF($C14="","",VLOOKUP($C14,KALBat!$H$10:$BT$193,D$4,FALSE))</f>
        <v/>
      </c>
      <c r="E14" s="30" t="str">
        <f>IF($C14="","",VLOOKUP($C14,KALBat!$H$10:$BT$193,E$4,FALSE))</f>
        <v/>
      </c>
      <c r="F14" s="46" t="str">
        <f t="shared" si="3"/>
        <v/>
      </c>
      <c r="G14" s="263" t="str">
        <f t="shared" si="4"/>
        <v/>
      </c>
      <c r="H14" s="263" t="str">
        <f t="shared" si="5"/>
        <v/>
      </c>
      <c r="I14" s="263" t="str">
        <f t="shared" si="24"/>
        <v/>
      </c>
      <c r="J14" s="51" t="str">
        <f>IF($C14="","",VLOOKUP($C14,KALBat!$H$10:$BT$193,J$4,FALSE))</f>
        <v/>
      </c>
      <c r="K14" s="30" t="str">
        <f>IF($C14="","",VLOOKUP($C14,KALBat!$H$10:$BT$193,K$4,FALSE))</f>
        <v/>
      </c>
      <c r="L14" s="31" t="str">
        <f>IF($C14="","",VLOOKUP($C14,KALBat!$H$10:$BT$193,L$4,FALSE))</f>
        <v/>
      </c>
      <c r="M14" s="30" t="str">
        <f>IF($C14="","",VLOOKUP($C14,KALBat!$H$10:$BT$193,M$4,FALSE))</f>
        <v/>
      </c>
      <c r="N14" s="30" t="str">
        <f>IF($C14="","",VLOOKUP($C14,KALBat!$H$10:$BT$193,N$4,FALSE))</f>
        <v/>
      </c>
      <c r="O14" s="30" t="str">
        <f>IF($C14="","",VLOOKUP($C14,KALBat!$H$10:$BT$193,O$4,FALSE))</f>
        <v/>
      </c>
      <c r="P14" s="30" t="str">
        <f>IF($C14="","",VLOOKUP($C14,KALBat!$H$10:$BT$193,P$4,FALSE))</f>
        <v/>
      </c>
      <c r="Q14" s="30" t="str">
        <f>IF($C14="","",VLOOKUP($C14,KALBat!$H$10:$BT$193,Q$4,FALSE))</f>
        <v/>
      </c>
      <c r="R14" s="30" t="str">
        <f>IF($C14="","",VLOOKUP($C14,KALBat!$H$10:$BT$193,R$4,FALSE))</f>
        <v/>
      </c>
      <c r="S14" s="30" t="str">
        <f>IF($C14="","",VLOOKUP($C14,KALBat!$H$10:$BT$193,S$4,FALSE))</f>
        <v/>
      </c>
      <c r="T14" s="31" t="str">
        <f>IF($C14="","",VLOOKUP($C14,KALBat!$H$10:$BT$193,T$4,FALSE))</f>
        <v/>
      </c>
      <c r="U14" s="46" t="str">
        <f t="shared" si="1"/>
        <v/>
      </c>
      <c r="V14" s="263" t="str">
        <f t="shared" si="2"/>
        <v/>
      </c>
      <c r="W14" s="263" t="str">
        <f t="shared" si="6"/>
        <v/>
      </c>
      <c r="X14" s="263" t="str">
        <f t="shared" si="7"/>
        <v/>
      </c>
      <c r="Y14" s="263" t="str">
        <f t="shared" si="8"/>
        <v/>
      </c>
      <c r="Z14" s="263" t="str">
        <f t="shared" si="9"/>
        <v/>
      </c>
      <c r="AA14" s="263" t="str">
        <f t="shared" si="10"/>
        <v/>
      </c>
      <c r="AB14" s="263" t="str">
        <f t="shared" si="11"/>
        <v/>
      </c>
      <c r="AC14" s="264" t="str">
        <f t="shared" si="12"/>
        <v/>
      </c>
      <c r="AD14" s="30" t="str">
        <f>IF($C14="","",VLOOKUP($C14,KALBat!$H$10:$BT$193,AD$4,FALSE))</f>
        <v/>
      </c>
      <c r="AE14" s="30" t="str">
        <f>IF($C14="","",VLOOKUP($C14,KALBat!$H$10:$BT$193,AE$4,FALSE))</f>
        <v/>
      </c>
      <c r="AF14" s="30" t="str">
        <f>IF($C14="","",VLOOKUP($C14,KALBat!$H$10:$BT$193,AF$4,FALSE))</f>
        <v/>
      </c>
      <c r="AG14" s="30" t="str">
        <f>IF($C14="","",VLOOKUP($C14,KALBat!$H$10:$BT$193,AG$4,FALSE))</f>
        <v/>
      </c>
      <c r="AH14" s="30" t="str">
        <f>IF($C14="","",VLOOKUP($C14,KALBat!$H$10:$BT$193,AH$4,FALSE))</f>
        <v/>
      </c>
      <c r="AI14" s="51" t="str">
        <f>IF($C14="","",VLOOKUP($C14,KALBat!$H$10:$BT$193,AI$4,FALSE))</f>
        <v/>
      </c>
      <c r="AJ14" s="31" t="str">
        <f>IF($C14="","",VLOOKUP($C14,KALBat!$H$10:$BT$193,AJ$4,FALSE))</f>
        <v/>
      </c>
      <c r="AK14" s="60" t="str">
        <f t="shared" si="13"/>
        <v/>
      </c>
      <c r="AL14" s="46" t="str">
        <f t="shared" si="14"/>
        <v/>
      </c>
      <c r="AM14" s="263" t="str">
        <f t="shared" si="15"/>
        <v/>
      </c>
      <c r="AN14" s="263" t="str">
        <f t="shared" si="16"/>
        <v/>
      </c>
      <c r="AO14" s="263" t="str">
        <f t="shared" si="17"/>
        <v/>
      </c>
      <c r="AP14" s="263" t="str">
        <f t="shared" si="18"/>
        <v/>
      </c>
      <c r="AQ14" s="263" t="str">
        <f t="shared" si="19"/>
        <v/>
      </c>
      <c r="AR14" s="263" t="str">
        <f t="shared" si="20"/>
        <v/>
      </c>
      <c r="AS14" s="263" t="str">
        <f t="shared" si="21"/>
        <v/>
      </c>
      <c r="AT14" s="264" t="str">
        <f t="shared" si="22"/>
        <v/>
      </c>
      <c r="AU14" s="51" t="str">
        <f>IF($C14="","",VLOOKUP($C14,KALBat!$H$10:$BT$193,AU$4,FALSE))</f>
        <v/>
      </c>
      <c r="AV14" s="30" t="str">
        <f>IF($C14="","",VLOOKUP($C14,KALBat!$H$10:$BT$193,AV$4,FALSE))</f>
        <v/>
      </c>
      <c r="AW14" s="30" t="str">
        <f>IF($C14="","",VLOOKUP($C14,KALBat!$H$10:$BT$193,AW$4,FALSE))</f>
        <v/>
      </c>
      <c r="AX14" s="30" t="str">
        <f>IF($C14="","",VLOOKUP($C14,KALBat!$H$10:$BT$193,AX$4,FALSE))</f>
        <v/>
      </c>
      <c r="AY14" s="31" t="str">
        <f>IF($C14="","",VLOOKUP($C14,KALBat!$H$10:$BT$193,AY$4,FALSE))</f>
        <v/>
      </c>
      <c r="AZ14" s="60" t="str">
        <f t="shared" si="23"/>
        <v/>
      </c>
    </row>
    <row r="15" spans="1:52" x14ac:dyDescent="0.25">
      <c r="A15">
        <v>9</v>
      </c>
      <c r="B15" s="29" t="s">
        <v>91</v>
      </c>
      <c r="C15" s="58"/>
      <c r="D15" s="30" t="str">
        <f>IF($C15="","",VLOOKUP($C15,KALBat!$H$10:$BT$193,D$4,FALSE))</f>
        <v/>
      </c>
      <c r="E15" s="30" t="str">
        <f>IF($C15="","",VLOOKUP($C15,KALBat!$H$10:$BT$193,E$4,FALSE))</f>
        <v/>
      </c>
      <c r="F15" s="46" t="str">
        <f t="shared" si="3"/>
        <v/>
      </c>
      <c r="G15" s="263" t="str">
        <f t="shared" si="4"/>
        <v/>
      </c>
      <c r="H15" s="263" t="str">
        <f t="shared" si="5"/>
        <v/>
      </c>
      <c r="I15" s="263" t="str">
        <f t="shared" si="24"/>
        <v/>
      </c>
      <c r="J15" s="51" t="str">
        <f>IF($C15="","",VLOOKUP($C15,KALBat!$H$10:$BT$193,J$4,FALSE))</f>
        <v/>
      </c>
      <c r="K15" s="30" t="str">
        <f>IF($C15="","",VLOOKUP($C15,KALBat!$H$10:$BT$193,K$4,FALSE))</f>
        <v/>
      </c>
      <c r="L15" s="31" t="str">
        <f>IF($C15="","",VLOOKUP($C15,KALBat!$H$10:$BT$193,L$4,FALSE))</f>
        <v/>
      </c>
      <c r="M15" s="30" t="str">
        <f>IF($C15="","",VLOOKUP($C15,KALBat!$H$10:$BT$193,M$4,FALSE))</f>
        <v/>
      </c>
      <c r="N15" s="30" t="str">
        <f>IF($C15="","",VLOOKUP($C15,KALBat!$H$10:$BT$193,N$4,FALSE))</f>
        <v/>
      </c>
      <c r="O15" s="30" t="str">
        <f>IF($C15="","",VLOOKUP($C15,KALBat!$H$10:$BT$193,O$4,FALSE))</f>
        <v/>
      </c>
      <c r="P15" s="30" t="str">
        <f>IF($C15="","",VLOOKUP($C15,KALBat!$H$10:$BT$193,P$4,FALSE))</f>
        <v/>
      </c>
      <c r="Q15" s="30" t="str">
        <f>IF($C15="","",VLOOKUP($C15,KALBat!$H$10:$BT$193,Q$4,FALSE))</f>
        <v/>
      </c>
      <c r="R15" s="30" t="str">
        <f>IF($C15="","",VLOOKUP($C15,KALBat!$H$10:$BT$193,R$4,FALSE))</f>
        <v/>
      </c>
      <c r="S15" s="30" t="str">
        <f>IF($C15="","",VLOOKUP($C15,KALBat!$H$10:$BT$193,S$4,FALSE))</f>
        <v/>
      </c>
      <c r="T15" s="31" t="str">
        <f>IF($C15="","",VLOOKUP($C15,KALBat!$H$10:$BT$193,T$4,FALSE))</f>
        <v/>
      </c>
      <c r="U15" s="46" t="str">
        <f t="shared" si="1"/>
        <v/>
      </c>
      <c r="V15" s="263" t="str">
        <f t="shared" si="2"/>
        <v/>
      </c>
      <c r="W15" s="263" t="str">
        <f t="shared" si="6"/>
        <v/>
      </c>
      <c r="X15" s="263" t="str">
        <f t="shared" si="7"/>
        <v/>
      </c>
      <c r="Y15" s="263" t="str">
        <f t="shared" si="8"/>
        <v/>
      </c>
      <c r="Z15" s="263" t="str">
        <f t="shared" si="9"/>
        <v/>
      </c>
      <c r="AA15" s="263" t="str">
        <f t="shared" si="10"/>
        <v/>
      </c>
      <c r="AB15" s="263" t="str">
        <f t="shared" si="11"/>
        <v/>
      </c>
      <c r="AC15" s="264" t="str">
        <f t="shared" si="12"/>
        <v/>
      </c>
      <c r="AD15" s="30" t="str">
        <f>IF($C15="","",VLOOKUP($C15,KALBat!$H$10:$BT$193,AD$4,FALSE))</f>
        <v/>
      </c>
      <c r="AE15" s="30" t="str">
        <f>IF($C15="","",VLOOKUP($C15,KALBat!$H$10:$BT$193,AE$4,FALSE))</f>
        <v/>
      </c>
      <c r="AF15" s="30" t="str">
        <f>IF($C15="","",VLOOKUP($C15,KALBat!$H$10:$BT$193,AF$4,FALSE))</f>
        <v/>
      </c>
      <c r="AG15" s="30" t="str">
        <f>IF($C15="","",VLOOKUP($C15,KALBat!$H$10:$BT$193,AG$4,FALSE))</f>
        <v/>
      </c>
      <c r="AH15" s="30" t="str">
        <f>IF($C15="","",VLOOKUP($C15,KALBat!$H$10:$BT$193,AH$4,FALSE))</f>
        <v/>
      </c>
      <c r="AI15" s="51" t="str">
        <f>IF($C15="","",VLOOKUP($C15,KALBat!$H$10:$BT$193,AI$4,FALSE))</f>
        <v/>
      </c>
      <c r="AJ15" s="31" t="str">
        <f>IF($C15="","",VLOOKUP($C15,KALBat!$H$10:$BT$193,AJ$4,FALSE))</f>
        <v/>
      </c>
      <c r="AK15" s="60" t="str">
        <f t="shared" si="13"/>
        <v/>
      </c>
      <c r="AL15" s="46" t="str">
        <f t="shared" si="14"/>
        <v/>
      </c>
      <c r="AM15" s="263" t="str">
        <f t="shared" si="15"/>
        <v/>
      </c>
      <c r="AN15" s="263" t="str">
        <f t="shared" si="16"/>
        <v/>
      </c>
      <c r="AO15" s="263" t="str">
        <f t="shared" si="17"/>
        <v/>
      </c>
      <c r="AP15" s="263" t="str">
        <f t="shared" si="18"/>
        <v/>
      </c>
      <c r="AQ15" s="263" t="str">
        <f t="shared" si="19"/>
        <v/>
      </c>
      <c r="AR15" s="263" t="str">
        <f t="shared" si="20"/>
        <v/>
      </c>
      <c r="AS15" s="263" t="str">
        <f t="shared" si="21"/>
        <v/>
      </c>
      <c r="AT15" s="264" t="str">
        <f t="shared" si="22"/>
        <v/>
      </c>
      <c r="AU15" s="51" t="str">
        <f>IF($C15="","",VLOOKUP($C15,KALBat!$H$10:$BT$193,AU$4,FALSE))</f>
        <v/>
      </c>
      <c r="AV15" s="30" t="str">
        <f>IF($C15="","",VLOOKUP($C15,KALBat!$H$10:$BT$193,AV$4,FALSE))</f>
        <v/>
      </c>
      <c r="AW15" s="30" t="str">
        <f>IF($C15="","",VLOOKUP($C15,KALBat!$H$10:$BT$193,AW$4,FALSE))</f>
        <v/>
      </c>
      <c r="AX15" s="30" t="str">
        <f>IF($C15="","",VLOOKUP($C15,KALBat!$H$10:$BT$193,AX$4,FALSE))</f>
        <v/>
      </c>
      <c r="AY15" s="31" t="str">
        <f>IF($C15="","",VLOOKUP($C15,KALBat!$H$10:$BT$193,AY$4,FALSE))</f>
        <v/>
      </c>
      <c r="AZ15" s="60" t="str">
        <f t="shared" si="23"/>
        <v/>
      </c>
    </row>
    <row r="16" spans="1:52" x14ac:dyDescent="0.25">
      <c r="A16">
        <v>9</v>
      </c>
      <c r="B16" s="29" t="s">
        <v>91</v>
      </c>
      <c r="C16" s="58"/>
      <c r="D16" s="30" t="str">
        <f>IF($C16="","",VLOOKUP($C16,KALBat!$H$10:$BT$193,D$4,FALSE))</f>
        <v/>
      </c>
      <c r="E16" s="30" t="str">
        <f>IF($C16="","",VLOOKUP($C16,KALBat!$H$10:$BT$193,E$4,FALSE))</f>
        <v/>
      </c>
      <c r="F16" s="46" t="str">
        <f t="shared" si="3"/>
        <v/>
      </c>
      <c r="G16" s="263" t="str">
        <f t="shared" si="4"/>
        <v/>
      </c>
      <c r="H16" s="263" t="str">
        <f t="shared" si="5"/>
        <v/>
      </c>
      <c r="I16" s="263" t="str">
        <f t="shared" si="24"/>
        <v/>
      </c>
      <c r="J16" s="51" t="str">
        <f>IF($C16="","",VLOOKUP($C16,KALBat!$H$10:$BT$193,J$4,FALSE))</f>
        <v/>
      </c>
      <c r="K16" s="30" t="str">
        <f>IF($C16="","",VLOOKUP($C16,KALBat!$H$10:$BT$193,K$4,FALSE))</f>
        <v/>
      </c>
      <c r="L16" s="31" t="str">
        <f>IF($C16="","",VLOOKUP($C16,KALBat!$H$10:$BT$193,L$4,FALSE))</f>
        <v/>
      </c>
      <c r="M16" s="30" t="str">
        <f>IF($C16="","",VLOOKUP($C16,KALBat!$H$10:$BT$193,M$4,FALSE))</f>
        <v/>
      </c>
      <c r="N16" s="30" t="str">
        <f>IF($C16="","",VLOOKUP($C16,KALBat!$H$10:$BT$193,N$4,FALSE))</f>
        <v/>
      </c>
      <c r="O16" s="30" t="str">
        <f>IF($C16="","",VLOOKUP($C16,KALBat!$H$10:$BT$193,O$4,FALSE))</f>
        <v/>
      </c>
      <c r="P16" s="30" t="str">
        <f>IF($C16="","",VLOOKUP($C16,KALBat!$H$10:$BT$193,P$4,FALSE))</f>
        <v/>
      </c>
      <c r="Q16" s="30" t="str">
        <f>IF($C16="","",VLOOKUP($C16,KALBat!$H$10:$BT$193,Q$4,FALSE))</f>
        <v/>
      </c>
      <c r="R16" s="30" t="str">
        <f>IF($C16="","",VLOOKUP($C16,KALBat!$H$10:$BT$193,R$4,FALSE))</f>
        <v/>
      </c>
      <c r="S16" s="30" t="str">
        <f>IF($C16="","",VLOOKUP($C16,KALBat!$H$10:$BT$193,S$4,FALSE))</f>
        <v/>
      </c>
      <c r="T16" s="31" t="str">
        <f>IF($C16="","",VLOOKUP($C16,KALBat!$H$10:$BT$193,T$4,FALSE))</f>
        <v/>
      </c>
      <c r="U16" s="46" t="str">
        <f t="shared" si="1"/>
        <v/>
      </c>
      <c r="V16" s="263" t="str">
        <f t="shared" si="2"/>
        <v/>
      </c>
      <c r="W16" s="263" t="str">
        <f t="shared" si="6"/>
        <v/>
      </c>
      <c r="X16" s="263" t="str">
        <f t="shared" si="7"/>
        <v/>
      </c>
      <c r="Y16" s="263" t="str">
        <f t="shared" si="8"/>
        <v/>
      </c>
      <c r="Z16" s="263" t="str">
        <f t="shared" si="9"/>
        <v/>
      </c>
      <c r="AA16" s="263" t="str">
        <f t="shared" si="10"/>
        <v/>
      </c>
      <c r="AB16" s="263" t="str">
        <f t="shared" si="11"/>
        <v/>
      </c>
      <c r="AC16" s="264" t="str">
        <f t="shared" si="12"/>
        <v/>
      </c>
      <c r="AD16" s="30" t="str">
        <f>IF($C16="","",VLOOKUP($C16,KALBat!$H$10:$BT$193,AD$4,FALSE))</f>
        <v/>
      </c>
      <c r="AE16" s="30" t="str">
        <f>IF($C16="","",VLOOKUP($C16,KALBat!$H$10:$BT$193,AE$4,FALSE))</f>
        <v/>
      </c>
      <c r="AF16" s="30" t="str">
        <f>IF($C16="","",VLOOKUP($C16,KALBat!$H$10:$BT$193,AF$4,FALSE))</f>
        <v/>
      </c>
      <c r="AG16" s="30" t="str">
        <f>IF($C16="","",VLOOKUP($C16,KALBat!$H$10:$BT$193,AG$4,FALSE))</f>
        <v/>
      </c>
      <c r="AH16" s="30" t="str">
        <f>IF($C16="","",VLOOKUP($C16,KALBat!$H$10:$BT$193,AH$4,FALSE))</f>
        <v/>
      </c>
      <c r="AI16" s="51" t="str">
        <f>IF($C16="","",VLOOKUP($C16,KALBat!$H$10:$BT$193,AI$4,FALSE))</f>
        <v/>
      </c>
      <c r="AJ16" s="31" t="str">
        <f>IF($C16="","",VLOOKUP($C16,KALBat!$H$10:$BT$193,AJ$4,FALSE))</f>
        <v/>
      </c>
      <c r="AK16" s="60" t="str">
        <f t="shared" si="13"/>
        <v/>
      </c>
      <c r="AL16" s="46" t="str">
        <f t="shared" si="14"/>
        <v/>
      </c>
      <c r="AM16" s="263" t="str">
        <f t="shared" si="15"/>
        <v/>
      </c>
      <c r="AN16" s="263" t="str">
        <f t="shared" si="16"/>
        <v/>
      </c>
      <c r="AO16" s="263" t="str">
        <f t="shared" si="17"/>
        <v/>
      </c>
      <c r="AP16" s="263" t="str">
        <f t="shared" si="18"/>
        <v/>
      </c>
      <c r="AQ16" s="263" t="str">
        <f t="shared" si="19"/>
        <v/>
      </c>
      <c r="AR16" s="263" t="str">
        <f t="shared" si="20"/>
        <v/>
      </c>
      <c r="AS16" s="263" t="str">
        <f t="shared" si="21"/>
        <v/>
      </c>
      <c r="AT16" s="264" t="str">
        <f t="shared" si="22"/>
        <v/>
      </c>
      <c r="AU16" s="51" t="str">
        <f>IF($C16="","",VLOOKUP($C16,KALBat!$H$10:$BT$193,AU$4,FALSE))</f>
        <v/>
      </c>
      <c r="AV16" s="30" t="str">
        <f>IF($C16="","",VLOOKUP($C16,KALBat!$H$10:$BT$193,AV$4,FALSE))</f>
        <v/>
      </c>
      <c r="AW16" s="30" t="str">
        <f>IF($C16="","",VLOOKUP($C16,KALBat!$H$10:$BT$193,AW$4,FALSE))</f>
        <v/>
      </c>
      <c r="AX16" s="30" t="str">
        <f>IF($C16="","",VLOOKUP($C16,KALBat!$H$10:$BT$193,AX$4,FALSE))</f>
        <v/>
      </c>
      <c r="AY16" s="31" t="str">
        <f>IF($C16="","",VLOOKUP($C16,KALBat!$H$10:$BT$193,AY$4,FALSE))</f>
        <v/>
      </c>
      <c r="AZ16" s="60" t="str">
        <f t="shared" si="23"/>
        <v/>
      </c>
    </row>
    <row r="17" spans="1:52" x14ac:dyDescent="0.25">
      <c r="A17">
        <v>10</v>
      </c>
      <c r="B17" s="32" t="s">
        <v>91</v>
      </c>
      <c r="C17" s="33"/>
      <c r="D17" s="33" t="str">
        <f>IF($C17="","",VLOOKUP($C17,KALBat!$H$10:$BT$193,D$4,FALSE))</f>
        <v/>
      </c>
      <c r="E17" s="33" t="str">
        <f>IF($C17="","",VLOOKUP($C17,KALBat!$H$10:$BT$193,E$4,FALSE))</f>
        <v/>
      </c>
      <c r="F17" s="47" t="str">
        <f t="shared" si="3"/>
        <v/>
      </c>
      <c r="G17" s="261" t="str">
        <f t="shared" si="4"/>
        <v/>
      </c>
      <c r="H17" s="261" t="str">
        <f t="shared" si="5"/>
        <v/>
      </c>
      <c r="I17" s="261" t="str">
        <f t="shared" si="24"/>
        <v/>
      </c>
      <c r="J17" s="52" t="str">
        <f>IF($C17="","",VLOOKUP($C17,KALBat!$H$10:$BT$193,J$4,FALSE))</f>
        <v/>
      </c>
      <c r="K17" s="33" t="str">
        <f>IF($C17="","",VLOOKUP($C17,KALBat!$H$10:$BT$193,K$4,FALSE))</f>
        <v/>
      </c>
      <c r="L17" s="35" t="str">
        <f>IF($C17="","",VLOOKUP($C17,KALBat!$H$10:$BT$193,L$4,FALSE))</f>
        <v/>
      </c>
      <c r="M17" s="33" t="str">
        <f>IF($C17="","",VLOOKUP($C17,KALBat!$H$10:$BT$193,M$4,FALSE))</f>
        <v/>
      </c>
      <c r="N17" s="33" t="str">
        <f>IF($C17="","",VLOOKUP($C17,KALBat!$H$10:$BT$193,N$4,FALSE))</f>
        <v/>
      </c>
      <c r="O17" s="33" t="str">
        <f>IF($C17="","",VLOOKUP($C17,KALBat!$H$10:$BT$193,O$4,FALSE))</f>
        <v/>
      </c>
      <c r="P17" s="33" t="str">
        <f>IF($C17="","",VLOOKUP($C17,KALBat!$H$10:$BT$193,P$4,FALSE))</f>
        <v/>
      </c>
      <c r="Q17" s="33" t="str">
        <f>IF($C17="","",VLOOKUP($C17,KALBat!$H$10:$BT$193,Q$4,FALSE))</f>
        <v/>
      </c>
      <c r="R17" s="33" t="str">
        <f>IF($C17="","",VLOOKUP($C17,KALBat!$H$10:$BT$193,R$4,FALSE))</f>
        <v/>
      </c>
      <c r="S17" s="33" t="str">
        <f>IF($C17="","",VLOOKUP($C17,KALBat!$H$10:$BT$193,S$4,FALSE))</f>
        <v/>
      </c>
      <c r="T17" s="35" t="str">
        <f>IF($C17="","",VLOOKUP($C17,KALBat!$H$10:$BT$193,T$4,FALSE))</f>
        <v/>
      </c>
      <c r="U17" s="47" t="str">
        <f t="shared" si="1"/>
        <v/>
      </c>
      <c r="V17" s="261" t="str">
        <f t="shared" si="2"/>
        <v/>
      </c>
      <c r="W17" s="261" t="str">
        <f t="shared" si="6"/>
        <v/>
      </c>
      <c r="X17" s="261" t="str">
        <f t="shared" si="7"/>
        <v/>
      </c>
      <c r="Y17" s="261" t="str">
        <f t="shared" si="8"/>
        <v/>
      </c>
      <c r="Z17" s="261" t="str">
        <f t="shared" si="9"/>
        <v/>
      </c>
      <c r="AA17" s="261" t="str">
        <f t="shared" si="10"/>
        <v/>
      </c>
      <c r="AB17" s="261" t="str">
        <f t="shared" si="11"/>
        <v/>
      </c>
      <c r="AC17" s="262" t="str">
        <f t="shared" si="12"/>
        <v/>
      </c>
      <c r="AD17" s="33" t="str">
        <f>IF($C17="","",VLOOKUP($C17,KALBat!$H$10:$BT$193,AD$4,FALSE))</f>
        <v/>
      </c>
      <c r="AE17" s="33" t="str">
        <f>IF($C17="","",VLOOKUP($C17,KALBat!$H$10:$BT$193,AE$4,FALSE))</f>
        <v/>
      </c>
      <c r="AF17" s="33" t="str">
        <f>IF($C17="","",VLOOKUP($C17,KALBat!$H$10:$BT$193,AF$4,FALSE))</f>
        <v/>
      </c>
      <c r="AG17" s="33" t="str">
        <f>IF($C17="","",VLOOKUP($C17,KALBat!$H$10:$BT$193,AG$4,FALSE))</f>
        <v/>
      </c>
      <c r="AH17" s="33" t="str">
        <f>IF($C17="","",VLOOKUP($C17,KALBat!$H$10:$BT$193,AH$4,FALSE))</f>
        <v/>
      </c>
      <c r="AI17" s="52" t="str">
        <f>IF($C17="","",VLOOKUP($C17,KALBat!$H$10:$BT$193,AI$4,FALSE))</f>
        <v/>
      </c>
      <c r="AJ17" s="35" t="str">
        <f>IF($C17="","",VLOOKUP($C17,KALBat!$H$10:$BT$193,AJ$4,FALSE))</f>
        <v/>
      </c>
      <c r="AK17" s="61" t="str">
        <f t="shared" si="13"/>
        <v/>
      </c>
      <c r="AL17" s="47" t="str">
        <f t="shared" si="14"/>
        <v/>
      </c>
      <c r="AM17" s="261" t="str">
        <f t="shared" si="15"/>
        <v/>
      </c>
      <c r="AN17" s="261" t="str">
        <f t="shared" si="16"/>
        <v/>
      </c>
      <c r="AO17" s="261" t="str">
        <f t="shared" si="17"/>
        <v/>
      </c>
      <c r="AP17" s="261" t="str">
        <f t="shared" si="18"/>
        <v/>
      </c>
      <c r="AQ17" s="261" t="str">
        <f t="shared" si="19"/>
        <v/>
      </c>
      <c r="AR17" s="261" t="str">
        <f t="shared" si="20"/>
        <v/>
      </c>
      <c r="AS17" s="261" t="str">
        <f t="shared" si="21"/>
        <v/>
      </c>
      <c r="AT17" s="262" t="str">
        <f t="shared" si="22"/>
        <v/>
      </c>
      <c r="AU17" s="52" t="str">
        <f>IF($C17="","",VLOOKUP($C17,KALBat!$H$10:$BT$193,AU$4,FALSE))</f>
        <v/>
      </c>
      <c r="AV17" s="33" t="str">
        <f>IF($C17="","",VLOOKUP($C17,KALBat!$H$10:$BT$193,AV$4,FALSE))</f>
        <v/>
      </c>
      <c r="AW17" s="33" t="str">
        <f>IF($C17="","",VLOOKUP($C17,KALBat!$H$10:$BT$193,AW$4,FALSE))</f>
        <v/>
      </c>
      <c r="AX17" s="33" t="str">
        <f>IF($C17="","",VLOOKUP($C17,KALBat!$H$10:$BT$193,AX$4,FALSE))</f>
        <v/>
      </c>
      <c r="AY17" s="35" t="str">
        <f>IF($C17="","",VLOOKUP($C17,KALBat!$H$10:$BT$193,AY$4,FALSE))</f>
        <v/>
      </c>
      <c r="AZ17" s="61" t="str">
        <f t="shared" si="23"/>
        <v/>
      </c>
    </row>
    <row r="19" spans="1:52" s="17" customFormat="1" ht="196.5" x14ac:dyDescent="0.25">
      <c r="A19" s="18" t="s">
        <v>183</v>
      </c>
      <c r="B19" s="258" t="s">
        <v>115</v>
      </c>
      <c r="C19" s="37" t="str">
        <f>"Player ("&amp;COUNTA(C20:C27)&amp;")"</f>
        <v>Player (4)</v>
      </c>
      <c r="D19" s="37" t="s">
        <v>81</v>
      </c>
      <c r="E19" s="37" t="s">
        <v>91</v>
      </c>
      <c r="F19" s="44" t="e">
        <f>"Only 1 guy who only plays 2B ("&amp;SUM(F20:F27)&amp;")"</f>
        <v>#N/A</v>
      </c>
      <c r="G19" s="39" t="e">
        <f>"2 Guys Who Play SS ("&amp;SUM(G20:G27)&amp;")"</f>
        <v>#N/A</v>
      </c>
      <c r="H19" s="39" t="e">
        <f>"2 guys with 3B arm ("&amp;SUM(H20:H27)&amp;")"</f>
        <v>#N/A</v>
      </c>
      <c r="I19" s="42" t="s">
        <v>35</v>
      </c>
      <c r="J19" s="40" t="s">
        <v>126</v>
      </c>
      <c r="K19" s="40" t="s">
        <v>124</v>
      </c>
      <c r="L19" s="40" t="s">
        <v>125</v>
      </c>
      <c r="M19" s="56" t="s">
        <v>82</v>
      </c>
      <c r="N19" s="41" t="s">
        <v>84</v>
      </c>
      <c r="O19" s="41" t="s">
        <v>85</v>
      </c>
      <c r="P19" s="41" t="s">
        <v>86</v>
      </c>
      <c r="Q19" s="41" t="s">
        <v>87</v>
      </c>
      <c r="R19" s="41" t="s">
        <v>88</v>
      </c>
      <c r="S19" s="41" t="s">
        <v>89</v>
      </c>
      <c r="T19" s="42" t="s">
        <v>90</v>
      </c>
      <c r="U19" s="38" t="s">
        <v>127</v>
      </c>
      <c r="V19" s="38" t="s">
        <v>171</v>
      </c>
      <c r="W19" s="38" t="s">
        <v>128</v>
      </c>
      <c r="X19" s="38" t="s">
        <v>129</v>
      </c>
      <c r="Y19" s="38" t="s">
        <v>130</v>
      </c>
      <c r="Z19" s="38" t="s">
        <v>131</v>
      </c>
      <c r="AA19" s="38" t="s">
        <v>132</v>
      </c>
      <c r="AB19" s="38" t="s">
        <v>134</v>
      </c>
      <c r="AC19" s="38" t="s">
        <v>133</v>
      </c>
      <c r="AD19" s="56" t="s">
        <v>137</v>
      </c>
      <c r="AE19" s="41" t="s">
        <v>138</v>
      </c>
      <c r="AF19" s="41" t="s">
        <v>139</v>
      </c>
      <c r="AG19" s="41" t="s">
        <v>140</v>
      </c>
      <c r="AH19" s="41" t="s">
        <v>23</v>
      </c>
      <c r="AI19" s="41" t="s">
        <v>141</v>
      </c>
      <c r="AJ19" s="42" t="s">
        <v>142</v>
      </c>
      <c r="AK19" s="59" t="s">
        <v>147</v>
      </c>
      <c r="AL19" s="38" t="s">
        <v>127</v>
      </c>
      <c r="AM19" s="38" t="s">
        <v>171</v>
      </c>
      <c r="AN19" s="38" t="s">
        <v>128</v>
      </c>
      <c r="AO19" s="38" t="s">
        <v>129</v>
      </c>
      <c r="AP19" s="38" t="s">
        <v>130</v>
      </c>
      <c r="AQ19" s="38" t="s">
        <v>131</v>
      </c>
      <c r="AR19" s="38" t="s">
        <v>132</v>
      </c>
      <c r="AS19" s="38" t="s">
        <v>134</v>
      </c>
      <c r="AT19" s="38" t="s">
        <v>133</v>
      </c>
      <c r="AU19" s="56" t="s">
        <v>137</v>
      </c>
      <c r="AV19" s="41" t="s">
        <v>138</v>
      </c>
      <c r="AW19" s="41" t="s">
        <v>139</v>
      </c>
      <c r="AX19" s="41" t="s">
        <v>140</v>
      </c>
      <c r="AY19" s="42" t="s">
        <v>23</v>
      </c>
      <c r="AZ19" s="59" t="s">
        <v>187</v>
      </c>
    </row>
    <row r="20" spans="1:52" x14ac:dyDescent="0.25">
      <c r="A20">
        <v>1</v>
      </c>
      <c r="B20" s="29" t="s">
        <v>85</v>
      </c>
      <c r="C20" s="30" t="s">
        <v>452</v>
      </c>
      <c r="D20" s="30" t="e">
        <f>IF($C20="","",VLOOKUP($C20,KALBat!$H$10:$BT$193,D$4,FALSE))</f>
        <v>#N/A</v>
      </c>
      <c r="E20" s="26" t="e">
        <f>IF($C20="","",VLOOKUP($C20,KALBat!$H$10:$BT$193,E$4,FALSE))</f>
        <v>#N/A</v>
      </c>
      <c r="F20" s="46" t="e">
        <f>IF($C20="","",IF(AND(O20&gt;0,O20=SUM(M20:T20)),1,0))</f>
        <v>#N/A</v>
      </c>
      <c r="G20" s="263" t="e">
        <f t="shared" ref="G20:G26" si="25">IF($C20="","",IF(Q20&lt;&gt;"-",1,0))</f>
        <v>#N/A</v>
      </c>
      <c r="H20" s="263" t="e">
        <f>IF($C20="","",IF(AND(K20&gt;5,P20&lt;&gt;"-"),1,0))</f>
        <v>#N/A</v>
      </c>
      <c r="I20" s="264" t="str">
        <f>IF($C20="","","-")</f>
        <v>-</v>
      </c>
      <c r="J20" s="30" t="e">
        <f>IF($C20="","",VLOOKUP($C20,KALBat!$H$10:$BT$193,J$4,FALSE))</f>
        <v>#N/A</v>
      </c>
      <c r="K20" s="30" t="e">
        <f>IF($C20="","",VLOOKUP($C20,KALBat!$H$10:$BT$193,K$4,FALSE))</f>
        <v>#N/A</v>
      </c>
      <c r="L20" s="30" t="e">
        <f>IF($C20="","",VLOOKUP($C20,KALBat!$H$10:$BT$193,L$4,FALSE))</f>
        <v>#N/A</v>
      </c>
      <c r="M20" s="51" t="e">
        <f>IF($C20="","",VLOOKUP($C20,KALBat!$H$10:$BT$193,M$4,FALSE))</f>
        <v>#N/A</v>
      </c>
      <c r="N20" s="30" t="e">
        <f>IF($C20="","",VLOOKUP($C20,KALBat!$H$10:$BT$193,N$4,FALSE))</f>
        <v>#N/A</v>
      </c>
      <c r="O20" s="30" t="e">
        <f>IF($C20="","",VLOOKUP($C20,KALBat!$H$10:$BT$193,O$4,FALSE))</f>
        <v>#N/A</v>
      </c>
      <c r="P20" s="30" t="e">
        <f>IF($C20="","",VLOOKUP($C20,KALBat!$H$10:$BT$193,P$4,FALSE))</f>
        <v>#N/A</v>
      </c>
      <c r="Q20" s="30" t="e">
        <f>IF($C20="","",VLOOKUP($C20,KALBat!$H$10:$BT$193,Q$4,FALSE))</f>
        <v>#N/A</v>
      </c>
      <c r="R20" s="30" t="e">
        <f>IF($C20="","",VLOOKUP($C20,KALBat!$H$10:$BT$193,R$4,FALSE))</f>
        <v>#N/A</v>
      </c>
      <c r="S20" s="30" t="e">
        <f>IF($C20="","",VLOOKUP($C20,KALBat!$H$10:$BT$193,S$4,FALSE))</f>
        <v>#N/A</v>
      </c>
      <c r="T20" s="31" t="e">
        <f>IF($C20="","",VLOOKUP($C20,KALBat!$H$10:$BT$193,T$4,FALSE))</f>
        <v>#N/A</v>
      </c>
      <c r="U20" s="263" t="e">
        <f t="shared" ref="U20:U21" si="26">IF($C20="","",IF(OR(AD20+AG20&gt;14,AND(OR(AD20+AG20&gt;12,AND(AD20&gt;6,AG20&gt;6)),AI20&gt;6,OR(AJ20&gt;=AI20,AJ20&gt;6))),1,0))</f>
        <v>#N/A</v>
      </c>
      <c r="V20" s="263" t="e">
        <f t="shared" ref="V20:V27" si="27">IF($C20="","",IF(OR(AND(AD20&gt;6,AH20&gt;6),AD20+AG20&gt;12),1,0))</f>
        <v>#N/A</v>
      </c>
      <c r="W20" s="263" t="e">
        <f>IF($C20="","",IF(AND(AD20&gt;6,AF20&gt;6,AG20&gt;6),1,0))</f>
        <v>#N/A</v>
      </c>
      <c r="X20" s="263" t="e">
        <f t="shared" ref="X20:X27" si="28">IF($C20="","",IF(AND(AF20&gt;7,OR(AD20&gt;6,AG20&gt;6)),1,0))</f>
        <v>#N/A</v>
      </c>
      <c r="Y20" s="263" t="e">
        <f t="shared" ref="Y20:Y27" si="29">IF($C20="","",IF(AND(AF20&gt;6,OR(AD20&gt;6,AG20&gt;6)),1,0))</f>
        <v>#N/A</v>
      </c>
      <c r="Z20" s="263" t="e">
        <f t="shared" ref="Z20:Z27" si="30">IF($C20="","",IF(AND(OR(AD20&gt;6,AF20&gt;6),OR(AD20&gt;6,AG20&gt;6)),1,0))</f>
        <v>#N/A</v>
      </c>
      <c r="AA20" s="263" t="e">
        <f t="shared" ref="AA20:AA27" si="31">IF($C20="","",IF(AND(AD20&gt;4,OR(AD20&gt;6,AF20&gt;6,AG20&gt;6)),1,0))</f>
        <v>#N/A</v>
      </c>
      <c r="AB20" s="263" t="e">
        <f t="shared" ref="AB20:AB27" si="32">IF($C20="","",IF(AND(AD20&gt;4,OR(AD20&gt;6,AE20&gt;6,AF20&gt;6,AG20&gt;6)),1,0))</f>
        <v>#N/A</v>
      </c>
      <c r="AC20" s="263" t="e">
        <f t="shared" ref="AC20:AC27" si="33">IF($C20="","",IF(AND(AD20&gt;4,MAX(AD20:AH20)&gt;6),1,0))</f>
        <v>#N/A</v>
      </c>
      <c r="AD20" s="51" t="e">
        <f>IF($C20="","",VLOOKUP($C20,KALBat!$H$10:$BT$193,AD$4,FALSE))</f>
        <v>#N/A</v>
      </c>
      <c r="AE20" s="30" t="e">
        <f>IF($C20="","",VLOOKUP($C20,KALBat!$H$10:$BT$193,AE$4,FALSE))</f>
        <v>#N/A</v>
      </c>
      <c r="AF20" s="30" t="e">
        <f>IF($C20="","",VLOOKUP($C20,KALBat!$H$10:$BT$193,AF$4,FALSE))</f>
        <v>#N/A</v>
      </c>
      <c r="AG20" s="30" t="e">
        <f>IF($C20="","",VLOOKUP($C20,KALBat!$H$10:$BT$193,AG$4,FALSE))</f>
        <v>#N/A</v>
      </c>
      <c r="AH20" s="30" t="e">
        <f>IF($C20="","",VLOOKUP($C20,KALBat!$H$10:$BT$193,AH$4,FALSE))</f>
        <v>#N/A</v>
      </c>
      <c r="AI20" s="30" t="e">
        <f>IF($C20="","",VLOOKUP($C20,KALBat!$H$10:$BT$193,AI$4,FALSE))</f>
        <v>#N/A</v>
      </c>
      <c r="AJ20" s="31" t="e">
        <f>IF($C20="","",VLOOKUP($C20,KALBat!$H$10:$BT$193,AJ$4,FALSE))</f>
        <v>#N/A</v>
      </c>
      <c r="AK20" s="60" t="e">
        <f>IF($C20="","",(5*AD20+4*AF20+3*AG20+2*AE20+1*AH20+0.5*(AVERAGE(AD20:AE20))+0.5*AVERAGE(AD20,AH20)+1*(AVERAGE(AD20,AF20))+1*AVERAGE(AD20,AG20))/(5+4+3+2+1+0.5+0.5+1+1))</f>
        <v>#N/A</v>
      </c>
      <c r="AL20" s="263" t="e">
        <f t="shared" ref="AL20:AL27" si="34">IF($C20="","",IF(AND(OR(AU20+AX20&gt;12,AND(AU20&gt;6,AX20&gt;6)),AI20&gt;6,OR(AJ20&gt;=AI20,AJ20&gt;6)),1,0))</f>
        <v>#N/A</v>
      </c>
      <c r="AM20" s="263" t="e">
        <f t="shared" ref="AM20:AM27" si="35">IF($C20="","",IF(OR(AND(AU20&gt;6,AY20&gt;6),AU20+AX20&gt;12),1,0))</f>
        <v>#N/A</v>
      </c>
      <c r="AN20" s="263" t="e">
        <f t="shared" ref="AN20:AN27" si="36">IF($C20="","",IF(AND(AU20&gt;6,AW20&gt;6,AX20&gt;6),1,0))</f>
        <v>#N/A</v>
      </c>
      <c r="AO20" s="263" t="e">
        <f t="shared" ref="AO20:AO27" si="37">IF($C20="","",IF(AND(AW20&gt;7,OR(AU20&gt;6,AX20&gt;6)),1,0))</f>
        <v>#N/A</v>
      </c>
      <c r="AP20" s="263" t="e">
        <f t="shared" ref="AP20:AP27" si="38">IF($C20="","",IF(AND(AW20&gt;6,OR(AU20&gt;6,AX20&gt;6)),1,0))</f>
        <v>#N/A</v>
      </c>
      <c r="AQ20" s="263" t="e">
        <f t="shared" ref="AQ20:AQ27" si="39">IF($C20="","",IF(AND(OR(AU20&gt;6,AW20&gt;6),OR(AU20&gt;6,AX20&gt;6)),1,0))</f>
        <v>#N/A</v>
      </c>
      <c r="AR20" s="263" t="e">
        <f t="shared" ref="AR20:AR27" si="40">IF($C20="","",IF(AND(AU20&gt;4,OR(AU20&gt;6,AW20&gt;6,AX20&gt;6)),1,0))</f>
        <v>#N/A</v>
      </c>
      <c r="AS20" s="263" t="e">
        <f t="shared" ref="AS20:AS27" si="41">IF($C20="","",IF(AND(AU20&gt;4,OR(AU20&gt;6,AV20&gt;6,AW20&gt;6,AX20&gt;6)),1,0))</f>
        <v>#N/A</v>
      </c>
      <c r="AT20" s="263" t="e">
        <f t="shared" ref="AT20:AT27" si="42">IF($C20="","",IF(AND(AU20&gt;4,MAX(AU20:AY20)&gt;6),1,0))</f>
        <v>#N/A</v>
      </c>
      <c r="AU20" s="51" t="e">
        <f>IF($C20="","",VLOOKUP($C20,KALBat!$H$10:$BT$193,AU$4,FALSE))</f>
        <v>#N/A</v>
      </c>
      <c r="AV20" s="30" t="e">
        <f>IF($C20="","",VLOOKUP($C20,KALBat!$H$10:$BT$193,AV$4,FALSE))</f>
        <v>#N/A</v>
      </c>
      <c r="AW20" s="30" t="e">
        <f>IF($C20="","",VLOOKUP($C20,KALBat!$H$10:$BT$193,AW$4,FALSE))</f>
        <v>#N/A</v>
      </c>
      <c r="AX20" s="30" t="e">
        <f>IF($C20="","",VLOOKUP($C20,KALBat!$H$10:$BT$193,AX$4,FALSE))</f>
        <v>#N/A</v>
      </c>
      <c r="AY20" s="31" t="e">
        <f>IF($C20="","",VLOOKUP($C20,KALBat!$H$10:$BT$193,AY$4,FALSE))</f>
        <v>#N/A</v>
      </c>
      <c r="AZ20" s="60" t="e">
        <f t="shared" ref="AZ20:AZ27" si="43">IF($C20="","",(5*AU20+4*AW20+3*AX20+2*AV20+1*AY20+0.5*(AVERAGE(AU20:AV20))+0.5*AVERAGE(AU20,AY20)+1*(AVERAGE(AU20,AW20))+1*AVERAGE(AU20,AX20))/(5+4+3+2+1+0.5+0.5+1+1))</f>
        <v>#N/A</v>
      </c>
    </row>
    <row r="21" spans="1:52" x14ac:dyDescent="0.25">
      <c r="A21">
        <v>2</v>
      </c>
      <c r="B21" s="29" t="s">
        <v>86</v>
      </c>
      <c r="C21" s="30" t="s">
        <v>441</v>
      </c>
      <c r="D21" s="30" t="e">
        <f>IF($C21="","",VLOOKUP($C21,KALBat!$H$10:$BT$193,D$4,FALSE))</f>
        <v>#N/A</v>
      </c>
      <c r="E21" s="30" t="e">
        <f>IF($C21="","",VLOOKUP($C21,KALBat!$H$10:$BT$193,E$4,FALSE))</f>
        <v>#N/A</v>
      </c>
      <c r="F21" s="46" t="e">
        <f t="shared" ref="F21:F27" si="44">IF($C21="","",IF(AND(O21&gt;0,O21=SUM(M21:T21)),1,0))</f>
        <v>#N/A</v>
      </c>
      <c r="G21" s="263" t="e">
        <f t="shared" si="25"/>
        <v>#N/A</v>
      </c>
      <c r="H21" s="263" t="e">
        <f>IF($C21="","",IF(AND(K21&gt;5,P21&lt;&gt;"-"),1,0))</f>
        <v>#N/A</v>
      </c>
      <c r="I21" s="264" t="str">
        <f t="shared" ref="I21:I27" si="45">IF($C21="","","-")</f>
        <v>-</v>
      </c>
      <c r="J21" s="30" t="e">
        <f>IF($C21="","",VLOOKUP($C21,KALBat!$H$10:$BT$193,J$4,FALSE))</f>
        <v>#N/A</v>
      </c>
      <c r="K21" s="30" t="e">
        <f>IF($C21="","",VLOOKUP($C21,KALBat!$H$10:$BT$193,K$4,FALSE))</f>
        <v>#N/A</v>
      </c>
      <c r="L21" s="30" t="e">
        <f>IF($C21="","",VLOOKUP($C21,KALBat!$H$10:$BT$193,L$4,FALSE))</f>
        <v>#N/A</v>
      </c>
      <c r="M21" s="51" t="e">
        <f>IF($C21="","",VLOOKUP($C21,KALBat!$H$10:$BT$193,M$4,FALSE))</f>
        <v>#N/A</v>
      </c>
      <c r="N21" s="30" t="e">
        <f>IF($C21="","",VLOOKUP($C21,KALBat!$H$10:$BT$193,N$4,FALSE))</f>
        <v>#N/A</v>
      </c>
      <c r="O21" s="30" t="e">
        <f>IF($C21="","",VLOOKUP($C21,KALBat!$H$10:$BT$193,O$4,FALSE))</f>
        <v>#N/A</v>
      </c>
      <c r="P21" s="30" t="e">
        <f>IF($C21="","",VLOOKUP($C21,KALBat!$H$10:$BT$193,P$4,FALSE))</f>
        <v>#N/A</v>
      </c>
      <c r="Q21" s="30" t="e">
        <f>IF($C21="","",VLOOKUP($C21,KALBat!$H$10:$BT$193,Q$4,FALSE))</f>
        <v>#N/A</v>
      </c>
      <c r="R21" s="30" t="e">
        <f>IF($C21="","",VLOOKUP($C21,KALBat!$H$10:$BT$193,R$4,FALSE))</f>
        <v>#N/A</v>
      </c>
      <c r="S21" s="30" t="e">
        <f>IF($C21="","",VLOOKUP($C21,KALBat!$H$10:$BT$193,S$4,FALSE))</f>
        <v>#N/A</v>
      </c>
      <c r="T21" s="31" t="e">
        <f>IF($C21="","",VLOOKUP($C21,KALBat!$H$10:$BT$193,T$4,FALSE))</f>
        <v>#N/A</v>
      </c>
      <c r="U21" s="263" t="e">
        <f t="shared" si="26"/>
        <v>#N/A</v>
      </c>
      <c r="V21" s="263" t="e">
        <f t="shared" si="27"/>
        <v>#N/A</v>
      </c>
      <c r="W21" s="263" t="e">
        <f t="shared" ref="W21:W27" si="46">IF($C21="","",IF(AND(AD21&gt;6,AF21&gt;6,AG21&gt;6),1,0))</f>
        <v>#N/A</v>
      </c>
      <c r="X21" s="263" t="e">
        <f t="shared" si="28"/>
        <v>#N/A</v>
      </c>
      <c r="Y21" s="263" t="e">
        <f t="shared" si="29"/>
        <v>#N/A</v>
      </c>
      <c r="Z21" s="263" t="e">
        <f t="shared" si="30"/>
        <v>#N/A</v>
      </c>
      <c r="AA21" s="263" t="e">
        <f t="shared" si="31"/>
        <v>#N/A</v>
      </c>
      <c r="AB21" s="263" t="e">
        <f t="shared" si="32"/>
        <v>#N/A</v>
      </c>
      <c r="AC21" s="263" t="e">
        <f t="shared" si="33"/>
        <v>#N/A</v>
      </c>
      <c r="AD21" s="51" t="e">
        <f>IF($C21="","",VLOOKUP($C21,KALBat!$H$10:$BT$193,AD$4,FALSE))</f>
        <v>#N/A</v>
      </c>
      <c r="AE21" s="30" t="e">
        <f>IF($C21="","",VLOOKUP($C21,KALBat!$H$10:$BT$193,AE$4,FALSE))</f>
        <v>#N/A</v>
      </c>
      <c r="AF21" s="30" t="e">
        <f>IF($C21="","",VLOOKUP($C21,KALBat!$H$10:$BT$193,AF$4,FALSE))</f>
        <v>#N/A</v>
      </c>
      <c r="AG21" s="30" t="e">
        <f>IF($C21="","",VLOOKUP($C21,KALBat!$H$10:$BT$193,AG$4,FALSE))</f>
        <v>#N/A</v>
      </c>
      <c r="AH21" s="30" t="e">
        <f>IF($C21="","",VLOOKUP($C21,KALBat!$H$10:$BT$193,AH$4,FALSE))</f>
        <v>#N/A</v>
      </c>
      <c r="AI21" s="30" t="e">
        <f>IF($C21="","",VLOOKUP($C21,KALBat!$H$10:$BT$193,AI$4,FALSE))</f>
        <v>#N/A</v>
      </c>
      <c r="AJ21" s="31" t="e">
        <f>IF($C21="","",VLOOKUP($C21,KALBat!$H$10:$BT$193,AJ$4,FALSE))</f>
        <v>#N/A</v>
      </c>
      <c r="AK21" s="60" t="e">
        <f t="shared" ref="AK21:AK27" si="47">IF($C21="","",(5*AD21+4*AF21+3*AG21+2*AE21+1*AH21+0.5*(AVERAGE(AD21:AE21))+0.5*AVERAGE(AD21,AH21)+1*(AVERAGE(AD21,AF21))+1*AVERAGE(AD21,AG21))/(5+4+3+2+1+0.5+0.5+1+1))</f>
        <v>#N/A</v>
      </c>
      <c r="AL21" s="263" t="e">
        <f t="shared" si="34"/>
        <v>#N/A</v>
      </c>
      <c r="AM21" s="263" t="e">
        <f t="shared" si="35"/>
        <v>#N/A</v>
      </c>
      <c r="AN21" s="263" t="e">
        <f t="shared" si="36"/>
        <v>#N/A</v>
      </c>
      <c r="AO21" s="263" t="e">
        <f t="shared" si="37"/>
        <v>#N/A</v>
      </c>
      <c r="AP21" s="263" t="e">
        <f t="shared" si="38"/>
        <v>#N/A</v>
      </c>
      <c r="AQ21" s="263" t="e">
        <f t="shared" si="39"/>
        <v>#N/A</v>
      </c>
      <c r="AR21" s="263" t="e">
        <f t="shared" si="40"/>
        <v>#N/A</v>
      </c>
      <c r="AS21" s="263" t="e">
        <f t="shared" si="41"/>
        <v>#N/A</v>
      </c>
      <c r="AT21" s="263" t="e">
        <f t="shared" si="42"/>
        <v>#N/A</v>
      </c>
      <c r="AU21" s="51" t="e">
        <f>IF($C21="","",VLOOKUP($C21,KALBat!$H$10:$BT$193,AU$4,FALSE))</f>
        <v>#N/A</v>
      </c>
      <c r="AV21" s="30" t="e">
        <f>IF($C21="","",VLOOKUP($C21,KALBat!$H$10:$BT$193,AV$4,FALSE))</f>
        <v>#N/A</v>
      </c>
      <c r="AW21" s="30" t="e">
        <f>IF($C21="","",VLOOKUP($C21,KALBat!$H$10:$BT$193,AW$4,FALSE))</f>
        <v>#N/A</v>
      </c>
      <c r="AX21" s="30" t="e">
        <f>IF($C21="","",VLOOKUP($C21,KALBat!$H$10:$BT$193,AX$4,FALSE))</f>
        <v>#N/A</v>
      </c>
      <c r="AY21" s="31" t="e">
        <f>IF($C21="","",VLOOKUP($C21,KALBat!$H$10:$BT$193,AY$4,FALSE))</f>
        <v>#N/A</v>
      </c>
      <c r="AZ21" s="60" t="e">
        <f t="shared" si="43"/>
        <v>#N/A</v>
      </c>
    </row>
    <row r="22" spans="1:52" x14ac:dyDescent="0.25">
      <c r="A22">
        <v>3</v>
      </c>
      <c r="B22" s="29" t="s">
        <v>87</v>
      </c>
      <c r="C22" s="30" t="s">
        <v>364</v>
      </c>
      <c r="D22" s="30" t="e">
        <f>IF($C22="","",VLOOKUP($C22,KALBat!$H$10:$BT$193,D$4,FALSE))</f>
        <v>#N/A</v>
      </c>
      <c r="E22" s="30" t="e">
        <f>IF($C22="","",VLOOKUP($C22,KALBat!$H$10:$BT$193,E$4,FALSE))</f>
        <v>#N/A</v>
      </c>
      <c r="F22" s="46" t="e">
        <f t="shared" si="44"/>
        <v>#N/A</v>
      </c>
      <c r="G22" s="263" t="e">
        <f t="shared" si="25"/>
        <v>#N/A</v>
      </c>
      <c r="H22" s="263" t="e">
        <f t="shared" ref="H22:H27" si="48">IF($C22="","",IF(AND(K22&gt;5,P22&lt;&gt;"-"),1,0))</f>
        <v>#N/A</v>
      </c>
      <c r="I22" s="264" t="str">
        <f t="shared" si="45"/>
        <v>-</v>
      </c>
      <c r="J22" s="30" t="e">
        <f>IF($C22="","",VLOOKUP($C22,KALBat!$H$10:$BT$193,J$4,FALSE))</f>
        <v>#N/A</v>
      </c>
      <c r="K22" s="30" t="e">
        <f>IF($C22="","",VLOOKUP($C22,KALBat!$H$10:$BT$193,K$4,FALSE))</f>
        <v>#N/A</v>
      </c>
      <c r="L22" s="30" t="e">
        <f>IF($C22="","",VLOOKUP($C22,KALBat!$H$10:$BT$193,L$4,FALSE))</f>
        <v>#N/A</v>
      </c>
      <c r="M22" s="51" t="e">
        <f>IF($C22="","",VLOOKUP($C22,KALBat!$H$10:$BT$193,M$4,FALSE))</f>
        <v>#N/A</v>
      </c>
      <c r="N22" s="30" t="e">
        <f>IF($C22="","",VLOOKUP($C22,KALBat!$H$10:$BT$193,N$4,FALSE))</f>
        <v>#N/A</v>
      </c>
      <c r="O22" s="30" t="e">
        <f>IF($C22="","",VLOOKUP($C22,KALBat!$H$10:$BT$193,O$4,FALSE))</f>
        <v>#N/A</v>
      </c>
      <c r="P22" s="30" t="e">
        <f>IF($C22="","",VLOOKUP($C22,KALBat!$H$10:$BT$193,P$4,FALSE))</f>
        <v>#N/A</v>
      </c>
      <c r="Q22" s="30" t="e">
        <f>IF($C22="","",VLOOKUP($C22,KALBat!$H$10:$BT$193,Q$4,FALSE))</f>
        <v>#N/A</v>
      </c>
      <c r="R22" s="30" t="e">
        <f>IF($C22="","",VLOOKUP($C22,KALBat!$H$10:$BT$193,R$4,FALSE))</f>
        <v>#N/A</v>
      </c>
      <c r="S22" s="30" t="e">
        <f>IF($C22="","",VLOOKUP($C22,KALBat!$H$10:$BT$193,S$4,FALSE))</f>
        <v>#N/A</v>
      </c>
      <c r="T22" s="31" t="e">
        <f>IF($C22="","",VLOOKUP($C22,KALBat!$H$10:$BT$193,T$4,FALSE))</f>
        <v>#N/A</v>
      </c>
      <c r="U22" s="263" t="e">
        <f>IF($C22="","",IF(OR(AD22+AG22&gt;14,AND(OR(AD22+AG22&gt;12,AND(AD22&gt;6,AG22&gt;6)),AI22&gt;6,OR(AJ22&gt;=AI22,AJ22&gt;6))),1,0))</f>
        <v>#N/A</v>
      </c>
      <c r="V22" s="263" t="e">
        <f t="shared" si="27"/>
        <v>#N/A</v>
      </c>
      <c r="W22" s="263" t="e">
        <f t="shared" si="46"/>
        <v>#N/A</v>
      </c>
      <c r="X22" s="263" t="e">
        <f t="shared" si="28"/>
        <v>#N/A</v>
      </c>
      <c r="Y22" s="263" t="e">
        <f t="shared" si="29"/>
        <v>#N/A</v>
      </c>
      <c r="Z22" s="263" t="e">
        <f t="shared" si="30"/>
        <v>#N/A</v>
      </c>
      <c r="AA22" s="263" t="e">
        <f t="shared" si="31"/>
        <v>#N/A</v>
      </c>
      <c r="AB22" s="263" t="e">
        <f t="shared" si="32"/>
        <v>#N/A</v>
      </c>
      <c r="AC22" s="263" t="e">
        <f t="shared" si="33"/>
        <v>#N/A</v>
      </c>
      <c r="AD22" s="51" t="e">
        <f>IF($C22="","",VLOOKUP($C22,KALBat!$H$10:$BT$193,AD$4,FALSE))</f>
        <v>#N/A</v>
      </c>
      <c r="AE22" s="30" t="e">
        <f>IF($C22="","",VLOOKUP($C22,KALBat!$H$10:$BT$193,AE$4,FALSE))</f>
        <v>#N/A</v>
      </c>
      <c r="AF22" s="30" t="e">
        <f>IF($C22="","",VLOOKUP($C22,KALBat!$H$10:$BT$193,AF$4,FALSE))</f>
        <v>#N/A</v>
      </c>
      <c r="AG22" s="30" t="e">
        <f>IF($C22="","",VLOOKUP($C22,KALBat!$H$10:$BT$193,AG$4,FALSE))</f>
        <v>#N/A</v>
      </c>
      <c r="AH22" s="30" t="e">
        <f>IF($C22="","",VLOOKUP($C22,KALBat!$H$10:$BT$193,AH$4,FALSE))</f>
        <v>#N/A</v>
      </c>
      <c r="AI22" s="30" t="e">
        <f>IF($C22="","",VLOOKUP($C22,KALBat!$H$10:$BT$193,AI$4,FALSE))</f>
        <v>#N/A</v>
      </c>
      <c r="AJ22" s="31" t="e">
        <f>IF($C22="","",VLOOKUP($C22,KALBat!$H$10:$BT$193,AJ$4,FALSE))</f>
        <v>#N/A</v>
      </c>
      <c r="AK22" s="60" t="e">
        <f t="shared" si="47"/>
        <v>#N/A</v>
      </c>
      <c r="AL22" s="263" t="e">
        <f t="shared" si="34"/>
        <v>#N/A</v>
      </c>
      <c r="AM22" s="263" t="e">
        <f t="shared" si="35"/>
        <v>#N/A</v>
      </c>
      <c r="AN22" s="263" t="e">
        <f t="shared" si="36"/>
        <v>#N/A</v>
      </c>
      <c r="AO22" s="263" t="e">
        <f t="shared" si="37"/>
        <v>#N/A</v>
      </c>
      <c r="AP22" s="263" t="e">
        <f t="shared" si="38"/>
        <v>#N/A</v>
      </c>
      <c r="AQ22" s="263" t="e">
        <f t="shared" si="39"/>
        <v>#N/A</v>
      </c>
      <c r="AR22" s="263" t="e">
        <f t="shared" si="40"/>
        <v>#N/A</v>
      </c>
      <c r="AS22" s="263" t="e">
        <f t="shared" si="41"/>
        <v>#N/A</v>
      </c>
      <c r="AT22" s="263" t="e">
        <f t="shared" si="42"/>
        <v>#N/A</v>
      </c>
      <c r="AU22" s="51" t="e">
        <f>IF($C22="","",VLOOKUP($C22,KALBat!$H$10:$BT$193,AU$4,FALSE))</f>
        <v>#N/A</v>
      </c>
      <c r="AV22" s="30" t="e">
        <f>IF($C22="","",VLOOKUP($C22,KALBat!$H$10:$BT$193,AV$4,FALSE))</f>
        <v>#N/A</v>
      </c>
      <c r="AW22" s="30" t="e">
        <f>IF($C22="","",VLOOKUP($C22,KALBat!$H$10:$BT$193,AW$4,FALSE))</f>
        <v>#N/A</v>
      </c>
      <c r="AX22" s="30" t="e">
        <f>IF($C22="","",VLOOKUP($C22,KALBat!$H$10:$BT$193,AX$4,FALSE))</f>
        <v>#N/A</v>
      </c>
      <c r="AY22" s="31" t="e">
        <f>IF($C22="","",VLOOKUP($C22,KALBat!$H$10:$BT$193,AY$4,FALSE))</f>
        <v>#N/A</v>
      </c>
      <c r="AZ22" s="60" t="e">
        <f t="shared" si="43"/>
        <v>#N/A</v>
      </c>
    </row>
    <row r="23" spans="1:52" x14ac:dyDescent="0.25">
      <c r="A23">
        <v>4</v>
      </c>
      <c r="B23" s="29" t="s">
        <v>91</v>
      </c>
      <c r="C23" s="58" t="s">
        <v>420</v>
      </c>
      <c r="D23" s="30" t="e">
        <f>IF($C23="","",VLOOKUP($C23,KALBat!$H$10:$BT$193,D$4,FALSE))</f>
        <v>#N/A</v>
      </c>
      <c r="E23" s="30" t="e">
        <f>IF($C23="","",VLOOKUP($C23,KALBat!$H$10:$BT$193,E$4,FALSE))</f>
        <v>#N/A</v>
      </c>
      <c r="F23" s="46" t="e">
        <f t="shared" si="44"/>
        <v>#N/A</v>
      </c>
      <c r="G23" s="263" t="e">
        <f t="shared" si="25"/>
        <v>#N/A</v>
      </c>
      <c r="H23" s="263" t="e">
        <f t="shared" si="48"/>
        <v>#N/A</v>
      </c>
      <c r="I23" s="264" t="str">
        <f t="shared" si="45"/>
        <v>-</v>
      </c>
      <c r="J23" s="30" t="e">
        <f>IF($C23="","",VLOOKUP($C23,KALBat!$H$10:$BT$193,J$4,FALSE))</f>
        <v>#N/A</v>
      </c>
      <c r="K23" s="30" t="e">
        <f>IF($C23="","",VLOOKUP($C23,KALBat!$H$10:$BT$193,K$4,FALSE))</f>
        <v>#N/A</v>
      </c>
      <c r="L23" s="30" t="e">
        <f>IF($C23="","",VLOOKUP($C23,KALBat!$H$10:$BT$193,L$4,FALSE))</f>
        <v>#N/A</v>
      </c>
      <c r="M23" s="51" t="e">
        <f>IF($C23="","",VLOOKUP($C23,KALBat!$H$10:$BT$193,M$4,FALSE))</f>
        <v>#N/A</v>
      </c>
      <c r="N23" s="30" t="e">
        <f>IF($C23="","",VLOOKUP($C23,KALBat!$H$10:$BT$193,N$4,FALSE))</f>
        <v>#N/A</v>
      </c>
      <c r="O23" s="30" t="e">
        <f>IF($C23="","",VLOOKUP($C23,KALBat!$H$10:$BT$193,O$4,FALSE))</f>
        <v>#N/A</v>
      </c>
      <c r="P23" s="30" t="e">
        <f>IF($C23="","",VLOOKUP($C23,KALBat!$H$10:$BT$193,P$4,FALSE))</f>
        <v>#N/A</v>
      </c>
      <c r="Q23" s="30" t="e">
        <f>IF($C23="","",VLOOKUP($C23,KALBat!$H$10:$BT$193,Q$4,FALSE))</f>
        <v>#N/A</v>
      </c>
      <c r="R23" s="30" t="e">
        <f>IF($C23="","",VLOOKUP($C23,KALBat!$H$10:$BT$193,R$4,FALSE))</f>
        <v>#N/A</v>
      </c>
      <c r="S23" s="30" t="e">
        <f>IF($C23="","",VLOOKUP($C23,KALBat!$H$10:$BT$193,S$4,FALSE))</f>
        <v>#N/A</v>
      </c>
      <c r="T23" s="31" t="e">
        <f>IF($C23="","",VLOOKUP($C23,KALBat!$H$10:$BT$193,T$4,FALSE))</f>
        <v>#N/A</v>
      </c>
      <c r="U23" s="263" t="e">
        <f t="shared" ref="U23:U27" si="49">IF($C23="","",IF(OR(AD23+AG23&gt;14,AND(OR(AD23+AG23&gt;12,AND(AD23&gt;6,AG23&gt;6)),AI23&gt;6,OR(AJ23&gt;=AI23,AJ23&gt;6))),1,0))</f>
        <v>#N/A</v>
      </c>
      <c r="V23" s="263" t="e">
        <f t="shared" si="27"/>
        <v>#N/A</v>
      </c>
      <c r="W23" s="263" t="e">
        <f t="shared" si="46"/>
        <v>#N/A</v>
      </c>
      <c r="X23" s="263" t="e">
        <f t="shared" si="28"/>
        <v>#N/A</v>
      </c>
      <c r="Y23" s="263" t="e">
        <f t="shared" si="29"/>
        <v>#N/A</v>
      </c>
      <c r="Z23" s="263" t="e">
        <f t="shared" si="30"/>
        <v>#N/A</v>
      </c>
      <c r="AA23" s="263" t="e">
        <f t="shared" si="31"/>
        <v>#N/A</v>
      </c>
      <c r="AB23" s="263" t="e">
        <f t="shared" si="32"/>
        <v>#N/A</v>
      </c>
      <c r="AC23" s="263" t="e">
        <f t="shared" si="33"/>
        <v>#N/A</v>
      </c>
      <c r="AD23" s="51" t="e">
        <f>IF($C23="","",VLOOKUP($C23,KALBat!$H$10:$BT$193,AD$4,FALSE))</f>
        <v>#N/A</v>
      </c>
      <c r="AE23" s="30" t="e">
        <f>IF($C23="","",VLOOKUP($C23,KALBat!$H$10:$BT$193,AE$4,FALSE))</f>
        <v>#N/A</v>
      </c>
      <c r="AF23" s="30" t="e">
        <f>IF($C23="","",VLOOKUP($C23,KALBat!$H$10:$BT$193,AF$4,FALSE))</f>
        <v>#N/A</v>
      </c>
      <c r="AG23" s="30" t="e">
        <f>IF($C23="","",VLOOKUP($C23,KALBat!$H$10:$BT$193,AG$4,FALSE))</f>
        <v>#N/A</v>
      </c>
      <c r="AH23" s="30" t="e">
        <f>IF($C23="","",VLOOKUP($C23,KALBat!$H$10:$BT$193,AH$4,FALSE))</f>
        <v>#N/A</v>
      </c>
      <c r="AI23" s="30" t="e">
        <f>IF($C23="","",VLOOKUP($C23,KALBat!$H$10:$BT$193,AI$4,FALSE))</f>
        <v>#N/A</v>
      </c>
      <c r="AJ23" s="31" t="e">
        <f>IF($C23="","",VLOOKUP($C23,KALBat!$H$10:$BT$193,AJ$4,FALSE))</f>
        <v>#N/A</v>
      </c>
      <c r="AK23" s="60" t="e">
        <f t="shared" si="47"/>
        <v>#N/A</v>
      </c>
      <c r="AL23" s="263" t="e">
        <f t="shared" si="34"/>
        <v>#N/A</v>
      </c>
      <c r="AM23" s="263" t="e">
        <f t="shared" si="35"/>
        <v>#N/A</v>
      </c>
      <c r="AN23" s="263" t="e">
        <f t="shared" si="36"/>
        <v>#N/A</v>
      </c>
      <c r="AO23" s="263" t="e">
        <f t="shared" si="37"/>
        <v>#N/A</v>
      </c>
      <c r="AP23" s="263" t="e">
        <f t="shared" si="38"/>
        <v>#N/A</v>
      </c>
      <c r="AQ23" s="263" t="e">
        <f t="shared" si="39"/>
        <v>#N/A</v>
      </c>
      <c r="AR23" s="263" t="e">
        <f t="shared" si="40"/>
        <v>#N/A</v>
      </c>
      <c r="AS23" s="263" t="e">
        <f t="shared" si="41"/>
        <v>#N/A</v>
      </c>
      <c r="AT23" s="263" t="e">
        <f t="shared" si="42"/>
        <v>#N/A</v>
      </c>
      <c r="AU23" s="51" t="e">
        <f>IF($C23="","",VLOOKUP($C23,KALBat!$H$10:$BT$193,AU$4,FALSE))</f>
        <v>#N/A</v>
      </c>
      <c r="AV23" s="30" t="e">
        <f>IF($C23="","",VLOOKUP($C23,KALBat!$H$10:$BT$193,AV$4,FALSE))</f>
        <v>#N/A</v>
      </c>
      <c r="AW23" s="30" t="e">
        <f>IF($C23="","",VLOOKUP($C23,KALBat!$H$10:$BT$193,AW$4,FALSE))</f>
        <v>#N/A</v>
      </c>
      <c r="AX23" s="30" t="e">
        <f>IF($C23="","",VLOOKUP($C23,KALBat!$H$10:$BT$193,AX$4,FALSE))</f>
        <v>#N/A</v>
      </c>
      <c r="AY23" s="31" t="e">
        <f>IF($C23="","",VLOOKUP($C23,KALBat!$H$10:$BT$193,AY$4,FALSE))</f>
        <v>#N/A</v>
      </c>
      <c r="AZ23" s="60" t="e">
        <f t="shared" si="43"/>
        <v>#N/A</v>
      </c>
    </row>
    <row r="24" spans="1:52" x14ac:dyDescent="0.25">
      <c r="A24">
        <v>5</v>
      </c>
      <c r="B24" s="29" t="s">
        <v>91</v>
      </c>
      <c r="C24" s="267"/>
      <c r="D24" s="30" t="str">
        <f>IF($C24="","",VLOOKUP($C24,KALBat!$H$10:$BT$193,D$4,FALSE))</f>
        <v/>
      </c>
      <c r="E24" s="30" t="str">
        <f>IF($C24="","",VLOOKUP($C24,KALBat!$H$10:$BT$193,E$4,FALSE))</f>
        <v/>
      </c>
      <c r="F24" s="46" t="str">
        <f t="shared" si="44"/>
        <v/>
      </c>
      <c r="G24" s="263" t="str">
        <f t="shared" si="25"/>
        <v/>
      </c>
      <c r="H24" s="263" t="str">
        <f t="shared" si="48"/>
        <v/>
      </c>
      <c r="I24" s="264" t="str">
        <f t="shared" si="45"/>
        <v/>
      </c>
      <c r="J24" s="30" t="str">
        <f>IF($C24="","",VLOOKUP($C24,KALBat!$H$10:$BT$193,J$4,FALSE))</f>
        <v/>
      </c>
      <c r="K24" s="30" t="str">
        <f>IF($C24="","",VLOOKUP($C24,KALBat!$H$10:$BT$193,K$4,FALSE))</f>
        <v/>
      </c>
      <c r="L24" s="30" t="str">
        <f>IF($C24="","",VLOOKUP($C24,KALBat!$H$10:$BT$193,L$4,FALSE))</f>
        <v/>
      </c>
      <c r="M24" s="51" t="str">
        <f>IF($C24="","",VLOOKUP($C24,KALBat!$H$10:$BT$193,M$4,FALSE))</f>
        <v/>
      </c>
      <c r="N24" s="30" t="str">
        <f>IF($C24="","",VLOOKUP($C24,KALBat!$H$10:$BT$193,N$4,FALSE))</f>
        <v/>
      </c>
      <c r="O24" s="30" t="str">
        <f>IF($C24="","",VLOOKUP($C24,KALBat!$H$10:$BT$193,O$4,FALSE))</f>
        <v/>
      </c>
      <c r="P24" s="30" t="str">
        <f>IF($C24="","",VLOOKUP($C24,KALBat!$H$10:$BT$193,P$4,FALSE))</f>
        <v/>
      </c>
      <c r="Q24" s="30" t="str">
        <f>IF($C24="","",VLOOKUP($C24,KALBat!$H$10:$BT$193,Q$4,FALSE))</f>
        <v/>
      </c>
      <c r="R24" s="30" t="str">
        <f>IF($C24="","",VLOOKUP($C24,KALBat!$H$10:$BT$193,R$4,FALSE))</f>
        <v/>
      </c>
      <c r="S24" s="30" t="str">
        <f>IF($C24="","",VLOOKUP($C24,KALBat!$H$10:$BT$193,S$4,FALSE))</f>
        <v/>
      </c>
      <c r="T24" s="31" t="str">
        <f>IF($C24="","",VLOOKUP($C24,KALBat!$H$10:$BT$193,T$4,FALSE))</f>
        <v/>
      </c>
      <c r="U24" s="263" t="str">
        <f t="shared" si="49"/>
        <v/>
      </c>
      <c r="V24" s="263" t="str">
        <f t="shared" si="27"/>
        <v/>
      </c>
      <c r="W24" s="263" t="str">
        <f t="shared" si="46"/>
        <v/>
      </c>
      <c r="X24" s="263" t="str">
        <f t="shared" si="28"/>
        <v/>
      </c>
      <c r="Y24" s="263" t="str">
        <f t="shared" si="29"/>
        <v/>
      </c>
      <c r="Z24" s="263" t="str">
        <f t="shared" si="30"/>
        <v/>
      </c>
      <c r="AA24" s="263" t="str">
        <f t="shared" si="31"/>
        <v/>
      </c>
      <c r="AB24" s="263" t="str">
        <f t="shared" si="32"/>
        <v/>
      </c>
      <c r="AC24" s="263" t="str">
        <f t="shared" si="33"/>
        <v/>
      </c>
      <c r="AD24" s="51" t="str">
        <f>IF($C24="","",VLOOKUP($C24,KALBat!$H$10:$BT$193,AD$4,FALSE))</f>
        <v/>
      </c>
      <c r="AE24" s="30" t="str">
        <f>IF($C24="","",VLOOKUP($C24,KALBat!$H$10:$BT$193,AE$4,FALSE))</f>
        <v/>
      </c>
      <c r="AF24" s="30" t="str">
        <f>IF($C24="","",VLOOKUP($C24,KALBat!$H$10:$BT$193,AF$4,FALSE))</f>
        <v/>
      </c>
      <c r="AG24" s="30" t="str">
        <f>IF($C24="","",VLOOKUP($C24,KALBat!$H$10:$BT$193,AG$4,FALSE))</f>
        <v/>
      </c>
      <c r="AH24" s="30" t="str">
        <f>IF($C24="","",VLOOKUP($C24,KALBat!$H$10:$BT$193,AH$4,FALSE))</f>
        <v/>
      </c>
      <c r="AI24" s="30" t="str">
        <f>IF($C24="","",VLOOKUP($C24,KALBat!$H$10:$BT$193,AI$4,FALSE))</f>
        <v/>
      </c>
      <c r="AJ24" s="31" t="str">
        <f>IF($C24="","",VLOOKUP($C24,KALBat!$H$10:$BT$193,AJ$4,FALSE))</f>
        <v/>
      </c>
      <c r="AK24" s="60" t="str">
        <f t="shared" si="47"/>
        <v/>
      </c>
      <c r="AL24" s="263" t="str">
        <f t="shared" si="34"/>
        <v/>
      </c>
      <c r="AM24" s="263" t="str">
        <f t="shared" si="35"/>
        <v/>
      </c>
      <c r="AN24" s="263" t="str">
        <f t="shared" si="36"/>
        <v/>
      </c>
      <c r="AO24" s="263" t="str">
        <f t="shared" si="37"/>
        <v/>
      </c>
      <c r="AP24" s="263" t="str">
        <f t="shared" si="38"/>
        <v/>
      </c>
      <c r="AQ24" s="263" t="str">
        <f t="shared" si="39"/>
        <v/>
      </c>
      <c r="AR24" s="263" t="str">
        <f t="shared" si="40"/>
        <v/>
      </c>
      <c r="AS24" s="263" t="str">
        <f t="shared" si="41"/>
        <v/>
      </c>
      <c r="AT24" s="263" t="str">
        <f t="shared" si="42"/>
        <v/>
      </c>
      <c r="AU24" s="51" t="str">
        <f>IF($C24="","",VLOOKUP($C24,KALBat!$H$10:$BT$193,AU$4,FALSE))</f>
        <v/>
      </c>
      <c r="AV24" s="30" t="str">
        <f>IF($C24="","",VLOOKUP($C24,KALBat!$H$10:$BT$193,AV$4,FALSE))</f>
        <v/>
      </c>
      <c r="AW24" s="30" t="str">
        <f>IF($C24="","",VLOOKUP($C24,KALBat!$H$10:$BT$193,AW$4,FALSE))</f>
        <v/>
      </c>
      <c r="AX24" s="30" t="str">
        <f>IF($C24="","",VLOOKUP($C24,KALBat!$H$10:$BT$193,AX$4,FALSE))</f>
        <v/>
      </c>
      <c r="AY24" s="31" t="str">
        <f>IF($C24="","",VLOOKUP($C24,KALBat!$H$10:$BT$193,AY$4,FALSE))</f>
        <v/>
      </c>
      <c r="AZ24" s="60" t="str">
        <f t="shared" si="43"/>
        <v/>
      </c>
    </row>
    <row r="25" spans="1:52" x14ac:dyDescent="0.25">
      <c r="A25">
        <v>6</v>
      </c>
      <c r="B25" s="29" t="s">
        <v>91</v>
      </c>
      <c r="C25" s="58"/>
      <c r="D25" s="30" t="str">
        <f>IF($C25="","",VLOOKUP($C25,KALBat!$H$10:$BT$193,D$4,FALSE))</f>
        <v/>
      </c>
      <c r="E25" s="30" t="str">
        <f>IF($C25="","",VLOOKUP($C25,KALBat!$H$10:$BT$193,E$4,FALSE))</f>
        <v/>
      </c>
      <c r="F25" s="46" t="str">
        <f t="shared" si="44"/>
        <v/>
      </c>
      <c r="G25" s="263" t="str">
        <f t="shared" si="25"/>
        <v/>
      </c>
      <c r="H25" s="263" t="str">
        <f t="shared" si="48"/>
        <v/>
      </c>
      <c r="I25" s="264" t="str">
        <f t="shared" si="45"/>
        <v/>
      </c>
      <c r="J25" s="30" t="str">
        <f>IF($C25="","",VLOOKUP($C25,KALBat!$H$10:$BT$193,J$4,FALSE))</f>
        <v/>
      </c>
      <c r="K25" s="30" t="str">
        <f>IF($C25="","",VLOOKUP($C25,KALBat!$H$10:$BT$193,K$4,FALSE))</f>
        <v/>
      </c>
      <c r="L25" s="30" t="str">
        <f>IF($C25="","",VLOOKUP($C25,KALBat!$H$10:$BT$193,L$4,FALSE))</f>
        <v/>
      </c>
      <c r="M25" s="51" t="str">
        <f>IF($C25="","",VLOOKUP($C25,KALBat!$H$10:$BT$193,M$4,FALSE))</f>
        <v/>
      </c>
      <c r="N25" s="30" t="str">
        <f>IF($C25="","",VLOOKUP($C25,KALBat!$H$10:$BT$193,N$4,FALSE))</f>
        <v/>
      </c>
      <c r="O25" s="30" t="str">
        <f>IF($C25="","",VLOOKUP($C25,KALBat!$H$10:$BT$193,O$4,FALSE))</f>
        <v/>
      </c>
      <c r="P25" s="30" t="str">
        <f>IF($C25="","",VLOOKUP($C25,KALBat!$H$10:$BT$193,P$4,FALSE))</f>
        <v/>
      </c>
      <c r="Q25" s="30" t="str">
        <f>IF($C25="","",VLOOKUP($C25,KALBat!$H$10:$BT$193,Q$4,FALSE))</f>
        <v/>
      </c>
      <c r="R25" s="30" t="str">
        <f>IF($C25="","",VLOOKUP($C25,KALBat!$H$10:$BT$193,R$4,FALSE))</f>
        <v/>
      </c>
      <c r="S25" s="30" t="str">
        <f>IF($C25="","",VLOOKUP($C25,KALBat!$H$10:$BT$193,S$4,FALSE))</f>
        <v/>
      </c>
      <c r="T25" s="31" t="str">
        <f>IF($C25="","",VLOOKUP($C25,KALBat!$H$10:$BT$193,T$4,FALSE))</f>
        <v/>
      </c>
      <c r="U25" s="263" t="str">
        <f t="shared" si="49"/>
        <v/>
      </c>
      <c r="V25" s="263" t="str">
        <f t="shared" si="27"/>
        <v/>
      </c>
      <c r="W25" s="263" t="str">
        <f t="shared" si="46"/>
        <v/>
      </c>
      <c r="X25" s="263" t="str">
        <f t="shared" si="28"/>
        <v/>
      </c>
      <c r="Y25" s="263" t="str">
        <f t="shared" si="29"/>
        <v/>
      </c>
      <c r="Z25" s="263" t="str">
        <f t="shared" si="30"/>
        <v/>
      </c>
      <c r="AA25" s="263" t="str">
        <f t="shared" si="31"/>
        <v/>
      </c>
      <c r="AB25" s="263" t="str">
        <f t="shared" si="32"/>
        <v/>
      </c>
      <c r="AC25" s="263" t="str">
        <f t="shared" si="33"/>
        <v/>
      </c>
      <c r="AD25" s="51" t="str">
        <f>IF($C25="","",VLOOKUP($C25,KALBat!$H$10:$BT$193,AD$4,FALSE))</f>
        <v/>
      </c>
      <c r="AE25" s="30" t="str">
        <f>IF($C25="","",VLOOKUP($C25,KALBat!$H$10:$BT$193,AE$4,FALSE))</f>
        <v/>
      </c>
      <c r="AF25" s="30" t="str">
        <f>IF($C25="","",VLOOKUP($C25,KALBat!$H$10:$BT$193,AF$4,FALSE))</f>
        <v/>
      </c>
      <c r="AG25" s="30" t="str">
        <f>IF($C25="","",VLOOKUP($C25,KALBat!$H$10:$BT$193,AG$4,FALSE))</f>
        <v/>
      </c>
      <c r="AH25" s="30" t="str">
        <f>IF($C25="","",VLOOKUP($C25,KALBat!$H$10:$BT$193,AH$4,FALSE))</f>
        <v/>
      </c>
      <c r="AI25" s="30" t="str">
        <f>IF($C25="","",VLOOKUP($C25,KALBat!$H$10:$BT$193,AI$4,FALSE))</f>
        <v/>
      </c>
      <c r="AJ25" s="31" t="str">
        <f>IF($C25="","",VLOOKUP($C25,KALBat!$H$10:$BT$193,AJ$4,FALSE))</f>
        <v/>
      </c>
      <c r="AK25" s="60" t="str">
        <f t="shared" si="47"/>
        <v/>
      </c>
      <c r="AL25" s="263" t="str">
        <f t="shared" si="34"/>
        <v/>
      </c>
      <c r="AM25" s="263" t="str">
        <f t="shared" si="35"/>
        <v/>
      </c>
      <c r="AN25" s="263" t="str">
        <f t="shared" si="36"/>
        <v/>
      </c>
      <c r="AO25" s="263" t="str">
        <f t="shared" si="37"/>
        <v/>
      </c>
      <c r="AP25" s="263" t="str">
        <f t="shared" si="38"/>
        <v/>
      </c>
      <c r="AQ25" s="263" t="str">
        <f t="shared" si="39"/>
        <v/>
      </c>
      <c r="AR25" s="263" t="str">
        <f t="shared" si="40"/>
        <v/>
      </c>
      <c r="AS25" s="263" t="str">
        <f t="shared" si="41"/>
        <v/>
      </c>
      <c r="AT25" s="263" t="str">
        <f t="shared" si="42"/>
        <v/>
      </c>
      <c r="AU25" s="51" t="str">
        <f>IF($C25="","",VLOOKUP($C25,KALBat!$H$10:$BT$193,AU$4,FALSE))</f>
        <v/>
      </c>
      <c r="AV25" s="30" t="str">
        <f>IF($C25="","",VLOOKUP($C25,KALBat!$H$10:$BT$193,AV$4,FALSE))</f>
        <v/>
      </c>
      <c r="AW25" s="30" t="str">
        <f>IF($C25="","",VLOOKUP($C25,KALBat!$H$10:$BT$193,AW$4,FALSE))</f>
        <v/>
      </c>
      <c r="AX25" s="30" t="str">
        <f>IF($C25="","",VLOOKUP($C25,KALBat!$H$10:$BT$193,AX$4,FALSE))</f>
        <v/>
      </c>
      <c r="AY25" s="31" t="str">
        <f>IF($C25="","",VLOOKUP($C25,KALBat!$H$10:$BT$193,AY$4,FALSE))</f>
        <v/>
      </c>
      <c r="AZ25" s="60" t="str">
        <f t="shared" si="43"/>
        <v/>
      </c>
    </row>
    <row r="26" spans="1:52" x14ac:dyDescent="0.25">
      <c r="A26">
        <v>7</v>
      </c>
      <c r="B26" s="29" t="s">
        <v>91</v>
      </c>
      <c r="C26" s="58"/>
      <c r="D26" s="30" t="str">
        <f>IF($C26="","",VLOOKUP($C26,KALBat!$H$10:$BT$193,D$4,FALSE))</f>
        <v/>
      </c>
      <c r="E26" s="30" t="str">
        <f>IF($C26="","",VLOOKUP($C26,KALBat!$H$10:$BT$193,E$4,FALSE))</f>
        <v/>
      </c>
      <c r="F26" s="46" t="str">
        <f t="shared" si="44"/>
        <v/>
      </c>
      <c r="G26" s="263" t="str">
        <f t="shared" si="25"/>
        <v/>
      </c>
      <c r="H26" s="263" t="str">
        <f t="shared" si="48"/>
        <v/>
      </c>
      <c r="I26" s="264" t="str">
        <f t="shared" si="45"/>
        <v/>
      </c>
      <c r="J26" s="30" t="str">
        <f>IF($C26="","",VLOOKUP($C26,KALBat!$H$10:$BT$193,J$4,FALSE))</f>
        <v/>
      </c>
      <c r="K26" s="30" t="str">
        <f>IF($C26="","",VLOOKUP($C26,KALBat!$H$10:$BT$193,K$4,FALSE))</f>
        <v/>
      </c>
      <c r="L26" s="30" t="str">
        <f>IF($C26="","",VLOOKUP($C26,KALBat!$H$10:$BT$193,L$4,FALSE))</f>
        <v/>
      </c>
      <c r="M26" s="51" t="str">
        <f>IF($C26="","",VLOOKUP($C26,KALBat!$H$10:$BT$193,M$4,FALSE))</f>
        <v/>
      </c>
      <c r="N26" s="30" t="str">
        <f>IF($C26="","",VLOOKUP($C26,KALBat!$H$10:$BT$193,N$4,FALSE))</f>
        <v/>
      </c>
      <c r="O26" s="30" t="str">
        <f>IF($C26="","",VLOOKUP($C26,KALBat!$H$10:$BT$193,O$4,FALSE))</f>
        <v/>
      </c>
      <c r="P26" s="30" t="str">
        <f>IF($C26="","",VLOOKUP($C26,KALBat!$H$10:$BT$193,P$4,FALSE))</f>
        <v/>
      </c>
      <c r="Q26" s="30" t="str">
        <f>IF($C26="","",VLOOKUP($C26,KALBat!$H$10:$BT$193,Q$4,FALSE))</f>
        <v/>
      </c>
      <c r="R26" s="30" t="str">
        <f>IF($C26="","",VLOOKUP($C26,KALBat!$H$10:$BT$193,R$4,FALSE))</f>
        <v/>
      </c>
      <c r="S26" s="30" t="str">
        <f>IF($C26="","",VLOOKUP($C26,KALBat!$H$10:$BT$193,S$4,FALSE))</f>
        <v/>
      </c>
      <c r="T26" s="31" t="str">
        <f>IF($C26="","",VLOOKUP($C26,KALBat!$H$10:$BT$193,T$4,FALSE))</f>
        <v/>
      </c>
      <c r="U26" s="263" t="str">
        <f t="shared" si="49"/>
        <v/>
      </c>
      <c r="V26" s="263" t="str">
        <f t="shared" si="27"/>
        <v/>
      </c>
      <c r="W26" s="263" t="str">
        <f t="shared" si="46"/>
        <v/>
      </c>
      <c r="X26" s="263" t="str">
        <f t="shared" si="28"/>
        <v/>
      </c>
      <c r="Y26" s="263" t="str">
        <f t="shared" si="29"/>
        <v/>
      </c>
      <c r="Z26" s="263" t="str">
        <f t="shared" si="30"/>
        <v/>
      </c>
      <c r="AA26" s="263" t="str">
        <f t="shared" si="31"/>
        <v/>
      </c>
      <c r="AB26" s="263" t="str">
        <f t="shared" si="32"/>
        <v/>
      </c>
      <c r="AC26" s="263" t="str">
        <f t="shared" si="33"/>
        <v/>
      </c>
      <c r="AD26" s="51" t="str">
        <f>IF($C26="","",VLOOKUP($C26,KALBat!$H$10:$BT$193,AD$4,FALSE))</f>
        <v/>
      </c>
      <c r="AE26" s="30" t="str">
        <f>IF($C26="","",VLOOKUP($C26,KALBat!$H$10:$BT$193,AE$4,FALSE))</f>
        <v/>
      </c>
      <c r="AF26" s="30" t="str">
        <f>IF($C26="","",VLOOKUP($C26,KALBat!$H$10:$BT$193,AF$4,FALSE))</f>
        <v/>
      </c>
      <c r="AG26" s="30" t="str">
        <f>IF($C26="","",VLOOKUP($C26,KALBat!$H$10:$BT$193,AG$4,FALSE))</f>
        <v/>
      </c>
      <c r="AH26" s="30" t="str">
        <f>IF($C26="","",VLOOKUP($C26,KALBat!$H$10:$BT$193,AH$4,FALSE))</f>
        <v/>
      </c>
      <c r="AI26" s="30" t="str">
        <f>IF($C26="","",VLOOKUP($C26,KALBat!$H$10:$BT$193,AI$4,FALSE))</f>
        <v/>
      </c>
      <c r="AJ26" s="31" t="str">
        <f>IF($C26="","",VLOOKUP($C26,KALBat!$H$10:$BT$193,AJ$4,FALSE))</f>
        <v/>
      </c>
      <c r="AK26" s="60" t="str">
        <f t="shared" si="47"/>
        <v/>
      </c>
      <c r="AL26" s="263" t="str">
        <f t="shared" si="34"/>
        <v/>
      </c>
      <c r="AM26" s="263" t="str">
        <f t="shared" si="35"/>
        <v/>
      </c>
      <c r="AN26" s="263" t="str">
        <f t="shared" si="36"/>
        <v/>
      </c>
      <c r="AO26" s="263" t="str">
        <f t="shared" si="37"/>
        <v/>
      </c>
      <c r="AP26" s="263" t="str">
        <f t="shared" si="38"/>
        <v/>
      </c>
      <c r="AQ26" s="263" t="str">
        <f t="shared" si="39"/>
        <v/>
      </c>
      <c r="AR26" s="263" t="str">
        <f t="shared" si="40"/>
        <v/>
      </c>
      <c r="AS26" s="263" t="str">
        <f t="shared" si="41"/>
        <v/>
      </c>
      <c r="AT26" s="263" t="str">
        <f t="shared" si="42"/>
        <v/>
      </c>
      <c r="AU26" s="51" t="str">
        <f>IF($C26="","",VLOOKUP($C26,KALBat!$H$10:$BT$193,AU$4,FALSE))</f>
        <v/>
      </c>
      <c r="AV26" s="30" t="str">
        <f>IF($C26="","",VLOOKUP($C26,KALBat!$H$10:$BT$193,AV$4,FALSE))</f>
        <v/>
      </c>
      <c r="AW26" s="30" t="str">
        <f>IF($C26="","",VLOOKUP($C26,KALBat!$H$10:$BT$193,AW$4,FALSE))</f>
        <v/>
      </c>
      <c r="AX26" s="30" t="str">
        <f>IF($C26="","",VLOOKUP($C26,KALBat!$H$10:$BT$193,AX$4,FALSE))</f>
        <v/>
      </c>
      <c r="AY26" s="31" t="str">
        <f>IF($C26="","",VLOOKUP($C26,KALBat!$H$10:$BT$193,AY$4,FALSE))</f>
        <v/>
      </c>
      <c r="AZ26" s="60" t="str">
        <f t="shared" si="43"/>
        <v/>
      </c>
    </row>
    <row r="27" spans="1:52" x14ac:dyDescent="0.25">
      <c r="A27">
        <v>8</v>
      </c>
      <c r="B27" s="32" t="s">
        <v>91</v>
      </c>
      <c r="C27" s="33"/>
      <c r="D27" s="33" t="str">
        <f>IF($C27="","",VLOOKUP($C27,KALBat!$H$10:$BT$193,D$4,FALSE))</f>
        <v/>
      </c>
      <c r="E27" s="33" t="str">
        <f>IF($C27="","",VLOOKUP($C27,KALBat!$H$10:$BT$193,E$4,FALSE))</f>
        <v/>
      </c>
      <c r="F27" s="47" t="str">
        <f t="shared" si="44"/>
        <v/>
      </c>
      <c r="G27" s="261" t="str">
        <f>IF($C27="","",IF(Q27&lt;&gt;"-",1,0))</f>
        <v/>
      </c>
      <c r="H27" s="261" t="str">
        <f t="shared" si="48"/>
        <v/>
      </c>
      <c r="I27" s="262" t="str">
        <f t="shared" si="45"/>
        <v/>
      </c>
      <c r="J27" s="33" t="str">
        <f>IF($C27="","",VLOOKUP($C27,KALBat!$H$10:$BT$193,J$4,FALSE))</f>
        <v/>
      </c>
      <c r="K27" s="33" t="str">
        <f>IF($C27="","",VLOOKUP($C27,KALBat!$H$10:$BT$193,K$4,FALSE))</f>
        <v/>
      </c>
      <c r="L27" s="33" t="str">
        <f>IF($C27="","",VLOOKUP($C27,KALBat!$H$10:$BT$193,L$4,FALSE))</f>
        <v/>
      </c>
      <c r="M27" s="52" t="str">
        <f>IF($C27="","",VLOOKUP($C27,KALBat!$H$10:$BT$193,M$4,FALSE))</f>
        <v/>
      </c>
      <c r="N27" s="33" t="str">
        <f>IF($C27="","",VLOOKUP($C27,KALBat!$H$10:$BT$193,N$4,FALSE))</f>
        <v/>
      </c>
      <c r="O27" s="33" t="str">
        <f>IF($C27="","",VLOOKUP($C27,KALBat!$H$10:$BT$193,O$4,FALSE))</f>
        <v/>
      </c>
      <c r="P27" s="33" t="str">
        <f>IF($C27="","",VLOOKUP($C27,KALBat!$H$10:$BT$193,P$4,FALSE))</f>
        <v/>
      </c>
      <c r="Q27" s="33" t="str">
        <f>IF($C27="","",VLOOKUP($C27,KALBat!$H$10:$BT$193,Q$4,FALSE))</f>
        <v/>
      </c>
      <c r="R27" s="33" t="str">
        <f>IF($C27="","",VLOOKUP($C27,KALBat!$H$10:$BT$193,R$4,FALSE))</f>
        <v/>
      </c>
      <c r="S27" s="33" t="str">
        <f>IF($C27="","",VLOOKUP($C27,KALBat!$H$10:$BT$193,S$4,FALSE))</f>
        <v/>
      </c>
      <c r="T27" s="35" t="str">
        <f>IF($C27="","",VLOOKUP($C27,KALBat!$H$10:$BT$193,T$4,FALSE))</f>
        <v/>
      </c>
      <c r="U27" s="261" t="str">
        <f t="shared" si="49"/>
        <v/>
      </c>
      <c r="V27" s="261" t="str">
        <f t="shared" si="27"/>
        <v/>
      </c>
      <c r="W27" s="261" t="str">
        <f t="shared" si="46"/>
        <v/>
      </c>
      <c r="X27" s="261" t="str">
        <f t="shared" si="28"/>
        <v/>
      </c>
      <c r="Y27" s="261" t="str">
        <f t="shared" si="29"/>
        <v/>
      </c>
      <c r="Z27" s="261" t="str">
        <f t="shared" si="30"/>
        <v/>
      </c>
      <c r="AA27" s="261" t="str">
        <f t="shared" si="31"/>
        <v/>
      </c>
      <c r="AB27" s="261" t="str">
        <f t="shared" si="32"/>
        <v/>
      </c>
      <c r="AC27" s="261" t="str">
        <f t="shared" si="33"/>
        <v/>
      </c>
      <c r="AD27" s="52" t="str">
        <f>IF($C27="","",VLOOKUP($C27,KALBat!$H$10:$BT$193,AD$4,FALSE))</f>
        <v/>
      </c>
      <c r="AE27" s="33" t="str">
        <f>IF($C27="","",VLOOKUP($C27,KALBat!$H$10:$BT$193,AE$4,FALSE))</f>
        <v/>
      </c>
      <c r="AF27" s="33" t="str">
        <f>IF($C27="","",VLOOKUP($C27,KALBat!$H$10:$BT$193,AF$4,FALSE))</f>
        <v/>
      </c>
      <c r="AG27" s="33" t="str">
        <f>IF($C27="","",VLOOKUP($C27,KALBat!$H$10:$BT$193,AG$4,FALSE))</f>
        <v/>
      </c>
      <c r="AH27" s="33" t="str">
        <f>IF($C27="","",VLOOKUP($C27,KALBat!$H$10:$BT$193,AH$4,FALSE))</f>
        <v/>
      </c>
      <c r="AI27" s="33" t="str">
        <f>IF($C27="","",VLOOKUP($C27,KALBat!$H$10:$BT$193,AI$4,FALSE))</f>
        <v/>
      </c>
      <c r="AJ27" s="35" t="str">
        <f>IF($C27="","",VLOOKUP($C27,KALBat!$H$10:$BT$193,AJ$4,FALSE))</f>
        <v/>
      </c>
      <c r="AK27" s="61" t="str">
        <f t="shared" si="47"/>
        <v/>
      </c>
      <c r="AL27" s="261" t="str">
        <f t="shared" si="34"/>
        <v/>
      </c>
      <c r="AM27" s="261" t="str">
        <f t="shared" si="35"/>
        <v/>
      </c>
      <c r="AN27" s="261" t="str">
        <f t="shared" si="36"/>
        <v/>
      </c>
      <c r="AO27" s="261" t="str">
        <f t="shared" si="37"/>
        <v/>
      </c>
      <c r="AP27" s="261" t="str">
        <f t="shared" si="38"/>
        <v/>
      </c>
      <c r="AQ27" s="261" t="str">
        <f t="shared" si="39"/>
        <v/>
      </c>
      <c r="AR27" s="261" t="str">
        <f t="shared" si="40"/>
        <v/>
      </c>
      <c r="AS27" s="261" t="str">
        <f t="shared" si="41"/>
        <v/>
      </c>
      <c r="AT27" s="261" t="str">
        <f t="shared" si="42"/>
        <v/>
      </c>
      <c r="AU27" s="52" t="str">
        <f>IF($C27="","",VLOOKUP($C27,KALBat!$H$10:$BT$193,AU$4,FALSE))</f>
        <v/>
      </c>
      <c r="AV27" s="33" t="str">
        <f>IF($C27="","",VLOOKUP($C27,KALBat!$H$10:$BT$193,AV$4,FALSE))</f>
        <v/>
      </c>
      <c r="AW27" s="33" t="str">
        <f>IF($C27="","",VLOOKUP($C27,KALBat!$H$10:$BT$193,AW$4,FALSE))</f>
        <v/>
      </c>
      <c r="AX27" s="33" t="str">
        <f>IF($C27="","",VLOOKUP($C27,KALBat!$H$10:$BT$193,AX$4,FALSE))</f>
        <v/>
      </c>
      <c r="AY27" s="35" t="str">
        <f>IF($C27="","",VLOOKUP($C27,KALBat!$H$10:$BT$193,AY$4,FALSE))</f>
        <v/>
      </c>
      <c r="AZ27" s="61" t="str">
        <f t="shared" si="43"/>
        <v/>
      </c>
    </row>
    <row r="29" spans="1:52" ht="196.5" x14ac:dyDescent="0.25">
      <c r="A29" s="18" t="s">
        <v>183</v>
      </c>
      <c r="B29" s="258" t="s">
        <v>123</v>
      </c>
      <c r="C29" s="37" t="str">
        <f>"Player ("&amp;COUNTA(C30:C33)&amp;")"</f>
        <v>Player (2)</v>
      </c>
      <c r="D29" s="37" t="s">
        <v>81</v>
      </c>
      <c r="E29" s="37" t="s">
        <v>91</v>
      </c>
      <c r="F29" s="57" t="e">
        <f>"Strong C Arm ("&amp;SUM(F30:F33)&amp;")"</f>
        <v>#N/A</v>
      </c>
      <c r="G29" s="41" t="s">
        <v>35</v>
      </c>
      <c r="H29" s="41" t="s">
        <v>35</v>
      </c>
      <c r="I29" s="41" t="s">
        <v>35</v>
      </c>
      <c r="J29" s="48" t="s">
        <v>126</v>
      </c>
      <c r="K29" s="40" t="s">
        <v>124</v>
      </c>
      <c r="L29" s="49" t="s">
        <v>125</v>
      </c>
      <c r="M29" s="41" t="s">
        <v>82</v>
      </c>
      <c r="N29" s="41" t="s">
        <v>84</v>
      </c>
      <c r="O29" s="41" t="s">
        <v>85</v>
      </c>
      <c r="P29" s="41" t="s">
        <v>86</v>
      </c>
      <c r="Q29" s="41" t="s">
        <v>87</v>
      </c>
      <c r="R29" s="41" t="s">
        <v>88</v>
      </c>
      <c r="S29" s="41" t="s">
        <v>89</v>
      </c>
      <c r="T29" s="42" t="s">
        <v>90</v>
      </c>
      <c r="U29" s="38" t="s">
        <v>127</v>
      </c>
      <c r="V29" s="38" t="s">
        <v>171</v>
      </c>
      <c r="W29" s="38" t="s">
        <v>128</v>
      </c>
      <c r="X29" s="38" t="s">
        <v>129</v>
      </c>
      <c r="Y29" s="38" t="s">
        <v>130</v>
      </c>
      <c r="Z29" s="38" t="s">
        <v>131</v>
      </c>
      <c r="AA29" s="38" t="s">
        <v>132</v>
      </c>
      <c r="AB29" s="38" t="s">
        <v>134</v>
      </c>
      <c r="AC29" s="53" t="s">
        <v>133</v>
      </c>
      <c r="AD29" s="41" t="s">
        <v>137</v>
      </c>
      <c r="AE29" s="41" t="s">
        <v>138</v>
      </c>
      <c r="AF29" s="41" t="s">
        <v>139</v>
      </c>
      <c r="AG29" s="41" t="s">
        <v>140</v>
      </c>
      <c r="AH29" s="41" t="s">
        <v>23</v>
      </c>
      <c r="AI29" s="41" t="s">
        <v>141</v>
      </c>
      <c r="AJ29" s="42" t="s">
        <v>142</v>
      </c>
      <c r="AK29" s="59" t="s">
        <v>147</v>
      </c>
      <c r="AL29" s="38" t="s">
        <v>127</v>
      </c>
      <c r="AM29" s="38" t="s">
        <v>171</v>
      </c>
      <c r="AN29" s="38" t="s">
        <v>128</v>
      </c>
      <c r="AO29" s="38" t="s">
        <v>129</v>
      </c>
      <c r="AP29" s="38" t="s">
        <v>130</v>
      </c>
      <c r="AQ29" s="38" t="s">
        <v>131</v>
      </c>
      <c r="AR29" s="38" t="s">
        <v>132</v>
      </c>
      <c r="AS29" s="38" t="s">
        <v>134</v>
      </c>
      <c r="AT29" s="53" t="s">
        <v>133</v>
      </c>
      <c r="AU29" s="56" t="s">
        <v>137</v>
      </c>
      <c r="AV29" s="41" t="s">
        <v>138</v>
      </c>
      <c r="AW29" s="41" t="s">
        <v>139</v>
      </c>
      <c r="AX29" s="41" t="s">
        <v>140</v>
      </c>
      <c r="AY29" s="42" t="s">
        <v>23</v>
      </c>
      <c r="AZ29" s="59" t="s">
        <v>187</v>
      </c>
    </row>
    <row r="30" spans="1:52" x14ac:dyDescent="0.25">
      <c r="A30">
        <v>1</v>
      </c>
      <c r="B30" s="29" t="s">
        <v>82</v>
      </c>
      <c r="C30" s="30" t="s">
        <v>451</v>
      </c>
      <c r="D30" s="30" t="e">
        <f>IF($C30="","",VLOOKUP($C30,KALBat!$H$10:$BT$193,D$4,FALSE))</f>
        <v>#N/A</v>
      </c>
      <c r="E30" s="30" t="e">
        <f>IF($C30="","",VLOOKUP($C30,KALBat!$H$10:$BT$193,E$4,FALSE))</f>
        <v>#N/A</v>
      </c>
      <c r="F30" s="46" t="e">
        <f>IF($C30="","",IF(J30&gt;5,1,0))</f>
        <v>#N/A</v>
      </c>
      <c r="G30" s="263" t="str">
        <f t="shared" ref="G30:H33" si="50">IF($C30="","","-")</f>
        <v>-</v>
      </c>
      <c r="H30" s="263" t="str">
        <f t="shared" si="50"/>
        <v>-</v>
      </c>
      <c r="I30" s="263" t="str">
        <f>IF($C30="","","-")</f>
        <v>-</v>
      </c>
      <c r="J30" s="51" t="e">
        <f>IF($C30="","",VLOOKUP($C30,KALBat!$H$10:$BT$193,J$4,FALSE))</f>
        <v>#N/A</v>
      </c>
      <c r="K30" s="30" t="e">
        <f>IF($C30="","",VLOOKUP($C30,KALBat!$H$10:$BT$193,K$4,FALSE))</f>
        <v>#N/A</v>
      </c>
      <c r="L30" s="31" t="e">
        <f>IF($C30="","",VLOOKUP($C30,KALBat!$H$10:$BT$193,L$4,FALSE))</f>
        <v>#N/A</v>
      </c>
      <c r="M30" s="30" t="e">
        <f>IF($C30="","",VLOOKUP($C30,KALBat!$H$10:$BT$193,M$4,FALSE))</f>
        <v>#N/A</v>
      </c>
      <c r="N30" s="30" t="e">
        <f>IF($C30="","",VLOOKUP($C30,KALBat!$H$10:$BT$193,N$4,FALSE))</f>
        <v>#N/A</v>
      </c>
      <c r="O30" s="30" t="e">
        <f>IF($C30="","",VLOOKUP($C30,KALBat!$H$10:$BT$193,O$4,FALSE))</f>
        <v>#N/A</v>
      </c>
      <c r="P30" s="30" t="e">
        <f>IF($C30="","",VLOOKUP($C30,KALBat!$H$10:$BT$193,P$4,FALSE))</f>
        <v>#N/A</v>
      </c>
      <c r="Q30" s="30" t="e">
        <f>IF($C30="","",VLOOKUP($C30,KALBat!$H$10:$BT$193,Q$4,FALSE))</f>
        <v>#N/A</v>
      </c>
      <c r="R30" s="30" t="e">
        <f>IF($C30="","",VLOOKUP($C30,KALBat!$H$10:$BT$193,R$4,FALSE))</f>
        <v>#N/A</v>
      </c>
      <c r="S30" s="30" t="e">
        <f>IF($C30="","",VLOOKUP($C30,KALBat!$H$10:$BT$193,S$4,FALSE))</f>
        <v>#N/A</v>
      </c>
      <c r="T30" s="31" t="e">
        <f>IF($C30="","",VLOOKUP($C30,KALBat!$H$10:$BT$193,T$4,FALSE))</f>
        <v>#N/A</v>
      </c>
      <c r="U30" s="263" t="e">
        <f t="shared" ref="U30:U33" si="51">IF($C30="","",IF(OR(AD30+AG30&gt;14,AND(OR(AD30+AG30&gt;12,AND(AD30&gt;6,AG30&gt;6)),AI30&gt;6,OR(AJ30&gt;=AI30,AJ30&gt;6))),1,0))</f>
        <v>#N/A</v>
      </c>
      <c r="V30" s="263" t="e">
        <f t="shared" ref="V30:V33" si="52">IF($C30="","",IF(OR(AND(AD30&gt;6,AH30&gt;6),AD30+AG30&gt;12),1,0))</f>
        <v>#N/A</v>
      </c>
      <c r="W30" s="263" t="e">
        <f t="shared" ref="W30:W33" si="53">IF($C30="","",IF(AND(AD30&gt;6,AF30&gt;6,AG30&gt;6),1,0))</f>
        <v>#N/A</v>
      </c>
      <c r="X30" s="263" t="e">
        <f t="shared" ref="X30:X33" si="54">IF($C30="","",IF(AND(AF30&gt;7,OR(AD30&gt;6,AG30&gt;6)),1,0))</f>
        <v>#N/A</v>
      </c>
      <c r="Y30" s="263" t="e">
        <f t="shared" ref="Y30:Y33" si="55">IF($C30="","",IF(AND(AF30&gt;6,OR(AD30&gt;6,AG30&gt;6)),1,0))</f>
        <v>#N/A</v>
      </c>
      <c r="Z30" s="263" t="e">
        <f t="shared" ref="Z30:Z33" si="56">IF($C30="","",IF(AND(OR(AD30&gt;6,AF30&gt;6),OR(AD30&gt;6,AG30&gt;6)),1,0))</f>
        <v>#N/A</v>
      </c>
      <c r="AA30" s="263" t="e">
        <f t="shared" ref="AA30:AA33" si="57">IF($C30="","",IF(AND(AD30&gt;4,OR(AD30&gt;6,AF30&gt;6,AG30&gt;6)),1,0))</f>
        <v>#N/A</v>
      </c>
      <c r="AB30" s="263" t="e">
        <f t="shared" ref="AB30:AB33" si="58">IF($C30="","",IF(AND(AD30&gt;4,OR(AD30&gt;6,AE30&gt;6,AF30&gt;6,AG30&gt;6)),1,0))</f>
        <v>#N/A</v>
      </c>
      <c r="AC30" s="264" t="e">
        <f t="shared" ref="AC30:AC33" si="59">IF($C30="","",IF(AND(AD30&gt;4,MAX(AD30:AH30)&gt;6),1,0))</f>
        <v>#N/A</v>
      </c>
      <c r="AD30" s="30" t="e">
        <f>IF($C30="","",VLOOKUP($C30,KALBat!$H$10:$BT$193,AD$4,FALSE))</f>
        <v>#N/A</v>
      </c>
      <c r="AE30" s="30" t="e">
        <f>IF($C30="","",VLOOKUP($C30,KALBat!$H$10:$BT$193,AE$4,FALSE))</f>
        <v>#N/A</v>
      </c>
      <c r="AF30" s="30" t="e">
        <f>IF($C30="","",VLOOKUP($C30,KALBat!$H$10:$BT$193,AF$4,FALSE))</f>
        <v>#N/A</v>
      </c>
      <c r="AG30" s="30" t="e">
        <f>IF($C30="","",VLOOKUP($C30,KALBat!$H$10:$BT$193,AG$4,FALSE))</f>
        <v>#N/A</v>
      </c>
      <c r="AH30" s="30" t="e">
        <f>IF($C30="","",VLOOKUP($C30,KALBat!$H$10:$BT$193,AH$4,FALSE))</f>
        <v>#N/A</v>
      </c>
      <c r="AI30" s="30" t="e">
        <f>IF($C30="","",VLOOKUP($C30,KALBat!$H$10:$BT$193,AI$4,FALSE))</f>
        <v>#N/A</v>
      </c>
      <c r="AJ30" s="31" t="e">
        <f>IF($C30="","",VLOOKUP($C30,KALBat!$H$10:$BT$193,AJ$4,FALSE))</f>
        <v>#N/A</v>
      </c>
      <c r="AK30" s="60" t="e">
        <f>IF($C30="","",(5*AD30+4*AF30+3*AG30+2*AE30+1*AH30+0.5*(AVERAGE(AD30:AE30))+0.5*AVERAGE(AD30,AH30)+1*(AVERAGE(AD30,AF30))+1*AVERAGE(AD30,AG30))/(5+4+3+2+1+0.5+0.5+1+1))</f>
        <v>#N/A</v>
      </c>
      <c r="AL30" s="263" t="e">
        <f t="shared" ref="AL30:AL33" si="60">IF($C30="","",IF(AND(OR(AU30+AX30&gt;12,AND(AU30&gt;6,AX30&gt;6)),AI30&gt;6,OR(AJ30&gt;=AI30,AJ30&gt;6)),1,0))</f>
        <v>#N/A</v>
      </c>
      <c r="AM30" s="263" t="e">
        <f t="shared" ref="AM30:AM33" si="61">IF($C30="","",IF(OR(AND(AU30&gt;6,AY30&gt;6),AU30+AX30&gt;12),1,0))</f>
        <v>#N/A</v>
      </c>
      <c r="AN30" s="263" t="e">
        <f t="shared" ref="AN30:AN33" si="62">IF($C30="","",IF(AND(AU30&gt;6,AW30&gt;6,AX30&gt;6),1,0))</f>
        <v>#N/A</v>
      </c>
      <c r="AO30" s="263" t="e">
        <f t="shared" ref="AO30:AO33" si="63">IF($C30="","",IF(AND(AW30&gt;7,OR(AU30&gt;6,AX30&gt;6)),1,0))</f>
        <v>#N/A</v>
      </c>
      <c r="AP30" s="263" t="e">
        <f t="shared" ref="AP30:AP33" si="64">IF($C30="","",IF(AND(AW30&gt;6,OR(AU30&gt;6,AX30&gt;6)),1,0))</f>
        <v>#N/A</v>
      </c>
      <c r="AQ30" s="263" t="e">
        <f t="shared" ref="AQ30:AQ33" si="65">IF($C30="","",IF(AND(OR(AU30&gt;6,AW30&gt;6),OR(AU30&gt;6,AX30&gt;6)),1,0))</f>
        <v>#N/A</v>
      </c>
      <c r="AR30" s="263" t="e">
        <f t="shared" ref="AR30:AR33" si="66">IF($C30="","",IF(AND(AU30&gt;4,OR(AU30&gt;6,AW30&gt;6,AX30&gt;6)),1,0))</f>
        <v>#N/A</v>
      </c>
      <c r="AS30" s="263" t="e">
        <f t="shared" ref="AS30:AS33" si="67">IF($C30="","",IF(AND(AU30&gt;4,OR(AU30&gt;6,AV30&gt;6,AW30&gt;6,AX30&gt;6)),1,0))</f>
        <v>#N/A</v>
      </c>
      <c r="AT30" s="264" t="e">
        <f t="shared" ref="AT30:AT33" si="68">IF($C30="","",IF(AND(AU30&gt;4,MAX(AU30:AY30)&gt;6),1,0))</f>
        <v>#N/A</v>
      </c>
      <c r="AU30" s="51" t="e">
        <f>IF($C30="","",VLOOKUP($C30,KALBat!$H$10:$BT$193,AU$4,FALSE))</f>
        <v>#N/A</v>
      </c>
      <c r="AV30" s="30" t="e">
        <f>IF($C30="","",VLOOKUP($C30,KALBat!$H$10:$BT$193,AV$4,FALSE))</f>
        <v>#N/A</v>
      </c>
      <c r="AW30" s="30" t="e">
        <f>IF($C30="","",VLOOKUP($C30,KALBat!$H$10:$BT$193,AW$4,FALSE))</f>
        <v>#N/A</v>
      </c>
      <c r="AX30" s="30" t="e">
        <f>IF($C30="","",VLOOKUP($C30,KALBat!$H$10:$BT$193,AX$4,FALSE))</f>
        <v>#N/A</v>
      </c>
      <c r="AY30" s="31" t="e">
        <f>IF($C30="","",VLOOKUP($C30,KALBat!$H$10:$BT$193,AY$4,FALSE))</f>
        <v>#N/A</v>
      </c>
      <c r="AZ30" s="60" t="e">
        <f t="shared" ref="AZ30:AZ33" si="69">IF($C30="","",(5*AU30+4*AW30+3*AX30+2*AV30+1*AY30+0.5*(AVERAGE(AU30:AV30))+0.5*AVERAGE(AU30,AY30)+1*(AVERAGE(AU30,AW30))+1*AVERAGE(AU30,AX30))/(5+4+3+2+1+0.5+0.5+1+1))</f>
        <v>#N/A</v>
      </c>
    </row>
    <row r="31" spans="1:52" x14ac:dyDescent="0.25">
      <c r="A31">
        <v>2</v>
      </c>
      <c r="B31" s="29" t="s">
        <v>91</v>
      </c>
      <c r="C31" s="30" t="s">
        <v>402</v>
      </c>
      <c r="D31" s="30" t="e">
        <f>IF($C31="","",VLOOKUP($C31,KALBat!$H$10:$BT$193,D$4,FALSE))</f>
        <v>#N/A</v>
      </c>
      <c r="E31" s="30" t="e">
        <f>IF($C31="","",VLOOKUP($C31,KALBat!$H$10:$BT$193,E$4,FALSE))</f>
        <v>#N/A</v>
      </c>
      <c r="F31" s="46" t="e">
        <f>IF($C31="","",IF(J31&gt;5,1,0))</f>
        <v>#N/A</v>
      </c>
      <c r="G31" s="263" t="str">
        <f t="shared" si="50"/>
        <v>-</v>
      </c>
      <c r="H31" s="263" t="str">
        <f t="shared" si="50"/>
        <v>-</v>
      </c>
      <c r="I31" s="263" t="str">
        <f>IF($C31="","","-")</f>
        <v>-</v>
      </c>
      <c r="J31" s="51" t="e">
        <f>IF($C31="","",VLOOKUP($C31,KALBat!$H$10:$BT$193,J$4,FALSE))</f>
        <v>#N/A</v>
      </c>
      <c r="K31" s="30" t="e">
        <f>IF($C31="","",VLOOKUP($C31,KALBat!$H$10:$BT$193,K$4,FALSE))</f>
        <v>#N/A</v>
      </c>
      <c r="L31" s="31" t="e">
        <f>IF($C31="","",VLOOKUP($C31,KALBat!$H$10:$BT$193,L$4,FALSE))</f>
        <v>#N/A</v>
      </c>
      <c r="M31" s="30" t="e">
        <f>IF($C31="","",VLOOKUP($C31,KALBat!$H$10:$BT$193,M$4,FALSE))</f>
        <v>#N/A</v>
      </c>
      <c r="N31" s="30" t="e">
        <f>IF($C31="","",VLOOKUP($C31,KALBat!$H$10:$BT$193,N$4,FALSE))</f>
        <v>#N/A</v>
      </c>
      <c r="O31" s="30" t="e">
        <f>IF($C31="","",VLOOKUP($C31,KALBat!$H$10:$BT$193,O$4,FALSE))</f>
        <v>#N/A</v>
      </c>
      <c r="P31" s="30" t="e">
        <f>IF($C31="","",VLOOKUP($C31,KALBat!$H$10:$BT$193,P$4,FALSE))</f>
        <v>#N/A</v>
      </c>
      <c r="Q31" s="30" t="e">
        <f>IF($C31="","",VLOOKUP($C31,KALBat!$H$10:$BT$193,Q$4,FALSE))</f>
        <v>#N/A</v>
      </c>
      <c r="R31" s="30" t="e">
        <f>IF($C31="","",VLOOKUP($C31,KALBat!$H$10:$BT$193,R$4,FALSE))</f>
        <v>#N/A</v>
      </c>
      <c r="S31" s="30" t="e">
        <f>IF($C31="","",VLOOKUP($C31,KALBat!$H$10:$BT$193,S$4,FALSE))</f>
        <v>#N/A</v>
      </c>
      <c r="T31" s="31" t="e">
        <f>IF($C31="","",VLOOKUP($C31,KALBat!$H$10:$BT$193,T$4,FALSE))</f>
        <v>#N/A</v>
      </c>
      <c r="U31" s="263" t="e">
        <f t="shared" si="51"/>
        <v>#N/A</v>
      </c>
      <c r="V31" s="263" t="e">
        <f t="shared" si="52"/>
        <v>#N/A</v>
      </c>
      <c r="W31" s="263" t="e">
        <f t="shared" si="53"/>
        <v>#N/A</v>
      </c>
      <c r="X31" s="263" t="e">
        <f t="shared" si="54"/>
        <v>#N/A</v>
      </c>
      <c r="Y31" s="263" t="e">
        <f t="shared" si="55"/>
        <v>#N/A</v>
      </c>
      <c r="Z31" s="263" t="e">
        <f t="shared" si="56"/>
        <v>#N/A</v>
      </c>
      <c r="AA31" s="263" t="e">
        <f t="shared" si="57"/>
        <v>#N/A</v>
      </c>
      <c r="AB31" s="263" t="e">
        <f t="shared" si="58"/>
        <v>#N/A</v>
      </c>
      <c r="AC31" s="264" t="e">
        <f t="shared" si="59"/>
        <v>#N/A</v>
      </c>
      <c r="AD31" s="30" t="e">
        <f>IF($C31="","",VLOOKUP($C31,KALBat!$H$10:$BT$193,AD$4,FALSE))</f>
        <v>#N/A</v>
      </c>
      <c r="AE31" s="30" t="e">
        <f>IF($C31="","",VLOOKUP($C31,KALBat!$H$10:$BT$193,AE$4,FALSE))</f>
        <v>#N/A</v>
      </c>
      <c r="AF31" s="30" t="e">
        <f>IF($C31="","",VLOOKUP($C31,KALBat!$H$10:$BT$193,AF$4,FALSE))</f>
        <v>#N/A</v>
      </c>
      <c r="AG31" s="30" t="e">
        <f>IF($C31="","",VLOOKUP($C31,KALBat!$H$10:$BT$193,AG$4,FALSE))</f>
        <v>#N/A</v>
      </c>
      <c r="AH31" s="30" t="e">
        <f>IF($C31="","",VLOOKUP($C31,KALBat!$H$10:$BT$193,AH$4,FALSE))</f>
        <v>#N/A</v>
      </c>
      <c r="AI31" s="30" t="e">
        <f>IF($C31="","",VLOOKUP($C31,KALBat!$H$10:$BT$193,AI$4,FALSE))</f>
        <v>#N/A</v>
      </c>
      <c r="AJ31" s="31" t="e">
        <f>IF($C31="","",VLOOKUP($C31,KALBat!$H$10:$BT$193,AJ$4,FALSE))</f>
        <v>#N/A</v>
      </c>
      <c r="AK31" s="60" t="e">
        <f t="shared" ref="AK31:AK33" si="70">IF($C31="","",(5*AD31+4*AF31+3*AG31+2*AE31+1*AH31+0.5*(AVERAGE(AD31:AE31))+0.5*AVERAGE(AD31,AH31)+1*(AVERAGE(AD31,AF31))+1*AVERAGE(AD31,AG31))/(5+4+3+2+1+0.5+0.5+1+1))</f>
        <v>#N/A</v>
      </c>
      <c r="AL31" s="263" t="e">
        <f t="shared" si="60"/>
        <v>#N/A</v>
      </c>
      <c r="AM31" s="263" t="e">
        <f t="shared" si="61"/>
        <v>#N/A</v>
      </c>
      <c r="AN31" s="263" t="e">
        <f t="shared" si="62"/>
        <v>#N/A</v>
      </c>
      <c r="AO31" s="263" t="e">
        <f t="shared" si="63"/>
        <v>#N/A</v>
      </c>
      <c r="AP31" s="263" t="e">
        <f t="shared" si="64"/>
        <v>#N/A</v>
      </c>
      <c r="AQ31" s="263" t="e">
        <f t="shared" si="65"/>
        <v>#N/A</v>
      </c>
      <c r="AR31" s="263" t="e">
        <f t="shared" si="66"/>
        <v>#N/A</v>
      </c>
      <c r="AS31" s="263" t="e">
        <f t="shared" si="67"/>
        <v>#N/A</v>
      </c>
      <c r="AT31" s="264" t="e">
        <f t="shared" si="68"/>
        <v>#N/A</v>
      </c>
      <c r="AU31" s="51" t="e">
        <f>IF($C31="","",VLOOKUP($C31,KALBat!$H$10:$BT$193,AU$4,FALSE))</f>
        <v>#N/A</v>
      </c>
      <c r="AV31" s="30" t="e">
        <f>IF($C31="","",VLOOKUP($C31,KALBat!$H$10:$BT$193,AV$4,FALSE))</f>
        <v>#N/A</v>
      </c>
      <c r="AW31" s="30" t="e">
        <f>IF($C31="","",VLOOKUP($C31,KALBat!$H$10:$BT$193,AW$4,FALSE))</f>
        <v>#N/A</v>
      </c>
      <c r="AX31" s="30" t="e">
        <f>IF($C31="","",VLOOKUP($C31,KALBat!$H$10:$BT$193,AX$4,FALSE))</f>
        <v>#N/A</v>
      </c>
      <c r="AY31" s="31" t="e">
        <f>IF($C31="","",VLOOKUP($C31,KALBat!$H$10:$BT$193,AY$4,FALSE))</f>
        <v>#N/A</v>
      </c>
      <c r="AZ31" s="60" t="e">
        <f t="shared" si="69"/>
        <v>#N/A</v>
      </c>
    </row>
    <row r="32" spans="1:52" x14ac:dyDescent="0.25">
      <c r="A32">
        <v>3</v>
      </c>
      <c r="B32" s="29" t="s">
        <v>91</v>
      </c>
      <c r="C32" s="30"/>
      <c r="D32" s="30" t="str">
        <f>IF($C32="","",VLOOKUP($C32,KALBat!$H$10:$BT$193,D$4,FALSE))</f>
        <v/>
      </c>
      <c r="E32" s="30" t="str">
        <f>IF($C32="","",VLOOKUP($C32,KALBat!$H$10:$BT$193,E$4,FALSE))</f>
        <v/>
      </c>
      <c r="F32" s="46" t="str">
        <f>IF($C32="","",IF(J32&gt;5,1,0))</f>
        <v/>
      </c>
      <c r="G32" s="263" t="str">
        <f t="shared" si="50"/>
        <v/>
      </c>
      <c r="H32" s="263" t="str">
        <f t="shared" si="50"/>
        <v/>
      </c>
      <c r="I32" s="263" t="str">
        <f>IF($C32="","","-")</f>
        <v/>
      </c>
      <c r="J32" s="51" t="str">
        <f>IF($C32="","",VLOOKUP($C32,KALBat!$H$10:$BT$193,J$4,FALSE))</f>
        <v/>
      </c>
      <c r="K32" s="30" t="str">
        <f>IF($C32="","",VLOOKUP($C32,KALBat!$H$10:$BT$193,K$4,FALSE))</f>
        <v/>
      </c>
      <c r="L32" s="31" t="str">
        <f>IF($C32="","",VLOOKUP($C32,KALBat!$H$10:$BT$193,L$4,FALSE))</f>
        <v/>
      </c>
      <c r="M32" s="30" t="str">
        <f>IF($C32="","",VLOOKUP($C32,KALBat!$H$10:$BT$193,M$4,FALSE))</f>
        <v/>
      </c>
      <c r="N32" s="30" t="str">
        <f>IF($C32="","",VLOOKUP($C32,KALBat!$H$10:$BT$193,N$4,FALSE))</f>
        <v/>
      </c>
      <c r="O32" s="30" t="str">
        <f>IF($C32="","",VLOOKUP($C32,KALBat!$H$10:$BT$193,O$4,FALSE))</f>
        <v/>
      </c>
      <c r="P32" s="30" t="str">
        <f>IF($C32="","",VLOOKUP($C32,KALBat!$H$10:$BT$193,P$4,FALSE))</f>
        <v/>
      </c>
      <c r="Q32" s="30" t="str">
        <f>IF($C32="","",VLOOKUP($C32,KALBat!$H$10:$BT$193,Q$4,FALSE))</f>
        <v/>
      </c>
      <c r="R32" s="30" t="str">
        <f>IF($C32="","",VLOOKUP($C32,KALBat!$H$10:$BT$193,R$4,FALSE))</f>
        <v/>
      </c>
      <c r="S32" s="30" t="str">
        <f>IF($C32="","",VLOOKUP($C32,KALBat!$H$10:$BT$193,S$4,FALSE))</f>
        <v/>
      </c>
      <c r="T32" s="31" t="str">
        <f>IF($C32="","",VLOOKUP($C32,KALBat!$H$10:$BT$193,T$4,FALSE))</f>
        <v/>
      </c>
      <c r="U32" s="263" t="str">
        <f t="shared" si="51"/>
        <v/>
      </c>
      <c r="V32" s="263" t="str">
        <f t="shared" si="52"/>
        <v/>
      </c>
      <c r="W32" s="263" t="str">
        <f t="shared" si="53"/>
        <v/>
      </c>
      <c r="X32" s="263" t="str">
        <f t="shared" si="54"/>
        <v/>
      </c>
      <c r="Y32" s="263" t="str">
        <f t="shared" si="55"/>
        <v/>
      </c>
      <c r="Z32" s="263" t="str">
        <f t="shared" si="56"/>
        <v/>
      </c>
      <c r="AA32" s="263" t="str">
        <f t="shared" si="57"/>
        <v/>
      </c>
      <c r="AB32" s="263" t="str">
        <f t="shared" si="58"/>
        <v/>
      </c>
      <c r="AC32" s="264" t="str">
        <f t="shared" si="59"/>
        <v/>
      </c>
      <c r="AD32" s="30" t="str">
        <f>IF($C32="","",VLOOKUP($C32,KALBat!$H$10:$BT$193,AD$4,FALSE))</f>
        <v/>
      </c>
      <c r="AE32" s="30" t="str">
        <f>IF($C32="","",VLOOKUP($C32,KALBat!$H$10:$BT$193,AE$4,FALSE))</f>
        <v/>
      </c>
      <c r="AF32" s="30" t="str">
        <f>IF($C32="","",VLOOKUP($C32,KALBat!$H$10:$BT$193,AF$4,FALSE))</f>
        <v/>
      </c>
      <c r="AG32" s="30" t="str">
        <f>IF($C32="","",VLOOKUP($C32,KALBat!$H$10:$BT$193,AG$4,FALSE))</f>
        <v/>
      </c>
      <c r="AH32" s="30" t="str">
        <f>IF($C32="","",VLOOKUP($C32,KALBat!$H$10:$BT$193,AH$4,FALSE))</f>
        <v/>
      </c>
      <c r="AI32" s="30" t="str">
        <f>IF($C32="","",VLOOKUP($C32,KALBat!$H$10:$BT$193,AI$4,FALSE))</f>
        <v/>
      </c>
      <c r="AJ32" s="31" t="str">
        <f>IF($C32="","",VLOOKUP($C32,KALBat!$H$10:$BT$193,AJ$4,FALSE))</f>
        <v/>
      </c>
      <c r="AK32" s="60" t="str">
        <f t="shared" si="70"/>
        <v/>
      </c>
      <c r="AL32" s="263" t="str">
        <f t="shared" si="60"/>
        <v/>
      </c>
      <c r="AM32" s="263" t="str">
        <f t="shared" si="61"/>
        <v/>
      </c>
      <c r="AN32" s="263" t="str">
        <f t="shared" si="62"/>
        <v/>
      </c>
      <c r="AO32" s="263" t="str">
        <f t="shared" si="63"/>
        <v/>
      </c>
      <c r="AP32" s="263" t="str">
        <f t="shared" si="64"/>
        <v/>
      </c>
      <c r="AQ32" s="263" t="str">
        <f t="shared" si="65"/>
        <v/>
      </c>
      <c r="AR32" s="263" t="str">
        <f t="shared" si="66"/>
        <v/>
      </c>
      <c r="AS32" s="263" t="str">
        <f t="shared" si="67"/>
        <v/>
      </c>
      <c r="AT32" s="264" t="str">
        <f t="shared" si="68"/>
        <v/>
      </c>
      <c r="AU32" s="51" t="str">
        <f>IF($C32="","",VLOOKUP($C32,KALBat!$H$10:$BT$193,AU$4,FALSE))</f>
        <v/>
      </c>
      <c r="AV32" s="30" t="str">
        <f>IF($C32="","",VLOOKUP($C32,KALBat!$H$10:$BT$193,AV$4,FALSE))</f>
        <v/>
      </c>
      <c r="AW32" s="30" t="str">
        <f>IF($C32="","",VLOOKUP($C32,KALBat!$H$10:$BT$193,AW$4,FALSE))</f>
        <v/>
      </c>
      <c r="AX32" s="30" t="str">
        <f>IF($C32="","",VLOOKUP($C32,KALBat!$H$10:$BT$193,AX$4,FALSE))</f>
        <v/>
      </c>
      <c r="AY32" s="31" t="str">
        <f>IF($C32="","",VLOOKUP($C32,KALBat!$H$10:$BT$193,AY$4,FALSE))</f>
        <v/>
      </c>
      <c r="AZ32" s="60" t="str">
        <f t="shared" si="69"/>
        <v/>
      </c>
    </row>
    <row r="33" spans="1:52" x14ac:dyDescent="0.25">
      <c r="A33">
        <v>4</v>
      </c>
      <c r="B33" s="32" t="s">
        <v>91</v>
      </c>
      <c r="C33" s="33"/>
      <c r="D33" s="33" t="str">
        <f>IF($C33="","",VLOOKUP($C33,KALBat!$H$10:$BT$193,D$4,FALSE))</f>
        <v/>
      </c>
      <c r="E33" s="33" t="str">
        <f>IF($C33="","",VLOOKUP($C33,KALBat!$H$10:$BT$193,E$4,FALSE))</f>
        <v/>
      </c>
      <c r="F33" s="47" t="str">
        <f>IF($C33="","",IF(J33&gt;5,1,0))</f>
        <v/>
      </c>
      <c r="G33" s="261" t="str">
        <f t="shared" si="50"/>
        <v/>
      </c>
      <c r="H33" s="261" t="str">
        <f t="shared" si="50"/>
        <v/>
      </c>
      <c r="I33" s="261" t="str">
        <f>IF($C33="","","-")</f>
        <v/>
      </c>
      <c r="J33" s="52" t="str">
        <f>IF($C33="","",VLOOKUP($C33,KALBat!$H$10:$BT$193,J$4,FALSE))</f>
        <v/>
      </c>
      <c r="K33" s="33" t="str">
        <f>IF($C33="","",VLOOKUP($C33,KALBat!$H$10:$BT$193,K$4,FALSE))</f>
        <v/>
      </c>
      <c r="L33" s="35" t="str">
        <f>IF($C33="","",VLOOKUP($C33,KALBat!$H$10:$BT$193,L$4,FALSE))</f>
        <v/>
      </c>
      <c r="M33" s="33" t="str">
        <f>IF($C33="","",VLOOKUP($C33,KALBat!$H$10:$BT$193,M$4,FALSE))</f>
        <v/>
      </c>
      <c r="N33" s="33" t="str">
        <f>IF($C33="","",VLOOKUP($C33,KALBat!$H$10:$BT$193,N$4,FALSE))</f>
        <v/>
      </c>
      <c r="O33" s="33" t="str">
        <f>IF($C33="","",VLOOKUP($C33,KALBat!$H$10:$BT$193,O$4,FALSE))</f>
        <v/>
      </c>
      <c r="P33" s="33" t="str">
        <f>IF($C33="","",VLOOKUP($C33,KALBat!$H$10:$BT$193,P$4,FALSE))</f>
        <v/>
      </c>
      <c r="Q33" s="33" t="str">
        <f>IF($C33="","",VLOOKUP($C33,KALBat!$H$10:$BT$193,Q$4,FALSE))</f>
        <v/>
      </c>
      <c r="R33" s="33" t="str">
        <f>IF($C33="","",VLOOKUP($C33,KALBat!$H$10:$BT$193,R$4,FALSE))</f>
        <v/>
      </c>
      <c r="S33" s="33" t="str">
        <f>IF($C33="","",VLOOKUP($C33,KALBat!$H$10:$BT$193,S$4,FALSE))</f>
        <v/>
      </c>
      <c r="T33" s="35" t="str">
        <f>IF($C33="","",VLOOKUP($C33,KALBat!$H$10:$BT$193,T$4,FALSE))</f>
        <v/>
      </c>
      <c r="U33" s="261" t="str">
        <f t="shared" si="51"/>
        <v/>
      </c>
      <c r="V33" s="261" t="str">
        <f t="shared" si="52"/>
        <v/>
      </c>
      <c r="W33" s="261" t="str">
        <f t="shared" si="53"/>
        <v/>
      </c>
      <c r="X33" s="261" t="str">
        <f t="shared" si="54"/>
        <v/>
      </c>
      <c r="Y33" s="261" t="str">
        <f t="shared" si="55"/>
        <v/>
      </c>
      <c r="Z33" s="261" t="str">
        <f t="shared" si="56"/>
        <v/>
      </c>
      <c r="AA33" s="261" t="str">
        <f t="shared" si="57"/>
        <v/>
      </c>
      <c r="AB33" s="261" t="str">
        <f t="shared" si="58"/>
        <v/>
      </c>
      <c r="AC33" s="262" t="str">
        <f t="shared" si="59"/>
        <v/>
      </c>
      <c r="AD33" s="33" t="str">
        <f>IF($C33="","",VLOOKUP($C33,KALBat!$H$10:$BT$193,AD$4,FALSE))</f>
        <v/>
      </c>
      <c r="AE33" s="33" t="str">
        <f>IF($C33="","",VLOOKUP($C33,KALBat!$H$10:$BT$193,AE$4,FALSE))</f>
        <v/>
      </c>
      <c r="AF33" s="33" t="str">
        <f>IF($C33="","",VLOOKUP($C33,KALBat!$H$10:$BT$193,AF$4,FALSE))</f>
        <v/>
      </c>
      <c r="AG33" s="33" t="str">
        <f>IF($C33="","",VLOOKUP($C33,KALBat!$H$10:$BT$193,AG$4,FALSE))</f>
        <v/>
      </c>
      <c r="AH33" s="33" t="str">
        <f>IF($C33="","",VLOOKUP($C33,KALBat!$H$10:$BT$193,AH$4,FALSE))</f>
        <v/>
      </c>
      <c r="AI33" s="33" t="str">
        <f>IF($C33="","",VLOOKUP($C33,KALBat!$H$10:$BT$193,AI$4,FALSE))</f>
        <v/>
      </c>
      <c r="AJ33" s="35" t="str">
        <f>IF($C33="","",VLOOKUP($C33,KALBat!$H$10:$BT$193,AJ$4,FALSE))</f>
        <v/>
      </c>
      <c r="AK33" s="61" t="str">
        <f t="shared" si="70"/>
        <v/>
      </c>
      <c r="AL33" s="261" t="str">
        <f t="shared" si="60"/>
        <v/>
      </c>
      <c r="AM33" s="261" t="str">
        <f t="shared" si="61"/>
        <v/>
      </c>
      <c r="AN33" s="261" t="str">
        <f t="shared" si="62"/>
        <v/>
      </c>
      <c r="AO33" s="261" t="str">
        <f t="shared" si="63"/>
        <v/>
      </c>
      <c r="AP33" s="261" t="str">
        <f t="shared" si="64"/>
        <v/>
      </c>
      <c r="AQ33" s="261" t="str">
        <f t="shared" si="65"/>
        <v/>
      </c>
      <c r="AR33" s="261" t="str">
        <f t="shared" si="66"/>
        <v/>
      </c>
      <c r="AS33" s="261" t="str">
        <f t="shared" si="67"/>
        <v/>
      </c>
      <c r="AT33" s="262" t="str">
        <f t="shared" si="68"/>
        <v/>
      </c>
      <c r="AU33" s="52" t="str">
        <f>IF($C33="","",VLOOKUP($C33,KALBat!$H$10:$BT$193,AU$4,FALSE))</f>
        <v/>
      </c>
      <c r="AV33" s="33" t="str">
        <f>IF($C33="","",VLOOKUP($C33,KALBat!$H$10:$BT$193,AV$4,FALSE))</f>
        <v/>
      </c>
      <c r="AW33" s="33" t="str">
        <f>IF($C33="","",VLOOKUP($C33,KALBat!$H$10:$BT$193,AW$4,FALSE))</f>
        <v/>
      </c>
      <c r="AX33" s="33" t="str">
        <f>IF($C33="","",VLOOKUP($C33,KALBat!$H$10:$BT$193,AX$4,FALSE))</f>
        <v/>
      </c>
      <c r="AY33" s="35" t="str">
        <f>IF($C33="","",VLOOKUP($C33,KALBat!$H$10:$BT$193,AY$4,FALSE))</f>
        <v/>
      </c>
      <c r="AZ33" s="61" t="str">
        <f t="shared" si="69"/>
        <v/>
      </c>
    </row>
    <row r="35" spans="1:52" s="1" customFormat="1" x14ac:dyDescent="0.25">
      <c r="B35" s="258" t="s">
        <v>145</v>
      </c>
      <c r="C35" s="37" t="s">
        <v>108</v>
      </c>
      <c r="D35" s="37" t="s">
        <v>109</v>
      </c>
      <c r="E35" s="43" t="s">
        <v>91</v>
      </c>
      <c r="F35" s="259" t="s">
        <v>146</v>
      </c>
      <c r="G35" s="259" t="s">
        <v>150</v>
      </c>
      <c r="H35" s="260" t="s">
        <v>148</v>
      </c>
      <c r="I35" s="81" t="s">
        <v>172</v>
      </c>
      <c r="J35" s="258" t="s">
        <v>82</v>
      </c>
      <c r="K35" s="259" t="s">
        <v>135</v>
      </c>
      <c r="L35" s="259" t="s">
        <v>136</v>
      </c>
      <c r="M35" s="259" t="s">
        <v>193</v>
      </c>
      <c r="N35" s="259" t="s">
        <v>83</v>
      </c>
      <c r="O35" s="258" t="s">
        <v>194</v>
      </c>
      <c r="P35" s="260" t="s">
        <v>195</v>
      </c>
      <c r="Q35" s="258" t="s">
        <v>203</v>
      </c>
      <c r="R35" s="80" t="s">
        <v>219</v>
      </c>
      <c r="T35" s="258" t="s">
        <v>109</v>
      </c>
      <c r="U35" s="258" t="s">
        <v>204</v>
      </c>
      <c r="V35" s="260" t="s">
        <v>220</v>
      </c>
      <c r="W35" s="259" t="s">
        <v>203</v>
      </c>
      <c r="X35" s="260" t="s">
        <v>219</v>
      </c>
      <c r="AG35" s="393" t="s">
        <v>320</v>
      </c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5"/>
    </row>
    <row r="36" spans="1:52" x14ac:dyDescent="0.25">
      <c r="B36" s="29">
        <v>1</v>
      </c>
      <c r="C36" s="50"/>
      <c r="D36" s="26" t="s">
        <v>89</v>
      </c>
      <c r="E36" s="31" t="str">
        <f t="shared" ref="E36:E44" si="71">IF($C36="","",VLOOKUP($C36,$C$6:$AK$33,$E$4-2,FALSE))</f>
        <v/>
      </c>
      <c r="F36" s="263" t="str">
        <f t="shared" ref="F36:F44" si="72">IF($C36="","",VLOOKUP($C36,$C$6:$AK$33,18+$B36,FALSE))</f>
        <v/>
      </c>
      <c r="G36" s="263" t="str">
        <f t="shared" ref="G36:G44" si="73">IF($C36="","",IF(VLOOKUP($C36,$C$6:$AK$33,18+3,FALSE)=1,3,IF(VLOOKUP($C36,$C$6:$AK$33,18+4,FALSE)=1,4,IF(VLOOKUP($C36,$C$6:$AK$33,18+1,FALSE)=1,1,IF(VLOOKUP($C36,$C$6:$AK$33,18+5,FALSE)=1,5,IF(VLOOKUP($C36,$C$6:$AK$33,18+2,FALSE)=1,2,IF(VLOOKUP($C36,$C$6:$AK$33,18+6,FALSE)=1,6,IF(VLOOKUP($C36,$C$6:$AK$33,18+7,FALSE)=1,7,IF(VLOOKUP($C36,$C$6:$AK$33,18+8,FALSE)=1,8,9)))))))))</f>
        <v/>
      </c>
      <c r="H36" s="8" t="str">
        <f t="shared" ref="H36:H44" si="74">IF($C36="","",VLOOKUP($C36,$C$6:$AK$33,35,FALSE))</f>
        <v/>
      </c>
      <c r="I36" s="82">
        <v>3</v>
      </c>
      <c r="J36" s="46" t="str">
        <f t="shared" ref="J36:J44" si="75">IF($C36="","",VLOOKUP($C36,$C$6:$AZ$33,17+AD$4,FALSE))</f>
        <v/>
      </c>
      <c r="K36" s="263" t="str">
        <f t="shared" ref="K36:K44" si="76">IF($C36="","",VLOOKUP($C36,$C$6:$AZ$33,17+AE$4,FALSE))</f>
        <v/>
      </c>
      <c r="L36" s="263" t="str">
        <f t="shared" ref="L36:L44" si="77">IF($C36="","",VLOOKUP($C36,$C$6:$AZ$33,17+AF$4,FALSE))</f>
        <v/>
      </c>
      <c r="M36" s="263" t="str">
        <f t="shared" ref="M36:M44" si="78">IF($C36="","",VLOOKUP($C36,$C$6:$AZ$33,17+AG$4,FALSE))</f>
        <v/>
      </c>
      <c r="N36" s="263" t="str">
        <f t="shared" ref="N36:N44" si="79">IF($C36="","",VLOOKUP($C36,$C$6:$AZ$33,17+AH$4,FALSE))</f>
        <v/>
      </c>
      <c r="O36" s="46" t="str">
        <f t="shared" ref="O36:O44" si="80">IF($C36="","",VLOOKUP($C36,$C$6:$AZ$33,1+AI$4,FALSE))</f>
        <v/>
      </c>
      <c r="P36" s="264" t="str">
        <f t="shared" ref="P36:P44" si="81">IF($C36="","",VLOOKUP($C36,$C$6:$AZ$33,1+AJ$4,FALSE))</f>
        <v/>
      </c>
      <c r="Q36" s="107" t="str">
        <f t="shared" ref="Q36:Q44" si="82">IF($C36="","",IF($D36="DH","-",VLOOKUP($C36,$C$5:$AZ$33,9+VLOOKUP($D36,$T$35:$U$43,2,FALSE),FALSE)))</f>
        <v/>
      </c>
      <c r="R36" s="94" t="str">
        <f t="shared" ref="R36:R44" si="83">IF($C36="","",IF($D36="DH","-",VLOOKUP($C36,$C$5:$AZ$33,VLOOKUP($D36,$T$35:$V$43,3,FALSE),FALSE)))</f>
        <v/>
      </c>
      <c r="T36" s="46" t="s">
        <v>82</v>
      </c>
      <c r="U36" s="46">
        <v>2</v>
      </c>
      <c r="V36" s="264">
        <v>8</v>
      </c>
      <c r="W36" s="263" t="str">
        <f>VLOOKUP($T36,$D$35:$R$44,14,FALSE)</f>
        <v/>
      </c>
      <c r="X36" s="264" t="str">
        <f>VLOOKUP($T36,$D$35:$R$44,15,FALSE)</f>
        <v/>
      </c>
      <c r="AG36" s="192">
        <v>1</v>
      </c>
      <c r="AH36" s="391" t="s">
        <v>315</v>
      </c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2"/>
    </row>
    <row r="37" spans="1:52" x14ac:dyDescent="0.25">
      <c r="B37" s="29">
        <v>2</v>
      </c>
      <c r="C37" s="51"/>
      <c r="D37" s="30" t="s">
        <v>12</v>
      </c>
      <c r="E37" s="31" t="str">
        <f t="shared" si="71"/>
        <v/>
      </c>
      <c r="F37" s="263" t="str">
        <f t="shared" si="72"/>
        <v/>
      </c>
      <c r="G37" s="263" t="str">
        <f t="shared" si="73"/>
        <v/>
      </c>
      <c r="H37" s="8" t="str">
        <f t="shared" si="74"/>
        <v/>
      </c>
      <c r="I37" s="82">
        <v>5</v>
      </c>
      <c r="J37" s="46" t="str">
        <f t="shared" si="75"/>
        <v/>
      </c>
      <c r="K37" s="263" t="str">
        <f t="shared" si="76"/>
        <v/>
      </c>
      <c r="L37" s="263" t="str">
        <f t="shared" si="77"/>
        <v/>
      </c>
      <c r="M37" s="263" t="str">
        <f t="shared" si="78"/>
        <v/>
      </c>
      <c r="N37" s="263" t="str">
        <f t="shared" si="79"/>
        <v/>
      </c>
      <c r="O37" s="46" t="str">
        <f t="shared" si="80"/>
        <v/>
      </c>
      <c r="P37" s="264" t="str">
        <f t="shared" si="81"/>
        <v/>
      </c>
      <c r="Q37" s="108" t="str">
        <f t="shared" si="82"/>
        <v/>
      </c>
      <c r="R37" s="94" t="str">
        <f t="shared" si="83"/>
        <v/>
      </c>
      <c r="T37" s="46" t="s">
        <v>84</v>
      </c>
      <c r="U37" s="46">
        <v>3</v>
      </c>
      <c r="V37" s="264">
        <v>9</v>
      </c>
      <c r="W37" s="263" t="str">
        <f t="shared" ref="W37:W43" si="84">VLOOKUP($T37,$D$35:$R$44,14,FALSE)</f>
        <v/>
      </c>
      <c r="X37" s="264" t="str">
        <f t="shared" ref="X37:X43" si="85">VLOOKUP($T37,$D$35:$R$44,15,FALSE)</f>
        <v/>
      </c>
      <c r="AG37" s="70">
        <v>2</v>
      </c>
      <c r="AH37" s="391" t="s">
        <v>316</v>
      </c>
      <c r="AI37" s="391"/>
      <c r="AJ37" s="391"/>
      <c r="AK37" s="391"/>
      <c r="AL37" s="391"/>
      <c r="AM37" s="391"/>
      <c r="AN37" s="391"/>
      <c r="AO37" s="391"/>
      <c r="AP37" s="391"/>
      <c r="AQ37" s="391"/>
      <c r="AR37" s="391"/>
      <c r="AS37" s="391"/>
      <c r="AT37" s="392"/>
    </row>
    <row r="38" spans="1:52" x14ac:dyDescent="0.25">
      <c r="B38" s="29">
        <v>3</v>
      </c>
      <c r="C38" s="51"/>
      <c r="D38" s="30" t="s">
        <v>87</v>
      </c>
      <c r="E38" s="31" t="str">
        <f t="shared" si="71"/>
        <v/>
      </c>
      <c r="F38" s="263" t="str">
        <f t="shared" si="72"/>
        <v/>
      </c>
      <c r="G38" s="263" t="str">
        <f t="shared" si="73"/>
        <v/>
      </c>
      <c r="H38" s="8" t="str">
        <f t="shared" si="74"/>
        <v/>
      </c>
      <c r="I38" s="82">
        <v>1</v>
      </c>
      <c r="J38" s="46" t="str">
        <f t="shared" si="75"/>
        <v/>
      </c>
      <c r="K38" s="263" t="str">
        <f t="shared" si="76"/>
        <v/>
      </c>
      <c r="L38" s="263" t="str">
        <f t="shared" si="77"/>
        <v/>
      </c>
      <c r="M38" s="263" t="str">
        <f t="shared" si="78"/>
        <v/>
      </c>
      <c r="N38" s="263" t="str">
        <f t="shared" si="79"/>
        <v/>
      </c>
      <c r="O38" s="46" t="str">
        <f t="shared" si="80"/>
        <v/>
      </c>
      <c r="P38" s="264" t="str">
        <f t="shared" si="81"/>
        <v/>
      </c>
      <c r="Q38" s="108" t="str">
        <f t="shared" si="82"/>
        <v/>
      </c>
      <c r="R38" s="94" t="str">
        <f t="shared" si="83"/>
        <v/>
      </c>
      <c r="T38" s="46" t="s">
        <v>85</v>
      </c>
      <c r="U38" s="46">
        <v>4</v>
      </c>
      <c r="V38" s="264">
        <v>9</v>
      </c>
      <c r="W38" s="263" t="str">
        <f t="shared" si="84"/>
        <v/>
      </c>
      <c r="X38" s="264" t="str">
        <f t="shared" si="85"/>
        <v/>
      </c>
      <c r="AG38" s="70">
        <v>3</v>
      </c>
      <c r="AH38" s="391" t="s">
        <v>318</v>
      </c>
      <c r="AI38" s="391"/>
      <c r="AJ38" s="391"/>
      <c r="AK38" s="391"/>
      <c r="AL38" s="391"/>
      <c r="AM38" s="391"/>
      <c r="AN38" s="391"/>
      <c r="AO38" s="391"/>
      <c r="AP38" s="391"/>
      <c r="AQ38" s="391"/>
      <c r="AR38" s="391"/>
      <c r="AS38" s="391"/>
      <c r="AT38" s="392"/>
    </row>
    <row r="39" spans="1:52" x14ac:dyDescent="0.25">
      <c r="B39" s="29">
        <v>4</v>
      </c>
      <c r="C39" s="51"/>
      <c r="D39" s="58" t="s">
        <v>84</v>
      </c>
      <c r="E39" s="31" t="str">
        <f t="shared" si="71"/>
        <v/>
      </c>
      <c r="F39" s="263" t="str">
        <f t="shared" si="72"/>
        <v/>
      </c>
      <c r="G39" s="263" t="str">
        <f t="shared" si="73"/>
        <v/>
      </c>
      <c r="H39" s="8" t="str">
        <f t="shared" si="74"/>
        <v/>
      </c>
      <c r="I39" s="82">
        <v>2</v>
      </c>
      <c r="J39" s="46" t="str">
        <f t="shared" si="75"/>
        <v/>
      </c>
      <c r="K39" s="263" t="str">
        <f t="shared" si="76"/>
        <v/>
      </c>
      <c r="L39" s="263" t="str">
        <f t="shared" si="77"/>
        <v/>
      </c>
      <c r="M39" s="263" t="str">
        <f t="shared" si="78"/>
        <v/>
      </c>
      <c r="N39" s="263" t="str">
        <f t="shared" si="79"/>
        <v/>
      </c>
      <c r="O39" s="46" t="str">
        <f t="shared" si="80"/>
        <v/>
      </c>
      <c r="P39" s="264" t="str">
        <f t="shared" si="81"/>
        <v/>
      </c>
      <c r="Q39" s="108" t="str">
        <f t="shared" si="82"/>
        <v/>
      </c>
      <c r="R39" s="94" t="str">
        <f t="shared" si="83"/>
        <v/>
      </c>
      <c r="T39" s="46" t="s">
        <v>86</v>
      </c>
      <c r="U39" s="46">
        <v>5</v>
      </c>
      <c r="V39" s="264">
        <v>9</v>
      </c>
      <c r="W39" s="263" t="str">
        <f t="shared" si="84"/>
        <v/>
      </c>
      <c r="X39" s="264" t="str">
        <f t="shared" si="85"/>
        <v/>
      </c>
      <c r="AG39" s="70">
        <v>4</v>
      </c>
      <c r="AH39" s="398" t="s">
        <v>317</v>
      </c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</row>
    <row r="40" spans="1:52" x14ac:dyDescent="0.25">
      <c r="B40" s="29">
        <v>5</v>
      </c>
      <c r="C40" s="51"/>
      <c r="D40" s="58" t="s">
        <v>82</v>
      </c>
      <c r="E40" s="31" t="str">
        <f t="shared" si="71"/>
        <v/>
      </c>
      <c r="F40" s="263" t="str">
        <f t="shared" si="72"/>
        <v/>
      </c>
      <c r="G40" s="263" t="str">
        <f t="shared" si="73"/>
        <v/>
      </c>
      <c r="H40" s="8" t="str">
        <f t="shared" si="74"/>
        <v/>
      </c>
      <c r="I40" s="82">
        <v>4</v>
      </c>
      <c r="J40" s="46" t="str">
        <f t="shared" si="75"/>
        <v/>
      </c>
      <c r="K40" s="263" t="str">
        <f t="shared" si="76"/>
        <v/>
      </c>
      <c r="L40" s="263" t="str">
        <f t="shared" si="77"/>
        <v/>
      </c>
      <c r="M40" s="263" t="str">
        <f t="shared" si="78"/>
        <v/>
      </c>
      <c r="N40" s="263" t="str">
        <f t="shared" si="79"/>
        <v/>
      </c>
      <c r="O40" s="46" t="str">
        <f t="shared" si="80"/>
        <v/>
      </c>
      <c r="P40" s="264" t="str">
        <f t="shared" si="81"/>
        <v/>
      </c>
      <c r="Q40" s="108" t="str">
        <f t="shared" si="82"/>
        <v/>
      </c>
      <c r="R40" s="94" t="str">
        <f t="shared" si="83"/>
        <v/>
      </c>
      <c r="T40" s="46" t="s">
        <v>87</v>
      </c>
      <c r="U40" s="46">
        <v>6</v>
      </c>
      <c r="V40" s="264">
        <v>9</v>
      </c>
      <c r="W40" s="263" t="str">
        <f t="shared" si="84"/>
        <v/>
      </c>
      <c r="X40" s="264" t="str">
        <f t="shared" si="85"/>
        <v/>
      </c>
      <c r="AG40" s="71">
        <v>5</v>
      </c>
      <c r="AH40" s="382" t="s">
        <v>319</v>
      </c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2"/>
      <c r="AT40" s="383"/>
    </row>
    <row r="41" spans="1:52" x14ac:dyDescent="0.25">
      <c r="B41" s="29">
        <v>6</v>
      </c>
      <c r="C41" s="51"/>
      <c r="D41" s="58" t="s">
        <v>90</v>
      </c>
      <c r="E41" s="31" t="str">
        <f t="shared" si="71"/>
        <v/>
      </c>
      <c r="F41" s="263" t="str">
        <f t="shared" si="72"/>
        <v/>
      </c>
      <c r="G41" s="263" t="str">
        <f t="shared" si="73"/>
        <v/>
      </c>
      <c r="H41" s="8" t="str">
        <f t="shared" si="74"/>
        <v/>
      </c>
      <c r="I41" s="82">
        <v>6</v>
      </c>
      <c r="J41" s="46" t="str">
        <f t="shared" si="75"/>
        <v/>
      </c>
      <c r="K41" s="263" t="str">
        <f t="shared" si="76"/>
        <v/>
      </c>
      <c r="L41" s="263" t="str">
        <f t="shared" si="77"/>
        <v/>
      </c>
      <c r="M41" s="263" t="str">
        <f t="shared" si="78"/>
        <v/>
      </c>
      <c r="N41" s="263" t="str">
        <f t="shared" si="79"/>
        <v/>
      </c>
      <c r="O41" s="46" t="str">
        <f t="shared" si="80"/>
        <v/>
      </c>
      <c r="P41" s="264" t="str">
        <f t="shared" si="81"/>
        <v/>
      </c>
      <c r="Q41" s="108" t="str">
        <f t="shared" si="82"/>
        <v/>
      </c>
      <c r="R41" s="94" t="str">
        <f t="shared" si="83"/>
        <v/>
      </c>
      <c r="T41" s="46" t="s">
        <v>88</v>
      </c>
      <c r="U41" s="46">
        <v>7</v>
      </c>
      <c r="V41" s="264">
        <v>10</v>
      </c>
      <c r="W41" s="263" t="str">
        <f t="shared" si="84"/>
        <v/>
      </c>
      <c r="X41" s="264" t="str">
        <f t="shared" si="85"/>
        <v/>
      </c>
    </row>
    <row r="42" spans="1:52" x14ac:dyDescent="0.25">
      <c r="B42" s="29">
        <v>7</v>
      </c>
      <c r="C42" s="51"/>
      <c r="D42" s="58" t="s">
        <v>88</v>
      </c>
      <c r="E42" s="31" t="str">
        <f t="shared" si="71"/>
        <v/>
      </c>
      <c r="F42" s="263" t="str">
        <f t="shared" si="72"/>
        <v/>
      </c>
      <c r="G42" s="263" t="str">
        <f t="shared" si="73"/>
        <v/>
      </c>
      <c r="H42" s="8" t="str">
        <f t="shared" si="74"/>
        <v/>
      </c>
      <c r="I42" s="82">
        <v>7</v>
      </c>
      <c r="J42" s="46" t="str">
        <f t="shared" si="75"/>
        <v/>
      </c>
      <c r="K42" s="263" t="str">
        <f t="shared" si="76"/>
        <v/>
      </c>
      <c r="L42" s="263" t="str">
        <f t="shared" si="77"/>
        <v/>
      </c>
      <c r="M42" s="263" t="str">
        <f t="shared" si="78"/>
        <v/>
      </c>
      <c r="N42" s="263" t="str">
        <f t="shared" si="79"/>
        <v/>
      </c>
      <c r="O42" s="46" t="str">
        <f t="shared" si="80"/>
        <v/>
      </c>
      <c r="P42" s="264" t="str">
        <f t="shared" si="81"/>
        <v/>
      </c>
      <c r="Q42" s="108" t="str">
        <f t="shared" si="82"/>
        <v/>
      </c>
      <c r="R42" s="94" t="str">
        <f t="shared" si="83"/>
        <v/>
      </c>
      <c r="T42" s="46" t="s">
        <v>89</v>
      </c>
      <c r="U42" s="46">
        <v>8</v>
      </c>
      <c r="V42" s="264">
        <v>10</v>
      </c>
      <c r="W42" s="263" t="str">
        <f t="shared" si="84"/>
        <v/>
      </c>
      <c r="X42" s="264" t="str">
        <f t="shared" si="85"/>
        <v/>
      </c>
    </row>
    <row r="43" spans="1:52" x14ac:dyDescent="0.25">
      <c r="B43" s="29">
        <v>8</v>
      </c>
      <c r="C43" s="51"/>
      <c r="D43" s="58" t="s">
        <v>86</v>
      </c>
      <c r="E43" s="31" t="str">
        <f t="shared" si="71"/>
        <v/>
      </c>
      <c r="F43" s="263" t="str">
        <f t="shared" si="72"/>
        <v/>
      </c>
      <c r="G43" s="263" t="str">
        <f t="shared" si="73"/>
        <v/>
      </c>
      <c r="H43" s="8" t="str">
        <f t="shared" si="74"/>
        <v/>
      </c>
      <c r="I43" s="82">
        <v>8</v>
      </c>
      <c r="J43" s="46" t="str">
        <f t="shared" si="75"/>
        <v/>
      </c>
      <c r="K43" s="263" t="str">
        <f t="shared" si="76"/>
        <v/>
      </c>
      <c r="L43" s="263" t="str">
        <f t="shared" si="77"/>
        <v/>
      </c>
      <c r="M43" s="263" t="str">
        <f t="shared" si="78"/>
        <v/>
      </c>
      <c r="N43" s="263" t="str">
        <f t="shared" si="79"/>
        <v/>
      </c>
      <c r="O43" s="46" t="str">
        <f t="shared" si="80"/>
        <v/>
      </c>
      <c r="P43" s="264" t="str">
        <f t="shared" si="81"/>
        <v/>
      </c>
      <c r="Q43" s="108" t="str">
        <f t="shared" si="82"/>
        <v/>
      </c>
      <c r="R43" s="94" t="str">
        <f t="shared" si="83"/>
        <v/>
      </c>
      <c r="T43" s="47" t="s">
        <v>90</v>
      </c>
      <c r="U43" s="47">
        <v>9</v>
      </c>
      <c r="V43" s="262">
        <v>10</v>
      </c>
      <c r="W43" s="261" t="str">
        <f t="shared" si="84"/>
        <v/>
      </c>
      <c r="X43" s="262" t="str">
        <f t="shared" si="85"/>
        <v/>
      </c>
    </row>
    <row r="44" spans="1:52" x14ac:dyDescent="0.25">
      <c r="B44" s="32">
        <v>9</v>
      </c>
      <c r="C44" s="52"/>
      <c r="D44" s="33" t="s">
        <v>85</v>
      </c>
      <c r="E44" s="35" t="str">
        <f t="shared" si="71"/>
        <v/>
      </c>
      <c r="F44" s="261" t="str">
        <f t="shared" si="72"/>
        <v/>
      </c>
      <c r="G44" s="261" t="str">
        <f t="shared" si="73"/>
        <v/>
      </c>
      <c r="H44" s="62" t="str">
        <f t="shared" si="74"/>
        <v/>
      </c>
      <c r="I44" s="83">
        <v>9</v>
      </c>
      <c r="J44" s="47" t="str">
        <f t="shared" si="75"/>
        <v/>
      </c>
      <c r="K44" s="261" t="str">
        <f t="shared" si="76"/>
        <v/>
      </c>
      <c r="L44" s="261" t="str">
        <f t="shared" si="77"/>
        <v/>
      </c>
      <c r="M44" s="261" t="str">
        <f t="shared" si="78"/>
        <v/>
      </c>
      <c r="N44" s="261" t="str">
        <f t="shared" si="79"/>
        <v/>
      </c>
      <c r="O44" s="47" t="str">
        <f t="shared" si="80"/>
        <v/>
      </c>
      <c r="P44" s="262" t="str">
        <f t="shared" si="81"/>
        <v/>
      </c>
      <c r="Q44" s="109" t="str">
        <f t="shared" si="82"/>
        <v/>
      </c>
      <c r="R44" s="95" t="str">
        <f t="shared" si="83"/>
        <v/>
      </c>
    </row>
    <row r="45" spans="1:52" x14ac:dyDescent="0.25">
      <c r="B45" s="4"/>
      <c r="C45" s="30"/>
      <c r="D45" s="30"/>
      <c r="E45" s="30"/>
      <c r="F45" s="263"/>
      <c r="G45" s="263"/>
      <c r="H45" s="9"/>
    </row>
    <row r="46" spans="1:52" x14ac:dyDescent="0.25">
      <c r="B46" s="25" t="s">
        <v>184</v>
      </c>
      <c r="C46" s="28">
        <f>COUNTA(C6:C17,C20:C27,C30:C33)</f>
        <v>9</v>
      </c>
      <c r="D46" s="275">
        <f>C46/$C$48</f>
        <v>1</v>
      </c>
      <c r="E46" s="30"/>
      <c r="F46" s="263"/>
      <c r="G46" s="263"/>
      <c r="H46" s="9"/>
    </row>
    <row r="47" spans="1:52" x14ac:dyDescent="0.25">
      <c r="B47" s="29" t="s">
        <v>185</v>
      </c>
      <c r="C47" s="31">
        <f>COUNTA(C51:C56,C59:C60,C63:C72)</f>
        <v>0</v>
      </c>
      <c r="D47" s="275">
        <f>C47/$C$48</f>
        <v>0</v>
      </c>
      <c r="E47" s="30"/>
      <c r="F47" s="263"/>
      <c r="G47" s="263"/>
      <c r="H47" s="9"/>
    </row>
    <row r="48" spans="1:52" x14ac:dyDescent="0.25">
      <c r="B48" s="32" t="s">
        <v>186</v>
      </c>
      <c r="C48" s="35">
        <f>C46+C47</f>
        <v>9</v>
      </c>
      <c r="D48" s="30"/>
      <c r="E48" s="30"/>
      <c r="F48" s="263"/>
      <c r="G48" s="263"/>
      <c r="H48" s="9"/>
    </row>
    <row r="49" spans="1:33" x14ac:dyDescent="0.25">
      <c r="I49">
        <v>6</v>
      </c>
      <c r="K49">
        <v>11</v>
      </c>
      <c r="L49">
        <v>12</v>
      </c>
      <c r="M49">
        <v>13</v>
      </c>
      <c r="N49">
        <v>17</v>
      </c>
      <c r="O49">
        <f>N49+2</f>
        <v>19</v>
      </c>
      <c r="P49">
        <f t="shared" ref="P49:Y49" si="86">O49+2</f>
        <v>21</v>
      </c>
      <c r="Q49">
        <f t="shared" si="86"/>
        <v>23</v>
      </c>
      <c r="R49">
        <f t="shared" si="86"/>
        <v>25</v>
      </c>
      <c r="S49">
        <f t="shared" si="86"/>
        <v>27</v>
      </c>
      <c r="T49">
        <f t="shared" si="86"/>
        <v>29</v>
      </c>
      <c r="U49">
        <f t="shared" si="86"/>
        <v>31</v>
      </c>
      <c r="V49">
        <f t="shared" si="86"/>
        <v>33</v>
      </c>
      <c r="W49">
        <f t="shared" si="86"/>
        <v>35</v>
      </c>
      <c r="X49">
        <f t="shared" si="86"/>
        <v>37</v>
      </c>
      <c r="Y49">
        <f t="shared" si="86"/>
        <v>39</v>
      </c>
      <c r="Z49">
        <v>41</v>
      </c>
      <c r="AA49">
        <v>42</v>
      </c>
      <c r="AB49">
        <v>43</v>
      </c>
      <c r="AC49">
        <v>46</v>
      </c>
      <c r="AD49">
        <v>14</v>
      </c>
      <c r="AE49">
        <v>15</v>
      </c>
      <c r="AF49">
        <v>16</v>
      </c>
      <c r="AG49">
        <v>48</v>
      </c>
    </row>
    <row r="50" spans="1:33" s="263" customFormat="1" ht="74.25" x14ac:dyDescent="0.25">
      <c r="A50" s="66" t="s">
        <v>183</v>
      </c>
      <c r="B50" s="258" t="s">
        <v>116</v>
      </c>
      <c r="C50" s="37" t="s">
        <v>108</v>
      </c>
      <c r="D50" s="37" t="s">
        <v>81</v>
      </c>
      <c r="E50" s="43" t="s">
        <v>92</v>
      </c>
      <c r="F50" s="39" t="s">
        <v>173</v>
      </c>
      <c r="G50" s="39" t="s">
        <v>174</v>
      </c>
      <c r="H50" s="39" t="s">
        <v>175</v>
      </c>
      <c r="I50" s="69" t="s">
        <v>202</v>
      </c>
      <c r="J50" s="69" t="s">
        <v>179</v>
      </c>
      <c r="K50" s="67" t="s">
        <v>176</v>
      </c>
      <c r="L50" s="67" t="s">
        <v>177</v>
      </c>
      <c r="M50" s="68" t="s">
        <v>178</v>
      </c>
      <c r="N50" s="67" t="s">
        <v>50</v>
      </c>
      <c r="O50" s="67" t="s">
        <v>52</v>
      </c>
      <c r="P50" s="67" t="s">
        <v>54</v>
      </c>
      <c r="Q50" s="67" t="s">
        <v>56</v>
      </c>
      <c r="R50" s="67" t="s">
        <v>58</v>
      </c>
      <c r="S50" s="67" t="s">
        <v>98</v>
      </c>
      <c r="T50" s="67" t="s">
        <v>61</v>
      </c>
      <c r="U50" s="67" t="s">
        <v>63</v>
      </c>
      <c r="V50" s="67" t="s">
        <v>65</v>
      </c>
      <c r="W50" s="67" t="s">
        <v>67</v>
      </c>
      <c r="X50" s="67" t="s">
        <v>69</v>
      </c>
      <c r="Y50" s="68" t="s">
        <v>71</v>
      </c>
      <c r="Z50" s="72" t="s">
        <v>189</v>
      </c>
      <c r="AA50" s="67" t="s">
        <v>188</v>
      </c>
      <c r="AB50" s="68" t="s">
        <v>190</v>
      </c>
      <c r="AC50" s="276" t="s">
        <v>403</v>
      </c>
      <c r="AD50" s="67" t="s">
        <v>176</v>
      </c>
      <c r="AE50" s="67" t="s">
        <v>177</v>
      </c>
      <c r="AF50" s="68" t="s">
        <v>178</v>
      </c>
      <c r="AG50" s="276" t="s">
        <v>187</v>
      </c>
    </row>
    <row r="51" spans="1:33" x14ac:dyDescent="0.25">
      <c r="A51" s="263">
        <v>1</v>
      </c>
      <c r="B51" s="29" t="s">
        <v>98</v>
      </c>
      <c r="C51" s="291"/>
      <c r="D51" s="30" t="str">
        <f>IF($C51="","",VLOOKUP($C51,KALPit!$F$10:$BI$212,D$4,FALSE))</f>
        <v/>
      </c>
      <c r="E51" s="31" t="str">
        <f>IF($C51="","",VLOOKUP($C51,KALPit!$F$10:$BI$212,E$4+1,FALSE))</f>
        <v/>
      </c>
      <c r="F51" s="263" t="str">
        <f>IF($C51="","",IF(AG51&gt;7,1,0))</f>
        <v/>
      </c>
      <c r="G51" s="263" t="str">
        <f>IF($C51="","",IF(AG51&gt;6.5,1,0))</f>
        <v/>
      </c>
      <c r="H51" s="263" t="str">
        <f>IF($C51="","",IF(AG51&gt;6,1,0))</f>
        <v/>
      </c>
      <c r="I51" s="91" t="str">
        <f>IF($C51="","",VLOOKUP($C51,KALPit!$F$10:$BI$170,I$49,FALSE))</f>
        <v/>
      </c>
      <c r="J51" s="70" t="str">
        <f t="shared" ref="J51:J56" si="87">IF($C51="","",COUNT(N51:Y51))</f>
        <v/>
      </c>
      <c r="K51" s="263" t="str">
        <f>IF($C51="","",VLOOKUP($C51,KALPit!$F$10:$BI$170,K$49,FALSE))</f>
        <v/>
      </c>
      <c r="L51" s="263" t="str">
        <f>IF($C51="","",VLOOKUP($C51,KALPit!$F$10:$BI$170,L$49,FALSE))</f>
        <v/>
      </c>
      <c r="M51" s="264" t="str">
        <f>IF($C51="","",VLOOKUP($C51,KALPit!$F$10:$BI$170,M$49,FALSE))</f>
        <v/>
      </c>
      <c r="N51" s="263" t="str">
        <f>IF($C51="","",VLOOKUP($C51,KALPit!$F$10:$BI$170,N$49,FALSE))</f>
        <v/>
      </c>
      <c r="O51" s="263" t="str">
        <f>IF($C51="","",VLOOKUP($C51,KALPit!$F$10:$BI$170,O$49,FALSE))</f>
        <v/>
      </c>
      <c r="P51" s="263" t="str">
        <f>IF($C51="","",VLOOKUP($C51,KALPit!$F$10:$BI$170,P$49,FALSE))</f>
        <v/>
      </c>
      <c r="Q51" s="263" t="str">
        <f>IF($C51="","",VLOOKUP($C51,KALPit!$F$10:$BI$170,Q$49,FALSE))</f>
        <v/>
      </c>
      <c r="R51" s="263" t="str">
        <f>IF($C51="","",VLOOKUP($C51,KALPit!$F$10:$BI$170,R$49,FALSE))</f>
        <v/>
      </c>
      <c r="S51" s="263" t="str">
        <f>IF($C51="","",VLOOKUP($C51,KALPit!$F$10:$BI$170,S$49,FALSE))</f>
        <v/>
      </c>
      <c r="T51" s="263" t="str">
        <f>IF($C51="","",VLOOKUP($C51,KALPit!$F$10:$BI$170,T$49,FALSE))</f>
        <v/>
      </c>
      <c r="U51" s="263" t="str">
        <f>IF($C51="","",VLOOKUP($C51,KALPit!$F$10:$BI$170,U$49,FALSE))</f>
        <v/>
      </c>
      <c r="V51" s="263" t="str">
        <f>IF($C51="","",VLOOKUP($C51,KALPit!$F$10:$BI$170,V$49,FALSE))</f>
        <v/>
      </c>
      <c r="W51" s="263" t="str">
        <f>IF($C51="","",VLOOKUP($C51,KALPit!$F$10:$BI$170,W$49,FALSE))</f>
        <v/>
      </c>
      <c r="X51" s="263" t="str">
        <f>IF($C51="","",VLOOKUP($C51,KALPit!$F$10:$BI$170,X$49,FALSE))</f>
        <v/>
      </c>
      <c r="Y51" s="264" t="str">
        <f>IF($C51="","",VLOOKUP($C51,KALPit!$F$10:$BI$170,Y$49,FALSE))</f>
        <v/>
      </c>
      <c r="Z51" s="46" t="str">
        <f>IF($C51="","",VLOOKUP($C51,KALPit!$F$10:$BI$170,Z$49,FALSE))</f>
        <v/>
      </c>
      <c r="AA51" s="263" t="str">
        <f>IF($C51="","",VLOOKUP($C51,KALPit!$F$10:$BI$170,AA$49,FALSE))</f>
        <v/>
      </c>
      <c r="AB51" s="73" t="str">
        <f>IF($C51="","",VLOOKUP($C51,KALPit!$F$10:$BI$170,AB$49,FALSE))</f>
        <v/>
      </c>
      <c r="AC51" s="277" t="str">
        <f>IF($C51="","",VLOOKUP($C51,KALPit!$F$10:$BI$170,AC$49,FALSE))</f>
        <v/>
      </c>
      <c r="AD51" s="263" t="str">
        <f>IF($C51="","",VLOOKUP($C51,KALPit!$F$10:$BI$170,AD$49,FALSE))</f>
        <v/>
      </c>
      <c r="AE51" s="263" t="str">
        <f>IF($C51="","",VLOOKUP($C51,KALPit!$F$10:$BI$170,AE$49,FALSE))</f>
        <v/>
      </c>
      <c r="AF51" s="264" t="str">
        <f>IF($C51="","",VLOOKUP($C51,KALPit!$F$10:$BI$170,AF$49,FALSE))</f>
        <v/>
      </c>
      <c r="AG51" s="277" t="str">
        <f>IF($C51="","",VLOOKUP($C51,KALPit!$F$10:$BI$170,AG$49,FALSE))</f>
        <v/>
      </c>
    </row>
    <row r="52" spans="1:33" x14ac:dyDescent="0.25">
      <c r="A52" s="263">
        <v>2</v>
      </c>
      <c r="B52" s="29" t="s">
        <v>98</v>
      </c>
      <c r="C52" s="30"/>
      <c r="D52" s="30" t="str">
        <f>IF($C52="","",VLOOKUP($C52,KALPit!$F$10:$BI$212,D$4,FALSE))</f>
        <v/>
      </c>
      <c r="E52" s="31" t="str">
        <f>IF($C52="","",VLOOKUP($C52,KALPit!$F$10:$BI$212,E$4+1,FALSE))</f>
        <v/>
      </c>
      <c r="F52" s="263" t="str">
        <f t="shared" ref="F52:F56" si="88">IF($C52="","",IF(AG52&gt;7,1,0))</f>
        <v/>
      </c>
      <c r="G52" s="263" t="str">
        <f t="shared" ref="G52:G56" si="89">IF($C52="","",IF(AG52&gt;6.5,1,0))</f>
        <v/>
      </c>
      <c r="H52" s="263" t="str">
        <f t="shared" ref="H52:H56" si="90">IF($C52="","",IF(AG52&gt;6,1,0))</f>
        <v/>
      </c>
      <c r="I52" s="92" t="str">
        <f>IF($C52="","",VLOOKUP($C52,KALPit!$F$10:$BI$170,I$49,FALSE))</f>
        <v/>
      </c>
      <c r="J52" s="70" t="str">
        <f t="shared" si="87"/>
        <v/>
      </c>
      <c r="K52" s="263" t="str">
        <f>IF($C52="","",VLOOKUP($C52,KALPit!$F$10:$BI$170,K$49,FALSE))</f>
        <v/>
      </c>
      <c r="L52" s="263" t="str">
        <f>IF($C52="","",VLOOKUP($C52,KALPit!$F$10:$BI$170,L$49,FALSE))</f>
        <v/>
      </c>
      <c r="M52" s="264" t="str">
        <f>IF($C52="","",VLOOKUP($C52,KALPit!$F$10:$BI$170,M$49,FALSE))</f>
        <v/>
      </c>
      <c r="N52" s="263" t="str">
        <f>IF($C52="","",VLOOKUP($C52,KALPit!$F$10:$BI$170,N$49,FALSE))</f>
        <v/>
      </c>
      <c r="O52" s="263" t="str">
        <f>IF($C52="","",VLOOKUP($C52,KALPit!$F$10:$BI$170,O$49,FALSE))</f>
        <v/>
      </c>
      <c r="P52" s="263" t="str">
        <f>IF($C52="","",VLOOKUP($C52,KALPit!$F$10:$BI$170,P$49,FALSE))</f>
        <v/>
      </c>
      <c r="Q52" s="263" t="str">
        <f>IF($C52="","",VLOOKUP($C52,KALPit!$F$10:$BI$170,Q$49,FALSE))</f>
        <v/>
      </c>
      <c r="R52" s="263" t="str">
        <f>IF($C52="","",VLOOKUP($C52,KALPit!$F$10:$BI$170,R$49,FALSE))</f>
        <v/>
      </c>
      <c r="S52" s="263" t="str">
        <f>IF($C52="","",VLOOKUP($C52,KALPit!$F$10:$BI$170,S$49,FALSE))</f>
        <v/>
      </c>
      <c r="T52" s="263" t="str">
        <f>IF($C52="","",VLOOKUP($C52,KALPit!$F$10:$BI$170,T$49,FALSE))</f>
        <v/>
      </c>
      <c r="U52" s="263" t="str">
        <f>IF($C52="","",VLOOKUP($C52,KALPit!$F$10:$BI$170,U$49,FALSE))</f>
        <v/>
      </c>
      <c r="V52" s="263" t="str">
        <f>IF($C52="","",VLOOKUP($C52,KALPit!$F$10:$BI$170,V$49,FALSE))</f>
        <v/>
      </c>
      <c r="W52" s="263" t="str">
        <f>IF($C52="","",VLOOKUP($C52,KALPit!$F$10:$BI$170,W$49,FALSE))</f>
        <v/>
      </c>
      <c r="X52" s="263" t="str">
        <f>IF($C52="","",VLOOKUP($C52,KALPit!$F$10:$BI$170,X$49,FALSE))</f>
        <v/>
      </c>
      <c r="Y52" s="264" t="str">
        <f>IF($C52="","",VLOOKUP($C52,KALPit!$F$10:$BI$170,Y$49,FALSE))</f>
        <v/>
      </c>
      <c r="Z52" s="46" t="str">
        <f>IF($C52="","",VLOOKUP($C52,KALPit!$F$10:$BI$170,Z$49,FALSE))</f>
        <v/>
      </c>
      <c r="AA52" s="263" t="str">
        <f>IF($C52="","",VLOOKUP($C52,KALPit!$F$10:$BI$170,AA$49,FALSE))</f>
        <v/>
      </c>
      <c r="AB52" s="73" t="str">
        <f>IF($C52="","",VLOOKUP($C52,KALPit!$F$10:$BI$170,AB$49,FALSE))</f>
        <v/>
      </c>
      <c r="AC52" s="60" t="str">
        <f>IF($C52="","",VLOOKUP($C52,KALPit!$F$10:$BI$170,AC$49,FALSE))</f>
        <v/>
      </c>
      <c r="AD52" s="263" t="str">
        <f>IF($C52="","",VLOOKUP($C52,KALPit!$F$10:$BI$170,AD$49,FALSE))</f>
        <v/>
      </c>
      <c r="AE52" s="263" t="str">
        <f>IF($C52="","",VLOOKUP($C52,KALPit!$F$10:$BI$170,AE$49,FALSE))</f>
        <v/>
      </c>
      <c r="AF52" s="264" t="str">
        <f>IF($C52="","",VLOOKUP($C52,KALPit!$F$10:$BI$170,AF$49,FALSE))</f>
        <v/>
      </c>
      <c r="AG52" s="60" t="str">
        <f>IF($C52="","",VLOOKUP($C52,KALPit!$F$10:$BI$170,AG$49,FALSE))</f>
        <v/>
      </c>
    </row>
    <row r="53" spans="1:33" x14ac:dyDescent="0.25">
      <c r="A53" s="263">
        <v>3</v>
      </c>
      <c r="B53" s="29" t="s">
        <v>98</v>
      </c>
      <c r="C53" s="58"/>
      <c r="D53" s="30" t="str">
        <f>IF($C53="","",VLOOKUP($C53,KALPit!$F$10:$BI$212,D$4,FALSE))</f>
        <v/>
      </c>
      <c r="E53" s="31" t="str">
        <f>IF($C53="","",VLOOKUP($C53,KALPit!$F$10:$BI$212,E$4+1,FALSE))</f>
        <v/>
      </c>
      <c r="F53" s="263" t="str">
        <f t="shared" si="88"/>
        <v/>
      </c>
      <c r="G53" s="263" t="str">
        <f t="shared" si="89"/>
        <v/>
      </c>
      <c r="H53" s="263" t="str">
        <f t="shared" si="90"/>
        <v/>
      </c>
      <c r="I53" s="92" t="str">
        <f>IF($C53="","",VLOOKUP($C53,KALPit!$F$10:$BI$170,I$49,FALSE))</f>
        <v/>
      </c>
      <c r="J53" s="70" t="str">
        <f t="shared" si="87"/>
        <v/>
      </c>
      <c r="K53" s="263" t="str">
        <f>IF($C53="","",VLOOKUP($C53,KALPit!$F$10:$BI$170,K$49,FALSE))</f>
        <v/>
      </c>
      <c r="L53" s="263" t="str">
        <f>IF($C53="","",VLOOKUP($C53,KALPit!$F$10:$BI$170,L$49,FALSE))</f>
        <v/>
      </c>
      <c r="M53" s="264" t="str">
        <f>IF($C53="","",VLOOKUP($C53,KALPit!$F$10:$BI$170,M$49,FALSE))</f>
        <v/>
      </c>
      <c r="N53" s="263" t="str">
        <f>IF($C53="","",VLOOKUP($C53,KALPit!$F$10:$BI$170,N$49,FALSE))</f>
        <v/>
      </c>
      <c r="O53" s="263" t="str">
        <f>IF($C53="","",VLOOKUP($C53,KALPit!$F$10:$BI$170,O$49,FALSE))</f>
        <v/>
      </c>
      <c r="P53" s="263" t="str">
        <f>IF($C53="","",VLOOKUP($C53,KALPit!$F$10:$BI$170,P$49,FALSE))</f>
        <v/>
      </c>
      <c r="Q53" s="263" t="str">
        <f>IF($C53="","",VLOOKUP($C53,KALPit!$F$10:$BI$170,Q$49,FALSE))</f>
        <v/>
      </c>
      <c r="R53" s="263" t="str">
        <f>IF($C53="","",VLOOKUP($C53,KALPit!$F$10:$BI$170,R$49,FALSE))</f>
        <v/>
      </c>
      <c r="S53" s="263" t="str">
        <f>IF($C53="","",VLOOKUP($C53,KALPit!$F$10:$BI$170,S$49,FALSE))</f>
        <v/>
      </c>
      <c r="T53" s="263" t="str">
        <f>IF($C53="","",VLOOKUP($C53,KALPit!$F$10:$BI$170,T$49,FALSE))</f>
        <v/>
      </c>
      <c r="U53" s="263" t="str">
        <f>IF($C53="","",VLOOKUP($C53,KALPit!$F$10:$BI$170,U$49,FALSE))</f>
        <v/>
      </c>
      <c r="V53" s="263" t="str">
        <f>IF($C53="","",VLOOKUP($C53,KALPit!$F$10:$BI$170,V$49,FALSE))</f>
        <v/>
      </c>
      <c r="W53" s="263" t="str">
        <f>IF($C53="","",VLOOKUP($C53,KALPit!$F$10:$BI$170,W$49,FALSE))</f>
        <v/>
      </c>
      <c r="X53" s="263" t="str">
        <f>IF($C53="","",VLOOKUP($C53,KALPit!$F$10:$BI$170,X$49,FALSE))</f>
        <v/>
      </c>
      <c r="Y53" s="264" t="str">
        <f>IF($C53="","",VLOOKUP($C53,KALPit!$F$10:$BI$170,Y$49,FALSE))</f>
        <v/>
      </c>
      <c r="Z53" s="46" t="str">
        <f>IF($C53="","",VLOOKUP($C53,KALPit!$F$10:$BI$170,Z$49,FALSE))</f>
        <v/>
      </c>
      <c r="AA53" s="263" t="str">
        <f>IF($C53="","",VLOOKUP($C53,KALPit!$F$10:$BI$170,AA$49,FALSE))</f>
        <v/>
      </c>
      <c r="AB53" s="73" t="str">
        <f>IF($C53="","",VLOOKUP($C53,KALPit!$F$10:$BI$170,AB$49,FALSE))</f>
        <v/>
      </c>
      <c r="AC53" s="60" t="str">
        <f>IF($C53="","",VLOOKUP($C53,KALPit!$F$10:$BI$170,AC$49,FALSE))</f>
        <v/>
      </c>
      <c r="AD53" s="263" t="str">
        <f>IF($C53="","",VLOOKUP($C53,KALPit!$F$10:$BI$170,AD$49,FALSE))</f>
        <v/>
      </c>
      <c r="AE53" s="263" t="str">
        <f>IF($C53="","",VLOOKUP($C53,KALPit!$F$10:$BI$170,AE$49,FALSE))</f>
        <v/>
      </c>
      <c r="AF53" s="264" t="str">
        <f>IF($C53="","",VLOOKUP($C53,KALPit!$F$10:$BI$170,AF$49,FALSE))</f>
        <v/>
      </c>
      <c r="AG53" s="60" t="str">
        <f>IF($C53="","",VLOOKUP($C53,KALPit!$F$10:$BI$170,AG$49,FALSE))</f>
        <v/>
      </c>
    </row>
    <row r="54" spans="1:33" x14ac:dyDescent="0.25">
      <c r="A54" s="263">
        <v>4</v>
      </c>
      <c r="B54" s="29" t="s">
        <v>98</v>
      </c>
      <c r="C54" s="58"/>
      <c r="D54" s="30" t="str">
        <f>IF($C54="","",VLOOKUP($C54,KALPit!$F$10:$BI$212,D$4,FALSE))</f>
        <v/>
      </c>
      <c r="E54" s="31" t="str">
        <f>IF($C54="","",VLOOKUP($C54,KALPit!$F$10:$BI$212,E$4+1,FALSE))</f>
        <v/>
      </c>
      <c r="F54" s="263" t="str">
        <f t="shared" si="88"/>
        <v/>
      </c>
      <c r="G54" s="263" t="str">
        <f t="shared" si="89"/>
        <v/>
      </c>
      <c r="H54" s="263" t="str">
        <f t="shared" si="90"/>
        <v/>
      </c>
      <c r="I54" s="92" t="str">
        <f>IF($C54="","",VLOOKUP($C54,KALPit!$F$10:$BI$170,I$49,FALSE))</f>
        <v/>
      </c>
      <c r="J54" s="70" t="str">
        <f t="shared" si="87"/>
        <v/>
      </c>
      <c r="K54" s="263" t="str">
        <f>IF($C54="","",VLOOKUP($C54,KALPit!$F$10:$BI$170,K$49,FALSE))</f>
        <v/>
      </c>
      <c r="L54" s="263" t="str">
        <f>IF($C54="","",VLOOKUP($C54,KALPit!$F$10:$BI$170,L$49,FALSE))</f>
        <v/>
      </c>
      <c r="M54" s="264" t="str">
        <f>IF($C54="","",VLOOKUP($C54,KALPit!$F$10:$BI$170,M$49,FALSE))</f>
        <v/>
      </c>
      <c r="N54" s="263" t="str">
        <f>IF($C54="","",VLOOKUP($C54,KALPit!$F$10:$BI$170,N$49,FALSE))</f>
        <v/>
      </c>
      <c r="O54" s="263" t="str">
        <f>IF($C54="","",VLOOKUP($C54,KALPit!$F$10:$BI$170,O$49,FALSE))</f>
        <v/>
      </c>
      <c r="P54" s="263" t="str">
        <f>IF($C54="","",VLOOKUP($C54,KALPit!$F$10:$BI$170,P$49,FALSE))</f>
        <v/>
      </c>
      <c r="Q54" s="263" t="str">
        <f>IF($C54="","",VLOOKUP($C54,KALPit!$F$10:$BI$170,Q$49,FALSE))</f>
        <v/>
      </c>
      <c r="R54" s="263" t="str">
        <f>IF($C54="","",VLOOKUP($C54,KALPit!$F$10:$BI$170,R$49,FALSE))</f>
        <v/>
      </c>
      <c r="S54" s="263" t="str">
        <f>IF($C54="","",VLOOKUP($C54,KALPit!$F$10:$BI$170,S$49,FALSE))</f>
        <v/>
      </c>
      <c r="T54" s="263" t="str">
        <f>IF($C54="","",VLOOKUP($C54,KALPit!$F$10:$BI$170,T$49,FALSE))</f>
        <v/>
      </c>
      <c r="U54" s="263" t="str">
        <f>IF($C54="","",VLOOKUP($C54,KALPit!$F$10:$BI$170,U$49,FALSE))</f>
        <v/>
      </c>
      <c r="V54" s="263" t="str">
        <f>IF($C54="","",VLOOKUP($C54,KALPit!$F$10:$BI$170,V$49,FALSE))</f>
        <v/>
      </c>
      <c r="W54" s="263" t="str">
        <f>IF($C54="","",VLOOKUP($C54,KALPit!$F$10:$BI$170,W$49,FALSE))</f>
        <v/>
      </c>
      <c r="X54" s="263" t="str">
        <f>IF($C54="","",VLOOKUP($C54,KALPit!$F$10:$BI$170,X$49,FALSE))</f>
        <v/>
      </c>
      <c r="Y54" s="264" t="str">
        <f>IF($C54="","",VLOOKUP($C54,KALPit!$F$10:$BI$170,Y$49,FALSE))</f>
        <v/>
      </c>
      <c r="Z54" s="46" t="str">
        <f>IF($C54="","",VLOOKUP($C54,KALPit!$F$10:$BI$170,Z$49,FALSE))</f>
        <v/>
      </c>
      <c r="AA54" s="263" t="str">
        <f>IF($C54="","",VLOOKUP($C54,KALPit!$F$10:$BI$170,AA$49,FALSE))</f>
        <v/>
      </c>
      <c r="AB54" s="73" t="str">
        <f>IF($C54="","",VLOOKUP($C54,KALPit!$F$10:$BI$170,AB$49,FALSE))</f>
        <v/>
      </c>
      <c r="AC54" s="60" t="str">
        <f>IF($C54="","",VLOOKUP($C54,KALPit!$F$10:$BI$170,AC$49,FALSE))</f>
        <v/>
      </c>
      <c r="AD54" s="263" t="str">
        <f>IF($C54="","",VLOOKUP($C54,KALPit!$F$10:$BI$170,AD$49,FALSE))</f>
        <v/>
      </c>
      <c r="AE54" s="263" t="str">
        <f>IF($C54="","",VLOOKUP($C54,KALPit!$F$10:$BI$170,AE$49,FALSE))</f>
        <v/>
      </c>
      <c r="AF54" s="264" t="str">
        <f>IF($C54="","",VLOOKUP($C54,KALPit!$F$10:$BI$170,AF$49,FALSE))</f>
        <v/>
      </c>
      <c r="AG54" s="60" t="str">
        <f>IF($C54="","",VLOOKUP($C54,KALPit!$F$10:$BI$170,AG$49,FALSE))</f>
        <v/>
      </c>
    </row>
    <row r="55" spans="1:33" x14ac:dyDescent="0.25">
      <c r="A55" s="263">
        <v>5</v>
      </c>
      <c r="B55" s="29" t="s">
        <v>98</v>
      </c>
      <c r="C55" s="58"/>
      <c r="D55" s="30" t="str">
        <f>IF($C55="","",VLOOKUP($C55,KALPit!$F$10:$BI$212,D$4,FALSE))</f>
        <v/>
      </c>
      <c r="E55" s="31" t="str">
        <f>IF($C55="","",VLOOKUP($C55,KALPit!$F$10:$BI$212,E$4+1,FALSE))</f>
        <v/>
      </c>
      <c r="F55" s="263" t="str">
        <f t="shared" si="88"/>
        <v/>
      </c>
      <c r="G55" s="263" t="str">
        <f t="shared" si="89"/>
        <v/>
      </c>
      <c r="H55" s="263" t="str">
        <f t="shared" si="90"/>
        <v/>
      </c>
      <c r="I55" s="92" t="str">
        <f>IF($C55="","",VLOOKUP($C55,KALPit!$F$10:$BI$170,I$49,FALSE))</f>
        <v/>
      </c>
      <c r="J55" s="70" t="str">
        <f t="shared" si="87"/>
        <v/>
      </c>
      <c r="K55" s="263" t="str">
        <f>IF($C55="","",VLOOKUP($C55,KALPit!$F$10:$BI$170,K$49,FALSE))</f>
        <v/>
      </c>
      <c r="L55" s="263" t="str">
        <f>IF($C55="","",VLOOKUP($C55,KALPit!$F$10:$BI$170,L$49,FALSE))</f>
        <v/>
      </c>
      <c r="M55" s="264" t="str">
        <f>IF($C55="","",VLOOKUP($C55,KALPit!$F$10:$BI$170,M$49,FALSE))</f>
        <v/>
      </c>
      <c r="N55" s="263" t="str">
        <f>IF($C55="","",VLOOKUP($C55,KALPit!$F$10:$BI$170,N$49,FALSE))</f>
        <v/>
      </c>
      <c r="O55" s="263" t="str">
        <f>IF($C55="","",VLOOKUP($C55,KALPit!$F$10:$BI$170,O$49,FALSE))</f>
        <v/>
      </c>
      <c r="P55" s="263" t="str">
        <f>IF($C55="","",VLOOKUP($C55,KALPit!$F$10:$BI$170,P$49,FALSE))</f>
        <v/>
      </c>
      <c r="Q55" s="263" t="str">
        <f>IF($C55="","",VLOOKUP($C55,KALPit!$F$10:$BI$170,Q$49,FALSE))</f>
        <v/>
      </c>
      <c r="R55" s="263" t="str">
        <f>IF($C55="","",VLOOKUP($C55,KALPit!$F$10:$BI$170,R$49,FALSE))</f>
        <v/>
      </c>
      <c r="S55" s="263" t="str">
        <f>IF($C55="","",VLOOKUP($C55,KALPit!$F$10:$BI$170,S$49,FALSE))</f>
        <v/>
      </c>
      <c r="T55" s="263" t="str">
        <f>IF($C55="","",VLOOKUP($C55,KALPit!$F$10:$BI$170,T$49,FALSE))</f>
        <v/>
      </c>
      <c r="U55" s="263" t="str">
        <f>IF($C55="","",VLOOKUP($C55,KALPit!$F$10:$BI$170,U$49,FALSE))</f>
        <v/>
      </c>
      <c r="V55" s="263" t="str">
        <f>IF($C55="","",VLOOKUP($C55,KALPit!$F$10:$BI$170,V$49,FALSE))</f>
        <v/>
      </c>
      <c r="W55" s="263" t="str">
        <f>IF($C55="","",VLOOKUP($C55,KALPit!$F$10:$BI$170,W$49,FALSE))</f>
        <v/>
      </c>
      <c r="X55" s="263" t="str">
        <f>IF($C55="","",VLOOKUP($C55,KALPit!$F$10:$BI$170,X$49,FALSE))</f>
        <v/>
      </c>
      <c r="Y55" s="264" t="str">
        <f>IF($C55="","",VLOOKUP($C55,KALPit!$F$10:$BI$170,Y$49,FALSE))</f>
        <v/>
      </c>
      <c r="Z55" s="46" t="str">
        <f>IF($C55="","",VLOOKUP($C55,KALPit!$F$10:$BI$170,Z$49,FALSE))</f>
        <v/>
      </c>
      <c r="AA55" s="263" t="str">
        <f>IF($C55="","",VLOOKUP($C55,KALPit!$F$10:$BI$170,AA$49,FALSE))</f>
        <v/>
      </c>
      <c r="AB55" s="73" t="str">
        <f>IF($C55="","",VLOOKUP($C55,KALPit!$F$10:$BI$170,AB$49,FALSE))</f>
        <v/>
      </c>
      <c r="AC55" s="60" t="str">
        <f>IF($C55="","",VLOOKUP($C55,KALPit!$F$10:$BI$170,AC$49,FALSE))</f>
        <v/>
      </c>
      <c r="AD55" s="263" t="str">
        <f>IF($C55="","",VLOOKUP($C55,KALPit!$F$10:$BI$170,AD$49,FALSE))</f>
        <v/>
      </c>
      <c r="AE55" s="263" t="str">
        <f>IF($C55="","",VLOOKUP($C55,KALPit!$F$10:$BI$170,AE$49,FALSE))</f>
        <v/>
      </c>
      <c r="AF55" s="264" t="str">
        <f>IF($C55="","",VLOOKUP($C55,KALPit!$F$10:$BI$170,AF$49,FALSE))</f>
        <v/>
      </c>
      <c r="AG55" s="60" t="str">
        <f>IF($C55="","",VLOOKUP($C55,KALPit!$F$10:$BI$170,AG$49,FALSE))</f>
        <v/>
      </c>
    </row>
    <row r="56" spans="1:33" x14ac:dyDescent="0.25">
      <c r="A56" s="263">
        <v>6</v>
      </c>
      <c r="B56" s="32" t="s">
        <v>117</v>
      </c>
      <c r="C56" s="261"/>
      <c r="D56" s="33" t="str">
        <f>IF($C56="","",VLOOKUP($C56,KALPit!$F$10:$BI$212,D$4,FALSE))</f>
        <v/>
      </c>
      <c r="E56" s="35" t="str">
        <f>IF($C56="","",VLOOKUP($C56,KALPit!$F$10:$BI$212,E$4+1,FALSE))</f>
        <v/>
      </c>
      <c r="F56" s="261" t="str">
        <f t="shared" si="88"/>
        <v/>
      </c>
      <c r="G56" s="261" t="str">
        <f t="shared" si="89"/>
        <v/>
      </c>
      <c r="H56" s="261" t="str">
        <f t="shared" si="90"/>
        <v/>
      </c>
      <c r="I56" s="93" t="str">
        <f>IF($C56="","",VLOOKUP($C56,KALPit!$F$10:$BI$170,I$49,FALSE))</f>
        <v/>
      </c>
      <c r="J56" s="71" t="str">
        <f t="shared" si="87"/>
        <v/>
      </c>
      <c r="K56" s="261" t="str">
        <f>IF($C56="","",VLOOKUP($C56,KALPit!$F$10:$BI$170,K$49,FALSE))</f>
        <v/>
      </c>
      <c r="L56" s="261" t="str">
        <f>IF($C56="","",VLOOKUP($C56,KALPit!$F$10:$BI$170,L$49,FALSE))</f>
        <v/>
      </c>
      <c r="M56" s="262" t="str">
        <f>IF($C56="","",VLOOKUP($C56,KALPit!$F$10:$BI$170,M$49,FALSE))</f>
        <v/>
      </c>
      <c r="N56" s="261" t="str">
        <f>IF($C56="","",VLOOKUP($C56,KALPit!$F$10:$BI$170,N$49,FALSE))</f>
        <v/>
      </c>
      <c r="O56" s="261" t="str">
        <f>IF($C56="","",VLOOKUP($C56,KALPit!$F$10:$BI$170,O$49,FALSE))</f>
        <v/>
      </c>
      <c r="P56" s="261" t="str">
        <f>IF($C56="","",VLOOKUP($C56,KALPit!$F$10:$BI$170,P$49,FALSE))</f>
        <v/>
      </c>
      <c r="Q56" s="261" t="str">
        <f>IF($C56="","",VLOOKUP($C56,KALPit!$F$10:$BI$170,Q$49,FALSE))</f>
        <v/>
      </c>
      <c r="R56" s="261" t="str">
        <f>IF($C56="","",VLOOKUP($C56,KALPit!$F$10:$BI$170,R$49,FALSE))</f>
        <v/>
      </c>
      <c r="S56" s="261" t="str">
        <f>IF($C56="","",VLOOKUP($C56,KALPit!$F$10:$BI$170,S$49,FALSE))</f>
        <v/>
      </c>
      <c r="T56" s="261" t="str">
        <f>IF($C56="","",VLOOKUP($C56,KALPit!$F$10:$BI$170,T$49,FALSE))</f>
        <v/>
      </c>
      <c r="U56" s="261" t="str">
        <f>IF($C56="","",VLOOKUP($C56,KALPit!$F$10:$BI$170,U$49,FALSE))</f>
        <v/>
      </c>
      <c r="V56" s="261" t="str">
        <f>IF($C56="","",VLOOKUP($C56,KALPit!$F$10:$BI$170,V$49,FALSE))</f>
        <v/>
      </c>
      <c r="W56" s="261" t="str">
        <f>IF($C56="","",VLOOKUP($C56,KALPit!$F$10:$BI$170,W$49,FALSE))</f>
        <v/>
      </c>
      <c r="X56" s="261" t="str">
        <f>IF($C56="","",VLOOKUP($C56,KALPit!$F$10:$BI$170,X$49,FALSE))</f>
        <v/>
      </c>
      <c r="Y56" s="262" t="str">
        <f>IF($C56="","",VLOOKUP($C56,KALPit!$F$10:$BI$170,Y$49,FALSE))</f>
        <v/>
      </c>
      <c r="Z56" s="47" t="str">
        <f>IF($C56="","",VLOOKUP($C56,KALPit!$F$10:$BI$170,Z$49,FALSE))</f>
        <v/>
      </c>
      <c r="AA56" s="261" t="str">
        <f>IF($C56="","",VLOOKUP($C56,KALPit!$F$10:$BI$170,AA$49,FALSE))</f>
        <v/>
      </c>
      <c r="AB56" s="74" t="str">
        <f>IF($C56="","",VLOOKUP($C56,KALPit!$F$10:$BI$170,AB$49,FALSE))</f>
        <v/>
      </c>
      <c r="AC56" s="61" t="str">
        <f>IF($C56="","",VLOOKUP($C56,KALPit!$F$10:$BI$170,AC$49,FALSE))</f>
        <v/>
      </c>
      <c r="AD56" s="261" t="str">
        <f>IF($C56="","",VLOOKUP($C56,KALPit!$F$10:$BI$170,AD$49,FALSE))</f>
        <v/>
      </c>
      <c r="AE56" s="261" t="str">
        <f>IF($C56="","",VLOOKUP($C56,KALPit!$F$10:$BI$170,AE$49,FALSE))</f>
        <v/>
      </c>
      <c r="AF56" s="262" t="str">
        <f>IF($C56="","",VLOOKUP($C56,KALPit!$F$10:$BI$170,AF$49,FALSE))</f>
        <v/>
      </c>
      <c r="AG56" s="61" t="str">
        <f>IF($C56="","",VLOOKUP($C56,KALPit!$F$10:$BI$170,AG$49,FALSE))</f>
        <v/>
      </c>
    </row>
    <row r="57" spans="1:33" x14ac:dyDescent="0.25">
      <c r="Z57" s="263"/>
      <c r="AA57" s="263"/>
      <c r="AB57" s="263"/>
    </row>
    <row r="58" spans="1:33" ht="57" x14ac:dyDescent="0.25">
      <c r="A58" s="18" t="s">
        <v>183</v>
      </c>
      <c r="B58" s="258" t="s">
        <v>118</v>
      </c>
      <c r="C58" s="37" t="s">
        <v>108</v>
      </c>
      <c r="D58" s="37" t="s">
        <v>81</v>
      </c>
      <c r="E58" s="37" t="s">
        <v>92</v>
      </c>
      <c r="F58" s="48" t="s">
        <v>180</v>
      </c>
      <c r="G58" s="40" t="s">
        <v>181</v>
      </c>
      <c r="H58" s="49" t="s">
        <v>182</v>
      </c>
      <c r="I58" s="69" t="s">
        <v>202</v>
      </c>
      <c r="J58" s="40" t="s">
        <v>179</v>
      </c>
      <c r="K58" s="72" t="s">
        <v>176</v>
      </c>
      <c r="L58" s="67" t="s">
        <v>177</v>
      </c>
      <c r="M58" s="68" t="s">
        <v>178</v>
      </c>
      <c r="N58" s="67" t="s">
        <v>50</v>
      </c>
      <c r="O58" s="67" t="s">
        <v>52</v>
      </c>
      <c r="P58" s="67" t="s">
        <v>54</v>
      </c>
      <c r="Q58" s="67" t="s">
        <v>56</v>
      </c>
      <c r="R58" s="67" t="s">
        <v>58</v>
      </c>
      <c r="S58" s="67" t="s">
        <v>98</v>
      </c>
      <c r="T58" s="67" t="s">
        <v>61</v>
      </c>
      <c r="U58" s="67" t="s">
        <v>63</v>
      </c>
      <c r="V58" s="67" t="s">
        <v>65</v>
      </c>
      <c r="W58" s="67" t="s">
        <v>67</v>
      </c>
      <c r="X58" s="67" t="s">
        <v>69</v>
      </c>
      <c r="Y58" s="68" t="s">
        <v>71</v>
      </c>
      <c r="Z58" s="72" t="s">
        <v>189</v>
      </c>
      <c r="AA58" s="67" t="s">
        <v>188</v>
      </c>
      <c r="AB58" s="68" t="s">
        <v>190</v>
      </c>
      <c r="AC58" s="276" t="s">
        <v>403</v>
      </c>
      <c r="AD58" s="67" t="s">
        <v>176</v>
      </c>
      <c r="AE58" s="67" t="s">
        <v>177</v>
      </c>
      <c r="AF58" s="68" t="s">
        <v>178</v>
      </c>
      <c r="AG58" s="276" t="s">
        <v>187</v>
      </c>
    </row>
    <row r="59" spans="1:33" x14ac:dyDescent="0.25">
      <c r="A59">
        <v>1</v>
      </c>
      <c r="B59" s="29" t="s">
        <v>99</v>
      </c>
      <c r="C59" s="58"/>
      <c r="D59" s="30" t="str">
        <f>IF($C59="","",VLOOKUP($C59,KALPit!$F$10:$BI$212,D$4,FALSE))</f>
        <v/>
      </c>
      <c r="E59" s="30" t="str">
        <f>IF($C59="","",VLOOKUP($C59,KALPit!$F$10:$BI$212,E$4+1,FALSE))</f>
        <v/>
      </c>
      <c r="F59" s="46" t="str">
        <f t="shared" ref="F59:F60" si="91">IF($C59="","",IF(AG59&gt;7,1,0))</f>
        <v/>
      </c>
      <c r="G59" s="263" t="str">
        <f t="shared" ref="G59:G60" si="92">IF($C59="","",IF(AG59&gt;6.5,1,0))</f>
        <v/>
      </c>
      <c r="H59" s="264" t="str">
        <f t="shared" ref="H59:H60" si="93">IF($C59="","",IF(AG59&gt;6,1,0))</f>
        <v/>
      </c>
      <c r="I59" s="91" t="str">
        <f>IF($C59="","",VLOOKUP($C59,KALPit!$F$10:$BI$170,I$49,FALSE))</f>
        <v/>
      </c>
      <c r="J59" s="263" t="str">
        <f>IF($C59="","",COUNT(N59:Y59))</f>
        <v/>
      </c>
      <c r="K59" s="46" t="str">
        <f>IF($C59="","",VLOOKUP($C59,KALPit!$F$10:$BI$170,K$49,FALSE))</f>
        <v/>
      </c>
      <c r="L59" s="263" t="str">
        <f>IF($C59="","",VLOOKUP($C59,KALPit!$F$10:$BI$170,L$49,FALSE))</f>
        <v/>
      </c>
      <c r="M59" s="264" t="str">
        <f>IF($C59="","",VLOOKUP($C59,KALPit!$F$10:$BI$170,M$49,FALSE))</f>
        <v/>
      </c>
      <c r="N59" s="263" t="str">
        <f>IF($C59="","",VLOOKUP($C59,KALPit!$F$10:$BI$170,N$49,FALSE))</f>
        <v/>
      </c>
      <c r="O59" s="263" t="str">
        <f>IF($C59="","",VLOOKUP($C59,KALPit!$F$10:$BI$170,O$49,FALSE))</f>
        <v/>
      </c>
      <c r="P59" s="263" t="str">
        <f>IF($C59="","",VLOOKUP($C59,KALPit!$F$10:$BI$170,P$49,FALSE))</f>
        <v/>
      </c>
      <c r="Q59" s="263" t="str">
        <f>IF($C59="","",VLOOKUP($C59,KALPit!$F$10:$BI$170,Q$49,FALSE))</f>
        <v/>
      </c>
      <c r="R59" s="263" t="str">
        <f>IF($C59="","",VLOOKUP($C59,KALPit!$F$10:$BI$170,R$49,FALSE))</f>
        <v/>
      </c>
      <c r="S59" s="263" t="str">
        <f>IF($C59="","",VLOOKUP($C59,KALPit!$F$10:$BI$170,S$49,FALSE))</f>
        <v/>
      </c>
      <c r="T59" s="263" t="str">
        <f>IF($C59="","",VLOOKUP($C59,KALPit!$F$10:$BI$170,T$49,FALSE))</f>
        <v/>
      </c>
      <c r="U59" s="263" t="str">
        <f>IF($C59="","",VLOOKUP($C59,KALPit!$F$10:$BI$170,U$49,FALSE))</f>
        <v/>
      </c>
      <c r="V59" s="263" t="str">
        <f>IF($C59="","",VLOOKUP($C59,KALPit!$F$10:$BI$170,V$49,FALSE))</f>
        <v/>
      </c>
      <c r="W59" s="263" t="str">
        <f>IF($C59="","",VLOOKUP($C59,KALPit!$F$10:$BI$170,W$49,FALSE))</f>
        <v/>
      </c>
      <c r="X59" s="263" t="str">
        <f>IF($C59="","",VLOOKUP($C59,KALPit!$F$10:$BI$170,X$49,FALSE))</f>
        <v/>
      </c>
      <c r="Y59" s="264" t="str">
        <f>IF($C59="","",VLOOKUP($C59,KALPit!$F$10:$BI$170,Y$49,FALSE))</f>
        <v/>
      </c>
      <c r="Z59" s="46" t="str">
        <f>IF($C59="","",VLOOKUP($C59,KALPit!$F$10:$BI$170,Z$49,FALSE))</f>
        <v/>
      </c>
      <c r="AA59" s="263" t="str">
        <f>IF($C59="","",VLOOKUP($C59,KALPit!$F$10:$BI$170,AA$49,FALSE))</f>
        <v/>
      </c>
      <c r="AB59" s="73" t="str">
        <f>IF($C59="","",VLOOKUP($C59,KALPit!$F$10:$BI$170,AB$49,FALSE))</f>
        <v/>
      </c>
      <c r="AC59" s="277" t="str">
        <f>IF($C59="","",VLOOKUP($C59,KALPit!$F$10:$BI$170,AC$49,FALSE))</f>
        <v/>
      </c>
      <c r="AD59" s="263" t="str">
        <f>IF($C59="","",VLOOKUP($C59,KALPit!$F$10:$BI$170,AD$49,FALSE))</f>
        <v/>
      </c>
      <c r="AE59" s="263" t="str">
        <f>IF($C59="","",VLOOKUP($C59,KALPit!$F$10:$BI$170,AE$49,FALSE))</f>
        <v/>
      </c>
      <c r="AF59" s="264" t="str">
        <f>IF($C59="","",VLOOKUP($C59,KALPit!$F$10:$BI$170,AF$49,FALSE))</f>
        <v/>
      </c>
      <c r="AG59" s="277" t="str">
        <f>IF($C59="","",VLOOKUP($C59,KALPit!$F$10:$BI$170,AG$49,FALSE))</f>
        <v/>
      </c>
    </row>
    <row r="60" spans="1:33" x14ac:dyDescent="0.25">
      <c r="A60">
        <v>2</v>
      </c>
      <c r="B60" s="32" t="s">
        <v>119</v>
      </c>
      <c r="C60" s="33"/>
      <c r="D60" s="33" t="str">
        <f>IF($C60="","",VLOOKUP($C60,KALPit!$F$10:$BI$212,D$4,FALSE))</f>
        <v/>
      </c>
      <c r="E60" s="33" t="str">
        <f>IF($C60="","",VLOOKUP($C60,KALPit!$F$10:$BI$212,E$4+1,FALSE))</f>
        <v/>
      </c>
      <c r="F60" s="47" t="str">
        <f t="shared" si="91"/>
        <v/>
      </c>
      <c r="G60" s="261" t="str">
        <f t="shared" si="92"/>
        <v/>
      </c>
      <c r="H60" s="262" t="str">
        <f t="shared" si="93"/>
        <v/>
      </c>
      <c r="I60" s="93" t="str">
        <f>IF($C60="","",VLOOKUP($C60,KALPit!$F$10:$BI$170,I$49,FALSE))</f>
        <v/>
      </c>
      <c r="J60" s="261" t="str">
        <f>IF($C60="","",COUNT(N60:Y60))</f>
        <v/>
      </c>
      <c r="K60" s="47" t="str">
        <f>IF($C60="","",VLOOKUP($C60,KALPit!$F$10:$BI$170,K$49,FALSE))</f>
        <v/>
      </c>
      <c r="L60" s="261" t="str">
        <f>IF($C60="","",VLOOKUP($C60,KALPit!$F$10:$BI$170,L$49,FALSE))</f>
        <v/>
      </c>
      <c r="M60" s="262" t="str">
        <f>IF($C60="","",VLOOKUP($C60,KALPit!$F$10:$BI$170,M$49,FALSE))</f>
        <v/>
      </c>
      <c r="N60" s="261" t="str">
        <f>IF($C60="","",VLOOKUP($C60,KALPit!$F$10:$BI$170,N$49,FALSE))</f>
        <v/>
      </c>
      <c r="O60" s="261" t="str">
        <f>IF($C60="","",VLOOKUP($C60,KALPit!$F$10:$BI$170,O$49,FALSE))</f>
        <v/>
      </c>
      <c r="P60" s="261" t="str">
        <f>IF($C60="","",VLOOKUP($C60,KALPit!$F$10:$BI$170,P$49,FALSE))</f>
        <v/>
      </c>
      <c r="Q60" s="261" t="str">
        <f>IF($C60="","",VLOOKUP($C60,KALPit!$F$10:$BI$170,Q$49,FALSE))</f>
        <v/>
      </c>
      <c r="R60" s="261" t="str">
        <f>IF($C60="","",VLOOKUP($C60,KALPit!$F$10:$BI$170,R$49,FALSE))</f>
        <v/>
      </c>
      <c r="S60" s="261" t="str">
        <f>IF($C60="","",VLOOKUP($C60,KALPit!$F$10:$BI$170,S$49,FALSE))</f>
        <v/>
      </c>
      <c r="T60" s="261" t="str">
        <f>IF($C60="","",VLOOKUP($C60,KALPit!$F$10:$BI$170,T$49,FALSE))</f>
        <v/>
      </c>
      <c r="U60" s="261" t="str">
        <f>IF($C60="","",VLOOKUP($C60,KALPit!$F$10:$BI$170,U$49,FALSE))</f>
        <v/>
      </c>
      <c r="V60" s="261" t="str">
        <f>IF($C60="","",VLOOKUP($C60,KALPit!$F$10:$BI$170,V$49,FALSE))</f>
        <v/>
      </c>
      <c r="W60" s="261" t="str">
        <f>IF($C60="","",VLOOKUP($C60,KALPit!$F$10:$BI$170,W$49,FALSE))</f>
        <v/>
      </c>
      <c r="X60" s="261" t="str">
        <f>IF($C60="","",VLOOKUP($C60,KALPit!$F$10:$BI$170,X$49,FALSE))</f>
        <v/>
      </c>
      <c r="Y60" s="262" t="str">
        <f>IF($C60="","",VLOOKUP($C60,KALPit!$F$10:$BI$170,Y$49,FALSE))</f>
        <v/>
      </c>
      <c r="Z60" s="47" t="str">
        <f>IF($C60="","",VLOOKUP($C60,KALPit!$F$10:$BI$170,Z$49,FALSE))</f>
        <v/>
      </c>
      <c r="AA60" s="261" t="str">
        <f>IF($C60="","",VLOOKUP($C60,KALPit!$F$10:$BI$170,AA$49,FALSE))</f>
        <v/>
      </c>
      <c r="AB60" s="74" t="str">
        <f>IF($C60="","",VLOOKUP($C60,KALPit!$F$10:$BI$170,AB$49,FALSE))</f>
        <v/>
      </c>
      <c r="AC60" s="61" t="str">
        <f>IF($C60="","",VLOOKUP($C60,KALPit!$F$10:$BI$170,AC$49,FALSE))</f>
        <v/>
      </c>
      <c r="AD60" s="261" t="str">
        <f>IF($C60="","",VLOOKUP($C60,KALPit!$F$10:$BI$170,AD$49,FALSE))</f>
        <v/>
      </c>
      <c r="AE60" s="261" t="str">
        <f>IF($C60="","",VLOOKUP($C60,KALPit!$F$10:$BI$170,AE$49,FALSE))</f>
        <v/>
      </c>
      <c r="AF60" s="262" t="str">
        <f>IF($C60="","",VLOOKUP($C60,KALPit!$F$10:$BI$170,AF$49,FALSE))</f>
        <v/>
      </c>
      <c r="AG60" s="61" t="str">
        <f>IF($C60="","",VLOOKUP($C60,KALPit!$F$10:$BI$170,AG$49,FALSE))</f>
        <v/>
      </c>
    </row>
    <row r="61" spans="1:33" x14ac:dyDescent="0.25">
      <c r="Z61" s="263"/>
      <c r="AA61" s="263"/>
      <c r="AB61" s="263"/>
    </row>
    <row r="62" spans="1:33" ht="57" x14ac:dyDescent="0.25">
      <c r="A62" s="18" t="s">
        <v>183</v>
      </c>
      <c r="B62" s="258" t="s">
        <v>120</v>
      </c>
      <c r="C62" s="37" t="s">
        <v>108</v>
      </c>
      <c r="D62" s="37" t="s">
        <v>81</v>
      </c>
      <c r="E62" s="37" t="s">
        <v>92</v>
      </c>
      <c r="F62" s="48" t="s">
        <v>180</v>
      </c>
      <c r="G62" s="40" t="s">
        <v>181</v>
      </c>
      <c r="H62" s="49" t="s">
        <v>182</v>
      </c>
      <c r="I62" s="69" t="s">
        <v>202</v>
      </c>
      <c r="J62" s="40" t="s">
        <v>179</v>
      </c>
      <c r="K62" s="72" t="s">
        <v>176</v>
      </c>
      <c r="L62" s="67" t="s">
        <v>177</v>
      </c>
      <c r="M62" s="68" t="s">
        <v>178</v>
      </c>
      <c r="N62" s="67" t="s">
        <v>50</v>
      </c>
      <c r="O62" s="67" t="s">
        <v>52</v>
      </c>
      <c r="P62" s="67" t="s">
        <v>54</v>
      </c>
      <c r="Q62" s="67" t="s">
        <v>56</v>
      </c>
      <c r="R62" s="67" t="s">
        <v>58</v>
      </c>
      <c r="S62" s="67" t="s">
        <v>98</v>
      </c>
      <c r="T62" s="67" t="s">
        <v>61</v>
      </c>
      <c r="U62" s="67" t="s">
        <v>63</v>
      </c>
      <c r="V62" s="67" t="s">
        <v>65</v>
      </c>
      <c r="W62" s="67" t="s">
        <v>67</v>
      </c>
      <c r="X62" s="67" t="s">
        <v>69</v>
      </c>
      <c r="Y62" s="68" t="s">
        <v>71</v>
      </c>
      <c r="Z62" s="72" t="s">
        <v>189</v>
      </c>
      <c r="AA62" s="67" t="s">
        <v>188</v>
      </c>
      <c r="AB62" s="68" t="s">
        <v>190</v>
      </c>
      <c r="AC62" s="276" t="s">
        <v>403</v>
      </c>
      <c r="AD62" s="67" t="s">
        <v>176</v>
      </c>
      <c r="AE62" s="67" t="s">
        <v>177</v>
      </c>
      <c r="AF62" s="68" t="s">
        <v>178</v>
      </c>
      <c r="AG62" s="276" t="s">
        <v>187</v>
      </c>
    </row>
    <row r="63" spans="1:33" x14ac:dyDescent="0.25">
      <c r="A63">
        <v>1</v>
      </c>
      <c r="B63" s="29" t="s">
        <v>121</v>
      </c>
      <c r="C63" s="30"/>
      <c r="D63" s="30" t="str">
        <f>IF($C63="","",VLOOKUP($C63,KALPit!$F$10:$BI$212,D$4,FALSE))</f>
        <v/>
      </c>
      <c r="E63" s="30" t="str">
        <f>IF($C63="","",VLOOKUP($C63,KALPit!$F$10:$BI$212,E$4+1,FALSE))</f>
        <v/>
      </c>
      <c r="F63" s="46" t="str">
        <f t="shared" ref="F63:F72" si="94">IF($C63="","",IF(AG63&gt;7,1,0))</f>
        <v/>
      </c>
      <c r="G63" s="263" t="str">
        <f t="shared" ref="G63:G72" si="95">IF($C63="","",IF(AG63&gt;6.5,1,0))</f>
        <v/>
      </c>
      <c r="H63" s="264" t="str">
        <f t="shared" ref="H63:H72" si="96">IF($C63="","",IF(AG63&gt;6,1,0))</f>
        <v/>
      </c>
      <c r="I63" s="92" t="str">
        <f>IF($C63="","",VLOOKUP($C63,KALPit!$F$10:$BI$170,I$49,FALSE))</f>
        <v/>
      </c>
      <c r="J63" s="263" t="str">
        <f t="shared" ref="J63:J72" si="97">IF($C63="","",COUNT(N63:Y63))</f>
        <v/>
      </c>
      <c r="K63" s="46" t="str">
        <f>IF($C63="","",VLOOKUP($C63,KALPit!$F$10:$BI$170,K$49,FALSE))</f>
        <v/>
      </c>
      <c r="L63" s="263" t="str">
        <f>IF($C63="","",VLOOKUP($C63,KALPit!$F$10:$BI$170,L$49,FALSE))</f>
        <v/>
      </c>
      <c r="M63" s="264" t="str">
        <f>IF($C63="","",VLOOKUP($C63,KALPit!$F$10:$BI$170,M$49,FALSE))</f>
        <v/>
      </c>
      <c r="N63" s="263" t="str">
        <f>IF($C63="","",VLOOKUP($C63,KALPit!$F$10:$BI$170,N$49,FALSE))</f>
        <v/>
      </c>
      <c r="O63" s="263" t="str">
        <f>IF($C63="","",VLOOKUP($C63,KALPit!$F$10:$BI$170,O$49,FALSE))</f>
        <v/>
      </c>
      <c r="P63" s="263" t="str">
        <f>IF($C63="","",VLOOKUP($C63,KALPit!$F$10:$BI$170,P$49,FALSE))</f>
        <v/>
      </c>
      <c r="Q63" s="263" t="str">
        <f>IF($C63="","",VLOOKUP($C63,KALPit!$F$10:$BI$170,Q$49,FALSE))</f>
        <v/>
      </c>
      <c r="R63" s="263" t="str">
        <f>IF($C63="","",VLOOKUP($C63,KALPit!$F$10:$BI$170,R$49,FALSE))</f>
        <v/>
      </c>
      <c r="S63" s="263" t="str">
        <f>IF($C63="","",VLOOKUP($C63,KALPit!$F$10:$BI$170,S$49,FALSE))</f>
        <v/>
      </c>
      <c r="T63" s="263" t="str">
        <f>IF($C63="","",VLOOKUP($C63,KALPit!$F$10:$BI$170,T$49,FALSE))</f>
        <v/>
      </c>
      <c r="U63" s="263" t="str">
        <f>IF($C63="","",VLOOKUP($C63,KALPit!$F$10:$BI$170,U$49,FALSE))</f>
        <v/>
      </c>
      <c r="V63" s="263" t="str">
        <f>IF($C63="","",VLOOKUP($C63,KALPit!$F$10:$BI$170,V$49,FALSE))</f>
        <v/>
      </c>
      <c r="W63" s="263" t="str">
        <f>IF($C63="","",VLOOKUP($C63,KALPit!$F$10:$BI$170,W$49,FALSE))</f>
        <v/>
      </c>
      <c r="X63" s="263" t="str">
        <f>IF($C63="","",VLOOKUP($C63,KALPit!$F$10:$BI$170,X$49,FALSE))</f>
        <v/>
      </c>
      <c r="Y63" s="264" t="str">
        <f>IF($C63="","",VLOOKUP($C63,KALPit!$F$10:$BI$170,Y$49,FALSE))</f>
        <v/>
      </c>
      <c r="Z63" s="46" t="str">
        <f>IF($C63="","",VLOOKUP($C63,KALPit!$F$10:$BI$170,Z$49,FALSE))</f>
        <v/>
      </c>
      <c r="AA63" s="263" t="str">
        <f>IF($C63="","",VLOOKUP($C63,KALPit!$F$10:$BI$170,AA$49,FALSE))</f>
        <v/>
      </c>
      <c r="AB63" s="73" t="str">
        <f>IF($C63="","",VLOOKUP($C63,KALPit!$F$10:$BI$170,AB$49,FALSE))</f>
        <v/>
      </c>
      <c r="AC63" s="277" t="str">
        <f>IF($C63="","",VLOOKUP($C63,KALPit!$F$10:$BI$170,AC$49,FALSE))</f>
        <v/>
      </c>
      <c r="AD63" s="263" t="str">
        <f>IF($C63="","",VLOOKUP($C63,KALPit!$F$10:$BI$170,AD$49,FALSE))</f>
        <v/>
      </c>
      <c r="AE63" s="263" t="str">
        <f>IF($C63="","",VLOOKUP($C63,KALPit!$F$10:$BI$170,AE$49,FALSE))</f>
        <v/>
      </c>
      <c r="AF63" s="264" t="str">
        <f>IF($C63="","",VLOOKUP($C63,KALPit!$F$10:$BI$170,AF$49,FALSE))</f>
        <v/>
      </c>
      <c r="AG63" s="277" t="str">
        <f>IF($C63="","",VLOOKUP($C63,KALPit!$F$10:$BI$170,AG$49,FALSE))</f>
        <v/>
      </c>
    </row>
    <row r="64" spans="1:33" x14ac:dyDescent="0.25">
      <c r="A64">
        <v>2</v>
      </c>
      <c r="B64" s="29" t="s">
        <v>122</v>
      </c>
      <c r="C64" s="58"/>
      <c r="D64" s="30" t="str">
        <f>IF($C64="","",VLOOKUP($C64,KALPit!$F$10:$BI$212,D$4,FALSE))</f>
        <v/>
      </c>
      <c r="E64" s="30" t="str">
        <f>IF($C64="","",VLOOKUP($C64,KALPit!$F$10:$BI$212,E$4+1,FALSE))</f>
        <v/>
      </c>
      <c r="F64" s="46" t="str">
        <f t="shared" si="94"/>
        <v/>
      </c>
      <c r="G64" s="263" t="str">
        <f t="shared" si="95"/>
        <v/>
      </c>
      <c r="H64" s="264" t="str">
        <f t="shared" si="96"/>
        <v/>
      </c>
      <c r="I64" s="92" t="str">
        <f>IF($C64="","",VLOOKUP($C64,KALPit!$F$10:$BI$170,I$49,FALSE))</f>
        <v/>
      </c>
      <c r="J64" s="263" t="str">
        <f t="shared" si="97"/>
        <v/>
      </c>
      <c r="K64" s="46" t="str">
        <f>IF($C64="","",VLOOKUP($C64,KALPit!$F$10:$BI$170,K$49,FALSE))</f>
        <v/>
      </c>
      <c r="L64" s="263" t="str">
        <f>IF($C64="","",VLOOKUP($C64,KALPit!$F$10:$BI$170,L$49,FALSE))</f>
        <v/>
      </c>
      <c r="M64" s="264" t="str">
        <f>IF($C64="","",VLOOKUP($C64,KALPit!$F$10:$BI$170,M$49,FALSE))</f>
        <v/>
      </c>
      <c r="N64" s="263" t="str">
        <f>IF($C64="","",VLOOKUP($C64,KALPit!$F$10:$BI$170,N$49,FALSE))</f>
        <v/>
      </c>
      <c r="O64" s="263" t="str">
        <f>IF($C64="","",VLOOKUP($C64,KALPit!$F$10:$BI$170,O$49,FALSE))</f>
        <v/>
      </c>
      <c r="P64" s="263" t="str">
        <f>IF($C64="","",VLOOKUP($C64,KALPit!$F$10:$BI$170,P$49,FALSE))</f>
        <v/>
      </c>
      <c r="Q64" s="263" t="str">
        <f>IF($C64="","",VLOOKUP($C64,KALPit!$F$10:$BI$170,Q$49,FALSE))</f>
        <v/>
      </c>
      <c r="R64" s="263" t="str">
        <f>IF($C64="","",VLOOKUP($C64,KALPit!$F$10:$BI$170,R$49,FALSE))</f>
        <v/>
      </c>
      <c r="S64" s="263" t="str">
        <f>IF($C64="","",VLOOKUP($C64,KALPit!$F$10:$BI$170,S$49,FALSE))</f>
        <v/>
      </c>
      <c r="T64" s="263" t="str">
        <f>IF($C64="","",VLOOKUP($C64,KALPit!$F$10:$BI$170,T$49,FALSE))</f>
        <v/>
      </c>
      <c r="U64" s="263" t="str">
        <f>IF($C64="","",VLOOKUP($C64,KALPit!$F$10:$BI$170,U$49,FALSE))</f>
        <v/>
      </c>
      <c r="V64" s="263" t="str">
        <f>IF($C64="","",VLOOKUP($C64,KALPit!$F$10:$BI$170,V$49,FALSE))</f>
        <v/>
      </c>
      <c r="W64" s="263" t="str">
        <f>IF($C64="","",VLOOKUP($C64,KALPit!$F$10:$BI$170,W$49,FALSE))</f>
        <v/>
      </c>
      <c r="X64" s="263" t="str">
        <f>IF($C64="","",VLOOKUP($C64,KALPit!$F$10:$BI$170,X$49,FALSE))</f>
        <v/>
      </c>
      <c r="Y64" s="264" t="str">
        <f>IF($C64="","",VLOOKUP($C64,KALPit!$F$10:$BI$170,Y$49,FALSE))</f>
        <v/>
      </c>
      <c r="Z64" s="46" t="str">
        <f>IF($C64="","",VLOOKUP($C64,KALPit!$F$10:$BI$170,Z$49,FALSE))</f>
        <v/>
      </c>
      <c r="AA64" s="263" t="str">
        <f>IF($C64="","",VLOOKUP($C64,KALPit!$F$10:$BI$170,AA$49,FALSE))</f>
        <v/>
      </c>
      <c r="AB64" s="73" t="str">
        <f>IF($C64="","",VLOOKUP($C64,KALPit!$F$10:$BI$170,AB$49,FALSE))</f>
        <v/>
      </c>
      <c r="AC64" s="60" t="str">
        <f>IF($C64="","",VLOOKUP($C64,KALPit!$F$10:$BI$170,AC$49,FALSE))</f>
        <v/>
      </c>
      <c r="AD64" s="263" t="str">
        <f>IF($C64="","",VLOOKUP($C64,KALPit!$F$10:$BI$170,AD$49,FALSE))</f>
        <v/>
      </c>
      <c r="AE64" s="263" t="str">
        <f>IF($C64="","",VLOOKUP($C64,KALPit!$F$10:$BI$170,AE$49,FALSE))</f>
        <v/>
      </c>
      <c r="AF64" s="264" t="str">
        <f>IF($C64="","",VLOOKUP($C64,KALPit!$F$10:$BI$170,AF$49,FALSE))</f>
        <v/>
      </c>
      <c r="AG64" s="60" t="str">
        <f>IF($C64="","",VLOOKUP($C64,KALPit!$F$10:$BI$170,AG$49,FALSE))</f>
        <v/>
      </c>
    </row>
    <row r="65" spans="1:33" x14ac:dyDescent="0.25">
      <c r="A65">
        <v>3</v>
      </c>
      <c r="B65" s="29" t="s">
        <v>13</v>
      </c>
      <c r="C65" s="58"/>
      <c r="D65" s="30" t="str">
        <f>IF($C65="","",VLOOKUP($C65,KALPit!$F$10:$BI$212,D$4,FALSE))</f>
        <v/>
      </c>
      <c r="E65" s="30" t="str">
        <f>IF($C65="","",VLOOKUP($C65,KALPit!$F$10:$BI$212,E$4+1,FALSE))</f>
        <v/>
      </c>
      <c r="F65" s="46" t="str">
        <f t="shared" si="94"/>
        <v/>
      </c>
      <c r="G65" s="263" t="str">
        <f t="shared" si="95"/>
        <v/>
      </c>
      <c r="H65" s="264" t="str">
        <f t="shared" si="96"/>
        <v/>
      </c>
      <c r="I65" s="92" t="str">
        <f>IF($C65="","",VLOOKUP($C65,KALPit!$F$10:$BI$170,I$49,FALSE))</f>
        <v/>
      </c>
      <c r="J65" s="263" t="str">
        <f t="shared" si="97"/>
        <v/>
      </c>
      <c r="K65" s="46" t="str">
        <f>IF($C65="","",VLOOKUP($C65,KALPit!$F$10:$BI$170,K$49,FALSE))</f>
        <v/>
      </c>
      <c r="L65" s="263" t="str">
        <f>IF($C65="","",VLOOKUP($C65,KALPit!$F$10:$BI$170,L$49,FALSE))</f>
        <v/>
      </c>
      <c r="M65" s="264" t="str">
        <f>IF($C65="","",VLOOKUP($C65,KALPit!$F$10:$BI$170,M$49,FALSE))</f>
        <v/>
      </c>
      <c r="N65" s="263" t="str">
        <f>IF($C65="","",VLOOKUP($C65,KALPit!$F$10:$BI$170,N$49,FALSE))</f>
        <v/>
      </c>
      <c r="O65" s="263" t="str">
        <f>IF($C65="","",VLOOKUP($C65,KALPit!$F$10:$BI$170,O$49,FALSE))</f>
        <v/>
      </c>
      <c r="P65" s="263" t="str">
        <f>IF($C65="","",VLOOKUP($C65,KALPit!$F$10:$BI$170,P$49,FALSE))</f>
        <v/>
      </c>
      <c r="Q65" s="263" t="str">
        <f>IF($C65="","",VLOOKUP($C65,KALPit!$F$10:$BI$170,Q$49,FALSE))</f>
        <v/>
      </c>
      <c r="R65" s="263" t="str">
        <f>IF($C65="","",VLOOKUP($C65,KALPit!$F$10:$BI$170,R$49,FALSE))</f>
        <v/>
      </c>
      <c r="S65" s="263" t="str">
        <f>IF($C65="","",VLOOKUP($C65,KALPit!$F$10:$BI$170,S$49,FALSE))</f>
        <v/>
      </c>
      <c r="T65" s="263" t="str">
        <f>IF($C65="","",VLOOKUP($C65,KALPit!$F$10:$BI$170,T$49,FALSE))</f>
        <v/>
      </c>
      <c r="U65" s="263" t="str">
        <f>IF($C65="","",VLOOKUP($C65,KALPit!$F$10:$BI$170,U$49,FALSE))</f>
        <v/>
      </c>
      <c r="V65" s="263" t="str">
        <f>IF($C65="","",VLOOKUP($C65,KALPit!$F$10:$BI$170,V$49,FALSE))</f>
        <v/>
      </c>
      <c r="W65" s="263" t="str">
        <f>IF($C65="","",VLOOKUP($C65,KALPit!$F$10:$BI$170,W$49,FALSE))</f>
        <v/>
      </c>
      <c r="X65" s="263" t="str">
        <f>IF($C65="","",VLOOKUP($C65,KALPit!$F$10:$BI$170,X$49,FALSE))</f>
        <v/>
      </c>
      <c r="Y65" s="264" t="str">
        <f>IF($C65="","",VLOOKUP($C65,KALPit!$F$10:$BI$170,Y$49,FALSE))</f>
        <v/>
      </c>
      <c r="Z65" s="46" t="str">
        <f>IF($C65="","",VLOOKUP($C65,KALPit!$F$10:$BI$170,Z$49,FALSE))</f>
        <v/>
      </c>
      <c r="AA65" s="263" t="str">
        <f>IF($C65="","",VLOOKUP($C65,KALPit!$F$10:$BI$170,AA$49,FALSE))</f>
        <v/>
      </c>
      <c r="AB65" s="73" t="str">
        <f>IF($C65="","",VLOOKUP($C65,KALPit!$F$10:$BI$170,AB$49,FALSE))</f>
        <v/>
      </c>
      <c r="AC65" s="60" t="str">
        <f>IF($C65="","",VLOOKUP($C65,KALPit!$F$10:$BI$170,AC$49,FALSE))</f>
        <v/>
      </c>
      <c r="AD65" s="263" t="str">
        <f>IF($C65="","",VLOOKUP($C65,KALPit!$F$10:$BI$170,AD$49,FALSE))</f>
        <v/>
      </c>
      <c r="AE65" s="263" t="str">
        <f>IF($C65="","",VLOOKUP($C65,KALPit!$F$10:$BI$170,AE$49,FALSE))</f>
        <v/>
      </c>
      <c r="AF65" s="264" t="str">
        <f>IF($C65="","",VLOOKUP($C65,KALPit!$F$10:$BI$170,AF$49,FALSE))</f>
        <v/>
      </c>
      <c r="AG65" s="60" t="str">
        <f>IF($C65="","",VLOOKUP($C65,KALPit!$F$10:$BI$170,AG$49,FALSE))</f>
        <v/>
      </c>
    </row>
    <row r="66" spans="1:33" x14ac:dyDescent="0.25">
      <c r="A66">
        <v>4</v>
      </c>
      <c r="B66" s="29" t="s">
        <v>13</v>
      </c>
      <c r="C66" s="58"/>
      <c r="D66" s="30" t="str">
        <f>IF($C66="","",VLOOKUP($C66,KALPit!$F$10:$BI$212,D$4,FALSE))</f>
        <v/>
      </c>
      <c r="E66" s="30" t="str">
        <f>IF($C66="","",VLOOKUP($C66,KALPit!$F$10:$BI$212,E$4+1,FALSE))</f>
        <v/>
      </c>
      <c r="F66" s="46" t="str">
        <f t="shared" si="94"/>
        <v/>
      </c>
      <c r="G66" s="263" t="str">
        <f t="shared" si="95"/>
        <v/>
      </c>
      <c r="H66" s="264" t="str">
        <f t="shared" si="96"/>
        <v/>
      </c>
      <c r="I66" s="92" t="str">
        <f>IF($C66="","",VLOOKUP($C66,KALPit!$F$10:$BI$170,I$49,FALSE))</f>
        <v/>
      </c>
      <c r="J66" s="263" t="str">
        <f t="shared" si="97"/>
        <v/>
      </c>
      <c r="K66" s="46" t="str">
        <f>IF($C66="","",VLOOKUP($C66,KALPit!$F$10:$BI$170,K$49,FALSE))</f>
        <v/>
      </c>
      <c r="L66" s="263" t="str">
        <f>IF($C66="","",VLOOKUP($C66,KALPit!$F$10:$BI$170,L$49,FALSE))</f>
        <v/>
      </c>
      <c r="M66" s="264" t="str">
        <f>IF($C66="","",VLOOKUP($C66,KALPit!$F$10:$BI$170,M$49,FALSE))</f>
        <v/>
      </c>
      <c r="N66" s="263" t="str">
        <f>IF($C66="","",VLOOKUP($C66,KALPit!$F$10:$BI$170,N$49,FALSE))</f>
        <v/>
      </c>
      <c r="O66" s="263" t="str">
        <f>IF($C66="","",VLOOKUP($C66,KALPit!$F$10:$BI$170,O$49,FALSE))</f>
        <v/>
      </c>
      <c r="P66" s="263" t="str">
        <f>IF($C66="","",VLOOKUP($C66,KALPit!$F$10:$BI$170,P$49,FALSE))</f>
        <v/>
      </c>
      <c r="Q66" s="263" t="str">
        <f>IF($C66="","",VLOOKUP($C66,KALPit!$F$10:$BI$170,Q$49,FALSE))</f>
        <v/>
      </c>
      <c r="R66" s="263" t="str">
        <f>IF($C66="","",VLOOKUP($C66,KALPit!$F$10:$BI$170,R$49,FALSE))</f>
        <v/>
      </c>
      <c r="S66" s="263" t="str">
        <f>IF($C66="","",VLOOKUP($C66,KALPit!$F$10:$BI$170,S$49,FALSE))</f>
        <v/>
      </c>
      <c r="T66" s="263" t="str">
        <f>IF($C66="","",VLOOKUP($C66,KALPit!$F$10:$BI$170,T$49,FALSE))</f>
        <v/>
      </c>
      <c r="U66" s="263" t="str">
        <f>IF($C66="","",VLOOKUP($C66,KALPit!$F$10:$BI$170,U$49,FALSE))</f>
        <v/>
      </c>
      <c r="V66" s="263" t="str">
        <f>IF($C66="","",VLOOKUP($C66,KALPit!$F$10:$BI$170,V$49,FALSE))</f>
        <v/>
      </c>
      <c r="W66" s="263" t="str">
        <f>IF($C66="","",VLOOKUP($C66,KALPit!$F$10:$BI$170,W$49,FALSE))</f>
        <v/>
      </c>
      <c r="X66" s="263" t="str">
        <f>IF($C66="","",VLOOKUP($C66,KALPit!$F$10:$BI$170,X$49,FALSE))</f>
        <v/>
      </c>
      <c r="Y66" s="264" t="str">
        <f>IF($C66="","",VLOOKUP($C66,KALPit!$F$10:$BI$170,Y$49,FALSE))</f>
        <v/>
      </c>
      <c r="Z66" s="46" t="str">
        <f>IF($C66="","",VLOOKUP($C66,KALPit!$F$10:$BI$170,Z$49,FALSE))</f>
        <v/>
      </c>
      <c r="AA66" s="263" t="str">
        <f>IF($C66="","",VLOOKUP($C66,KALPit!$F$10:$BI$170,AA$49,FALSE))</f>
        <v/>
      </c>
      <c r="AB66" s="73" t="str">
        <f>IF($C66="","",VLOOKUP($C66,KALPit!$F$10:$BI$170,AB$49,FALSE))</f>
        <v/>
      </c>
      <c r="AC66" s="60" t="str">
        <f>IF($C66="","",VLOOKUP($C66,KALPit!$F$10:$BI$170,AC$49,FALSE))</f>
        <v/>
      </c>
      <c r="AD66" s="263" t="str">
        <f>IF($C66="","",VLOOKUP($C66,KALPit!$F$10:$BI$170,AD$49,FALSE))</f>
        <v/>
      </c>
      <c r="AE66" s="263" t="str">
        <f>IF($C66="","",VLOOKUP($C66,KALPit!$F$10:$BI$170,AE$49,FALSE))</f>
        <v/>
      </c>
      <c r="AF66" s="264" t="str">
        <f>IF($C66="","",VLOOKUP($C66,KALPit!$F$10:$BI$170,AF$49,FALSE))</f>
        <v/>
      </c>
      <c r="AG66" s="60" t="str">
        <f>IF($C66="","",VLOOKUP($C66,KALPit!$F$10:$BI$170,AG$49,FALSE))</f>
        <v/>
      </c>
    </row>
    <row r="67" spans="1:33" x14ac:dyDescent="0.25">
      <c r="A67">
        <v>5</v>
      </c>
      <c r="B67" s="29" t="s">
        <v>13</v>
      </c>
      <c r="C67" s="58"/>
      <c r="D67" s="30" t="str">
        <f>IF($C67="","",VLOOKUP($C67,KALPit!$F$10:$BI$212,D$4,FALSE))</f>
        <v/>
      </c>
      <c r="E67" s="30" t="str">
        <f>IF($C67="","",VLOOKUP($C67,KALPit!$F$10:$BI$212,E$4+1,FALSE))</f>
        <v/>
      </c>
      <c r="F67" s="46" t="str">
        <f t="shared" si="94"/>
        <v/>
      </c>
      <c r="G67" s="263" t="str">
        <f t="shared" si="95"/>
        <v/>
      </c>
      <c r="H67" s="264" t="str">
        <f t="shared" si="96"/>
        <v/>
      </c>
      <c r="I67" s="92" t="str">
        <f>IF($C67="","",VLOOKUP($C67,KALPit!$F$10:$BI$170,I$49,FALSE))</f>
        <v/>
      </c>
      <c r="J67" s="263" t="str">
        <f t="shared" si="97"/>
        <v/>
      </c>
      <c r="K67" s="46" t="str">
        <f>IF($C67="","",VLOOKUP($C67,KALPit!$F$10:$BI$170,K$49,FALSE))</f>
        <v/>
      </c>
      <c r="L67" s="263" t="str">
        <f>IF($C67="","",VLOOKUP($C67,KALPit!$F$10:$BI$170,L$49,FALSE))</f>
        <v/>
      </c>
      <c r="M67" s="264" t="str">
        <f>IF($C67="","",VLOOKUP($C67,KALPit!$F$10:$BI$170,M$49,FALSE))</f>
        <v/>
      </c>
      <c r="N67" s="263" t="str">
        <f>IF($C67="","",VLOOKUP($C67,KALPit!$F$10:$BI$170,N$49,FALSE))</f>
        <v/>
      </c>
      <c r="O67" s="263" t="str">
        <f>IF($C67="","",VLOOKUP($C67,KALPit!$F$10:$BI$170,O$49,FALSE))</f>
        <v/>
      </c>
      <c r="P67" s="263" t="str">
        <f>IF($C67="","",VLOOKUP($C67,KALPit!$F$10:$BI$170,P$49,FALSE))</f>
        <v/>
      </c>
      <c r="Q67" s="263" t="str">
        <f>IF($C67="","",VLOOKUP($C67,KALPit!$F$10:$BI$170,Q$49,FALSE))</f>
        <v/>
      </c>
      <c r="R67" s="263" t="str">
        <f>IF($C67="","",VLOOKUP($C67,KALPit!$F$10:$BI$170,R$49,FALSE))</f>
        <v/>
      </c>
      <c r="S67" s="263" t="str">
        <f>IF($C67="","",VLOOKUP($C67,KALPit!$F$10:$BI$170,S$49,FALSE))</f>
        <v/>
      </c>
      <c r="T67" s="263" t="str">
        <f>IF($C67="","",VLOOKUP($C67,KALPit!$F$10:$BI$170,T$49,FALSE))</f>
        <v/>
      </c>
      <c r="U67" s="263" t="str">
        <f>IF($C67="","",VLOOKUP($C67,KALPit!$F$10:$BI$170,U$49,FALSE))</f>
        <v/>
      </c>
      <c r="V67" s="263" t="str">
        <f>IF($C67="","",VLOOKUP($C67,KALPit!$F$10:$BI$170,V$49,FALSE))</f>
        <v/>
      </c>
      <c r="W67" s="263" t="str">
        <f>IF($C67="","",VLOOKUP($C67,KALPit!$F$10:$BI$170,W$49,FALSE))</f>
        <v/>
      </c>
      <c r="X67" s="263" t="str">
        <f>IF($C67="","",VLOOKUP($C67,KALPit!$F$10:$BI$170,X$49,FALSE))</f>
        <v/>
      </c>
      <c r="Y67" s="264" t="str">
        <f>IF($C67="","",VLOOKUP($C67,KALPit!$F$10:$BI$170,Y$49,FALSE))</f>
        <v/>
      </c>
      <c r="Z67" s="46" t="str">
        <f>IF($C67="","",VLOOKUP($C67,KALPit!$F$10:$BI$170,Z$49,FALSE))</f>
        <v/>
      </c>
      <c r="AA67" s="263" t="str">
        <f>IF($C67="","",VLOOKUP($C67,KALPit!$F$10:$BI$170,AA$49,FALSE))</f>
        <v/>
      </c>
      <c r="AB67" s="73" t="str">
        <f>IF($C67="","",VLOOKUP($C67,KALPit!$F$10:$BI$170,AB$49,FALSE))</f>
        <v/>
      </c>
      <c r="AC67" s="60" t="str">
        <f>IF($C67="","",VLOOKUP($C67,KALPit!$F$10:$BI$170,AC$49,FALSE))</f>
        <v/>
      </c>
      <c r="AD67" s="263" t="str">
        <f>IF($C67="","",VLOOKUP($C67,KALPit!$F$10:$BI$170,AD$49,FALSE))</f>
        <v/>
      </c>
      <c r="AE67" s="263" t="str">
        <f>IF($C67="","",VLOOKUP($C67,KALPit!$F$10:$BI$170,AE$49,FALSE))</f>
        <v/>
      </c>
      <c r="AF67" s="264" t="str">
        <f>IF($C67="","",VLOOKUP($C67,KALPit!$F$10:$BI$170,AF$49,FALSE))</f>
        <v/>
      </c>
      <c r="AG67" s="60" t="str">
        <f>IF($C67="","",VLOOKUP($C67,KALPit!$F$10:$BI$170,AG$49,FALSE))</f>
        <v/>
      </c>
    </row>
    <row r="68" spans="1:33" x14ac:dyDescent="0.25">
      <c r="A68">
        <v>6</v>
      </c>
      <c r="B68" s="29" t="s">
        <v>13</v>
      </c>
      <c r="C68" s="58"/>
      <c r="D68" s="30" t="str">
        <f>IF($C68="","",VLOOKUP($C68,KALPit!$F$10:$BI$212,D$4,FALSE))</f>
        <v/>
      </c>
      <c r="E68" s="30" t="str">
        <f>IF($C68="","",VLOOKUP($C68,KALPit!$F$10:$BI$212,E$4+1,FALSE))</f>
        <v/>
      </c>
      <c r="F68" s="46" t="str">
        <f t="shared" si="94"/>
        <v/>
      </c>
      <c r="G68" s="263" t="str">
        <f t="shared" si="95"/>
        <v/>
      </c>
      <c r="H68" s="264" t="str">
        <f t="shared" si="96"/>
        <v/>
      </c>
      <c r="I68" s="92" t="str">
        <f>IF($C68="","",VLOOKUP($C68,KALPit!$F$10:$BI$170,I$49,FALSE))</f>
        <v/>
      </c>
      <c r="J68" s="263" t="str">
        <f t="shared" si="97"/>
        <v/>
      </c>
      <c r="K68" s="46" t="str">
        <f>IF($C68="","",VLOOKUP($C68,KALPit!$F$10:$BI$170,K$49,FALSE))</f>
        <v/>
      </c>
      <c r="L68" s="263" t="str">
        <f>IF($C68="","",VLOOKUP($C68,KALPit!$F$10:$BI$170,L$49,FALSE))</f>
        <v/>
      </c>
      <c r="M68" s="264" t="str">
        <f>IF($C68="","",VLOOKUP($C68,KALPit!$F$10:$BI$170,M$49,FALSE))</f>
        <v/>
      </c>
      <c r="N68" s="263" t="str">
        <f>IF($C68="","",VLOOKUP($C68,KALPit!$F$10:$BI$170,N$49,FALSE))</f>
        <v/>
      </c>
      <c r="O68" s="263" t="str">
        <f>IF($C68="","",VLOOKUP($C68,KALPit!$F$10:$BI$170,O$49,FALSE))</f>
        <v/>
      </c>
      <c r="P68" s="263" t="str">
        <f>IF($C68="","",VLOOKUP($C68,KALPit!$F$10:$BI$170,P$49,FALSE))</f>
        <v/>
      </c>
      <c r="Q68" s="263" t="str">
        <f>IF($C68="","",VLOOKUP($C68,KALPit!$F$10:$BI$170,Q$49,FALSE))</f>
        <v/>
      </c>
      <c r="R68" s="263" t="str">
        <f>IF($C68="","",VLOOKUP($C68,KALPit!$F$10:$BI$170,R$49,FALSE))</f>
        <v/>
      </c>
      <c r="S68" s="263" t="str">
        <f>IF($C68="","",VLOOKUP($C68,KALPit!$F$10:$BI$170,S$49,FALSE))</f>
        <v/>
      </c>
      <c r="T68" s="263" t="str">
        <f>IF($C68="","",VLOOKUP($C68,KALPit!$F$10:$BI$170,T$49,FALSE))</f>
        <v/>
      </c>
      <c r="U68" s="263" t="str">
        <f>IF($C68="","",VLOOKUP($C68,KALPit!$F$10:$BI$170,U$49,FALSE))</f>
        <v/>
      </c>
      <c r="V68" s="263" t="str">
        <f>IF($C68="","",VLOOKUP($C68,KALPit!$F$10:$BI$170,V$49,FALSE))</f>
        <v/>
      </c>
      <c r="W68" s="263" t="str">
        <f>IF($C68="","",VLOOKUP($C68,KALPit!$F$10:$BI$170,W$49,FALSE))</f>
        <v/>
      </c>
      <c r="X68" s="263" t="str">
        <f>IF($C68="","",VLOOKUP($C68,KALPit!$F$10:$BI$170,X$49,FALSE))</f>
        <v/>
      </c>
      <c r="Y68" s="264" t="str">
        <f>IF($C68="","",VLOOKUP($C68,KALPit!$F$10:$BI$170,Y$49,FALSE))</f>
        <v/>
      </c>
      <c r="Z68" s="46" t="str">
        <f>IF($C68="","",VLOOKUP($C68,KALPit!$F$10:$BI$170,Z$49,FALSE))</f>
        <v/>
      </c>
      <c r="AA68" s="263" t="str">
        <f>IF($C68="","",VLOOKUP($C68,KALPit!$F$10:$BI$170,AA$49,FALSE))</f>
        <v/>
      </c>
      <c r="AB68" s="73" t="str">
        <f>IF($C68="","",VLOOKUP($C68,KALPit!$F$10:$BI$170,AB$49,FALSE))</f>
        <v/>
      </c>
      <c r="AC68" s="60" t="str">
        <f>IF($C68="","",VLOOKUP($C68,KALPit!$F$10:$BI$170,AC$49,FALSE))</f>
        <v/>
      </c>
      <c r="AD68" s="263" t="str">
        <f>IF($C68="","",VLOOKUP($C68,KALPit!$F$10:$BI$170,AD$49,FALSE))</f>
        <v/>
      </c>
      <c r="AE68" s="263" t="str">
        <f>IF($C68="","",VLOOKUP($C68,KALPit!$F$10:$BI$170,AE$49,FALSE))</f>
        <v/>
      </c>
      <c r="AF68" s="264" t="str">
        <f>IF($C68="","",VLOOKUP($C68,KALPit!$F$10:$BI$170,AF$49,FALSE))</f>
        <v/>
      </c>
      <c r="AG68" s="60" t="str">
        <f>IF($C68="","",VLOOKUP($C68,KALPit!$F$10:$BI$170,AG$49,FALSE))</f>
        <v/>
      </c>
    </row>
    <row r="69" spans="1:33" x14ac:dyDescent="0.25">
      <c r="A69">
        <v>7</v>
      </c>
      <c r="B69" s="29" t="s">
        <v>13</v>
      </c>
      <c r="C69" s="58"/>
      <c r="D69" s="30" t="str">
        <f>IF($C69="","",VLOOKUP($C69,KALPit!$F$10:$BI$212,D$4,FALSE))</f>
        <v/>
      </c>
      <c r="E69" s="30" t="str">
        <f>IF($C69="","",VLOOKUP($C69,KALPit!$F$10:$BI$212,E$4+1,FALSE))</f>
        <v/>
      </c>
      <c r="F69" s="46" t="str">
        <f t="shared" si="94"/>
        <v/>
      </c>
      <c r="G69" s="263" t="str">
        <f t="shared" si="95"/>
        <v/>
      </c>
      <c r="H69" s="264" t="str">
        <f t="shared" si="96"/>
        <v/>
      </c>
      <c r="I69" s="92" t="str">
        <f>IF($C69="","",VLOOKUP($C69,KALPit!$F$10:$BI$170,I$49,FALSE))</f>
        <v/>
      </c>
      <c r="J69" s="263" t="str">
        <f t="shared" si="97"/>
        <v/>
      </c>
      <c r="K69" s="46" t="str">
        <f>IF($C69="","",VLOOKUP($C69,KALPit!$F$10:$BI$170,K$49,FALSE))</f>
        <v/>
      </c>
      <c r="L69" s="263" t="str">
        <f>IF($C69="","",VLOOKUP($C69,KALPit!$F$10:$BI$170,L$49,FALSE))</f>
        <v/>
      </c>
      <c r="M69" s="264" t="str">
        <f>IF($C69="","",VLOOKUP($C69,KALPit!$F$10:$BI$170,M$49,FALSE))</f>
        <v/>
      </c>
      <c r="N69" s="263" t="str">
        <f>IF($C69="","",VLOOKUP($C69,KALPit!$F$10:$BI$170,N$49,FALSE))</f>
        <v/>
      </c>
      <c r="O69" s="263" t="str">
        <f>IF($C69="","",VLOOKUP($C69,KALPit!$F$10:$BI$170,O$49,FALSE))</f>
        <v/>
      </c>
      <c r="P69" s="263" t="str">
        <f>IF($C69="","",VLOOKUP($C69,KALPit!$F$10:$BI$170,P$49,FALSE))</f>
        <v/>
      </c>
      <c r="Q69" s="263" t="str">
        <f>IF($C69="","",VLOOKUP($C69,KALPit!$F$10:$BI$170,Q$49,FALSE))</f>
        <v/>
      </c>
      <c r="R69" s="263" t="str">
        <f>IF($C69="","",VLOOKUP($C69,KALPit!$F$10:$BI$170,R$49,FALSE))</f>
        <v/>
      </c>
      <c r="S69" s="263" t="str">
        <f>IF($C69="","",VLOOKUP($C69,KALPit!$F$10:$BI$170,S$49,FALSE))</f>
        <v/>
      </c>
      <c r="T69" s="263" t="str">
        <f>IF($C69="","",VLOOKUP($C69,KALPit!$F$10:$BI$170,T$49,FALSE))</f>
        <v/>
      </c>
      <c r="U69" s="263" t="str">
        <f>IF($C69="","",VLOOKUP($C69,KALPit!$F$10:$BI$170,U$49,FALSE))</f>
        <v/>
      </c>
      <c r="V69" s="263" t="str">
        <f>IF($C69="","",VLOOKUP($C69,KALPit!$F$10:$BI$170,V$49,FALSE))</f>
        <v/>
      </c>
      <c r="W69" s="263" t="str">
        <f>IF($C69="","",VLOOKUP($C69,KALPit!$F$10:$BI$170,W$49,FALSE))</f>
        <v/>
      </c>
      <c r="X69" s="263" t="str">
        <f>IF($C69="","",VLOOKUP($C69,KALPit!$F$10:$BI$170,X$49,FALSE))</f>
        <v/>
      </c>
      <c r="Y69" s="264" t="str">
        <f>IF($C69="","",VLOOKUP($C69,KALPit!$F$10:$BI$170,Y$49,FALSE))</f>
        <v/>
      </c>
      <c r="Z69" s="46" t="str">
        <f>IF($C69="","",VLOOKUP($C69,KALPit!$F$10:$BI$170,Z$49,FALSE))</f>
        <v/>
      </c>
      <c r="AA69" s="263" t="str">
        <f>IF($C69="","",VLOOKUP($C69,KALPit!$F$10:$BI$170,AA$49,FALSE))</f>
        <v/>
      </c>
      <c r="AB69" s="73" t="str">
        <f>IF($C69="","",VLOOKUP($C69,KALPit!$F$10:$BI$170,AB$49,FALSE))</f>
        <v/>
      </c>
      <c r="AC69" s="60" t="str">
        <f>IF($C69="","",VLOOKUP($C69,KALPit!$F$10:$BI$170,AC$49,FALSE))</f>
        <v/>
      </c>
      <c r="AD69" s="263" t="str">
        <f>IF($C69="","",VLOOKUP($C69,KALPit!$F$10:$BI$170,AD$49,FALSE))</f>
        <v/>
      </c>
      <c r="AE69" s="263" t="str">
        <f>IF($C69="","",VLOOKUP($C69,KALPit!$F$10:$BI$170,AE$49,FALSE))</f>
        <v/>
      </c>
      <c r="AF69" s="264" t="str">
        <f>IF($C69="","",VLOOKUP($C69,KALPit!$F$10:$BI$170,AF$49,FALSE))</f>
        <v/>
      </c>
      <c r="AG69" s="60" t="str">
        <f>IF($C69="","",VLOOKUP($C69,KALPit!$F$10:$BI$170,AG$49,FALSE))</f>
        <v/>
      </c>
    </row>
    <row r="70" spans="1:33" x14ac:dyDescent="0.25">
      <c r="A70">
        <v>8</v>
      </c>
      <c r="B70" s="29" t="s">
        <v>13</v>
      </c>
      <c r="C70" s="58"/>
      <c r="D70" s="30" t="str">
        <f>IF($C70="","",VLOOKUP($C70,KALPit!$F$10:$BI$212,D$4,FALSE))</f>
        <v/>
      </c>
      <c r="E70" s="30" t="str">
        <f>IF($C70="","",VLOOKUP($C70,KALPit!$F$10:$BI$212,E$4+1,FALSE))</f>
        <v/>
      </c>
      <c r="F70" s="46" t="str">
        <f t="shared" si="94"/>
        <v/>
      </c>
      <c r="G70" s="263" t="str">
        <f t="shared" si="95"/>
        <v/>
      </c>
      <c r="H70" s="264" t="str">
        <f t="shared" si="96"/>
        <v/>
      </c>
      <c r="I70" s="92" t="str">
        <f>IF($C70="","",VLOOKUP($C70,KALPit!$F$10:$BI$170,I$49,FALSE))</f>
        <v/>
      </c>
      <c r="J70" s="263" t="str">
        <f t="shared" si="97"/>
        <v/>
      </c>
      <c r="K70" s="46" t="str">
        <f>IF($C70="","",VLOOKUP($C70,KALPit!$F$10:$BI$170,K$49,FALSE))</f>
        <v/>
      </c>
      <c r="L70" s="263" t="str">
        <f>IF($C70="","",VLOOKUP($C70,KALPit!$F$10:$BI$170,L$49,FALSE))</f>
        <v/>
      </c>
      <c r="M70" s="264" t="str">
        <f>IF($C70="","",VLOOKUP($C70,KALPit!$F$10:$BI$170,M$49,FALSE))</f>
        <v/>
      </c>
      <c r="N70" s="263" t="str">
        <f>IF($C70="","",VLOOKUP($C70,KALPit!$F$10:$BI$170,N$49,FALSE))</f>
        <v/>
      </c>
      <c r="O70" s="263" t="str">
        <f>IF($C70="","",VLOOKUP($C70,KALPit!$F$10:$BI$170,O$49,FALSE))</f>
        <v/>
      </c>
      <c r="P70" s="263" t="str">
        <f>IF($C70="","",VLOOKUP($C70,KALPit!$F$10:$BI$170,P$49,FALSE))</f>
        <v/>
      </c>
      <c r="Q70" s="263" t="str">
        <f>IF($C70="","",VLOOKUP($C70,KALPit!$F$10:$BI$170,Q$49,FALSE))</f>
        <v/>
      </c>
      <c r="R70" s="263" t="str">
        <f>IF($C70="","",VLOOKUP($C70,KALPit!$F$10:$BI$170,R$49,FALSE))</f>
        <v/>
      </c>
      <c r="S70" s="263" t="str">
        <f>IF($C70="","",VLOOKUP($C70,KALPit!$F$10:$BI$170,S$49,FALSE))</f>
        <v/>
      </c>
      <c r="T70" s="263" t="str">
        <f>IF($C70="","",VLOOKUP($C70,KALPit!$F$10:$BI$170,T$49,FALSE))</f>
        <v/>
      </c>
      <c r="U70" s="263" t="str">
        <f>IF($C70="","",VLOOKUP($C70,KALPit!$F$10:$BI$170,U$49,FALSE))</f>
        <v/>
      </c>
      <c r="V70" s="263" t="str">
        <f>IF($C70="","",VLOOKUP($C70,KALPit!$F$10:$BI$170,V$49,FALSE))</f>
        <v/>
      </c>
      <c r="W70" s="263" t="str">
        <f>IF($C70="","",VLOOKUP($C70,KALPit!$F$10:$BI$170,W$49,FALSE))</f>
        <v/>
      </c>
      <c r="X70" s="263" t="str">
        <f>IF($C70="","",VLOOKUP($C70,KALPit!$F$10:$BI$170,X$49,FALSE))</f>
        <v/>
      </c>
      <c r="Y70" s="264" t="str">
        <f>IF($C70="","",VLOOKUP($C70,KALPit!$F$10:$BI$170,Y$49,FALSE))</f>
        <v/>
      </c>
      <c r="Z70" s="46" t="str">
        <f>IF($C70="","",VLOOKUP($C70,KALPit!$F$10:$BI$170,Z$49,FALSE))</f>
        <v/>
      </c>
      <c r="AA70" s="263" t="str">
        <f>IF($C70="","",VLOOKUP($C70,KALPit!$F$10:$BI$170,AA$49,FALSE))</f>
        <v/>
      </c>
      <c r="AB70" s="73" t="str">
        <f>IF($C70="","",VLOOKUP($C70,KALPit!$F$10:$BI$170,AB$49,FALSE))</f>
        <v/>
      </c>
      <c r="AC70" s="60" t="str">
        <f>IF($C70="","",VLOOKUP($C70,KALPit!$F$10:$BI$170,AC$49,FALSE))</f>
        <v/>
      </c>
      <c r="AD70" s="263" t="str">
        <f>IF($C70="","",VLOOKUP($C70,KALPit!$F$10:$BI$170,AD$49,FALSE))</f>
        <v/>
      </c>
      <c r="AE70" s="263" t="str">
        <f>IF($C70="","",VLOOKUP($C70,KALPit!$F$10:$BI$170,AE$49,FALSE))</f>
        <v/>
      </c>
      <c r="AF70" s="264" t="str">
        <f>IF($C70="","",VLOOKUP($C70,KALPit!$F$10:$BI$170,AF$49,FALSE))</f>
        <v/>
      </c>
      <c r="AG70" s="60" t="str">
        <f>IF($C70="","",VLOOKUP($C70,KALPit!$F$10:$BI$170,AG$49,FALSE))</f>
        <v/>
      </c>
    </row>
    <row r="71" spans="1:33" x14ac:dyDescent="0.25">
      <c r="A71">
        <v>9</v>
      </c>
      <c r="B71" s="29" t="s">
        <v>13</v>
      </c>
      <c r="C71" s="58"/>
      <c r="D71" s="30" t="str">
        <f>IF($C71="","",VLOOKUP($C71,KALPit!$F$10:$BI$212,D$4,FALSE))</f>
        <v/>
      </c>
      <c r="E71" s="30" t="str">
        <f>IF($C71="","",VLOOKUP($C71,KALPit!$F$10:$BI$212,E$4+1,FALSE))</f>
        <v/>
      </c>
      <c r="F71" s="46" t="str">
        <f t="shared" si="94"/>
        <v/>
      </c>
      <c r="G71" s="263" t="str">
        <f t="shared" si="95"/>
        <v/>
      </c>
      <c r="H71" s="264" t="str">
        <f t="shared" si="96"/>
        <v/>
      </c>
      <c r="I71" s="92" t="str">
        <f>IF($C71="","",VLOOKUP($C71,KALPit!$F$10:$BI$170,I$49,FALSE))</f>
        <v/>
      </c>
      <c r="J71" s="263" t="str">
        <f t="shared" si="97"/>
        <v/>
      </c>
      <c r="K71" s="46" t="str">
        <f>IF($C71="","",VLOOKUP($C71,KALPit!$F$10:$BI$170,K$49,FALSE))</f>
        <v/>
      </c>
      <c r="L71" s="263" t="str">
        <f>IF($C71="","",VLOOKUP($C71,KALPit!$F$10:$BI$170,L$49,FALSE))</f>
        <v/>
      </c>
      <c r="M71" s="264" t="str">
        <f>IF($C71="","",VLOOKUP($C71,KALPit!$F$10:$BI$170,M$49,FALSE))</f>
        <v/>
      </c>
      <c r="N71" s="263" t="str">
        <f>IF($C71="","",VLOOKUP($C71,KALPit!$F$10:$BI$170,N$49,FALSE))</f>
        <v/>
      </c>
      <c r="O71" s="263" t="str">
        <f>IF($C71="","",VLOOKUP($C71,KALPit!$F$10:$BI$170,O$49,FALSE))</f>
        <v/>
      </c>
      <c r="P71" s="263" t="str">
        <f>IF($C71="","",VLOOKUP($C71,KALPit!$F$10:$BI$170,P$49,FALSE))</f>
        <v/>
      </c>
      <c r="Q71" s="263" t="str">
        <f>IF($C71="","",VLOOKUP($C71,KALPit!$F$10:$BI$170,Q$49,FALSE))</f>
        <v/>
      </c>
      <c r="R71" s="263" t="str">
        <f>IF($C71="","",VLOOKUP($C71,KALPit!$F$10:$BI$170,R$49,FALSE))</f>
        <v/>
      </c>
      <c r="S71" s="263" t="str">
        <f>IF($C71="","",VLOOKUP($C71,KALPit!$F$10:$BI$170,S$49,FALSE))</f>
        <v/>
      </c>
      <c r="T71" s="263" t="str">
        <f>IF($C71="","",VLOOKUP($C71,KALPit!$F$10:$BI$170,T$49,FALSE))</f>
        <v/>
      </c>
      <c r="U71" s="263" t="str">
        <f>IF($C71="","",VLOOKUP($C71,KALPit!$F$10:$BI$170,U$49,FALSE))</f>
        <v/>
      </c>
      <c r="V71" s="263" t="str">
        <f>IF($C71="","",VLOOKUP($C71,KALPit!$F$10:$BI$170,V$49,FALSE))</f>
        <v/>
      </c>
      <c r="W71" s="263" t="str">
        <f>IF($C71="","",VLOOKUP($C71,KALPit!$F$10:$BI$170,W$49,FALSE))</f>
        <v/>
      </c>
      <c r="X71" s="263" t="str">
        <f>IF($C71="","",VLOOKUP($C71,KALPit!$F$10:$BI$170,X$49,FALSE))</f>
        <v/>
      </c>
      <c r="Y71" s="264" t="str">
        <f>IF($C71="","",VLOOKUP($C71,KALPit!$F$10:$BI$170,Y$49,FALSE))</f>
        <v/>
      </c>
      <c r="Z71" s="46" t="str">
        <f>IF($C71="","",VLOOKUP($C71,KALPit!$F$10:$BI$170,Z$49,FALSE))</f>
        <v/>
      </c>
      <c r="AA71" s="263" t="str">
        <f>IF($C71="","",VLOOKUP($C71,KALPit!$F$10:$BI$170,AA$49,FALSE))</f>
        <v/>
      </c>
      <c r="AB71" s="73" t="str">
        <f>IF($C71="","",VLOOKUP($C71,KALPit!$F$10:$BI$170,AB$49,FALSE))</f>
        <v/>
      </c>
      <c r="AC71" s="60" t="str">
        <f>IF($C71="","",VLOOKUP($C71,KALPit!$F$10:$BI$170,AC$49,FALSE))</f>
        <v/>
      </c>
      <c r="AD71" s="263" t="str">
        <f>IF($C71="","",VLOOKUP($C71,KALPit!$F$10:$BI$170,AD$49,FALSE))</f>
        <v/>
      </c>
      <c r="AE71" s="263" t="str">
        <f>IF($C71="","",VLOOKUP($C71,KALPit!$F$10:$BI$170,AE$49,FALSE))</f>
        <v/>
      </c>
      <c r="AF71" s="264" t="str">
        <f>IF($C71="","",VLOOKUP($C71,KALPit!$F$10:$BI$170,AF$49,FALSE))</f>
        <v/>
      </c>
      <c r="AG71" s="60" t="str">
        <f>IF($C71="","",VLOOKUP($C71,KALPit!$F$10:$BI$170,AG$49,FALSE))</f>
        <v/>
      </c>
    </row>
    <row r="72" spans="1:33" x14ac:dyDescent="0.25">
      <c r="A72">
        <v>10</v>
      </c>
      <c r="B72" s="32" t="s">
        <v>13</v>
      </c>
      <c r="C72" s="33"/>
      <c r="D72" s="33" t="str">
        <f>IF($C72="","",VLOOKUP($C72,KALPit!$F$10:$BI$212,D$4,FALSE))</f>
        <v/>
      </c>
      <c r="E72" s="33" t="str">
        <f>IF($C72="","",VLOOKUP($C72,KALPit!$F$10:$BI$212,E$4+1,FALSE))</f>
        <v/>
      </c>
      <c r="F72" s="47" t="str">
        <f t="shared" si="94"/>
        <v/>
      </c>
      <c r="G72" s="261" t="str">
        <f t="shared" si="95"/>
        <v/>
      </c>
      <c r="H72" s="262" t="str">
        <f t="shared" si="96"/>
        <v/>
      </c>
      <c r="I72" s="93" t="str">
        <f>IF($C72="","",VLOOKUP($C72,KALPit!$F$10:$BI$170,I$49,FALSE))</f>
        <v/>
      </c>
      <c r="J72" s="261" t="str">
        <f t="shared" si="97"/>
        <v/>
      </c>
      <c r="K72" s="47" t="str">
        <f>IF($C72="","",VLOOKUP($C72,KALPit!$F$10:$BI$170,K$49,FALSE))</f>
        <v/>
      </c>
      <c r="L72" s="261" t="str">
        <f>IF($C72="","",VLOOKUP($C72,KALPit!$F$10:$BI$170,L$49,FALSE))</f>
        <v/>
      </c>
      <c r="M72" s="262" t="str">
        <f>IF($C72="","",VLOOKUP($C72,KALPit!$F$10:$BI$170,M$49,FALSE))</f>
        <v/>
      </c>
      <c r="N72" s="261" t="str">
        <f>IF($C72="","",VLOOKUP($C72,KALPit!$F$10:$BI$170,N$49,FALSE))</f>
        <v/>
      </c>
      <c r="O72" s="261" t="str">
        <f>IF($C72="","",VLOOKUP($C72,KALPit!$F$10:$BI$170,O$49,FALSE))</f>
        <v/>
      </c>
      <c r="P72" s="261" t="str">
        <f>IF($C72="","",VLOOKUP($C72,KALPit!$F$10:$BI$170,P$49,FALSE))</f>
        <v/>
      </c>
      <c r="Q72" s="261" t="str">
        <f>IF($C72="","",VLOOKUP($C72,KALPit!$F$10:$BI$170,Q$49,FALSE))</f>
        <v/>
      </c>
      <c r="R72" s="261" t="str">
        <f>IF($C72="","",VLOOKUP($C72,KALPit!$F$10:$BI$170,R$49,FALSE))</f>
        <v/>
      </c>
      <c r="S72" s="261" t="str">
        <f>IF($C72="","",VLOOKUP($C72,KALPit!$F$10:$BI$170,S$49,FALSE))</f>
        <v/>
      </c>
      <c r="T72" s="261" t="str">
        <f>IF($C72="","",VLOOKUP($C72,KALPit!$F$10:$BI$170,T$49,FALSE))</f>
        <v/>
      </c>
      <c r="U72" s="261" t="str">
        <f>IF($C72="","",VLOOKUP($C72,KALPit!$F$10:$BI$170,U$49,FALSE))</f>
        <v/>
      </c>
      <c r="V72" s="261" t="str">
        <f>IF($C72="","",VLOOKUP($C72,KALPit!$F$10:$BI$170,V$49,FALSE))</f>
        <v/>
      </c>
      <c r="W72" s="261" t="str">
        <f>IF($C72="","",VLOOKUP($C72,KALPit!$F$10:$BI$170,W$49,FALSE))</f>
        <v/>
      </c>
      <c r="X72" s="261" t="str">
        <f>IF($C72="","",VLOOKUP($C72,KALPit!$F$10:$BI$170,X$49,FALSE))</f>
        <v/>
      </c>
      <c r="Y72" s="262" t="str">
        <f>IF($C72="","",VLOOKUP($C72,KALPit!$F$10:$BI$170,Y$49,FALSE))</f>
        <v/>
      </c>
      <c r="Z72" s="47" t="str">
        <f>IF($C72="","",VLOOKUP($C72,KALPit!$F$10:$BI$170,Z$49,FALSE))</f>
        <v/>
      </c>
      <c r="AA72" s="261" t="str">
        <f>IF($C72="","",VLOOKUP($C72,KALPit!$F$10:$BI$170,AA$49,FALSE))</f>
        <v/>
      </c>
      <c r="AB72" s="74" t="str">
        <f>IF($C72="","",VLOOKUP($C72,KALPit!$F$10:$BI$170,AB$49,FALSE))</f>
        <v/>
      </c>
      <c r="AC72" s="61" t="str">
        <f>IF($C72="","",VLOOKUP($C72,KALPit!$F$10:$BI$170,AC$49,FALSE))</f>
        <v/>
      </c>
      <c r="AD72" s="261" t="str">
        <f>IF($C72="","",VLOOKUP($C72,KALPit!$F$10:$BI$170,AD$49,FALSE))</f>
        <v/>
      </c>
      <c r="AE72" s="261" t="str">
        <f>IF($C72="","",VLOOKUP($C72,KALPit!$F$10:$BI$170,AE$49,FALSE))</f>
        <v/>
      </c>
      <c r="AF72" s="262" t="str">
        <f>IF($C72="","",VLOOKUP($C72,KALPit!$F$10:$BI$170,AF$49,FALSE))</f>
        <v/>
      </c>
      <c r="AG72" s="61" t="str">
        <f>IF($C72="","",VLOOKUP($C72,KALPit!$F$10:$BI$170,AG$49,FALSE))</f>
        <v/>
      </c>
    </row>
  </sheetData>
  <mergeCells count="6">
    <mergeCell ref="AH40:AT40"/>
    <mergeCell ref="AG35:AT35"/>
    <mergeCell ref="AH36:AT36"/>
    <mergeCell ref="AH37:AT37"/>
    <mergeCell ref="AH38:AT38"/>
    <mergeCell ref="AH39:AT39"/>
  </mergeCells>
  <conditionalFormatting sqref="G19">
    <cfRule type="expression" dxfId="47" priority="25">
      <formula>IF(SUM(G20:G27)&gt;1,1,0)</formula>
    </cfRule>
  </conditionalFormatting>
  <conditionalFormatting sqref="H19">
    <cfRule type="expression" dxfId="46" priority="24">
      <formula>IF(SUM(H20:H27)&gt;1,1,0)</formula>
    </cfRule>
  </conditionalFormatting>
  <conditionalFormatting sqref="F19">
    <cfRule type="expression" dxfId="45" priority="23">
      <formula>IF(SUM(F20:F27)&gt;1,1,0)</formula>
    </cfRule>
  </conditionalFormatting>
  <conditionalFormatting sqref="I5">
    <cfRule type="expression" dxfId="44" priority="22">
      <formula>-IF(SUM(I6:I17)&gt;1,1,0)</formula>
    </cfRule>
  </conditionalFormatting>
  <conditionalFormatting sqref="H5">
    <cfRule type="expression" dxfId="43" priority="21">
      <formula>-IF(SUM(H6:H17)&gt;1,1,0)</formula>
    </cfRule>
  </conditionalFormatting>
  <conditionalFormatting sqref="F29">
    <cfRule type="expression" dxfId="42" priority="20">
      <formula>IF(SUM($F$30:$F$33)&gt;1,1,0)</formula>
    </cfRule>
  </conditionalFormatting>
  <conditionalFormatting sqref="F50">
    <cfRule type="expression" dxfId="41" priority="19">
      <formula>IF(SUM($F$51:$F$56)&gt;1,1,0)</formula>
    </cfRule>
  </conditionalFormatting>
  <conditionalFormatting sqref="H50">
    <cfRule type="expression" dxfId="40" priority="18">
      <formula>IF(SUM($H$51:$H$56)&gt;3,1,0)</formula>
    </cfRule>
  </conditionalFormatting>
  <conditionalFormatting sqref="G50">
    <cfRule type="expression" dxfId="39" priority="17">
      <formula>IF(SUM($G$51:$G$56)&gt;2,1,0)</formula>
    </cfRule>
  </conditionalFormatting>
  <conditionalFormatting sqref="C30:C33 C20:C27 C6:C17">
    <cfRule type="expression" dxfId="38" priority="15">
      <formula>IF($AZ6&lt;4.5,1,0)</formula>
    </cfRule>
    <cfRule type="expression" dxfId="37" priority="16">
      <formula>IF($AZ6&gt;7,1,0)</formula>
    </cfRule>
  </conditionalFormatting>
  <conditionalFormatting sqref="C21">
    <cfRule type="expression" dxfId="36" priority="13">
      <formula>IF($AK21&lt;4.5,1,0)</formula>
    </cfRule>
    <cfRule type="expression" dxfId="35" priority="14">
      <formula>IF($AK21&gt;7,1,0)</formula>
    </cfRule>
  </conditionalFormatting>
  <conditionalFormatting sqref="F5">
    <cfRule type="expression" dxfId="34" priority="12">
      <formula>IF(SUM(F6:F17)&gt;1,1,0)</formula>
    </cfRule>
  </conditionalFormatting>
  <conditionalFormatting sqref="G5">
    <cfRule type="expression" dxfId="33" priority="11">
      <formula>IF(SUM(G6:G17)&gt;1,1,0)</formula>
    </cfRule>
  </conditionalFormatting>
  <conditionalFormatting sqref="C51:C56 C59:C60 C63:C72">
    <cfRule type="expression" dxfId="32" priority="7">
      <formula>IF($AC51&lt;$D$2,1,0)</formula>
    </cfRule>
    <cfRule type="expression" dxfId="31" priority="8">
      <formula>IF($AC51&gt;$C$3,1,0)</formula>
    </cfRule>
    <cfRule type="expression" dxfId="30" priority="9">
      <formula>IF($AG51&lt;5.75,1,0)</formula>
    </cfRule>
    <cfRule type="expression" dxfId="29" priority="10">
      <formula>IF($AG51&gt;6,1,0)</formula>
    </cfRule>
  </conditionalFormatting>
  <conditionalFormatting sqref="C6:C17 C20:C27 C30:C33">
    <cfRule type="expression" dxfId="28" priority="5">
      <formula>IF($AK6&lt;$D$2,1,0)</formula>
    </cfRule>
    <cfRule type="expression" dxfId="27" priority="6">
      <formula>IF($AK6&gt;$C$2,1,0)</formula>
    </cfRule>
  </conditionalFormatting>
  <conditionalFormatting sqref="C24">
    <cfRule type="expression" dxfId="26" priority="4">
      <formula>IF(MOD(ROW(),2)=1,1,0)</formula>
    </cfRule>
  </conditionalFormatting>
  <conditionalFormatting sqref="C24">
    <cfRule type="expression" dxfId="25" priority="1">
      <formula>IF(AND($CB24&lt;12,$CC24&lt;10,$CD24&lt;10),1,0)</formula>
    </cfRule>
    <cfRule type="expression" dxfId="24" priority="2">
      <formula>IF(AND($CB24&lt;15,$CC24&lt;12,$CD24&lt;12),1,0)</formula>
    </cfRule>
    <cfRule type="expression" dxfId="23" priority="3">
      <formula>IF(AND($CB24&lt;18,$CC24&lt;14,$CD24&lt;14),1,0)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0">
    <tabColor theme="8" tint="0.59999389629810485"/>
  </sheetPr>
  <dimension ref="A1:AZ72"/>
  <sheetViews>
    <sheetView zoomScale="85" zoomScaleNormal="85" workbookViewId="0">
      <pane ySplit="3" topLeftCell="A46" activePane="bottomLeft" state="frozenSplit"/>
      <selection pane="bottomLeft" activeCell="AR65" sqref="AR65"/>
    </sheetView>
  </sheetViews>
  <sheetFormatPr defaultRowHeight="15" x14ac:dyDescent="0.25"/>
  <cols>
    <col min="1" max="1" width="3.140625" customWidth="1"/>
    <col min="2" max="2" width="10.7109375" style="1" bestFit="1" customWidth="1"/>
    <col min="3" max="3" width="20" style="19" bestFit="1" customWidth="1"/>
    <col min="4" max="4" width="4.5703125" style="19" customWidth="1"/>
    <col min="5" max="5" width="4.42578125" style="19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1.42578125" bestFit="1" customWidth="1"/>
    <col min="27" max="27" width="4.28515625" bestFit="1" customWidth="1"/>
    <col min="28" max="29" width="4.7109375" bestFit="1" customWidth="1"/>
    <col min="30" max="32" width="4.28515625" bestFit="1" customWidth="1"/>
    <col min="33" max="33" width="6.28515625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 x14ac:dyDescent="0.25">
      <c r="C1" s="278" t="s">
        <v>404</v>
      </c>
      <c r="D1" s="278" t="s">
        <v>405</v>
      </c>
    </row>
    <row r="2" spans="1:52" x14ac:dyDescent="0.25">
      <c r="B2" s="278" t="s">
        <v>406</v>
      </c>
      <c r="C2" s="279">
        <v>3.5</v>
      </c>
      <c r="D2" s="279">
        <v>1</v>
      </c>
    </row>
    <row r="3" spans="1:52" x14ac:dyDescent="0.25">
      <c r="B3" s="278" t="s">
        <v>407</v>
      </c>
      <c r="C3" s="279">
        <v>4.25</v>
      </c>
      <c r="D3" s="279">
        <v>1</v>
      </c>
    </row>
    <row r="4" spans="1:52" x14ac:dyDescent="0.25">
      <c r="D4" s="19">
        <v>4</v>
      </c>
      <c r="E4" s="19">
        <v>5</v>
      </c>
      <c r="J4">
        <v>23</v>
      </c>
      <c r="K4">
        <v>21</v>
      </c>
      <c r="L4">
        <v>22</v>
      </c>
      <c r="M4">
        <v>24</v>
      </c>
      <c r="N4">
        <v>25</v>
      </c>
      <c r="O4">
        <v>26</v>
      </c>
      <c r="P4">
        <v>27</v>
      </c>
      <c r="Q4">
        <v>28</v>
      </c>
      <c r="R4">
        <v>29</v>
      </c>
      <c r="S4">
        <v>30</v>
      </c>
      <c r="T4">
        <v>31</v>
      </c>
      <c r="AD4">
        <v>11</v>
      </c>
      <c r="AE4">
        <v>12</v>
      </c>
      <c r="AF4">
        <v>13</v>
      </c>
      <c r="AG4">
        <v>14</v>
      </c>
      <c r="AH4">
        <v>15</v>
      </c>
      <c r="AI4">
        <v>32</v>
      </c>
      <c r="AJ4">
        <v>33</v>
      </c>
      <c r="AU4">
        <v>16</v>
      </c>
      <c r="AV4">
        <v>17</v>
      </c>
      <c r="AW4">
        <v>18</v>
      </c>
      <c r="AX4">
        <v>19</v>
      </c>
      <c r="AY4">
        <v>20</v>
      </c>
    </row>
    <row r="5" spans="1:52" s="17" customFormat="1" ht="215.25" x14ac:dyDescent="0.25">
      <c r="A5" s="18" t="s">
        <v>183</v>
      </c>
      <c r="B5" s="223" t="s">
        <v>114</v>
      </c>
      <c r="C5" s="37" t="str">
        <f>"Player ("&amp;COUNTA(C6:C17)&amp;")"</f>
        <v>Player (0)</v>
      </c>
      <c r="D5" s="37" t="s">
        <v>81</v>
      </c>
      <c r="E5" s="37" t="s">
        <v>91</v>
      </c>
      <c r="F5" s="44" t="str">
        <f>"Only 1 guy who plays only 1B ("&amp;SUM(F6:F17)&amp;")"</f>
        <v>Only 1 guy who plays only 1B (0)</v>
      </c>
      <c r="G5" s="38" t="str">
        <f>"Only 1 guy who can only play 1B or LF ("&amp;SUM(G6:G17)&amp;")"</f>
        <v>Only 1 guy who can only play 1B or LF (0)</v>
      </c>
      <c r="H5" s="39" t="str">
        <f>"2 guys with RF arms ("&amp;SUM(H6:H17)&amp;")"</f>
        <v>2 guys with RF arms (0)</v>
      </c>
      <c r="I5" s="39" t="str">
        <f>"2 guys with CF range ("&amp;SUM(I6:I17)&amp;")"</f>
        <v>2 guys with CF range (0)</v>
      </c>
      <c r="J5" s="48" t="s">
        <v>126</v>
      </c>
      <c r="K5" s="40" t="s">
        <v>124</v>
      </c>
      <c r="L5" s="49" t="s">
        <v>125</v>
      </c>
      <c r="M5" s="41" t="s">
        <v>82</v>
      </c>
      <c r="N5" s="41" t="s">
        <v>84</v>
      </c>
      <c r="O5" s="41" t="s">
        <v>85</v>
      </c>
      <c r="P5" s="41" t="s">
        <v>86</v>
      </c>
      <c r="Q5" s="41" t="s">
        <v>87</v>
      </c>
      <c r="R5" s="41" t="s">
        <v>88</v>
      </c>
      <c r="S5" s="41" t="s">
        <v>89</v>
      </c>
      <c r="T5" s="42" t="s">
        <v>90</v>
      </c>
      <c r="U5" s="44" t="s">
        <v>127</v>
      </c>
      <c r="V5" s="38" t="s">
        <v>171</v>
      </c>
      <c r="W5" s="38" t="s">
        <v>128</v>
      </c>
      <c r="X5" s="38" t="s">
        <v>144</v>
      </c>
      <c r="Y5" s="38" t="s">
        <v>143</v>
      </c>
      <c r="Z5" s="38" t="s">
        <v>131</v>
      </c>
      <c r="AA5" s="38" t="s">
        <v>132</v>
      </c>
      <c r="AB5" s="38" t="s">
        <v>149</v>
      </c>
      <c r="AC5" s="53" t="s">
        <v>133</v>
      </c>
      <c r="AD5" s="41" t="s">
        <v>137</v>
      </c>
      <c r="AE5" s="41" t="s">
        <v>138</v>
      </c>
      <c r="AF5" s="41" t="s">
        <v>139</v>
      </c>
      <c r="AG5" s="41" t="s">
        <v>140</v>
      </c>
      <c r="AH5" s="41" t="s">
        <v>23</v>
      </c>
      <c r="AI5" s="56" t="s">
        <v>141</v>
      </c>
      <c r="AJ5" s="42" t="s">
        <v>142</v>
      </c>
      <c r="AK5" s="59" t="s">
        <v>147</v>
      </c>
      <c r="AL5" s="44" t="s">
        <v>127</v>
      </c>
      <c r="AM5" s="38" t="s">
        <v>171</v>
      </c>
      <c r="AN5" s="38" t="s">
        <v>128</v>
      </c>
      <c r="AO5" s="38" t="s">
        <v>144</v>
      </c>
      <c r="AP5" s="38" t="s">
        <v>143</v>
      </c>
      <c r="AQ5" s="38" t="s">
        <v>131</v>
      </c>
      <c r="AR5" s="38" t="s">
        <v>132</v>
      </c>
      <c r="AS5" s="38" t="s">
        <v>149</v>
      </c>
      <c r="AT5" s="53" t="s">
        <v>133</v>
      </c>
      <c r="AU5" s="56" t="s">
        <v>137</v>
      </c>
      <c r="AV5" s="41" t="s">
        <v>138</v>
      </c>
      <c r="AW5" s="41" t="s">
        <v>139</v>
      </c>
      <c r="AX5" s="41" t="s">
        <v>140</v>
      </c>
      <c r="AY5" s="42" t="s">
        <v>23</v>
      </c>
      <c r="AZ5" s="59" t="s">
        <v>187</v>
      </c>
    </row>
    <row r="6" spans="1:52" x14ac:dyDescent="0.25">
      <c r="A6">
        <v>1</v>
      </c>
      <c r="B6" s="25" t="s">
        <v>84</v>
      </c>
      <c r="C6" s="30"/>
      <c r="D6" s="26" t="str">
        <f>IF($C6="","",VLOOKUP($C6,KALBat!$H$10:$BT$193,D$4,FALSE))</f>
        <v/>
      </c>
      <c r="E6" s="26" t="str">
        <f>IF($C6="","",VLOOKUP($C6,KALBat!$H$10:$BT$193,E$4,FALSE))</f>
        <v/>
      </c>
      <c r="F6" s="45" t="str">
        <f>IF($C6="","",IF(AND(N6&gt;0,N6=SUM(M6:T6)),1,0))</f>
        <v/>
      </c>
      <c r="G6" s="27" t="str">
        <f>IF($C6="","",IF(AND(OR(N6&gt;0,R6&gt;0),SUM(N6,R6)=SUM(M6:T6)),1,0))</f>
        <v/>
      </c>
      <c r="H6" s="27" t="str">
        <f>IF($C6="","",IF(L6&gt;6,1,0))</f>
        <v/>
      </c>
      <c r="I6" s="27" t="str">
        <f t="shared" ref="I6:I10" si="0">IF($C6="","",IF(AND(S6&gt;4,S6&lt;&gt;"-"),1,0))</f>
        <v/>
      </c>
      <c r="J6" s="50" t="str">
        <f>IF($C6="","",VLOOKUP($C6,KALBat!$H$10:$BT$193,J$4,FALSE))</f>
        <v/>
      </c>
      <c r="K6" s="26" t="str">
        <f>IF($C6="","",VLOOKUP($C6,KALBat!$H$10:$BT$193,K$4,FALSE))</f>
        <v/>
      </c>
      <c r="L6" s="28" t="str">
        <f>IF($C6="","",VLOOKUP($C6,KALBat!$H$10:$BT$193,L$4,FALSE))</f>
        <v/>
      </c>
      <c r="M6" s="26" t="str">
        <f>IF($C6="","",VLOOKUP($C6,KALBat!$H$10:$BT$193,M$4,FALSE))</f>
        <v/>
      </c>
      <c r="N6" s="26" t="str">
        <f>IF($C6="","",VLOOKUP($C6,KALBat!$H$10:$BT$193,N$4,FALSE))</f>
        <v/>
      </c>
      <c r="O6" s="26" t="str">
        <f>IF($C6="","",VLOOKUP($C6,KALBat!$H$10:$BT$193,O$4,FALSE))</f>
        <v/>
      </c>
      <c r="P6" s="26" t="str">
        <f>IF($C6="","",VLOOKUP($C6,KALBat!$H$10:$BT$193,P$4,FALSE))</f>
        <v/>
      </c>
      <c r="Q6" s="26" t="str">
        <f>IF($C6="","",VLOOKUP($C6,KALBat!$H$10:$BT$193,Q$4,FALSE))</f>
        <v/>
      </c>
      <c r="R6" s="26" t="str">
        <f>IF($C6="","",VLOOKUP($C6,KALBat!$H$10:$BT$193,R$4,FALSE))</f>
        <v/>
      </c>
      <c r="S6" s="26" t="str">
        <f>IF($C6="","",VLOOKUP($C6,KALBat!$H$10:$BT$193,S$4,FALSE))</f>
        <v/>
      </c>
      <c r="T6" s="28" t="str">
        <f>IF($C6="","",VLOOKUP($C6,KALBat!$H$10:$BT$193,T$4,FALSE))</f>
        <v/>
      </c>
      <c r="U6" s="46" t="str">
        <f t="shared" ref="U6:U17" si="1">IF($C6="","",IF(OR(AD6+AG6&gt;14,AND(OR(AD6+AG6&gt;12,AND(AD6&gt;6,AG6&gt;6)),AI6&gt;6,OR(AJ6&gt;=AI6,AJ6&gt;6))),1,0))</f>
        <v/>
      </c>
      <c r="V6" s="228" t="str">
        <f t="shared" ref="V6:V17" si="2">IF($C6="","",IF(OR(AND(AD6&gt;6,AH6&gt;6),AD6+AG6&gt;12),1,0))</f>
        <v/>
      </c>
      <c r="W6" s="27" t="str">
        <f>IF($C6="","",IF(AND(AD6&gt;6,AF6&gt;6,AG6&gt;6),1,0))</f>
        <v/>
      </c>
      <c r="X6" s="27" t="str">
        <f>IF($C6="","",IF(AND(AF6&gt;7,OR(AD6&gt;6,AG6&gt;6)),1,0))</f>
        <v/>
      </c>
      <c r="Y6" s="27" t="str">
        <f>IF($C6="","",IF(AND(AF6&gt;6,OR(AD6&gt;6,AG6&gt;6)),1,0))</f>
        <v/>
      </c>
      <c r="Z6" s="27" t="str">
        <f>IF($C6="","",IF(AND(OR(AD6&gt;6,AF6&gt;6),OR(AD6&gt;6,AG6&gt;6)),1,0))</f>
        <v/>
      </c>
      <c r="AA6" s="27" t="str">
        <f>IF($C6="","",IF(AND(AD6&gt;4,OR(AD6&gt;6,AF6&gt;6,AG6&gt;6)),1,0))</f>
        <v/>
      </c>
      <c r="AB6" s="27" t="str">
        <f>IF($C6="","",IF(AND(AD6&gt;4,OR(AD6&gt;6,AE6&gt;6,AF6&gt;6,AG6&gt;6)),1,0))</f>
        <v/>
      </c>
      <c r="AC6" s="54" t="str">
        <f>IF($C6="","",IF(AND(AD6&gt;4,MAX(AD6:AH6)&gt;6),1,0))</f>
        <v/>
      </c>
      <c r="AD6" s="26" t="str">
        <f>IF($C6="","",VLOOKUP($C6,KALBat!$H$10:$BT$193,AD$4,FALSE))</f>
        <v/>
      </c>
      <c r="AE6" s="26" t="str">
        <f>IF($C6="","",VLOOKUP($C6,KALBat!$H$10:$BT$193,AE$4,FALSE))</f>
        <v/>
      </c>
      <c r="AF6" s="26" t="str">
        <f>IF($C6="","",VLOOKUP($C6,KALBat!$H$10:$BT$193,AF$4,FALSE))</f>
        <v/>
      </c>
      <c r="AG6" s="26" t="str">
        <f>IF($C6="","",VLOOKUP($C6,KALBat!$H$10:$BT$193,AG$4,FALSE))</f>
        <v/>
      </c>
      <c r="AH6" s="26" t="str">
        <f>IF($C6="","",VLOOKUP($C6,KALBat!$H$10:$BT$193,AH$4,FALSE))</f>
        <v/>
      </c>
      <c r="AI6" s="50" t="str">
        <f>IF($C6="","",VLOOKUP($C6,KALBat!$H$10:$BT$193,AI$4,FALSE))</f>
        <v/>
      </c>
      <c r="AJ6" s="28" t="str">
        <f>IF($C6="","",VLOOKUP($C6,KALBat!$H$10:$BT$193,AJ$4,FALSE))</f>
        <v/>
      </c>
      <c r="AK6" s="60" t="str">
        <f>IF($C6="","",(5*AD6+4*AF6+3*AG6+2*AE6+1*AH6+0.5*(AVERAGE(AD6:AE6))+0.5*AVERAGE(AD6,AH6)+1*(AVERAGE(AD6,AF6))+1*AVERAGE(AD6,AG6))/(5+4+3+2+1+0.5+0.5+1+1))</f>
        <v/>
      </c>
      <c r="AL6" s="45" t="str">
        <f>IF($C6="","",IF(AND(OR(AU6+AX6&gt;12,AND(AU6&gt;6,AX6&gt;6)),AI6&gt;6,OR(AJ6&gt;=AI6,AJ6&gt;6)),1,0))</f>
        <v/>
      </c>
      <c r="AM6" s="27" t="str">
        <f>IF($C6="","",IF(OR(AND(AU6&gt;6,AY6&gt;6),AU6+AX6&gt;12),1,0))</f>
        <v/>
      </c>
      <c r="AN6" s="27" t="str">
        <f>IF($C6="","",IF(AND(AU6&gt;6,AW6&gt;6,AX6&gt;6),1,0))</f>
        <v/>
      </c>
      <c r="AO6" s="27" t="str">
        <f>IF($C6="","",IF(AND(AW6&gt;7,OR(AU6&gt;6,AX6&gt;6)),1,0))</f>
        <v/>
      </c>
      <c r="AP6" s="27" t="str">
        <f>IF($C6="","",IF(AND(AW6&gt;6,OR(AU6&gt;6,AX6&gt;6)),1,0))</f>
        <v/>
      </c>
      <c r="AQ6" s="27" t="str">
        <f>IF($C6="","",IF(AND(OR(AU6&gt;6,AW6&gt;6),OR(AU6&gt;6,AX6&gt;6)),1,0))</f>
        <v/>
      </c>
      <c r="AR6" s="27" t="str">
        <f>IF($C6="","",IF(AND(AU6&gt;4,OR(AU6&gt;6,AW6&gt;6,AX6&gt;6)),1,0))</f>
        <v/>
      </c>
      <c r="AS6" s="27" t="str">
        <f>IF($C6="","",IF(AND(AU6&gt;4,OR(AU6&gt;6,AV6&gt;6,AW6&gt;6,AX6&gt;6)),1,0))</f>
        <v/>
      </c>
      <c r="AT6" s="54" t="str">
        <f>IF($C6="","",IF(AND(AU6&gt;4,MAX(AU6:AY6)&gt;6),1,0))</f>
        <v/>
      </c>
      <c r="AU6" s="50" t="str">
        <f>IF($C6="","",VLOOKUP($C6,KALBat!$H$10:$BT$193,AU$4,FALSE))</f>
        <v/>
      </c>
      <c r="AV6" s="26" t="str">
        <f>IF($C6="","",VLOOKUP($C6,KALBat!$H$10:$BT$193,AV$4,FALSE))</f>
        <v/>
      </c>
      <c r="AW6" s="26" t="str">
        <f>IF($C6="","",VLOOKUP($C6,KALBat!$H$10:$BT$193,AW$4,FALSE))</f>
        <v/>
      </c>
      <c r="AX6" s="26" t="str">
        <f>IF($C6="","",VLOOKUP($C6,KALBat!$H$10:$BT$193,AX$4,FALSE))</f>
        <v/>
      </c>
      <c r="AY6" s="28" t="str">
        <f>IF($C6="","",VLOOKUP($C6,KALBat!$H$10:$BT$193,AY$4,FALSE))</f>
        <v/>
      </c>
      <c r="AZ6" s="60" t="str">
        <f>IF($C6="","",(5*AU6+4*AW6+3*AX6+2*AV6+1*AY6+0.5*(AVERAGE(AU6:AV6))+0.5*AVERAGE(AU6,AY6)+1*(AVERAGE(AU6,AW6))+1*AVERAGE(AU6,AX6))/(5+4+3+2+1+0.5+0.5+1+1))</f>
        <v/>
      </c>
    </row>
    <row r="7" spans="1:52" x14ac:dyDescent="0.25">
      <c r="A7">
        <v>2</v>
      </c>
      <c r="B7" s="29" t="s">
        <v>88</v>
      </c>
      <c r="C7" s="30"/>
      <c r="D7" s="30" t="str">
        <f>IF($C7="","",VLOOKUP($C7,KALBat!$H$10:$BT$193,D$4,FALSE))</f>
        <v/>
      </c>
      <c r="E7" s="30" t="str">
        <f>IF($C7="","",VLOOKUP($C7,KALBat!$H$10:$BT$193,E$4,FALSE))</f>
        <v/>
      </c>
      <c r="F7" s="46" t="str">
        <f t="shared" ref="F7:F17" si="3">IF($C7="","",IF(AND(N7&gt;0,N7=SUM(M7:T7)),1,0))</f>
        <v/>
      </c>
      <c r="G7" s="228" t="str">
        <f t="shared" ref="G7:G17" si="4">IF($C7="","",IF(AND(OR(N7&gt;0,R7&gt;0),SUM(N7,R7)=SUM(M7:T7)),1,0))</f>
        <v/>
      </c>
      <c r="H7" s="228" t="str">
        <f t="shared" ref="H7:H17" si="5">IF($C7="","",IF(L7&gt;6,1,0))</f>
        <v/>
      </c>
      <c r="I7" s="228" t="str">
        <f t="shared" si="0"/>
        <v/>
      </c>
      <c r="J7" s="51" t="str">
        <f>IF($C7="","",VLOOKUP($C7,KALBat!$H$10:$BT$193,J$4,FALSE))</f>
        <v/>
      </c>
      <c r="K7" s="30" t="str">
        <f>IF($C7="","",VLOOKUP($C7,KALBat!$H$10:$BT$193,K$4,FALSE))</f>
        <v/>
      </c>
      <c r="L7" s="31" t="str">
        <f>IF($C7="","",VLOOKUP($C7,KALBat!$H$10:$BT$193,L$4,FALSE))</f>
        <v/>
      </c>
      <c r="M7" s="30" t="str">
        <f>IF($C7="","",VLOOKUP($C7,KALBat!$H$10:$BT$193,M$4,FALSE))</f>
        <v/>
      </c>
      <c r="N7" s="30" t="str">
        <f>IF($C7="","",VLOOKUP($C7,KALBat!$H$10:$BT$193,N$4,FALSE))</f>
        <v/>
      </c>
      <c r="O7" s="30" t="str">
        <f>IF($C7="","",VLOOKUP($C7,KALBat!$H$10:$BT$193,O$4,FALSE))</f>
        <v/>
      </c>
      <c r="P7" s="30" t="str">
        <f>IF($C7="","",VLOOKUP($C7,KALBat!$H$10:$BT$193,P$4,FALSE))</f>
        <v/>
      </c>
      <c r="Q7" s="30" t="str">
        <f>IF($C7="","",VLOOKUP($C7,KALBat!$H$10:$BT$193,Q$4,FALSE))</f>
        <v/>
      </c>
      <c r="R7" s="30" t="str">
        <f>IF($C7="","",VLOOKUP($C7,KALBat!$H$10:$BT$193,R$4,FALSE))</f>
        <v/>
      </c>
      <c r="S7" s="30" t="str">
        <f>IF($C7="","",VLOOKUP($C7,KALBat!$H$10:$BT$193,S$4,FALSE))</f>
        <v/>
      </c>
      <c r="T7" s="31" t="str">
        <f>IF($C7="","",VLOOKUP($C7,KALBat!$H$10:$BT$193,T$4,FALSE))</f>
        <v/>
      </c>
      <c r="U7" s="46" t="str">
        <f t="shared" si="1"/>
        <v/>
      </c>
      <c r="V7" s="228" t="str">
        <f t="shared" si="2"/>
        <v/>
      </c>
      <c r="W7" s="228" t="str">
        <f t="shared" ref="W7:W17" si="6">IF($C7="","",IF(AND(AD7&gt;6,AF7&gt;6,AG7&gt;6),1,0))</f>
        <v/>
      </c>
      <c r="X7" s="228" t="str">
        <f t="shared" ref="X7:X17" si="7">IF($C7="","",IF(AND(AF7&gt;7,OR(AD7&gt;6,AG7&gt;6)),1,0))</f>
        <v/>
      </c>
      <c r="Y7" s="228" t="str">
        <f t="shared" ref="Y7:Y17" si="8">IF($C7="","",IF(AND(AF7&gt;6,OR(AD7&gt;6,AG7&gt;6)),1,0))</f>
        <v/>
      </c>
      <c r="Z7" s="228" t="str">
        <f t="shared" ref="Z7:Z17" si="9">IF($C7="","",IF(AND(OR(AD7&gt;6,AF7&gt;6),OR(AD7&gt;6,AG7&gt;6)),1,0))</f>
        <v/>
      </c>
      <c r="AA7" s="228" t="str">
        <f t="shared" ref="AA7:AA17" si="10">IF($C7="","",IF(AND(AD7&gt;4,OR(AD7&gt;6,AF7&gt;6,AG7&gt;6)),1,0))</f>
        <v/>
      </c>
      <c r="AB7" s="228" t="str">
        <f t="shared" ref="AB7:AB17" si="11">IF($C7="","",IF(AND(AD7&gt;4,OR(AD7&gt;6,AE7&gt;6,AF7&gt;6,AG7&gt;6)),1,0))</f>
        <v/>
      </c>
      <c r="AC7" s="229" t="str">
        <f t="shared" ref="AC7:AC17" si="12">IF($C7="","",IF(AND(AD7&gt;4,MAX(AD7:AH7)&gt;6),1,0))</f>
        <v/>
      </c>
      <c r="AD7" s="30" t="str">
        <f>IF($C7="","",VLOOKUP($C7,KALBat!$H$10:$BT$193,AD$4,FALSE))</f>
        <v/>
      </c>
      <c r="AE7" s="30" t="str">
        <f>IF($C7="","",VLOOKUP($C7,KALBat!$H$10:$BT$193,AE$4,FALSE))</f>
        <v/>
      </c>
      <c r="AF7" s="30" t="str">
        <f>IF($C7="","",VLOOKUP($C7,KALBat!$H$10:$BT$193,AF$4,FALSE))</f>
        <v/>
      </c>
      <c r="AG7" s="30" t="str">
        <f>IF($C7="","",VLOOKUP($C7,KALBat!$H$10:$BT$193,AG$4,FALSE))</f>
        <v/>
      </c>
      <c r="AH7" s="30" t="str">
        <f>IF($C7="","",VLOOKUP($C7,KALBat!$H$10:$BT$193,AH$4,FALSE))</f>
        <v/>
      </c>
      <c r="AI7" s="51" t="str">
        <f>IF($C7="","",VLOOKUP($C7,KALBat!$H$10:$BT$193,AI$4,FALSE))</f>
        <v/>
      </c>
      <c r="AJ7" s="31" t="str">
        <f>IF($C7="","",VLOOKUP($C7,KALBat!$H$10:$BT$193,AJ$4,FALSE))</f>
        <v/>
      </c>
      <c r="AK7" s="60" t="str">
        <f t="shared" ref="AK7:AK17" si="13">IF($C7="","",(5*AD7+4*AF7+3*AG7+2*AE7+1*AH7+0.5*(AVERAGE(AD7:AE7))+0.5*AVERAGE(AD7,AH7)+1*(AVERAGE(AD7,AF7))+1*AVERAGE(AD7,AG7))/(5+4+3+2+1+0.5+0.5+1+1))</f>
        <v/>
      </c>
      <c r="AL7" s="46" t="str">
        <f t="shared" ref="AL7:AL17" si="14">IF($C7="","",IF(AND(OR(AU7+AX7&gt;12,AND(AU7&gt;6,AX7&gt;6)),AI7&gt;6,OR(AJ7&gt;=AI7,AJ7&gt;6)),1,0))</f>
        <v/>
      </c>
      <c r="AM7" s="228" t="str">
        <f t="shared" ref="AM7:AM17" si="15">IF($C7="","",IF(OR(AND(AU7&gt;6,AY7&gt;6),AU7+AX7&gt;12),1,0))</f>
        <v/>
      </c>
      <c r="AN7" s="228" t="str">
        <f t="shared" ref="AN7:AN17" si="16">IF($C7="","",IF(AND(AU7&gt;6,AW7&gt;6,AX7&gt;6),1,0))</f>
        <v/>
      </c>
      <c r="AO7" s="228" t="str">
        <f t="shared" ref="AO7:AO17" si="17">IF($C7="","",IF(AND(AW7&gt;7,OR(AU7&gt;6,AX7&gt;6)),1,0))</f>
        <v/>
      </c>
      <c r="AP7" s="228" t="str">
        <f t="shared" ref="AP7:AP17" si="18">IF($C7="","",IF(AND(AW7&gt;6,OR(AU7&gt;6,AX7&gt;6)),1,0))</f>
        <v/>
      </c>
      <c r="AQ7" s="228" t="str">
        <f t="shared" ref="AQ7:AQ17" si="19">IF($C7="","",IF(AND(OR(AU7&gt;6,AW7&gt;6),OR(AU7&gt;6,AX7&gt;6)),1,0))</f>
        <v/>
      </c>
      <c r="AR7" s="228" t="str">
        <f t="shared" ref="AR7:AR17" si="20">IF($C7="","",IF(AND(AU7&gt;4,OR(AU7&gt;6,AW7&gt;6,AX7&gt;6)),1,0))</f>
        <v/>
      </c>
      <c r="AS7" s="228" t="str">
        <f t="shared" ref="AS7:AS17" si="21">IF($C7="","",IF(AND(AU7&gt;4,OR(AU7&gt;6,AV7&gt;6,AW7&gt;6,AX7&gt;6)),1,0))</f>
        <v/>
      </c>
      <c r="AT7" s="229" t="str">
        <f t="shared" ref="AT7:AT17" si="22">IF($C7="","",IF(AND(AU7&gt;4,MAX(AU7:AY7)&gt;6),1,0))</f>
        <v/>
      </c>
      <c r="AU7" s="51" t="str">
        <f>IF($C7="","",VLOOKUP($C7,KALBat!$H$10:$BT$193,AU$4,FALSE))</f>
        <v/>
      </c>
      <c r="AV7" s="30" t="str">
        <f>IF($C7="","",VLOOKUP($C7,KALBat!$H$10:$BT$193,AV$4,FALSE))</f>
        <v/>
      </c>
      <c r="AW7" s="30" t="str">
        <f>IF($C7="","",VLOOKUP($C7,KALBat!$H$10:$BT$193,AW$4,FALSE))</f>
        <v/>
      </c>
      <c r="AX7" s="30" t="str">
        <f>IF($C7="","",VLOOKUP($C7,KALBat!$H$10:$BT$193,AX$4,FALSE))</f>
        <v/>
      </c>
      <c r="AY7" s="31" t="str">
        <f>IF($C7="","",VLOOKUP($C7,KALBat!$H$10:$BT$193,AY$4,FALSE))</f>
        <v/>
      </c>
      <c r="AZ7" s="60" t="str">
        <f t="shared" ref="AZ7:AZ17" si="23">IF($C7="","",(5*AU7+4*AW7+3*AX7+2*AV7+1*AY7+0.5*(AVERAGE(AU7:AV7))+0.5*AVERAGE(AU7,AY7)+1*(AVERAGE(AU7,AW7))+1*AVERAGE(AU7,AX7))/(5+4+3+2+1+0.5+0.5+1+1))</f>
        <v/>
      </c>
    </row>
    <row r="8" spans="1:52" x14ac:dyDescent="0.25">
      <c r="A8">
        <v>3</v>
      </c>
      <c r="B8" s="29" t="s">
        <v>89</v>
      </c>
      <c r="C8" s="30"/>
      <c r="D8" s="30" t="str">
        <f>IF($C8="","",VLOOKUP($C8,KALBat!$H$10:$BT$193,D$4,FALSE))</f>
        <v/>
      </c>
      <c r="E8" s="30" t="str">
        <f>IF($C8="","",VLOOKUP($C8,KALBat!$H$10:$BT$193,E$4,FALSE))</f>
        <v/>
      </c>
      <c r="F8" s="46" t="str">
        <f t="shared" si="3"/>
        <v/>
      </c>
      <c r="G8" s="228" t="str">
        <f t="shared" si="4"/>
        <v/>
      </c>
      <c r="H8" s="228" t="str">
        <f t="shared" si="5"/>
        <v/>
      </c>
      <c r="I8" s="228" t="str">
        <f t="shared" si="0"/>
        <v/>
      </c>
      <c r="J8" s="51" t="str">
        <f>IF($C8="","",VLOOKUP($C8,KALBat!$H$10:$BT$193,J$4,FALSE))</f>
        <v/>
      </c>
      <c r="K8" s="30" t="str">
        <f>IF($C8="","",VLOOKUP($C8,KALBat!$H$10:$BT$193,K$4,FALSE))</f>
        <v/>
      </c>
      <c r="L8" s="31" t="str">
        <f>IF($C8="","",VLOOKUP($C8,KALBat!$H$10:$BT$193,L$4,FALSE))</f>
        <v/>
      </c>
      <c r="M8" s="30" t="str">
        <f>IF($C8="","",VLOOKUP($C8,KALBat!$H$10:$BT$193,M$4,FALSE))</f>
        <v/>
      </c>
      <c r="N8" s="30" t="str">
        <f>IF($C8="","",VLOOKUP($C8,KALBat!$H$10:$BT$193,N$4,FALSE))</f>
        <v/>
      </c>
      <c r="O8" s="30" t="str">
        <f>IF($C8="","",VLOOKUP($C8,KALBat!$H$10:$BT$193,O$4,FALSE))</f>
        <v/>
      </c>
      <c r="P8" s="30" t="str">
        <f>IF($C8="","",VLOOKUP($C8,KALBat!$H$10:$BT$193,P$4,FALSE))</f>
        <v/>
      </c>
      <c r="Q8" s="30" t="str">
        <f>IF($C8="","",VLOOKUP($C8,KALBat!$H$10:$BT$193,Q$4,FALSE))</f>
        <v/>
      </c>
      <c r="R8" s="30" t="str">
        <f>IF($C8="","",VLOOKUP($C8,KALBat!$H$10:$BT$193,R$4,FALSE))</f>
        <v/>
      </c>
      <c r="S8" s="30" t="str">
        <f>IF($C8="","",VLOOKUP($C8,KALBat!$H$10:$BT$193,S$4,FALSE))</f>
        <v/>
      </c>
      <c r="T8" s="31" t="str">
        <f>IF($C8="","",VLOOKUP($C8,KALBat!$H$10:$BT$193,T$4,FALSE))</f>
        <v/>
      </c>
      <c r="U8" s="46" t="str">
        <f t="shared" si="1"/>
        <v/>
      </c>
      <c r="V8" s="228" t="str">
        <f t="shared" si="2"/>
        <v/>
      </c>
      <c r="W8" s="228" t="str">
        <f t="shared" si="6"/>
        <v/>
      </c>
      <c r="X8" s="228" t="str">
        <f t="shared" si="7"/>
        <v/>
      </c>
      <c r="Y8" s="228" t="str">
        <f t="shared" si="8"/>
        <v/>
      </c>
      <c r="Z8" s="228" t="str">
        <f t="shared" si="9"/>
        <v/>
      </c>
      <c r="AA8" s="228" t="str">
        <f t="shared" si="10"/>
        <v/>
      </c>
      <c r="AB8" s="228" t="str">
        <f t="shared" si="11"/>
        <v/>
      </c>
      <c r="AC8" s="229" t="str">
        <f t="shared" si="12"/>
        <v/>
      </c>
      <c r="AD8" s="30" t="str">
        <f>IF($C8="","",VLOOKUP($C8,KALBat!$H$10:$BT$193,AD$4,FALSE))</f>
        <v/>
      </c>
      <c r="AE8" s="30" t="str">
        <f>IF($C8="","",VLOOKUP($C8,KALBat!$H$10:$BT$193,AE$4,FALSE))</f>
        <v/>
      </c>
      <c r="AF8" s="30" t="str">
        <f>IF($C8="","",VLOOKUP($C8,KALBat!$H$10:$BT$193,AF$4,FALSE))</f>
        <v/>
      </c>
      <c r="AG8" s="30" t="str">
        <f>IF($C8="","",VLOOKUP($C8,KALBat!$H$10:$BT$193,AG$4,FALSE))</f>
        <v/>
      </c>
      <c r="AH8" s="30" t="str">
        <f>IF($C8="","",VLOOKUP($C8,KALBat!$H$10:$BT$193,AH$4,FALSE))</f>
        <v/>
      </c>
      <c r="AI8" s="51" t="str">
        <f>IF($C8="","",VLOOKUP($C8,KALBat!$H$10:$BT$193,AI$4,FALSE))</f>
        <v/>
      </c>
      <c r="AJ8" s="31" t="str">
        <f>IF($C8="","",VLOOKUP($C8,KALBat!$H$10:$BT$193,AJ$4,FALSE))</f>
        <v/>
      </c>
      <c r="AK8" s="60" t="str">
        <f t="shared" si="13"/>
        <v/>
      </c>
      <c r="AL8" s="46" t="str">
        <f t="shared" si="14"/>
        <v/>
      </c>
      <c r="AM8" s="228" t="str">
        <f t="shared" si="15"/>
        <v/>
      </c>
      <c r="AN8" s="228" t="str">
        <f t="shared" si="16"/>
        <v/>
      </c>
      <c r="AO8" s="228" t="str">
        <f t="shared" si="17"/>
        <v/>
      </c>
      <c r="AP8" s="228" t="str">
        <f t="shared" si="18"/>
        <v/>
      </c>
      <c r="AQ8" s="228" t="str">
        <f t="shared" si="19"/>
        <v/>
      </c>
      <c r="AR8" s="228" t="str">
        <f t="shared" si="20"/>
        <v/>
      </c>
      <c r="AS8" s="228" t="str">
        <f t="shared" si="21"/>
        <v/>
      </c>
      <c r="AT8" s="229" t="str">
        <f t="shared" si="22"/>
        <v/>
      </c>
      <c r="AU8" s="51" t="str">
        <f>IF($C8="","",VLOOKUP($C8,KALBat!$H$10:$BT$193,AU$4,FALSE))</f>
        <v/>
      </c>
      <c r="AV8" s="30" t="str">
        <f>IF($C8="","",VLOOKUP($C8,KALBat!$H$10:$BT$193,AV$4,FALSE))</f>
        <v/>
      </c>
      <c r="AW8" s="30" t="str">
        <f>IF($C8="","",VLOOKUP($C8,KALBat!$H$10:$BT$193,AW$4,FALSE))</f>
        <v/>
      </c>
      <c r="AX8" s="30" t="str">
        <f>IF($C8="","",VLOOKUP($C8,KALBat!$H$10:$BT$193,AX$4,FALSE))</f>
        <v/>
      </c>
      <c r="AY8" s="31" t="str">
        <f>IF($C8="","",VLOOKUP($C8,KALBat!$H$10:$BT$193,AY$4,FALSE))</f>
        <v/>
      </c>
      <c r="AZ8" s="60" t="str">
        <f t="shared" si="23"/>
        <v/>
      </c>
    </row>
    <row r="9" spans="1:52" x14ac:dyDescent="0.25">
      <c r="A9">
        <v>4</v>
      </c>
      <c r="B9" s="29" t="s">
        <v>90</v>
      </c>
      <c r="C9" s="58"/>
      <c r="D9" s="30" t="str">
        <f>IF($C9="","",VLOOKUP($C9,KALBat!$H$10:$BT$193,D$4,FALSE))</f>
        <v/>
      </c>
      <c r="E9" s="30" t="str">
        <f>IF($C9="","",VLOOKUP($C9,KALBat!$H$10:$BT$193,E$4,FALSE))</f>
        <v/>
      </c>
      <c r="F9" s="46" t="str">
        <f t="shared" si="3"/>
        <v/>
      </c>
      <c r="G9" s="228" t="str">
        <f t="shared" si="4"/>
        <v/>
      </c>
      <c r="H9" s="228" t="str">
        <f t="shared" si="5"/>
        <v/>
      </c>
      <c r="I9" s="228" t="str">
        <f t="shared" si="0"/>
        <v/>
      </c>
      <c r="J9" s="51" t="str">
        <f>IF($C9="","",VLOOKUP($C9,KALBat!$H$10:$BT$193,J$4,FALSE))</f>
        <v/>
      </c>
      <c r="K9" s="30" t="str">
        <f>IF($C9="","",VLOOKUP($C9,KALBat!$H$10:$BT$193,K$4,FALSE))</f>
        <v/>
      </c>
      <c r="L9" s="31" t="str">
        <f>IF($C9="","",VLOOKUP($C9,KALBat!$H$10:$BT$193,L$4,FALSE))</f>
        <v/>
      </c>
      <c r="M9" s="30" t="str">
        <f>IF($C9="","",VLOOKUP($C9,KALBat!$H$10:$BT$193,M$4,FALSE))</f>
        <v/>
      </c>
      <c r="N9" s="30" t="str">
        <f>IF($C9="","",VLOOKUP($C9,KALBat!$H$10:$BT$193,N$4,FALSE))</f>
        <v/>
      </c>
      <c r="O9" s="30" t="str">
        <f>IF($C9="","",VLOOKUP($C9,KALBat!$H$10:$BT$193,O$4,FALSE))</f>
        <v/>
      </c>
      <c r="P9" s="30" t="str">
        <f>IF($C9="","",VLOOKUP($C9,KALBat!$H$10:$BT$193,P$4,FALSE))</f>
        <v/>
      </c>
      <c r="Q9" s="30" t="str">
        <f>IF($C9="","",VLOOKUP($C9,KALBat!$H$10:$BT$193,Q$4,FALSE))</f>
        <v/>
      </c>
      <c r="R9" s="30" t="str">
        <f>IF($C9="","",VLOOKUP($C9,KALBat!$H$10:$BT$193,R$4,FALSE))</f>
        <v/>
      </c>
      <c r="S9" s="30" t="str">
        <f>IF($C9="","",VLOOKUP($C9,KALBat!$H$10:$BT$193,S$4,FALSE))</f>
        <v/>
      </c>
      <c r="T9" s="31" t="str">
        <f>IF($C9="","",VLOOKUP($C9,KALBat!$H$10:$BT$193,T$4,FALSE))</f>
        <v/>
      </c>
      <c r="U9" s="46" t="str">
        <f t="shared" si="1"/>
        <v/>
      </c>
      <c r="V9" s="228" t="str">
        <f t="shared" si="2"/>
        <v/>
      </c>
      <c r="W9" s="228" t="str">
        <f t="shared" si="6"/>
        <v/>
      </c>
      <c r="X9" s="228" t="str">
        <f t="shared" si="7"/>
        <v/>
      </c>
      <c r="Y9" s="228" t="str">
        <f t="shared" si="8"/>
        <v/>
      </c>
      <c r="Z9" s="228" t="str">
        <f t="shared" si="9"/>
        <v/>
      </c>
      <c r="AA9" s="228" t="str">
        <f t="shared" si="10"/>
        <v/>
      </c>
      <c r="AB9" s="228" t="str">
        <f t="shared" si="11"/>
        <v/>
      </c>
      <c r="AC9" s="229" t="str">
        <f t="shared" si="12"/>
        <v/>
      </c>
      <c r="AD9" s="30" t="str">
        <f>IF($C9="","",VLOOKUP($C9,KALBat!$H$10:$BT$193,AD$4,FALSE))</f>
        <v/>
      </c>
      <c r="AE9" s="30" t="str">
        <f>IF($C9="","",VLOOKUP($C9,KALBat!$H$10:$BT$193,AE$4,FALSE))</f>
        <v/>
      </c>
      <c r="AF9" s="30" t="str">
        <f>IF($C9="","",VLOOKUP($C9,KALBat!$H$10:$BT$193,AF$4,FALSE))</f>
        <v/>
      </c>
      <c r="AG9" s="30" t="str">
        <f>IF($C9="","",VLOOKUP($C9,KALBat!$H$10:$BT$193,AG$4,FALSE))</f>
        <v/>
      </c>
      <c r="AH9" s="30" t="str">
        <f>IF($C9="","",VLOOKUP($C9,KALBat!$H$10:$BT$193,AH$4,FALSE))</f>
        <v/>
      </c>
      <c r="AI9" s="51" t="str">
        <f>IF($C9="","",VLOOKUP($C9,KALBat!$H$10:$BT$193,AI$4,FALSE))</f>
        <v/>
      </c>
      <c r="AJ9" s="31" t="str">
        <f>IF($C9="","",VLOOKUP($C9,KALBat!$H$10:$BT$193,AJ$4,FALSE))</f>
        <v/>
      </c>
      <c r="AK9" s="60" t="str">
        <f t="shared" si="13"/>
        <v/>
      </c>
      <c r="AL9" s="46" t="str">
        <f t="shared" si="14"/>
        <v/>
      </c>
      <c r="AM9" s="228" t="str">
        <f t="shared" si="15"/>
        <v/>
      </c>
      <c r="AN9" s="228" t="str">
        <f t="shared" si="16"/>
        <v/>
      </c>
      <c r="AO9" s="228" t="str">
        <f t="shared" si="17"/>
        <v/>
      </c>
      <c r="AP9" s="228" t="str">
        <f t="shared" si="18"/>
        <v/>
      </c>
      <c r="AQ9" s="228" t="str">
        <f t="shared" si="19"/>
        <v/>
      </c>
      <c r="AR9" s="228" t="str">
        <f t="shared" si="20"/>
        <v/>
      </c>
      <c r="AS9" s="228" t="str">
        <f t="shared" si="21"/>
        <v/>
      </c>
      <c r="AT9" s="229" t="str">
        <f t="shared" si="22"/>
        <v/>
      </c>
      <c r="AU9" s="51" t="str">
        <f>IF($C9="","",VLOOKUP($C9,KALBat!$H$10:$BT$193,AU$4,FALSE))</f>
        <v/>
      </c>
      <c r="AV9" s="30" t="str">
        <f>IF($C9="","",VLOOKUP($C9,KALBat!$H$10:$BT$193,AV$4,FALSE))</f>
        <v/>
      </c>
      <c r="AW9" s="30" t="str">
        <f>IF($C9="","",VLOOKUP($C9,KALBat!$H$10:$BT$193,AW$4,FALSE))</f>
        <v/>
      </c>
      <c r="AX9" s="30" t="str">
        <f>IF($C9="","",VLOOKUP($C9,KALBat!$H$10:$BT$193,AX$4,FALSE))</f>
        <v/>
      </c>
      <c r="AY9" s="31" t="str">
        <f>IF($C9="","",VLOOKUP($C9,KALBat!$H$10:$BT$193,AY$4,FALSE))</f>
        <v/>
      </c>
      <c r="AZ9" s="60" t="str">
        <f t="shared" si="23"/>
        <v/>
      </c>
    </row>
    <row r="10" spans="1:52" x14ac:dyDescent="0.25">
      <c r="A10">
        <v>5</v>
      </c>
      <c r="B10" s="29" t="s">
        <v>12</v>
      </c>
      <c r="C10" s="58"/>
      <c r="D10" s="30" t="str">
        <f>IF($C10="","",VLOOKUP($C10,KALBat!$H$10:$BT$193,D$4,FALSE))</f>
        <v/>
      </c>
      <c r="E10" s="30" t="str">
        <f>IF($C10="","",VLOOKUP($C10,KALBat!$H$10:$BT$193,E$4,FALSE))</f>
        <v/>
      </c>
      <c r="F10" s="46" t="str">
        <f t="shared" si="3"/>
        <v/>
      </c>
      <c r="G10" s="228" t="str">
        <f t="shared" si="4"/>
        <v/>
      </c>
      <c r="H10" s="228" t="str">
        <f t="shared" si="5"/>
        <v/>
      </c>
      <c r="I10" s="228" t="str">
        <f t="shared" si="0"/>
        <v/>
      </c>
      <c r="J10" s="51" t="str">
        <f>IF($C10="","",VLOOKUP($C10,KALBat!$H$10:$BT$193,J$4,FALSE))</f>
        <v/>
      </c>
      <c r="K10" s="30" t="str">
        <f>IF($C10="","",VLOOKUP($C10,KALBat!$H$10:$BT$193,K$4,FALSE))</f>
        <v/>
      </c>
      <c r="L10" s="31" t="str">
        <f>IF($C10="","",VLOOKUP($C10,KALBat!$H$10:$BT$193,L$4,FALSE))</f>
        <v/>
      </c>
      <c r="M10" s="30" t="str">
        <f>IF($C10="","",VLOOKUP($C10,KALBat!$H$10:$BT$193,M$4,FALSE))</f>
        <v/>
      </c>
      <c r="N10" s="30" t="str">
        <f>IF($C10="","",VLOOKUP($C10,KALBat!$H$10:$BT$193,N$4,FALSE))</f>
        <v/>
      </c>
      <c r="O10" s="30" t="str">
        <f>IF($C10="","",VLOOKUP($C10,KALBat!$H$10:$BT$193,O$4,FALSE))</f>
        <v/>
      </c>
      <c r="P10" s="30" t="str">
        <f>IF($C10="","",VLOOKUP($C10,KALBat!$H$10:$BT$193,P$4,FALSE))</f>
        <v/>
      </c>
      <c r="Q10" s="30" t="str">
        <f>IF($C10="","",VLOOKUP($C10,KALBat!$H$10:$BT$193,Q$4,FALSE))</f>
        <v/>
      </c>
      <c r="R10" s="30" t="str">
        <f>IF($C10="","",VLOOKUP($C10,KALBat!$H$10:$BT$193,R$4,FALSE))</f>
        <v/>
      </c>
      <c r="S10" s="30" t="str">
        <f>IF($C10="","",VLOOKUP($C10,KALBat!$H$10:$BT$193,S$4,FALSE))</f>
        <v/>
      </c>
      <c r="T10" s="31" t="str">
        <f>IF($C10="","",VLOOKUP($C10,KALBat!$H$10:$BT$193,T$4,FALSE))</f>
        <v/>
      </c>
      <c r="U10" s="46" t="str">
        <f t="shared" si="1"/>
        <v/>
      </c>
      <c r="V10" s="228" t="str">
        <f t="shared" si="2"/>
        <v/>
      </c>
      <c r="W10" s="228" t="str">
        <f t="shared" si="6"/>
        <v/>
      </c>
      <c r="X10" s="228" t="str">
        <f t="shared" si="7"/>
        <v/>
      </c>
      <c r="Y10" s="228" t="str">
        <f t="shared" si="8"/>
        <v/>
      </c>
      <c r="Z10" s="228" t="str">
        <f t="shared" si="9"/>
        <v/>
      </c>
      <c r="AA10" s="228" t="str">
        <f t="shared" si="10"/>
        <v/>
      </c>
      <c r="AB10" s="228" t="str">
        <f t="shared" si="11"/>
        <v/>
      </c>
      <c r="AC10" s="229" t="str">
        <f t="shared" si="12"/>
        <v/>
      </c>
      <c r="AD10" s="30" t="str">
        <f>IF($C10="","",VLOOKUP($C10,KALBat!$H$10:$BT$193,AD$4,FALSE))</f>
        <v/>
      </c>
      <c r="AE10" s="30" t="str">
        <f>IF($C10="","",VLOOKUP($C10,KALBat!$H$10:$BT$193,AE$4,FALSE))</f>
        <v/>
      </c>
      <c r="AF10" s="30" t="str">
        <f>IF($C10="","",VLOOKUP($C10,KALBat!$H$10:$BT$193,AF$4,FALSE))</f>
        <v/>
      </c>
      <c r="AG10" s="30" t="str">
        <f>IF($C10="","",VLOOKUP($C10,KALBat!$H$10:$BT$193,AG$4,FALSE))</f>
        <v/>
      </c>
      <c r="AH10" s="30" t="str">
        <f>IF($C10="","",VLOOKUP($C10,KALBat!$H$10:$BT$193,AH$4,FALSE))</f>
        <v/>
      </c>
      <c r="AI10" s="51" t="str">
        <f>IF($C10="","",VLOOKUP($C10,KALBat!$H$10:$BT$193,AI$4,FALSE))</f>
        <v/>
      </c>
      <c r="AJ10" s="31" t="str">
        <f>IF($C10="","",VLOOKUP($C10,KALBat!$H$10:$BT$193,AJ$4,FALSE))</f>
        <v/>
      </c>
      <c r="AK10" s="60" t="str">
        <f t="shared" si="13"/>
        <v/>
      </c>
      <c r="AL10" s="46" t="str">
        <f t="shared" si="14"/>
        <v/>
      </c>
      <c r="AM10" s="228" t="str">
        <f t="shared" si="15"/>
        <v/>
      </c>
      <c r="AN10" s="228" t="str">
        <f t="shared" si="16"/>
        <v/>
      </c>
      <c r="AO10" s="228" t="str">
        <f t="shared" si="17"/>
        <v/>
      </c>
      <c r="AP10" s="228" t="str">
        <f t="shared" si="18"/>
        <v/>
      </c>
      <c r="AQ10" s="228" t="str">
        <f t="shared" si="19"/>
        <v/>
      </c>
      <c r="AR10" s="228" t="str">
        <f t="shared" si="20"/>
        <v/>
      </c>
      <c r="AS10" s="228" t="str">
        <f t="shared" si="21"/>
        <v/>
      </c>
      <c r="AT10" s="229" t="str">
        <f t="shared" si="22"/>
        <v/>
      </c>
      <c r="AU10" s="51" t="str">
        <f>IF($C10="","",VLOOKUP($C10,KALBat!$H$10:$BT$193,AU$4,FALSE))</f>
        <v/>
      </c>
      <c r="AV10" s="30" t="str">
        <f>IF($C10="","",VLOOKUP($C10,KALBat!$H$10:$BT$193,AV$4,FALSE))</f>
        <v/>
      </c>
      <c r="AW10" s="30" t="str">
        <f>IF($C10="","",VLOOKUP($C10,KALBat!$H$10:$BT$193,AW$4,FALSE))</f>
        <v/>
      </c>
      <c r="AX10" s="30" t="str">
        <f>IF($C10="","",VLOOKUP($C10,KALBat!$H$10:$BT$193,AX$4,FALSE))</f>
        <v/>
      </c>
      <c r="AY10" s="31" t="str">
        <f>IF($C10="","",VLOOKUP($C10,KALBat!$H$10:$BT$193,AY$4,FALSE))</f>
        <v/>
      </c>
      <c r="AZ10" s="60" t="str">
        <f t="shared" si="23"/>
        <v/>
      </c>
    </row>
    <row r="11" spans="1:52" x14ac:dyDescent="0.25">
      <c r="A11">
        <v>6</v>
      </c>
      <c r="B11" s="29" t="s">
        <v>91</v>
      </c>
      <c r="C11" s="58"/>
      <c r="D11" s="30" t="str">
        <f>IF($C11="","",VLOOKUP($C11,KALBat!$H$10:$BT$193,D$4,FALSE))</f>
        <v/>
      </c>
      <c r="E11" s="30" t="str">
        <f>IF($C11="","",VLOOKUP($C11,KALBat!$H$10:$BT$193,E$4,FALSE))</f>
        <v/>
      </c>
      <c r="F11" s="46" t="str">
        <f t="shared" si="3"/>
        <v/>
      </c>
      <c r="G11" s="228" t="str">
        <f t="shared" si="4"/>
        <v/>
      </c>
      <c r="H11" s="228" t="str">
        <f t="shared" si="5"/>
        <v/>
      </c>
      <c r="I11" s="228" t="str">
        <f>IF($C11="","",IF(AND(S11&gt;4,S11&lt;&gt;"-"),1,0))</f>
        <v/>
      </c>
      <c r="J11" s="51" t="str">
        <f>IF($C11="","",VLOOKUP($C11,KALBat!$H$10:$BT$193,J$4,FALSE))</f>
        <v/>
      </c>
      <c r="K11" s="30" t="str">
        <f>IF($C11="","",VLOOKUP($C11,KALBat!$H$10:$BT$193,K$4,FALSE))</f>
        <v/>
      </c>
      <c r="L11" s="31" t="str">
        <f>IF($C11="","",VLOOKUP($C11,KALBat!$H$10:$BT$193,L$4,FALSE))</f>
        <v/>
      </c>
      <c r="M11" s="30" t="str">
        <f>IF($C11="","",VLOOKUP($C11,KALBat!$H$10:$BT$193,M$4,FALSE))</f>
        <v/>
      </c>
      <c r="N11" s="30" t="str">
        <f>IF($C11="","",VLOOKUP($C11,KALBat!$H$10:$BT$193,N$4,FALSE))</f>
        <v/>
      </c>
      <c r="O11" s="30" t="str">
        <f>IF($C11="","",VLOOKUP($C11,KALBat!$H$10:$BT$193,O$4,FALSE))</f>
        <v/>
      </c>
      <c r="P11" s="30" t="str">
        <f>IF($C11="","",VLOOKUP($C11,KALBat!$H$10:$BT$193,P$4,FALSE))</f>
        <v/>
      </c>
      <c r="Q11" s="30" t="str">
        <f>IF($C11="","",VLOOKUP($C11,KALBat!$H$10:$BT$193,Q$4,FALSE))</f>
        <v/>
      </c>
      <c r="R11" s="30" t="str">
        <f>IF($C11="","",VLOOKUP($C11,KALBat!$H$10:$BT$193,R$4,FALSE))</f>
        <v/>
      </c>
      <c r="S11" s="30" t="str">
        <f>IF($C11="","",VLOOKUP($C11,KALBat!$H$10:$BT$193,S$4,FALSE))</f>
        <v/>
      </c>
      <c r="T11" s="31" t="str">
        <f>IF($C11="","",VLOOKUP($C11,KALBat!$H$10:$BT$193,T$4,FALSE))</f>
        <v/>
      </c>
      <c r="U11" s="46" t="str">
        <f t="shared" si="1"/>
        <v/>
      </c>
      <c r="V11" s="228" t="str">
        <f t="shared" si="2"/>
        <v/>
      </c>
      <c r="W11" s="228" t="str">
        <f t="shared" si="6"/>
        <v/>
      </c>
      <c r="X11" s="228" t="str">
        <f t="shared" si="7"/>
        <v/>
      </c>
      <c r="Y11" s="228" t="str">
        <f t="shared" si="8"/>
        <v/>
      </c>
      <c r="Z11" s="228" t="str">
        <f t="shared" si="9"/>
        <v/>
      </c>
      <c r="AA11" s="228" t="str">
        <f t="shared" si="10"/>
        <v/>
      </c>
      <c r="AB11" s="228" t="str">
        <f t="shared" si="11"/>
        <v/>
      </c>
      <c r="AC11" s="229" t="str">
        <f t="shared" si="12"/>
        <v/>
      </c>
      <c r="AD11" s="30" t="str">
        <f>IF($C11="","",VLOOKUP($C11,KALBat!$H$10:$BT$193,AD$4,FALSE))</f>
        <v/>
      </c>
      <c r="AE11" s="30" t="str">
        <f>IF($C11="","",VLOOKUP($C11,KALBat!$H$10:$BT$193,AE$4,FALSE))</f>
        <v/>
      </c>
      <c r="AF11" s="30" t="str">
        <f>IF($C11="","",VLOOKUP($C11,KALBat!$H$10:$BT$193,AF$4,FALSE))</f>
        <v/>
      </c>
      <c r="AG11" s="30" t="str">
        <f>IF($C11="","",VLOOKUP($C11,KALBat!$H$10:$BT$193,AG$4,FALSE))</f>
        <v/>
      </c>
      <c r="AH11" s="30" t="str">
        <f>IF($C11="","",VLOOKUP($C11,KALBat!$H$10:$BT$193,AH$4,FALSE))</f>
        <v/>
      </c>
      <c r="AI11" s="51" t="str">
        <f>IF($C11="","",VLOOKUP($C11,KALBat!$H$10:$BT$193,AI$4,FALSE))</f>
        <v/>
      </c>
      <c r="AJ11" s="31" t="str">
        <f>IF($C11="","",VLOOKUP($C11,KALBat!$H$10:$BT$193,AJ$4,FALSE))</f>
        <v/>
      </c>
      <c r="AK11" s="60" t="str">
        <f t="shared" si="13"/>
        <v/>
      </c>
      <c r="AL11" s="46" t="str">
        <f t="shared" si="14"/>
        <v/>
      </c>
      <c r="AM11" s="228" t="str">
        <f t="shared" si="15"/>
        <v/>
      </c>
      <c r="AN11" s="228" t="str">
        <f t="shared" si="16"/>
        <v/>
      </c>
      <c r="AO11" s="228" t="str">
        <f t="shared" si="17"/>
        <v/>
      </c>
      <c r="AP11" s="228" t="str">
        <f t="shared" si="18"/>
        <v/>
      </c>
      <c r="AQ11" s="228" t="str">
        <f t="shared" si="19"/>
        <v/>
      </c>
      <c r="AR11" s="228" t="str">
        <f t="shared" si="20"/>
        <v/>
      </c>
      <c r="AS11" s="228" t="str">
        <f t="shared" si="21"/>
        <v/>
      </c>
      <c r="AT11" s="229" t="str">
        <f t="shared" si="22"/>
        <v/>
      </c>
      <c r="AU11" s="51" t="str">
        <f>IF($C11="","",VLOOKUP($C11,KALBat!$H$10:$BT$193,AU$4,FALSE))</f>
        <v/>
      </c>
      <c r="AV11" s="30" t="str">
        <f>IF($C11="","",VLOOKUP($C11,KALBat!$H$10:$BT$193,AV$4,FALSE))</f>
        <v/>
      </c>
      <c r="AW11" s="30" t="str">
        <f>IF($C11="","",VLOOKUP($C11,KALBat!$H$10:$BT$193,AW$4,FALSE))</f>
        <v/>
      </c>
      <c r="AX11" s="30" t="str">
        <f>IF($C11="","",VLOOKUP($C11,KALBat!$H$10:$BT$193,AX$4,FALSE))</f>
        <v/>
      </c>
      <c r="AY11" s="31" t="str">
        <f>IF($C11="","",VLOOKUP($C11,KALBat!$H$10:$BT$193,AY$4,FALSE))</f>
        <v/>
      </c>
      <c r="AZ11" s="60" t="str">
        <f t="shared" si="23"/>
        <v/>
      </c>
    </row>
    <row r="12" spans="1:52" x14ac:dyDescent="0.25">
      <c r="A12">
        <v>7</v>
      </c>
      <c r="B12" s="29" t="s">
        <v>91</v>
      </c>
      <c r="C12" s="58"/>
      <c r="D12" s="30" t="str">
        <f>IF($C12="","",VLOOKUP($C12,KALBat!$H$10:$BT$193,D$4,FALSE))</f>
        <v/>
      </c>
      <c r="E12" s="30" t="str">
        <f>IF($C12="","",VLOOKUP($C12,KALBat!$H$10:$BT$193,E$4,FALSE))</f>
        <v/>
      </c>
      <c r="F12" s="46" t="str">
        <f t="shared" si="3"/>
        <v/>
      </c>
      <c r="G12" s="228" t="str">
        <f t="shared" si="4"/>
        <v/>
      </c>
      <c r="H12" s="228" t="str">
        <f t="shared" si="5"/>
        <v/>
      </c>
      <c r="I12" s="228" t="str">
        <f t="shared" ref="I12:I17" si="24">IF($C12="","",IF(AND(S12&gt;4,S12&lt;&gt;"-"),1,0))</f>
        <v/>
      </c>
      <c r="J12" s="51" t="str">
        <f>IF($C12="","",VLOOKUP($C12,KALBat!$H$10:$BT$193,J$4,FALSE))</f>
        <v/>
      </c>
      <c r="K12" s="30" t="str">
        <f>IF($C12="","",VLOOKUP($C12,KALBat!$H$10:$BT$193,K$4,FALSE))</f>
        <v/>
      </c>
      <c r="L12" s="31" t="str">
        <f>IF($C12="","",VLOOKUP($C12,KALBat!$H$10:$BT$193,L$4,FALSE))</f>
        <v/>
      </c>
      <c r="M12" s="30" t="str">
        <f>IF($C12="","",VLOOKUP($C12,KALBat!$H$10:$BT$193,M$4,FALSE))</f>
        <v/>
      </c>
      <c r="N12" s="30" t="str">
        <f>IF($C12="","",VLOOKUP($C12,KALBat!$H$10:$BT$193,N$4,FALSE))</f>
        <v/>
      </c>
      <c r="O12" s="30" t="str">
        <f>IF($C12="","",VLOOKUP($C12,KALBat!$H$10:$BT$193,O$4,FALSE))</f>
        <v/>
      </c>
      <c r="P12" s="30" t="str">
        <f>IF($C12="","",VLOOKUP($C12,KALBat!$H$10:$BT$193,P$4,FALSE))</f>
        <v/>
      </c>
      <c r="Q12" s="30" t="str">
        <f>IF($C12="","",VLOOKUP($C12,KALBat!$H$10:$BT$193,Q$4,FALSE))</f>
        <v/>
      </c>
      <c r="R12" s="30" t="str">
        <f>IF($C12="","",VLOOKUP($C12,KALBat!$H$10:$BT$193,R$4,FALSE))</f>
        <v/>
      </c>
      <c r="S12" s="30" t="str">
        <f>IF($C12="","",VLOOKUP($C12,KALBat!$H$10:$BT$193,S$4,FALSE))</f>
        <v/>
      </c>
      <c r="T12" s="31" t="str">
        <f>IF($C12="","",VLOOKUP($C12,KALBat!$H$10:$BT$193,T$4,FALSE))</f>
        <v/>
      </c>
      <c r="U12" s="46" t="str">
        <f t="shared" si="1"/>
        <v/>
      </c>
      <c r="V12" s="228" t="str">
        <f t="shared" si="2"/>
        <v/>
      </c>
      <c r="W12" s="228" t="str">
        <f t="shared" si="6"/>
        <v/>
      </c>
      <c r="X12" s="228" t="str">
        <f t="shared" si="7"/>
        <v/>
      </c>
      <c r="Y12" s="228" t="str">
        <f t="shared" si="8"/>
        <v/>
      </c>
      <c r="Z12" s="228" t="str">
        <f t="shared" si="9"/>
        <v/>
      </c>
      <c r="AA12" s="228" t="str">
        <f t="shared" si="10"/>
        <v/>
      </c>
      <c r="AB12" s="228" t="str">
        <f t="shared" si="11"/>
        <v/>
      </c>
      <c r="AC12" s="229" t="str">
        <f t="shared" si="12"/>
        <v/>
      </c>
      <c r="AD12" s="30" t="str">
        <f>IF($C12="","",VLOOKUP($C12,KALBat!$H$10:$BT$193,AD$4,FALSE))</f>
        <v/>
      </c>
      <c r="AE12" s="30" t="str">
        <f>IF($C12="","",VLOOKUP($C12,KALBat!$H$10:$BT$193,AE$4,FALSE))</f>
        <v/>
      </c>
      <c r="AF12" s="30" t="str">
        <f>IF($C12="","",VLOOKUP($C12,KALBat!$H$10:$BT$193,AF$4,FALSE))</f>
        <v/>
      </c>
      <c r="AG12" s="30" t="str">
        <f>IF($C12="","",VLOOKUP($C12,KALBat!$H$10:$BT$193,AG$4,FALSE))</f>
        <v/>
      </c>
      <c r="AH12" s="30" t="str">
        <f>IF($C12="","",VLOOKUP($C12,KALBat!$H$10:$BT$193,AH$4,FALSE))</f>
        <v/>
      </c>
      <c r="AI12" s="51" t="str">
        <f>IF($C12="","",VLOOKUP($C12,KALBat!$H$10:$BT$193,AI$4,FALSE))</f>
        <v/>
      </c>
      <c r="AJ12" s="31" t="str">
        <f>IF($C12="","",VLOOKUP($C12,KALBat!$H$10:$BT$193,AJ$4,FALSE))</f>
        <v/>
      </c>
      <c r="AK12" s="60" t="str">
        <f t="shared" si="13"/>
        <v/>
      </c>
      <c r="AL12" s="46" t="str">
        <f t="shared" si="14"/>
        <v/>
      </c>
      <c r="AM12" s="228" t="str">
        <f t="shared" si="15"/>
        <v/>
      </c>
      <c r="AN12" s="228" t="str">
        <f t="shared" si="16"/>
        <v/>
      </c>
      <c r="AO12" s="228" t="str">
        <f t="shared" si="17"/>
        <v/>
      </c>
      <c r="AP12" s="228" t="str">
        <f t="shared" si="18"/>
        <v/>
      </c>
      <c r="AQ12" s="228" t="str">
        <f t="shared" si="19"/>
        <v/>
      </c>
      <c r="AR12" s="228" t="str">
        <f t="shared" si="20"/>
        <v/>
      </c>
      <c r="AS12" s="228" t="str">
        <f t="shared" si="21"/>
        <v/>
      </c>
      <c r="AT12" s="229" t="str">
        <f t="shared" si="22"/>
        <v/>
      </c>
      <c r="AU12" s="51" t="str">
        <f>IF($C12="","",VLOOKUP($C12,KALBat!$H$10:$BT$193,AU$4,FALSE))</f>
        <v/>
      </c>
      <c r="AV12" s="30" t="str">
        <f>IF($C12="","",VLOOKUP($C12,KALBat!$H$10:$BT$193,AV$4,FALSE))</f>
        <v/>
      </c>
      <c r="AW12" s="30" t="str">
        <f>IF($C12="","",VLOOKUP($C12,KALBat!$H$10:$BT$193,AW$4,FALSE))</f>
        <v/>
      </c>
      <c r="AX12" s="30" t="str">
        <f>IF($C12="","",VLOOKUP($C12,KALBat!$H$10:$BT$193,AX$4,FALSE))</f>
        <v/>
      </c>
      <c r="AY12" s="31" t="str">
        <f>IF($C12="","",VLOOKUP($C12,KALBat!$H$10:$BT$193,AY$4,FALSE))</f>
        <v/>
      </c>
      <c r="AZ12" s="60" t="str">
        <f t="shared" si="23"/>
        <v/>
      </c>
    </row>
    <row r="13" spans="1:52" x14ac:dyDescent="0.25">
      <c r="A13">
        <v>8</v>
      </c>
      <c r="B13" s="29" t="s">
        <v>91</v>
      </c>
      <c r="C13" s="58"/>
      <c r="D13" s="30" t="str">
        <f>IF($C13="","",VLOOKUP($C13,KALBat!$H$10:$BT$193,D$4,FALSE))</f>
        <v/>
      </c>
      <c r="E13" s="30" t="str">
        <f>IF($C13="","",VLOOKUP($C13,KALBat!$H$10:$BT$193,E$4,FALSE))</f>
        <v/>
      </c>
      <c r="F13" s="46" t="str">
        <f t="shared" ref="F13" si="25">IF($C13="","",IF(AND(N13&gt;0,N13=SUM(M13:T13)),1,0))</f>
        <v/>
      </c>
      <c r="G13" s="263" t="str">
        <f t="shared" ref="G13" si="26">IF($C13="","",IF(AND(OR(N13&gt;0,R13&gt;0),SUM(N13,R13)=SUM(M13:T13)),1,0))</f>
        <v/>
      </c>
      <c r="H13" s="263" t="str">
        <f t="shared" ref="H13" si="27">IF($C13="","",IF(L13&gt;6,1,0))</f>
        <v/>
      </c>
      <c r="I13" s="263" t="str">
        <f t="shared" ref="I13" si="28">IF($C13="","",IF(AND(S13&gt;4,S13&lt;&gt;"-"),1,0))</f>
        <v/>
      </c>
      <c r="J13" s="51" t="str">
        <f>IF($C13="","",VLOOKUP($C13,KALBat!$H$10:$BT$193,J$4,FALSE))</f>
        <v/>
      </c>
      <c r="K13" s="30" t="str">
        <f>IF($C13="","",VLOOKUP($C13,KALBat!$H$10:$BT$193,K$4,FALSE))</f>
        <v/>
      </c>
      <c r="L13" s="31" t="str">
        <f>IF($C13="","",VLOOKUP($C13,KALBat!$H$10:$BT$193,L$4,FALSE))</f>
        <v/>
      </c>
      <c r="M13" s="30" t="str">
        <f>IF($C13="","",VLOOKUP($C13,KALBat!$H$10:$BT$193,M$4,FALSE))</f>
        <v/>
      </c>
      <c r="N13" s="30" t="str">
        <f>IF($C13="","",VLOOKUP($C13,KALBat!$H$10:$BT$193,N$4,FALSE))</f>
        <v/>
      </c>
      <c r="O13" s="30" t="str">
        <f>IF($C13="","",VLOOKUP($C13,KALBat!$H$10:$BT$193,O$4,FALSE))</f>
        <v/>
      </c>
      <c r="P13" s="30" t="str">
        <f>IF($C13="","",VLOOKUP($C13,KALBat!$H$10:$BT$193,P$4,FALSE))</f>
        <v/>
      </c>
      <c r="Q13" s="30" t="str">
        <f>IF($C13="","",VLOOKUP($C13,KALBat!$H$10:$BT$193,Q$4,FALSE))</f>
        <v/>
      </c>
      <c r="R13" s="30" t="str">
        <f>IF($C13="","",VLOOKUP($C13,KALBat!$H$10:$BT$193,R$4,FALSE))</f>
        <v/>
      </c>
      <c r="S13" s="30" t="str">
        <f>IF($C13="","",VLOOKUP($C13,KALBat!$H$10:$BT$193,S$4,FALSE))</f>
        <v/>
      </c>
      <c r="T13" s="31" t="str">
        <f>IF($C13="","",VLOOKUP($C13,KALBat!$H$10:$BT$193,T$4,FALSE))</f>
        <v/>
      </c>
      <c r="U13" s="46" t="str">
        <f t="shared" ref="U13" si="29">IF($C13="","",IF(OR(AD13+AG13&gt;14,AND(OR(AD13+AG13&gt;12,AND(AD13&gt;6,AG13&gt;6)),AI13&gt;6,OR(AJ13&gt;=AI13,AJ13&gt;6))),1,0))</f>
        <v/>
      </c>
      <c r="V13" s="263" t="str">
        <f t="shared" ref="V13" si="30">IF($C13="","",IF(OR(AND(AD13&gt;6,AH13&gt;6),AD13+AG13&gt;12),1,0))</f>
        <v/>
      </c>
      <c r="W13" s="263" t="str">
        <f t="shared" ref="W13" si="31">IF($C13="","",IF(AND(AD13&gt;6,AF13&gt;6,AG13&gt;6),1,0))</f>
        <v/>
      </c>
      <c r="X13" s="263" t="str">
        <f t="shared" ref="X13" si="32">IF($C13="","",IF(AND(AF13&gt;7,OR(AD13&gt;6,AG13&gt;6)),1,0))</f>
        <v/>
      </c>
      <c r="Y13" s="263" t="str">
        <f t="shared" ref="Y13" si="33">IF($C13="","",IF(AND(AF13&gt;6,OR(AD13&gt;6,AG13&gt;6)),1,0))</f>
        <v/>
      </c>
      <c r="Z13" s="263" t="str">
        <f t="shared" ref="Z13" si="34">IF($C13="","",IF(AND(OR(AD13&gt;6,AF13&gt;6),OR(AD13&gt;6,AG13&gt;6)),1,0))</f>
        <v/>
      </c>
      <c r="AA13" s="263" t="str">
        <f t="shared" ref="AA13" si="35">IF($C13="","",IF(AND(AD13&gt;4,OR(AD13&gt;6,AF13&gt;6,AG13&gt;6)),1,0))</f>
        <v/>
      </c>
      <c r="AB13" s="263" t="str">
        <f t="shared" ref="AB13" si="36">IF($C13="","",IF(AND(AD13&gt;4,OR(AD13&gt;6,AE13&gt;6,AF13&gt;6,AG13&gt;6)),1,0))</f>
        <v/>
      </c>
      <c r="AC13" s="264" t="str">
        <f t="shared" ref="AC13" si="37">IF($C13="","",IF(AND(AD13&gt;4,MAX(AD13:AH13)&gt;6),1,0))</f>
        <v/>
      </c>
      <c r="AD13" s="30" t="str">
        <f>IF($C13="","",VLOOKUP($C13,KALBat!$H$10:$BT$193,AD$4,FALSE))</f>
        <v/>
      </c>
      <c r="AE13" s="30" t="str">
        <f>IF($C13="","",VLOOKUP($C13,KALBat!$H$10:$BT$193,AE$4,FALSE))</f>
        <v/>
      </c>
      <c r="AF13" s="30" t="str">
        <f>IF($C13="","",VLOOKUP($C13,KALBat!$H$10:$BT$193,AF$4,FALSE))</f>
        <v/>
      </c>
      <c r="AG13" s="30" t="str">
        <f>IF($C13="","",VLOOKUP($C13,KALBat!$H$10:$BT$193,AG$4,FALSE))</f>
        <v/>
      </c>
      <c r="AH13" s="30" t="str">
        <f>IF($C13="","",VLOOKUP($C13,KALBat!$H$10:$BT$193,AH$4,FALSE))</f>
        <v/>
      </c>
      <c r="AI13" s="51" t="str">
        <f>IF($C13="","",VLOOKUP($C13,KALBat!$H$10:$BT$193,AI$4,FALSE))</f>
        <v/>
      </c>
      <c r="AJ13" s="31" t="str">
        <f>IF($C13="","",VLOOKUP($C13,KALBat!$H$10:$BT$193,AJ$4,FALSE))</f>
        <v/>
      </c>
      <c r="AK13" s="60" t="str">
        <f t="shared" ref="AK13" si="38">IF($C13="","",(5*AD13+4*AF13+3*AG13+2*AE13+1*AH13+0.5*(AVERAGE(AD13:AE13))+0.5*AVERAGE(AD13,AH13)+1*(AVERAGE(AD13,AF13))+1*AVERAGE(AD13,AG13))/(5+4+3+2+1+0.5+0.5+1+1))</f>
        <v/>
      </c>
      <c r="AL13" s="46" t="str">
        <f t="shared" ref="AL13" si="39">IF($C13="","",IF(AND(OR(AU13+AX13&gt;12,AND(AU13&gt;6,AX13&gt;6)),AI13&gt;6,OR(AJ13&gt;=AI13,AJ13&gt;6)),1,0))</f>
        <v/>
      </c>
      <c r="AM13" s="263" t="str">
        <f t="shared" ref="AM13" si="40">IF($C13="","",IF(OR(AND(AU13&gt;6,AY13&gt;6),AU13+AX13&gt;12),1,0))</f>
        <v/>
      </c>
      <c r="AN13" s="263" t="str">
        <f t="shared" ref="AN13" si="41">IF($C13="","",IF(AND(AU13&gt;6,AW13&gt;6,AX13&gt;6),1,0))</f>
        <v/>
      </c>
      <c r="AO13" s="263" t="str">
        <f t="shared" ref="AO13" si="42">IF($C13="","",IF(AND(AW13&gt;7,OR(AU13&gt;6,AX13&gt;6)),1,0))</f>
        <v/>
      </c>
      <c r="AP13" s="263" t="str">
        <f t="shared" ref="AP13" si="43">IF($C13="","",IF(AND(AW13&gt;6,OR(AU13&gt;6,AX13&gt;6)),1,0))</f>
        <v/>
      </c>
      <c r="AQ13" s="263" t="str">
        <f t="shared" ref="AQ13" si="44">IF($C13="","",IF(AND(OR(AU13&gt;6,AW13&gt;6),OR(AU13&gt;6,AX13&gt;6)),1,0))</f>
        <v/>
      </c>
      <c r="AR13" s="263" t="str">
        <f t="shared" ref="AR13" si="45">IF($C13="","",IF(AND(AU13&gt;4,OR(AU13&gt;6,AW13&gt;6,AX13&gt;6)),1,0))</f>
        <v/>
      </c>
      <c r="AS13" s="263" t="str">
        <f t="shared" ref="AS13" si="46">IF($C13="","",IF(AND(AU13&gt;4,OR(AU13&gt;6,AV13&gt;6,AW13&gt;6,AX13&gt;6)),1,0))</f>
        <v/>
      </c>
      <c r="AT13" s="264" t="str">
        <f t="shared" ref="AT13" si="47">IF($C13="","",IF(AND(AU13&gt;4,MAX(AU13:AY13)&gt;6),1,0))</f>
        <v/>
      </c>
      <c r="AU13" s="51" t="str">
        <f>IF($C13="","",VLOOKUP($C13,KALBat!$H$10:$BT$193,AU$4,FALSE))</f>
        <v/>
      </c>
      <c r="AV13" s="30" t="str">
        <f>IF($C13="","",VLOOKUP($C13,KALBat!$H$10:$BT$193,AV$4,FALSE))</f>
        <v/>
      </c>
      <c r="AW13" s="30" t="str">
        <f>IF($C13="","",VLOOKUP($C13,KALBat!$H$10:$BT$193,AW$4,FALSE))</f>
        <v/>
      </c>
      <c r="AX13" s="30" t="str">
        <f>IF($C13="","",VLOOKUP($C13,KALBat!$H$10:$BT$193,AX$4,FALSE))</f>
        <v/>
      </c>
      <c r="AY13" s="31" t="str">
        <f>IF($C13="","",VLOOKUP($C13,KALBat!$H$10:$BT$193,AY$4,FALSE))</f>
        <v/>
      </c>
      <c r="AZ13" s="60" t="str">
        <f t="shared" ref="AZ13" si="48">IF($C13="","",(5*AU13+4*AW13+3*AX13+2*AV13+1*AY13+0.5*(AVERAGE(AU13:AV13))+0.5*AVERAGE(AU13,AY13)+1*(AVERAGE(AU13,AW13))+1*AVERAGE(AU13,AX13))/(5+4+3+2+1+0.5+0.5+1+1))</f>
        <v/>
      </c>
    </row>
    <row r="14" spans="1:52" x14ac:dyDescent="0.25">
      <c r="A14">
        <v>9</v>
      </c>
      <c r="B14" s="29" t="s">
        <v>91</v>
      </c>
      <c r="C14" s="58"/>
      <c r="D14" s="30" t="str">
        <f>IF($C14="","",VLOOKUP($C14,KALBat!$H$10:$BT$193,D$4,FALSE))</f>
        <v/>
      </c>
      <c r="E14" s="30" t="str">
        <f>IF($C14="","",VLOOKUP($C14,KALBat!$H$10:$BT$193,E$4,FALSE))</f>
        <v/>
      </c>
      <c r="F14" s="46" t="str">
        <f t="shared" si="3"/>
        <v/>
      </c>
      <c r="G14" s="228" t="str">
        <f t="shared" si="4"/>
        <v/>
      </c>
      <c r="H14" s="228" t="str">
        <f t="shared" si="5"/>
        <v/>
      </c>
      <c r="I14" s="228" t="str">
        <f t="shared" si="24"/>
        <v/>
      </c>
      <c r="J14" s="51" t="str">
        <f>IF($C14="","",VLOOKUP($C14,KALBat!$H$10:$BT$193,J$4,FALSE))</f>
        <v/>
      </c>
      <c r="K14" s="30" t="str">
        <f>IF($C14="","",VLOOKUP($C14,KALBat!$H$10:$BT$193,K$4,FALSE))</f>
        <v/>
      </c>
      <c r="L14" s="31" t="str">
        <f>IF($C14="","",VLOOKUP($C14,KALBat!$H$10:$BT$193,L$4,FALSE))</f>
        <v/>
      </c>
      <c r="M14" s="30" t="str">
        <f>IF($C14="","",VLOOKUP($C14,KALBat!$H$10:$BT$193,M$4,FALSE))</f>
        <v/>
      </c>
      <c r="N14" s="30" t="str">
        <f>IF($C14="","",VLOOKUP($C14,KALBat!$H$10:$BT$193,N$4,FALSE))</f>
        <v/>
      </c>
      <c r="O14" s="30" t="str">
        <f>IF($C14="","",VLOOKUP($C14,KALBat!$H$10:$BT$193,O$4,FALSE))</f>
        <v/>
      </c>
      <c r="P14" s="30" t="str">
        <f>IF($C14="","",VLOOKUP($C14,KALBat!$H$10:$BT$193,P$4,FALSE))</f>
        <v/>
      </c>
      <c r="Q14" s="30" t="str">
        <f>IF($C14="","",VLOOKUP($C14,KALBat!$H$10:$BT$193,Q$4,FALSE))</f>
        <v/>
      </c>
      <c r="R14" s="30" t="str">
        <f>IF($C14="","",VLOOKUP($C14,KALBat!$H$10:$BT$193,R$4,FALSE))</f>
        <v/>
      </c>
      <c r="S14" s="30" t="str">
        <f>IF($C14="","",VLOOKUP($C14,KALBat!$H$10:$BT$193,S$4,FALSE))</f>
        <v/>
      </c>
      <c r="T14" s="31" t="str">
        <f>IF($C14="","",VLOOKUP($C14,KALBat!$H$10:$BT$193,T$4,FALSE))</f>
        <v/>
      </c>
      <c r="U14" s="46" t="str">
        <f t="shared" si="1"/>
        <v/>
      </c>
      <c r="V14" s="228" t="str">
        <f t="shared" si="2"/>
        <v/>
      </c>
      <c r="W14" s="228" t="str">
        <f t="shared" si="6"/>
        <v/>
      </c>
      <c r="X14" s="228" t="str">
        <f t="shared" si="7"/>
        <v/>
      </c>
      <c r="Y14" s="228" t="str">
        <f t="shared" si="8"/>
        <v/>
      </c>
      <c r="Z14" s="228" t="str">
        <f t="shared" si="9"/>
        <v/>
      </c>
      <c r="AA14" s="228" t="str">
        <f t="shared" si="10"/>
        <v/>
      </c>
      <c r="AB14" s="228" t="str">
        <f t="shared" si="11"/>
        <v/>
      </c>
      <c r="AC14" s="229" t="str">
        <f t="shared" si="12"/>
        <v/>
      </c>
      <c r="AD14" s="30" t="str">
        <f>IF($C14="","",VLOOKUP($C14,KALBat!$H$10:$BT$193,AD$4,FALSE))</f>
        <v/>
      </c>
      <c r="AE14" s="30" t="str">
        <f>IF($C14="","",VLOOKUP($C14,KALBat!$H$10:$BT$193,AE$4,FALSE))</f>
        <v/>
      </c>
      <c r="AF14" s="30" t="str">
        <f>IF($C14="","",VLOOKUP($C14,KALBat!$H$10:$BT$193,AF$4,FALSE))</f>
        <v/>
      </c>
      <c r="AG14" s="30" t="str">
        <f>IF($C14="","",VLOOKUP($C14,KALBat!$H$10:$BT$193,AG$4,FALSE))</f>
        <v/>
      </c>
      <c r="AH14" s="30" t="str">
        <f>IF($C14="","",VLOOKUP($C14,KALBat!$H$10:$BT$193,AH$4,FALSE))</f>
        <v/>
      </c>
      <c r="AI14" s="51" t="str">
        <f>IF($C14="","",VLOOKUP($C14,KALBat!$H$10:$BT$193,AI$4,FALSE))</f>
        <v/>
      </c>
      <c r="AJ14" s="31" t="str">
        <f>IF($C14="","",VLOOKUP($C14,KALBat!$H$10:$BT$193,AJ$4,FALSE))</f>
        <v/>
      </c>
      <c r="AK14" s="60" t="str">
        <f t="shared" si="13"/>
        <v/>
      </c>
      <c r="AL14" s="46" t="str">
        <f t="shared" si="14"/>
        <v/>
      </c>
      <c r="AM14" s="228" t="str">
        <f t="shared" si="15"/>
        <v/>
      </c>
      <c r="AN14" s="228" t="str">
        <f t="shared" si="16"/>
        <v/>
      </c>
      <c r="AO14" s="228" t="str">
        <f t="shared" si="17"/>
        <v/>
      </c>
      <c r="AP14" s="228" t="str">
        <f t="shared" si="18"/>
        <v/>
      </c>
      <c r="AQ14" s="228" t="str">
        <f t="shared" si="19"/>
        <v/>
      </c>
      <c r="AR14" s="228" t="str">
        <f t="shared" si="20"/>
        <v/>
      </c>
      <c r="AS14" s="228" t="str">
        <f t="shared" si="21"/>
        <v/>
      </c>
      <c r="AT14" s="229" t="str">
        <f t="shared" si="22"/>
        <v/>
      </c>
      <c r="AU14" s="51" t="str">
        <f>IF($C14="","",VLOOKUP($C14,KALBat!$H$10:$BT$193,AU$4,FALSE))</f>
        <v/>
      </c>
      <c r="AV14" s="30" t="str">
        <f>IF($C14="","",VLOOKUP($C14,KALBat!$H$10:$BT$193,AV$4,FALSE))</f>
        <v/>
      </c>
      <c r="AW14" s="30" t="str">
        <f>IF($C14="","",VLOOKUP($C14,KALBat!$H$10:$BT$193,AW$4,FALSE))</f>
        <v/>
      </c>
      <c r="AX14" s="30" t="str">
        <f>IF($C14="","",VLOOKUP($C14,KALBat!$H$10:$BT$193,AX$4,FALSE))</f>
        <v/>
      </c>
      <c r="AY14" s="31" t="str">
        <f>IF($C14="","",VLOOKUP($C14,KALBat!$H$10:$BT$193,AY$4,FALSE))</f>
        <v/>
      </c>
      <c r="AZ14" s="60" t="str">
        <f t="shared" si="23"/>
        <v/>
      </c>
    </row>
    <row r="15" spans="1:52" x14ac:dyDescent="0.25">
      <c r="A15">
        <v>9</v>
      </c>
      <c r="B15" s="29" t="s">
        <v>91</v>
      </c>
      <c r="C15" s="58"/>
      <c r="D15" s="30" t="str">
        <f>IF($C15="","",VLOOKUP($C15,KALBat!$H$10:$BT$193,D$4,FALSE))</f>
        <v/>
      </c>
      <c r="E15" s="30" t="str">
        <f>IF($C15="","",VLOOKUP($C15,KALBat!$H$10:$BT$193,E$4,FALSE))</f>
        <v/>
      </c>
      <c r="F15" s="46" t="str">
        <f t="shared" ref="F15:F16" si="49">IF($C15="","",IF(AND(N15&gt;0,N15=SUM(M15:T15)),1,0))</f>
        <v/>
      </c>
      <c r="G15" s="263" t="str">
        <f t="shared" ref="G15:G16" si="50">IF($C15="","",IF(AND(OR(N15&gt;0,R15&gt;0),SUM(N15,R15)=SUM(M15:T15)),1,0))</f>
        <v/>
      </c>
      <c r="H15" s="263" t="str">
        <f t="shared" ref="H15:H16" si="51">IF($C15="","",IF(L15&gt;6,1,0))</f>
        <v/>
      </c>
      <c r="I15" s="263" t="str">
        <f t="shared" ref="I15:I16" si="52">IF($C15="","",IF(AND(S15&gt;4,S15&lt;&gt;"-"),1,0))</f>
        <v/>
      </c>
      <c r="J15" s="51" t="str">
        <f>IF($C15="","",VLOOKUP($C15,KALBat!$H$10:$BT$193,J$4,FALSE))</f>
        <v/>
      </c>
      <c r="K15" s="30" t="str">
        <f>IF($C15="","",VLOOKUP($C15,KALBat!$H$10:$BT$193,K$4,FALSE))</f>
        <v/>
      </c>
      <c r="L15" s="31" t="str">
        <f>IF($C15="","",VLOOKUP($C15,KALBat!$H$10:$BT$193,L$4,FALSE))</f>
        <v/>
      </c>
      <c r="M15" s="30" t="str">
        <f>IF($C15="","",VLOOKUP($C15,KALBat!$H$10:$BT$193,M$4,FALSE))</f>
        <v/>
      </c>
      <c r="N15" s="30" t="str">
        <f>IF($C15="","",VLOOKUP($C15,KALBat!$H$10:$BT$193,N$4,FALSE))</f>
        <v/>
      </c>
      <c r="O15" s="30" t="str">
        <f>IF($C15="","",VLOOKUP($C15,KALBat!$H$10:$BT$193,O$4,FALSE))</f>
        <v/>
      </c>
      <c r="P15" s="30" t="str">
        <f>IF($C15="","",VLOOKUP($C15,KALBat!$H$10:$BT$193,P$4,FALSE))</f>
        <v/>
      </c>
      <c r="Q15" s="30" t="str">
        <f>IF($C15="","",VLOOKUP($C15,KALBat!$H$10:$BT$193,Q$4,FALSE))</f>
        <v/>
      </c>
      <c r="R15" s="30" t="str">
        <f>IF($C15="","",VLOOKUP($C15,KALBat!$H$10:$BT$193,R$4,FALSE))</f>
        <v/>
      </c>
      <c r="S15" s="30" t="str">
        <f>IF($C15="","",VLOOKUP($C15,KALBat!$H$10:$BT$193,S$4,FALSE))</f>
        <v/>
      </c>
      <c r="T15" s="31" t="str">
        <f>IF($C15="","",VLOOKUP($C15,KALBat!$H$10:$BT$193,T$4,FALSE))</f>
        <v/>
      </c>
      <c r="U15" s="46" t="str">
        <f t="shared" ref="U15:U16" si="53">IF($C15="","",IF(OR(AD15+AG15&gt;14,AND(OR(AD15+AG15&gt;12,AND(AD15&gt;6,AG15&gt;6)),AI15&gt;6,OR(AJ15&gt;=AI15,AJ15&gt;6))),1,0))</f>
        <v/>
      </c>
      <c r="V15" s="263" t="str">
        <f t="shared" ref="V15:V16" si="54">IF($C15="","",IF(OR(AND(AD15&gt;6,AH15&gt;6),AD15+AG15&gt;12),1,0))</f>
        <v/>
      </c>
      <c r="W15" s="263" t="str">
        <f t="shared" ref="W15:W16" si="55">IF($C15="","",IF(AND(AD15&gt;6,AF15&gt;6,AG15&gt;6),1,0))</f>
        <v/>
      </c>
      <c r="X15" s="263" t="str">
        <f t="shared" ref="X15:X16" si="56">IF($C15="","",IF(AND(AF15&gt;7,OR(AD15&gt;6,AG15&gt;6)),1,0))</f>
        <v/>
      </c>
      <c r="Y15" s="263" t="str">
        <f t="shared" ref="Y15:Y16" si="57">IF($C15="","",IF(AND(AF15&gt;6,OR(AD15&gt;6,AG15&gt;6)),1,0))</f>
        <v/>
      </c>
      <c r="Z15" s="263" t="str">
        <f t="shared" ref="Z15:Z16" si="58">IF($C15="","",IF(AND(OR(AD15&gt;6,AF15&gt;6),OR(AD15&gt;6,AG15&gt;6)),1,0))</f>
        <v/>
      </c>
      <c r="AA15" s="263" t="str">
        <f t="shared" ref="AA15:AA16" si="59">IF($C15="","",IF(AND(AD15&gt;4,OR(AD15&gt;6,AF15&gt;6,AG15&gt;6)),1,0))</f>
        <v/>
      </c>
      <c r="AB15" s="263" t="str">
        <f t="shared" ref="AB15:AB16" si="60">IF($C15="","",IF(AND(AD15&gt;4,OR(AD15&gt;6,AE15&gt;6,AF15&gt;6,AG15&gt;6)),1,0))</f>
        <v/>
      </c>
      <c r="AC15" s="264" t="str">
        <f t="shared" ref="AC15:AC16" si="61">IF($C15="","",IF(AND(AD15&gt;4,MAX(AD15:AH15)&gt;6),1,0))</f>
        <v/>
      </c>
      <c r="AD15" s="30" t="str">
        <f>IF($C15="","",VLOOKUP($C15,KALBat!$H$10:$BT$193,AD$4,FALSE))</f>
        <v/>
      </c>
      <c r="AE15" s="30" t="str">
        <f>IF($C15="","",VLOOKUP($C15,KALBat!$H$10:$BT$193,AE$4,FALSE))</f>
        <v/>
      </c>
      <c r="AF15" s="30" t="str">
        <f>IF($C15="","",VLOOKUP($C15,KALBat!$H$10:$BT$193,AF$4,FALSE))</f>
        <v/>
      </c>
      <c r="AG15" s="30" t="str">
        <f>IF($C15="","",VLOOKUP($C15,KALBat!$H$10:$BT$193,AG$4,FALSE))</f>
        <v/>
      </c>
      <c r="AH15" s="30" t="str">
        <f>IF($C15="","",VLOOKUP($C15,KALBat!$H$10:$BT$193,AH$4,FALSE))</f>
        <v/>
      </c>
      <c r="AI15" s="51" t="str">
        <f>IF($C15="","",VLOOKUP($C15,KALBat!$H$10:$BT$193,AI$4,FALSE))</f>
        <v/>
      </c>
      <c r="AJ15" s="31" t="str">
        <f>IF($C15="","",VLOOKUP($C15,KALBat!$H$10:$BT$193,AJ$4,FALSE))</f>
        <v/>
      </c>
      <c r="AK15" s="60" t="str">
        <f t="shared" ref="AK15:AK16" si="62">IF($C15="","",(5*AD15+4*AF15+3*AG15+2*AE15+1*AH15+0.5*(AVERAGE(AD15:AE15))+0.5*AVERAGE(AD15,AH15)+1*(AVERAGE(AD15,AF15))+1*AVERAGE(AD15,AG15))/(5+4+3+2+1+0.5+0.5+1+1))</f>
        <v/>
      </c>
      <c r="AL15" s="46" t="str">
        <f t="shared" ref="AL15:AL16" si="63">IF($C15="","",IF(AND(OR(AU15+AX15&gt;12,AND(AU15&gt;6,AX15&gt;6)),AI15&gt;6,OR(AJ15&gt;=AI15,AJ15&gt;6)),1,0))</f>
        <v/>
      </c>
      <c r="AM15" s="263" t="str">
        <f t="shared" ref="AM15:AM16" si="64">IF($C15="","",IF(OR(AND(AU15&gt;6,AY15&gt;6),AU15+AX15&gt;12),1,0))</f>
        <v/>
      </c>
      <c r="AN15" s="263" t="str">
        <f t="shared" ref="AN15:AN16" si="65">IF($C15="","",IF(AND(AU15&gt;6,AW15&gt;6,AX15&gt;6),1,0))</f>
        <v/>
      </c>
      <c r="AO15" s="263" t="str">
        <f t="shared" ref="AO15:AO16" si="66">IF($C15="","",IF(AND(AW15&gt;7,OR(AU15&gt;6,AX15&gt;6)),1,0))</f>
        <v/>
      </c>
      <c r="AP15" s="263" t="str">
        <f t="shared" ref="AP15:AP16" si="67">IF($C15="","",IF(AND(AW15&gt;6,OR(AU15&gt;6,AX15&gt;6)),1,0))</f>
        <v/>
      </c>
      <c r="AQ15" s="263" t="str">
        <f t="shared" ref="AQ15:AQ16" si="68">IF($C15="","",IF(AND(OR(AU15&gt;6,AW15&gt;6),OR(AU15&gt;6,AX15&gt;6)),1,0))</f>
        <v/>
      </c>
      <c r="AR15" s="263" t="str">
        <f t="shared" ref="AR15:AR16" si="69">IF($C15="","",IF(AND(AU15&gt;4,OR(AU15&gt;6,AW15&gt;6,AX15&gt;6)),1,0))</f>
        <v/>
      </c>
      <c r="AS15" s="263" t="str">
        <f t="shared" ref="AS15:AS16" si="70">IF($C15="","",IF(AND(AU15&gt;4,OR(AU15&gt;6,AV15&gt;6,AW15&gt;6,AX15&gt;6)),1,0))</f>
        <v/>
      </c>
      <c r="AT15" s="264" t="str">
        <f t="shared" ref="AT15:AT16" si="71">IF($C15="","",IF(AND(AU15&gt;4,MAX(AU15:AY15)&gt;6),1,0))</f>
        <v/>
      </c>
      <c r="AU15" s="51" t="str">
        <f>IF($C15="","",VLOOKUP($C15,KALBat!$H$10:$BT$193,AU$4,FALSE))</f>
        <v/>
      </c>
      <c r="AV15" s="30" t="str">
        <f>IF($C15="","",VLOOKUP($C15,KALBat!$H$10:$BT$193,AV$4,FALSE))</f>
        <v/>
      </c>
      <c r="AW15" s="30" t="str">
        <f>IF($C15="","",VLOOKUP($C15,KALBat!$H$10:$BT$193,AW$4,FALSE))</f>
        <v/>
      </c>
      <c r="AX15" s="30" t="str">
        <f>IF($C15="","",VLOOKUP($C15,KALBat!$H$10:$BT$193,AX$4,FALSE))</f>
        <v/>
      </c>
      <c r="AY15" s="31" t="str">
        <f>IF($C15="","",VLOOKUP($C15,KALBat!$H$10:$BT$193,AY$4,FALSE))</f>
        <v/>
      </c>
      <c r="AZ15" s="60" t="str">
        <f t="shared" ref="AZ15:AZ16" si="72">IF($C15="","",(5*AU15+4*AW15+3*AX15+2*AV15+1*AY15+0.5*(AVERAGE(AU15:AV15))+0.5*AVERAGE(AU15,AY15)+1*(AVERAGE(AU15,AW15))+1*AVERAGE(AU15,AX15))/(5+4+3+2+1+0.5+0.5+1+1))</f>
        <v/>
      </c>
    </row>
    <row r="16" spans="1:52" x14ac:dyDescent="0.25">
      <c r="A16">
        <v>9</v>
      </c>
      <c r="B16" s="29" t="s">
        <v>91</v>
      </c>
      <c r="C16" s="58"/>
      <c r="D16" s="30" t="str">
        <f>IF($C16="","",VLOOKUP($C16,KALBat!$H$10:$BT$193,D$4,FALSE))</f>
        <v/>
      </c>
      <c r="E16" s="30" t="str">
        <f>IF($C16="","",VLOOKUP($C16,KALBat!$H$10:$BT$193,E$4,FALSE))</f>
        <v/>
      </c>
      <c r="F16" s="46" t="str">
        <f t="shared" si="49"/>
        <v/>
      </c>
      <c r="G16" s="263" t="str">
        <f t="shared" si="50"/>
        <v/>
      </c>
      <c r="H16" s="263" t="str">
        <f t="shared" si="51"/>
        <v/>
      </c>
      <c r="I16" s="263" t="str">
        <f t="shared" si="52"/>
        <v/>
      </c>
      <c r="J16" s="51" t="str">
        <f>IF($C16="","",VLOOKUP($C16,KALBat!$H$10:$BT$193,J$4,FALSE))</f>
        <v/>
      </c>
      <c r="K16" s="30" t="str">
        <f>IF($C16="","",VLOOKUP($C16,KALBat!$H$10:$BT$193,K$4,FALSE))</f>
        <v/>
      </c>
      <c r="L16" s="31" t="str">
        <f>IF($C16="","",VLOOKUP($C16,KALBat!$H$10:$BT$193,L$4,FALSE))</f>
        <v/>
      </c>
      <c r="M16" s="30" t="str">
        <f>IF($C16="","",VLOOKUP($C16,KALBat!$H$10:$BT$193,M$4,FALSE))</f>
        <v/>
      </c>
      <c r="N16" s="30" t="str">
        <f>IF($C16="","",VLOOKUP($C16,KALBat!$H$10:$BT$193,N$4,FALSE))</f>
        <v/>
      </c>
      <c r="O16" s="30" t="str">
        <f>IF($C16="","",VLOOKUP($C16,KALBat!$H$10:$BT$193,O$4,FALSE))</f>
        <v/>
      </c>
      <c r="P16" s="30" t="str">
        <f>IF($C16="","",VLOOKUP($C16,KALBat!$H$10:$BT$193,P$4,FALSE))</f>
        <v/>
      </c>
      <c r="Q16" s="30" t="str">
        <f>IF($C16="","",VLOOKUP($C16,KALBat!$H$10:$BT$193,Q$4,FALSE))</f>
        <v/>
      </c>
      <c r="R16" s="30" t="str">
        <f>IF($C16="","",VLOOKUP($C16,KALBat!$H$10:$BT$193,R$4,FALSE))</f>
        <v/>
      </c>
      <c r="S16" s="30" t="str">
        <f>IF($C16="","",VLOOKUP($C16,KALBat!$H$10:$BT$193,S$4,FALSE))</f>
        <v/>
      </c>
      <c r="T16" s="31" t="str">
        <f>IF($C16="","",VLOOKUP($C16,KALBat!$H$10:$BT$193,T$4,FALSE))</f>
        <v/>
      </c>
      <c r="U16" s="46" t="str">
        <f t="shared" si="53"/>
        <v/>
      </c>
      <c r="V16" s="263" t="str">
        <f t="shared" si="54"/>
        <v/>
      </c>
      <c r="W16" s="263" t="str">
        <f t="shared" si="55"/>
        <v/>
      </c>
      <c r="X16" s="263" t="str">
        <f t="shared" si="56"/>
        <v/>
      </c>
      <c r="Y16" s="263" t="str">
        <f t="shared" si="57"/>
        <v/>
      </c>
      <c r="Z16" s="263" t="str">
        <f t="shared" si="58"/>
        <v/>
      </c>
      <c r="AA16" s="263" t="str">
        <f t="shared" si="59"/>
        <v/>
      </c>
      <c r="AB16" s="263" t="str">
        <f t="shared" si="60"/>
        <v/>
      </c>
      <c r="AC16" s="264" t="str">
        <f t="shared" si="61"/>
        <v/>
      </c>
      <c r="AD16" s="30" t="str">
        <f>IF($C16="","",VLOOKUP($C16,KALBat!$H$10:$BT$193,AD$4,FALSE))</f>
        <v/>
      </c>
      <c r="AE16" s="30" t="str">
        <f>IF($C16="","",VLOOKUP($C16,KALBat!$H$10:$BT$193,AE$4,FALSE))</f>
        <v/>
      </c>
      <c r="AF16" s="30" t="str">
        <f>IF($C16="","",VLOOKUP($C16,KALBat!$H$10:$BT$193,AF$4,FALSE))</f>
        <v/>
      </c>
      <c r="AG16" s="30" t="str">
        <f>IF($C16="","",VLOOKUP($C16,KALBat!$H$10:$BT$193,AG$4,FALSE))</f>
        <v/>
      </c>
      <c r="AH16" s="30" t="str">
        <f>IF($C16="","",VLOOKUP($C16,KALBat!$H$10:$BT$193,AH$4,FALSE))</f>
        <v/>
      </c>
      <c r="AI16" s="51" t="str">
        <f>IF($C16="","",VLOOKUP($C16,KALBat!$H$10:$BT$193,AI$4,FALSE))</f>
        <v/>
      </c>
      <c r="AJ16" s="31" t="str">
        <f>IF($C16="","",VLOOKUP($C16,KALBat!$H$10:$BT$193,AJ$4,FALSE))</f>
        <v/>
      </c>
      <c r="AK16" s="60" t="str">
        <f t="shared" si="62"/>
        <v/>
      </c>
      <c r="AL16" s="46" t="str">
        <f t="shared" si="63"/>
        <v/>
      </c>
      <c r="AM16" s="263" t="str">
        <f t="shared" si="64"/>
        <v/>
      </c>
      <c r="AN16" s="263" t="str">
        <f t="shared" si="65"/>
        <v/>
      </c>
      <c r="AO16" s="263" t="str">
        <f t="shared" si="66"/>
        <v/>
      </c>
      <c r="AP16" s="263" t="str">
        <f t="shared" si="67"/>
        <v/>
      </c>
      <c r="AQ16" s="263" t="str">
        <f t="shared" si="68"/>
        <v/>
      </c>
      <c r="AR16" s="263" t="str">
        <f t="shared" si="69"/>
        <v/>
      </c>
      <c r="AS16" s="263" t="str">
        <f t="shared" si="70"/>
        <v/>
      </c>
      <c r="AT16" s="264" t="str">
        <f t="shared" si="71"/>
        <v/>
      </c>
      <c r="AU16" s="51" t="str">
        <f>IF($C16="","",VLOOKUP($C16,KALBat!$H$10:$BT$193,AU$4,FALSE))</f>
        <v/>
      </c>
      <c r="AV16" s="30" t="str">
        <f>IF($C16="","",VLOOKUP($C16,KALBat!$H$10:$BT$193,AV$4,FALSE))</f>
        <v/>
      </c>
      <c r="AW16" s="30" t="str">
        <f>IF($C16="","",VLOOKUP($C16,KALBat!$H$10:$BT$193,AW$4,FALSE))</f>
        <v/>
      </c>
      <c r="AX16" s="30" t="str">
        <f>IF($C16="","",VLOOKUP($C16,KALBat!$H$10:$BT$193,AX$4,FALSE))</f>
        <v/>
      </c>
      <c r="AY16" s="31" t="str">
        <f>IF($C16="","",VLOOKUP($C16,KALBat!$H$10:$BT$193,AY$4,FALSE))</f>
        <v/>
      </c>
      <c r="AZ16" s="60" t="str">
        <f t="shared" si="72"/>
        <v/>
      </c>
    </row>
    <row r="17" spans="1:52" x14ac:dyDescent="0.25">
      <c r="A17">
        <v>10</v>
      </c>
      <c r="B17" s="32" t="s">
        <v>91</v>
      </c>
      <c r="C17" s="33"/>
      <c r="D17" s="33" t="str">
        <f>IF($C17="","",VLOOKUP($C17,KALBat!$H$10:$BT$193,D$4,FALSE))</f>
        <v/>
      </c>
      <c r="E17" s="33" t="str">
        <f>IF($C17="","",VLOOKUP($C17,KALBat!$H$10:$BT$193,E$4,FALSE))</f>
        <v/>
      </c>
      <c r="F17" s="47" t="str">
        <f t="shared" si="3"/>
        <v/>
      </c>
      <c r="G17" s="226" t="str">
        <f t="shared" si="4"/>
        <v/>
      </c>
      <c r="H17" s="226" t="str">
        <f t="shared" si="5"/>
        <v/>
      </c>
      <c r="I17" s="226" t="str">
        <f t="shared" si="24"/>
        <v/>
      </c>
      <c r="J17" s="52" t="str">
        <f>IF($C17="","",VLOOKUP($C17,KALBat!$H$10:$BT$193,J$4,FALSE))</f>
        <v/>
      </c>
      <c r="K17" s="33" t="str">
        <f>IF($C17="","",VLOOKUP($C17,KALBat!$H$10:$BT$193,K$4,FALSE))</f>
        <v/>
      </c>
      <c r="L17" s="35" t="str">
        <f>IF($C17="","",VLOOKUP($C17,KALBat!$H$10:$BT$193,L$4,FALSE))</f>
        <v/>
      </c>
      <c r="M17" s="33" t="str">
        <f>IF($C17="","",VLOOKUP($C17,KALBat!$H$10:$BT$193,M$4,FALSE))</f>
        <v/>
      </c>
      <c r="N17" s="33" t="str">
        <f>IF($C17="","",VLOOKUP($C17,KALBat!$H$10:$BT$193,N$4,FALSE))</f>
        <v/>
      </c>
      <c r="O17" s="33" t="str">
        <f>IF($C17="","",VLOOKUP($C17,KALBat!$H$10:$BT$193,O$4,FALSE))</f>
        <v/>
      </c>
      <c r="P17" s="33" t="str">
        <f>IF($C17="","",VLOOKUP($C17,KALBat!$H$10:$BT$193,P$4,FALSE))</f>
        <v/>
      </c>
      <c r="Q17" s="33" t="str">
        <f>IF($C17="","",VLOOKUP($C17,KALBat!$H$10:$BT$193,Q$4,FALSE))</f>
        <v/>
      </c>
      <c r="R17" s="33" t="str">
        <f>IF($C17="","",VLOOKUP($C17,KALBat!$H$10:$BT$193,R$4,FALSE))</f>
        <v/>
      </c>
      <c r="S17" s="33" t="str">
        <f>IF($C17="","",VLOOKUP($C17,KALBat!$H$10:$BT$193,S$4,FALSE))</f>
        <v/>
      </c>
      <c r="T17" s="35" t="str">
        <f>IF($C17="","",VLOOKUP($C17,KALBat!$H$10:$BT$193,T$4,FALSE))</f>
        <v/>
      </c>
      <c r="U17" s="47" t="str">
        <f t="shared" si="1"/>
        <v/>
      </c>
      <c r="V17" s="226" t="str">
        <f t="shared" si="2"/>
        <v/>
      </c>
      <c r="W17" s="226" t="str">
        <f t="shared" si="6"/>
        <v/>
      </c>
      <c r="X17" s="226" t="str">
        <f t="shared" si="7"/>
        <v/>
      </c>
      <c r="Y17" s="226" t="str">
        <f t="shared" si="8"/>
        <v/>
      </c>
      <c r="Z17" s="226" t="str">
        <f t="shared" si="9"/>
        <v/>
      </c>
      <c r="AA17" s="226" t="str">
        <f t="shared" si="10"/>
        <v/>
      </c>
      <c r="AB17" s="226" t="str">
        <f t="shared" si="11"/>
        <v/>
      </c>
      <c r="AC17" s="227" t="str">
        <f t="shared" si="12"/>
        <v/>
      </c>
      <c r="AD17" s="33" t="str">
        <f>IF($C17="","",VLOOKUP($C17,KALBat!$H$10:$BT$193,AD$4,FALSE))</f>
        <v/>
      </c>
      <c r="AE17" s="33" t="str">
        <f>IF($C17="","",VLOOKUP($C17,KALBat!$H$10:$BT$193,AE$4,FALSE))</f>
        <v/>
      </c>
      <c r="AF17" s="33" t="str">
        <f>IF($C17="","",VLOOKUP($C17,KALBat!$H$10:$BT$193,AF$4,FALSE))</f>
        <v/>
      </c>
      <c r="AG17" s="33" t="str">
        <f>IF($C17="","",VLOOKUP($C17,KALBat!$H$10:$BT$193,AG$4,FALSE))</f>
        <v/>
      </c>
      <c r="AH17" s="33" t="str">
        <f>IF($C17="","",VLOOKUP($C17,KALBat!$H$10:$BT$193,AH$4,FALSE))</f>
        <v/>
      </c>
      <c r="AI17" s="52" t="str">
        <f>IF($C17="","",VLOOKUP($C17,KALBat!$H$10:$BT$193,AI$4,FALSE))</f>
        <v/>
      </c>
      <c r="AJ17" s="35" t="str">
        <f>IF($C17="","",VLOOKUP($C17,KALBat!$H$10:$BT$193,AJ$4,FALSE))</f>
        <v/>
      </c>
      <c r="AK17" s="61" t="str">
        <f t="shared" si="13"/>
        <v/>
      </c>
      <c r="AL17" s="47" t="str">
        <f t="shared" si="14"/>
        <v/>
      </c>
      <c r="AM17" s="226" t="str">
        <f t="shared" si="15"/>
        <v/>
      </c>
      <c r="AN17" s="226" t="str">
        <f t="shared" si="16"/>
        <v/>
      </c>
      <c r="AO17" s="226" t="str">
        <f t="shared" si="17"/>
        <v/>
      </c>
      <c r="AP17" s="226" t="str">
        <f t="shared" si="18"/>
        <v/>
      </c>
      <c r="AQ17" s="226" t="str">
        <f t="shared" si="19"/>
        <v/>
      </c>
      <c r="AR17" s="226" t="str">
        <f t="shared" si="20"/>
        <v/>
      </c>
      <c r="AS17" s="226" t="str">
        <f t="shared" si="21"/>
        <v/>
      </c>
      <c r="AT17" s="227" t="str">
        <f t="shared" si="22"/>
        <v/>
      </c>
      <c r="AU17" s="52" t="str">
        <f>IF($C17="","",VLOOKUP($C17,KALBat!$H$10:$BT$193,AU$4,FALSE))</f>
        <v/>
      </c>
      <c r="AV17" s="33" t="str">
        <f>IF($C17="","",VLOOKUP($C17,KALBat!$H$10:$BT$193,AV$4,FALSE))</f>
        <v/>
      </c>
      <c r="AW17" s="33" t="str">
        <f>IF($C17="","",VLOOKUP($C17,KALBat!$H$10:$BT$193,AW$4,FALSE))</f>
        <v/>
      </c>
      <c r="AX17" s="33" t="str">
        <f>IF($C17="","",VLOOKUP($C17,KALBat!$H$10:$BT$193,AX$4,FALSE))</f>
        <v/>
      </c>
      <c r="AY17" s="35" t="str">
        <f>IF($C17="","",VLOOKUP($C17,KALBat!$H$10:$BT$193,AY$4,FALSE))</f>
        <v/>
      </c>
      <c r="AZ17" s="61" t="str">
        <f t="shared" si="23"/>
        <v/>
      </c>
    </row>
    <row r="19" spans="1:52" s="17" customFormat="1" ht="196.5" x14ac:dyDescent="0.25">
      <c r="A19" s="18" t="s">
        <v>183</v>
      </c>
      <c r="B19" s="223" t="s">
        <v>115</v>
      </c>
      <c r="C19" s="37" t="str">
        <f>"Player ("&amp;COUNTA(C20:C27)&amp;")"</f>
        <v>Player (0)</v>
      </c>
      <c r="D19" s="37" t="s">
        <v>81</v>
      </c>
      <c r="E19" s="37" t="s">
        <v>91</v>
      </c>
      <c r="F19" s="44" t="str">
        <f>"Only 1 guy who only plays 2B ("&amp;SUM(F20:F27)&amp;")"</f>
        <v>Only 1 guy who only plays 2B (0)</v>
      </c>
      <c r="G19" s="39" t="str">
        <f>"2 Guys Who Play SS ("&amp;SUM(G20:G27)&amp;")"</f>
        <v>2 Guys Who Play SS (0)</v>
      </c>
      <c r="H19" s="39" t="str">
        <f>"2 guys with 3B arm ("&amp;SUM(H20:H27)&amp;")"</f>
        <v>2 guys with 3B arm (0)</v>
      </c>
      <c r="I19" s="42" t="s">
        <v>35</v>
      </c>
      <c r="J19" s="40" t="s">
        <v>126</v>
      </c>
      <c r="K19" s="40" t="s">
        <v>124</v>
      </c>
      <c r="L19" s="40" t="s">
        <v>125</v>
      </c>
      <c r="M19" s="56" t="s">
        <v>82</v>
      </c>
      <c r="N19" s="41" t="s">
        <v>84</v>
      </c>
      <c r="O19" s="41" t="s">
        <v>85</v>
      </c>
      <c r="P19" s="41" t="s">
        <v>86</v>
      </c>
      <c r="Q19" s="41" t="s">
        <v>87</v>
      </c>
      <c r="R19" s="41" t="s">
        <v>88</v>
      </c>
      <c r="S19" s="41" t="s">
        <v>89</v>
      </c>
      <c r="T19" s="42" t="s">
        <v>90</v>
      </c>
      <c r="U19" s="38" t="s">
        <v>127</v>
      </c>
      <c r="V19" s="38" t="s">
        <v>171</v>
      </c>
      <c r="W19" s="38" t="s">
        <v>128</v>
      </c>
      <c r="X19" s="38" t="s">
        <v>129</v>
      </c>
      <c r="Y19" s="38" t="s">
        <v>130</v>
      </c>
      <c r="Z19" s="38" t="s">
        <v>131</v>
      </c>
      <c r="AA19" s="38" t="s">
        <v>132</v>
      </c>
      <c r="AB19" s="38" t="s">
        <v>134</v>
      </c>
      <c r="AC19" s="38" t="s">
        <v>133</v>
      </c>
      <c r="AD19" s="56" t="s">
        <v>137</v>
      </c>
      <c r="AE19" s="41" t="s">
        <v>138</v>
      </c>
      <c r="AF19" s="41" t="s">
        <v>139</v>
      </c>
      <c r="AG19" s="41" t="s">
        <v>140</v>
      </c>
      <c r="AH19" s="41" t="s">
        <v>23</v>
      </c>
      <c r="AI19" s="41" t="s">
        <v>141</v>
      </c>
      <c r="AJ19" s="42" t="s">
        <v>142</v>
      </c>
      <c r="AK19" s="59" t="s">
        <v>147</v>
      </c>
      <c r="AL19" s="38" t="s">
        <v>127</v>
      </c>
      <c r="AM19" s="38" t="s">
        <v>171</v>
      </c>
      <c r="AN19" s="38" t="s">
        <v>128</v>
      </c>
      <c r="AO19" s="38" t="s">
        <v>129</v>
      </c>
      <c r="AP19" s="38" t="s">
        <v>130</v>
      </c>
      <c r="AQ19" s="38" t="s">
        <v>131</v>
      </c>
      <c r="AR19" s="38" t="s">
        <v>132</v>
      </c>
      <c r="AS19" s="38" t="s">
        <v>134</v>
      </c>
      <c r="AT19" s="38" t="s">
        <v>133</v>
      </c>
      <c r="AU19" s="56" t="s">
        <v>137</v>
      </c>
      <c r="AV19" s="41" t="s">
        <v>138</v>
      </c>
      <c r="AW19" s="41" t="s">
        <v>139</v>
      </c>
      <c r="AX19" s="41" t="s">
        <v>140</v>
      </c>
      <c r="AY19" s="42" t="s">
        <v>23</v>
      </c>
      <c r="AZ19" s="59" t="s">
        <v>187</v>
      </c>
    </row>
    <row r="20" spans="1:52" x14ac:dyDescent="0.25">
      <c r="A20">
        <v>1</v>
      </c>
      <c r="B20" s="29" t="s">
        <v>85</v>
      </c>
      <c r="C20" s="30"/>
      <c r="D20" s="30" t="str">
        <f>IF($C20="","",VLOOKUP($C20,KALBat!$H$10:$BT$193,D$4,FALSE))</f>
        <v/>
      </c>
      <c r="E20" s="26" t="str">
        <f>IF($C20="","",VLOOKUP($C20,KALBat!$H$10:$BT$193,E$4,FALSE))</f>
        <v/>
      </c>
      <c r="F20" s="46" t="str">
        <f>IF($C20="","",IF(AND(O20&gt;0,O20=SUM(M20:T20)),1,0))</f>
        <v/>
      </c>
      <c r="G20" s="228" t="str">
        <f t="shared" ref="G20:G26" si="73">IF($C20="","",IF(Q20&lt;&gt;"-",1,0))</f>
        <v/>
      </c>
      <c r="H20" s="228" t="str">
        <f>IF($C20="","",IF(AND(K20&gt;5,P20&lt;&gt;"-"),1,0))</f>
        <v/>
      </c>
      <c r="I20" s="229" t="str">
        <f>IF($C20="","","-")</f>
        <v/>
      </c>
      <c r="J20" s="30" t="str">
        <f>IF($C20="","",VLOOKUP($C20,KALBat!$H$10:$BT$193,J$4,FALSE))</f>
        <v/>
      </c>
      <c r="K20" s="30" t="str">
        <f>IF($C20="","",VLOOKUP($C20,KALBat!$H$10:$BT$193,K$4,FALSE))</f>
        <v/>
      </c>
      <c r="L20" s="30" t="str">
        <f>IF($C20="","",VLOOKUP($C20,KALBat!$H$10:$BT$193,L$4,FALSE))</f>
        <v/>
      </c>
      <c r="M20" s="51" t="str">
        <f>IF($C20="","",VLOOKUP($C20,KALBat!$H$10:$BT$193,M$4,FALSE))</f>
        <v/>
      </c>
      <c r="N20" s="30" t="str">
        <f>IF($C20="","",VLOOKUP($C20,KALBat!$H$10:$BT$193,N$4,FALSE))</f>
        <v/>
      </c>
      <c r="O20" s="30" t="str">
        <f>IF($C20="","",VLOOKUP($C20,KALBat!$H$10:$BT$193,O$4,FALSE))</f>
        <v/>
      </c>
      <c r="P20" s="30" t="str">
        <f>IF($C20="","",VLOOKUP($C20,KALBat!$H$10:$BT$193,P$4,FALSE))</f>
        <v/>
      </c>
      <c r="Q20" s="30" t="str">
        <f>IF($C20="","",VLOOKUP($C20,KALBat!$H$10:$BT$193,Q$4,FALSE))</f>
        <v/>
      </c>
      <c r="R20" s="30" t="str">
        <f>IF($C20="","",VLOOKUP($C20,KALBat!$H$10:$BT$193,R$4,FALSE))</f>
        <v/>
      </c>
      <c r="S20" s="30" t="str">
        <f>IF($C20="","",VLOOKUP($C20,KALBat!$H$10:$BT$193,S$4,FALSE))</f>
        <v/>
      </c>
      <c r="T20" s="31" t="str">
        <f>IF($C20="","",VLOOKUP($C20,KALBat!$H$10:$BT$193,T$4,FALSE))</f>
        <v/>
      </c>
      <c r="U20" s="228" t="str">
        <f t="shared" ref="U20:U21" si="74">IF($C20="","",IF(OR(AD20+AG20&gt;14,AND(OR(AD20+AG20&gt;12,AND(AD20&gt;6,AG20&gt;6)),AI20&gt;6,OR(AJ20&gt;=AI20,AJ20&gt;6))),1,0))</f>
        <v/>
      </c>
      <c r="V20" s="228" t="str">
        <f t="shared" ref="V20:V27" si="75">IF($C20="","",IF(OR(AND(AD20&gt;6,AH20&gt;6),AD20+AG20&gt;12),1,0))</f>
        <v/>
      </c>
      <c r="W20" s="228" t="str">
        <f>IF($C20="","",IF(AND(AD20&gt;6,AF20&gt;6,AG20&gt;6),1,0))</f>
        <v/>
      </c>
      <c r="X20" s="228" t="str">
        <f t="shared" ref="X20:X27" si="76">IF($C20="","",IF(AND(AF20&gt;7,OR(AD20&gt;6,AG20&gt;6)),1,0))</f>
        <v/>
      </c>
      <c r="Y20" s="228" t="str">
        <f t="shared" ref="Y20:Y27" si="77">IF($C20="","",IF(AND(AF20&gt;6,OR(AD20&gt;6,AG20&gt;6)),1,0))</f>
        <v/>
      </c>
      <c r="Z20" s="228" t="str">
        <f t="shared" ref="Z20:Z27" si="78">IF($C20="","",IF(AND(OR(AD20&gt;6,AF20&gt;6),OR(AD20&gt;6,AG20&gt;6)),1,0))</f>
        <v/>
      </c>
      <c r="AA20" s="228" t="str">
        <f t="shared" ref="AA20:AA27" si="79">IF($C20="","",IF(AND(AD20&gt;4,OR(AD20&gt;6,AF20&gt;6,AG20&gt;6)),1,0))</f>
        <v/>
      </c>
      <c r="AB20" s="228" t="str">
        <f t="shared" ref="AB20:AB27" si="80">IF($C20="","",IF(AND(AD20&gt;4,OR(AD20&gt;6,AE20&gt;6,AF20&gt;6,AG20&gt;6)),1,0))</f>
        <v/>
      </c>
      <c r="AC20" s="228" t="str">
        <f t="shared" ref="AC20:AC27" si="81">IF($C20="","",IF(AND(AD20&gt;4,MAX(AD20:AH20)&gt;6),1,0))</f>
        <v/>
      </c>
      <c r="AD20" s="51" t="str">
        <f>IF($C20="","",VLOOKUP($C20,KALBat!$H$10:$BT$193,AD$4,FALSE))</f>
        <v/>
      </c>
      <c r="AE20" s="30" t="str">
        <f>IF($C20="","",VLOOKUP($C20,KALBat!$H$10:$BT$193,AE$4,FALSE))</f>
        <v/>
      </c>
      <c r="AF20" s="30" t="str">
        <f>IF($C20="","",VLOOKUP($C20,KALBat!$H$10:$BT$193,AF$4,FALSE))</f>
        <v/>
      </c>
      <c r="AG20" s="30" t="str">
        <f>IF($C20="","",VLOOKUP($C20,KALBat!$H$10:$BT$193,AG$4,FALSE))</f>
        <v/>
      </c>
      <c r="AH20" s="30" t="str">
        <f>IF($C20="","",VLOOKUP($C20,KALBat!$H$10:$BT$193,AH$4,FALSE))</f>
        <v/>
      </c>
      <c r="AI20" s="30" t="str">
        <f>IF($C20="","",VLOOKUP($C20,KALBat!$H$10:$BT$193,AI$4,FALSE))</f>
        <v/>
      </c>
      <c r="AJ20" s="31" t="str">
        <f>IF($C20="","",VLOOKUP($C20,KALBat!$H$10:$BT$193,AJ$4,FALSE))</f>
        <v/>
      </c>
      <c r="AK20" s="60" t="str">
        <f>IF($C20="","",(5*AD20+4*AF20+3*AG20+2*AE20+1*AH20+0.5*(AVERAGE(AD20:AE20))+0.5*AVERAGE(AD20,AH20)+1*(AVERAGE(AD20,AF20))+1*AVERAGE(AD20,AG20))/(5+4+3+2+1+0.5+0.5+1+1))</f>
        <v/>
      </c>
      <c r="AL20" s="228" t="str">
        <f t="shared" ref="AL20:AL27" si="82">IF($C20="","",IF(AND(OR(AU20+AX20&gt;12,AND(AU20&gt;6,AX20&gt;6)),AI20&gt;6,OR(AJ20&gt;=AI20,AJ20&gt;6)),1,0))</f>
        <v/>
      </c>
      <c r="AM20" s="228" t="str">
        <f t="shared" ref="AM20:AM27" si="83">IF($C20="","",IF(OR(AND(AU20&gt;6,AY20&gt;6),AU20+AX20&gt;12),1,0))</f>
        <v/>
      </c>
      <c r="AN20" s="228" t="str">
        <f t="shared" ref="AN20:AN27" si="84">IF($C20="","",IF(AND(AU20&gt;6,AW20&gt;6,AX20&gt;6),1,0))</f>
        <v/>
      </c>
      <c r="AO20" s="228" t="str">
        <f t="shared" ref="AO20:AO27" si="85">IF($C20="","",IF(AND(AW20&gt;7,OR(AU20&gt;6,AX20&gt;6)),1,0))</f>
        <v/>
      </c>
      <c r="AP20" s="228" t="str">
        <f t="shared" ref="AP20:AP27" si="86">IF($C20="","",IF(AND(AW20&gt;6,OR(AU20&gt;6,AX20&gt;6)),1,0))</f>
        <v/>
      </c>
      <c r="AQ20" s="228" t="str">
        <f t="shared" ref="AQ20:AQ27" si="87">IF($C20="","",IF(AND(OR(AU20&gt;6,AW20&gt;6),OR(AU20&gt;6,AX20&gt;6)),1,0))</f>
        <v/>
      </c>
      <c r="AR20" s="228" t="str">
        <f t="shared" ref="AR20:AR27" si="88">IF($C20="","",IF(AND(AU20&gt;4,OR(AU20&gt;6,AW20&gt;6,AX20&gt;6)),1,0))</f>
        <v/>
      </c>
      <c r="AS20" s="228" t="str">
        <f t="shared" ref="AS20:AS27" si="89">IF($C20="","",IF(AND(AU20&gt;4,OR(AU20&gt;6,AV20&gt;6,AW20&gt;6,AX20&gt;6)),1,0))</f>
        <v/>
      </c>
      <c r="AT20" s="228" t="str">
        <f t="shared" ref="AT20:AT27" si="90">IF($C20="","",IF(AND(AU20&gt;4,MAX(AU20:AY20)&gt;6),1,0))</f>
        <v/>
      </c>
      <c r="AU20" s="51" t="str">
        <f>IF($C20="","",VLOOKUP($C20,KALBat!$H$10:$BT$193,AU$4,FALSE))</f>
        <v/>
      </c>
      <c r="AV20" s="30" t="str">
        <f>IF($C20="","",VLOOKUP($C20,KALBat!$H$10:$BT$193,AV$4,FALSE))</f>
        <v/>
      </c>
      <c r="AW20" s="30" t="str">
        <f>IF($C20="","",VLOOKUP($C20,KALBat!$H$10:$BT$193,AW$4,FALSE))</f>
        <v/>
      </c>
      <c r="AX20" s="30" t="str">
        <f>IF($C20="","",VLOOKUP($C20,KALBat!$H$10:$BT$193,AX$4,FALSE))</f>
        <v/>
      </c>
      <c r="AY20" s="31" t="str">
        <f>IF($C20="","",VLOOKUP($C20,KALBat!$H$10:$BT$193,AY$4,FALSE))</f>
        <v/>
      </c>
      <c r="AZ20" s="60" t="str">
        <f t="shared" ref="AZ20:AZ27" si="91">IF($C20="","",(5*AU20+4*AW20+3*AX20+2*AV20+1*AY20+0.5*(AVERAGE(AU20:AV20))+0.5*AVERAGE(AU20,AY20)+1*(AVERAGE(AU20,AW20))+1*AVERAGE(AU20,AX20))/(5+4+3+2+1+0.5+0.5+1+1))</f>
        <v/>
      </c>
    </row>
    <row r="21" spans="1:52" x14ac:dyDescent="0.25">
      <c r="A21">
        <v>2</v>
      </c>
      <c r="B21" s="29" t="s">
        <v>86</v>
      </c>
      <c r="C21" s="30"/>
      <c r="D21" s="30" t="str">
        <f>IF($C21="","",VLOOKUP($C21,KALBat!$H$10:$BT$193,D$4,FALSE))</f>
        <v/>
      </c>
      <c r="E21" s="30" t="str">
        <f>IF($C21="","",VLOOKUP($C21,KALBat!$H$10:$BT$193,E$4,FALSE))</f>
        <v/>
      </c>
      <c r="F21" s="46" t="str">
        <f t="shared" ref="F21:F27" si="92">IF($C21="","",IF(AND(O21&gt;0,O21=SUM(M21:T21)),1,0))</f>
        <v/>
      </c>
      <c r="G21" s="228" t="str">
        <f t="shared" si="73"/>
        <v/>
      </c>
      <c r="H21" s="228" t="str">
        <f>IF($C21="","",IF(AND(K21&gt;5,P21&lt;&gt;"-"),1,0))</f>
        <v/>
      </c>
      <c r="I21" s="229" t="str">
        <f t="shared" ref="I21:I27" si="93">IF($C21="","","-")</f>
        <v/>
      </c>
      <c r="J21" s="30" t="str">
        <f>IF($C21="","",VLOOKUP($C21,KALBat!$H$10:$BT$193,J$4,FALSE))</f>
        <v/>
      </c>
      <c r="K21" s="30" t="str">
        <f>IF($C21="","",VLOOKUP($C21,KALBat!$H$10:$BT$193,K$4,FALSE))</f>
        <v/>
      </c>
      <c r="L21" s="30" t="str">
        <f>IF($C21="","",VLOOKUP($C21,KALBat!$H$10:$BT$193,L$4,FALSE))</f>
        <v/>
      </c>
      <c r="M21" s="51" t="str">
        <f>IF($C21="","",VLOOKUP($C21,KALBat!$H$10:$BT$193,M$4,FALSE))</f>
        <v/>
      </c>
      <c r="N21" s="30" t="str">
        <f>IF($C21="","",VLOOKUP($C21,KALBat!$H$10:$BT$193,N$4,FALSE))</f>
        <v/>
      </c>
      <c r="O21" s="30" t="str">
        <f>IF($C21="","",VLOOKUP($C21,KALBat!$H$10:$BT$193,O$4,FALSE))</f>
        <v/>
      </c>
      <c r="P21" s="30" t="str">
        <f>IF($C21="","",VLOOKUP($C21,KALBat!$H$10:$BT$193,P$4,FALSE))</f>
        <v/>
      </c>
      <c r="Q21" s="30" t="str">
        <f>IF($C21="","",VLOOKUP($C21,KALBat!$H$10:$BT$193,Q$4,FALSE))</f>
        <v/>
      </c>
      <c r="R21" s="30" t="str">
        <f>IF($C21="","",VLOOKUP($C21,KALBat!$H$10:$BT$193,R$4,FALSE))</f>
        <v/>
      </c>
      <c r="S21" s="30" t="str">
        <f>IF($C21="","",VLOOKUP($C21,KALBat!$H$10:$BT$193,S$4,FALSE))</f>
        <v/>
      </c>
      <c r="T21" s="31" t="str">
        <f>IF($C21="","",VLOOKUP($C21,KALBat!$H$10:$BT$193,T$4,FALSE))</f>
        <v/>
      </c>
      <c r="U21" s="228" t="str">
        <f t="shared" si="74"/>
        <v/>
      </c>
      <c r="V21" s="228" t="str">
        <f t="shared" si="75"/>
        <v/>
      </c>
      <c r="W21" s="228" t="str">
        <f t="shared" ref="W21:W27" si="94">IF($C21="","",IF(AND(AD21&gt;6,AF21&gt;6,AG21&gt;6),1,0))</f>
        <v/>
      </c>
      <c r="X21" s="228" t="str">
        <f t="shared" si="76"/>
        <v/>
      </c>
      <c r="Y21" s="228" t="str">
        <f t="shared" si="77"/>
        <v/>
      </c>
      <c r="Z21" s="228" t="str">
        <f t="shared" si="78"/>
        <v/>
      </c>
      <c r="AA21" s="228" t="str">
        <f t="shared" si="79"/>
        <v/>
      </c>
      <c r="AB21" s="228" t="str">
        <f t="shared" si="80"/>
        <v/>
      </c>
      <c r="AC21" s="228" t="str">
        <f t="shared" si="81"/>
        <v/>
      </c>
      <c r="AD21" s="51" t="str">
        <f>IF($C21="","",VLOOKUP($C21,KALBat!$H$10:$BT$193,AD$4,FALSE))</f>
        <v/>
      </c>
      <c r="AE21" s="30" t="str">
        <f>IF($C21="","",VLOOKUP($C21,KALBat!$H$10:$BT$193,AE$4,FALSE))</f>
        <v/>
      </c>
      <c r="AF21" s="30" t="str">
        <f>IF($C21="","",VLOOKUP($C21,KALBat!$H$10:$BT$193,AF$4,FALSE))</f>
        <v/>
      </c>
      <c r="AG21" s="30" t="str">
        <f>IF($C21="","",VLOOKUP($C21,KALBat!$H$10:$BT$193,AG$4,FALSE))</f>
        <v/>
      </c>
      <c r="AH21" s="30" t="str">
        <f>IF($C21="","",VLOOKUP($C21,KALBat!$H$10:$BT$193,AH$4,FALSE))</f>
        <v/>
      </c>
      <c r="AI21" s="30" t="str">
        <f>IF($C21="","",VLOOKUP($C21,KALBat!$H$10:$BT$193,AI$4,FALSE))</f>
        <v/>
      </c>
      <c r="AJ21" s="31" t="str">
        <f>IF($C21="","",VLOOKUP($C21,KALBat!$H$10:$BT$193,AJ$4,FALSE))</f>
        <v/>
      </c>
      <c r="AK21" s="60" t="str">
        <f t="shared" ref="AK21:AK27" si="95">IF($C21="","",(5*AD21+4*AF21+3*AG21+2*AE21+1*AH21+0.5*(AVERAGE(AD21:AE21))+0.5*AVERAGE(AD21,AH21)+1*(AVERAGE(AD21,AF21))+1*AVERAGE(AD21,AG21))/(5+4+3+2+1+0.5+0.5+1+1))</f>
        <v/>
      </c>
      <c r="AL21" s="228" t="str">
        <f t="shared" si="82"/>
        <v/>
      </c>
      <c r="AM21" s="228" t="str">
        <f t="shared" si="83"/>
        <v/>
      </c>
      <c r="AN21" s="228" t="str">
        <f t="shared" si="84"/>
        <v/>
      </c>
      <c r="AO21" s="228" t="str">
        <f t="shared" si="85"/>
        <v/>
      </c>
      <c r="AP21" s="228" t="str">
        <f t="shared" si="86"/>
        <v/>
      </c>
      <c r="AQ21" s="228" t="str">
        <f t="shared" si="87"/>
        <v/>
      </c>
      <c r="AR21" s="228" t="str">
        <f t="shared" si="88"/>
        <v/>
      </c>
      <c r="AS21" s="228" t="str">
        <f t="shared" si="89"/>
        <v/>
      </c>
      <c r="AT21" s="228" t="str">
        <f t="shared" si="90"/>
        <v/>
      </c>
      <c r="AU21" s="51" t="str">
        <f>IF($C21="","",VLOOKUP($C21,KALBat!$H$10:$BT$193,AU$4,FALSE))</f>
        <v/>
      </c>
      <c r="AV21" s="30" t="str">
        <f>IF($C21="","",VLOOKUP($C21,KALBat!$H$10:$BT$193,AV$4,FALSE))</f>
        <v/>
      </c>
      <c r="AW21" s="30" t="str">
        <f>IF($C21="","",VLOOKUP($C21,KALBat!$H$10:$BT$193,AW$4,FALSE))</f>
        <v/>
      </c>
      <c r="AX21" s="30" t="str">
        <f>IF($C21="","",VLOOKUP($C21,KALBat!$H$10:$BT$193,AX$4,FALSE))</f>
        <v/>
      </c>
      <c r="AY21" s="31" t="str">
        <f>IF($C21="","",VLOOKUP($C21,KALBat!$H$10:$BT$193,AY$4,FALSE))</f>
        <v/>
      </c>
      <c r="AZ21" s="60" t="str">
        <f t="shared" si="91"/>
        <v/>
      </c>
    </row>
    <row r="22" spans="1:52" x14ac:dyDescent="0.25">
      <c r="A22">
        <v>3</v>
      </c>
      <c r="B22" s="29" t="s">
        <v>87</v>
      </c>
      <c r="C22" s="30"/>
      <c r="D22" s="30" t="str">
        <f>IF($C22="","",VLOOKUP($C22,KALBat!$H$10:$BT$193,D$4,FALSE))</f>
        <v/>
      </c>
      <c r="E22" s="30" t="str">
        <f>IF($C22="","",VLOOKUP($C22,KALBat!$H$10:$BT$193,E$4,FALSE))</f>
        <v/>
      </c>
      <c r="F22" s="46" t="str">
        <f t="shared" si="92"/>
        <v/>
      </c>
      <c r="G22" s="228" t="str">
        <f t="shared" si="73"/>
        <v/>
      </c>
      <c r="H22" s="228" t="str">
        <f t="shared" ref="H22:H27" si="96">IF($C22="","",IF(AND(K22&gt;5,P22&lt;&gt;"-"),1,0))</f>
        <v/>
      </c>
      <c r="I22" s="229" t="str">
        <f t="shared" si="93"/>
        <v/>
      </c>
      <c r="J22" s="30" t="str">
        <f>IF($C22="","",VLOOKUP($C22,KALBat!$H$10:$BT$193,J$4,FALSE))</f>
        <v/>
      </c>
      <c r="K22" s="30" t="str">
        <f>IF($C22="","",VLOOKUP($C22,KALBat!$H$10:$BT$193,K$4,FALSE))</f>
        <v/>
      </c>
      <c r="L22" s="30" t="str">
        <f>IF($C22="","",VLOOKUP($C22,KALBat!$H$10:$BT$193,L$4,FALSE))</f>
        <v/>
      </c>
      <c r="M22" s="51" t="str">
        <f>IF($C22="","",VLOOKUP($C22,KALBat!$H$10:$BT$193,M$4,FALSE))</f>
        <v/>
      </c>
      <c r="N22" s="30" t="str">
        <f>IF($C22="","",VLOOKUP($C22,KALBat!$H$10:$BT$193,N$4,FALSE))</f>
        <v/>
      </c>
      <c r="O22" s="30" t="str">
        <f>IF($C22="","",VLOOKUP($C22,KALBat!$H$10:$BT$193,O$4,FALSE))</f>
        <v/>
      </c>
      <c r="P22" s="30" t="str">
        <f>IF($C22="","",VLOOKUP($C22,KALBat!$H$10:$BT$193,P$4,FALSE))</f>
        <v/>
      </c>
      <c r="Q22" s="30" t="str">
        <f>IF($C22="","",VLOOKUP($C22,KALBat!$H$10:$BT$193,Q$4,FALSE))</f>
        <v/>
      </c>
      <c r="R22" s="30" t="str">
        <f>IF($C22="","",VLOOKUP($C22,KALBat!$H$10:$BT$193,R$4,FALSE))</f>
        <v/>
      </c>
      <c r="S22" s="30" t="str">
        <f>IF($C22="","",VLOOKUP($C22,KALBat!$H$10:$BT$193,S$4,FALSE))</f>
        <v/>
      </c>
      <c r="T22" s="31" t="str">
        <f>IF($C22="","",VLOOKUP($C22,KALBat!$H$10:$BT$193,T$4,FALSE))</f>
        <v/>
      </c>
      <c r="U22" s="228" t="str">
        <f>IF($C22="","",IF(OR(AD22+AG22&gt;14,AND(OR(AD22+AG22&gt;12,AND(AD22&gt;6,AG22&gt;6)),AI22&gt;6,OR(AJ22&gt;=AI22,AJ22&gt;6))),1,0))</f>
        <v/>
      </c>
      <c r="V22" s="228" t="str">
        <f t="shared" si="75"/>
        <v/>
      </c>
      <c r="W22" s="228" t="str">
        <f t="shared" si="94"/>
        <v/>
      </c>
      <c r="X22" s="228" t="str">
        <f t="shared" si="76"/>
        <v/>
      </c>
      <c r="Y22" s="228" t="str">
        <f t="shared" si="77"/>
        <v/>
      </c>
      <c r="Z22" s="228" t="str">
        <f t="shared" si="78"/>
        <v/>
      </c>
      <c r="AA22" s="228" t="str">
        <f t="shared" si="79"/>
        <v/>
      </c>
      <c r="AB22" s="228" t="str">
        <f t="shared" si="80"/>
        <v/>
      </c>
      <c r="AC22" s="228" t="str">
        <f t="shared" si="81"/>
        <v/>
      </c>
      <c r="AD22" s="51" t="str">
        <f>IF($C22="","",VLOOKUP($C22,KALBat!$H$10:$BT$193,AD$4,FALSE))</f>
        <v/>
      </c>
      <c r="AE22" s="30" t="str">
        <f>IF($C22="","",VLOOKUP($C22,KALBat!$H$10:$BT$193,AE$4,FALSE))</f>
        <v/>
      </c>
      <c r="AF22" s="30" t="str">
        <f>IF($C22="","",VLOOKUP($C22,KALBat!$H$10:$BT$193,AF$4,FALSE))</f>
        <v/>
      </c>
      <c r="AG22" s="30" t="str">
        <f>IF($C22="","",VLOOKUP($C22,KALBat!$H$10:$BT$193,AG$4,FALSE))</f>
        <v/>
      </c>
      <c r="AH22" s="30" t="str">
        <f>IF($C22="","",VLOOKUP($C22,KALBat!$H$10:$BT$193,AH$4,FALSE))</f>
        <v/>
      </c>
      <c r="AI22" s="30" t="str">
        <f>IF($C22="","",VLOOKUP($C22,KALBat!$H$10:$BT$193,AI$4,FALSE))</f>
        <v/>
      </c>
      <c r="AJ22" s="31" t="str">
        <f>IF($C22="","",VLOOKUP($C22,KALBat!$H$10:$BT$193,AJ$4,FALSE))</f>
        <v/>
      </c>
      <c r="AK22" s="60" t="str">
        <f t="shared" si="95"/>
        <v/>
      </c>
      <c r="AL22" s="228" t="str">
        <f t="shared" si="82"/>
        <v/>
      </c>
      <c r="AM22" s="228" t="str">
        <f t="shared" si="83"/>
        <v/>
      </c>
      <c r="AN22" s="228" t="str">
        <f t="shared" si="84"/>
        <v/>
      </c>
      <c r="AO22" s="228" t="str">
        <f t="shared" si="85"/>
        <v/>
      </c>
      <c r="AP22" s="228" t="str">
        <f t="shared" si="86"/>
        <v/>
      </c>
      <c r="AQ22" s="228" t="str">
        <f t="shared" si="87"/>
        <v/>
      </c>
      <c r="AR22" s="228" t="str">
        <f t="shared" si="88"/>
        <v/>
      </c>
      <c r="AS22" s="228" t="str">
        <f t="shared" si="89"/>
        <v/>
      </c>
      <c r="AT22" s="228" t="str">
        <f t="shared" si="90"/>
        <v/>
      </c>
      <c r="AU22" s="51" t="str">
        <f>IF($C22="","",VLOOKUP($C22,KALBat!$H$10:$BT$193,AU$4,FALSE))</f>
        <v/>
      </c>
      <c r="AV22" s="30" t="str">
        <f>IF($C22="","",VLOOKUP($C22,KALBat!$H$10:$BT$193,AV$4,FALSE))</f>
        <v/>
      </c>
      <c r="AW22" s="30" t="str">
        <f>IF($C22="","",VLOOKUP($C22,KALBat!$H$10:$BT$193,AW$4,FALSE))</f>
        <v/>
      </c>
      <c r="AX22" s="30" t="str">
        <f>IF($C22="","",VLOOKUP($C22,KALBat!$H$10:$BT$193,AX$4,FALSE))</f>
        <v/>
      </c>
      <c r="AY22" s="31" t="str">
        <f>IF($C22="","",VLOOKUP($C22,KALBat!$H$10:$BT$193,AY$4,FALSE))</f>
        <v/>
      </c>
      <c r="AZ22" s="60" t="str">
        <f t="shared" si="91"/>
        <v/>
      </c>
    </row>
    <row r="23" spans="1:52" x14ac:dyDescent="0.25">
      <c r="A23">
        <v>4</v>
      </c>
      <c r="B23" s="29" t="s">
        <v>91</v>
      </c>
      <c r="C23" s="30"/>
      <c r="D23" s="30" t="str">
        <f>IF($C23="","",VLOOKUP($C23,KALBat!$H$10:$BT$193,D$4,FALSE))</f>
        <v/>
      </c>
      <c r="E23" s="30" t="str">
        <f>IF($C23="","",VLOOKUP($C23,KALBat!$H$10:$BT$193,E$4,FALSE))</f>
        <v/>
      </c>
      <c r="F23" s="46" t="str">
        <f t="shared" si="92"/>
        <v/>
      </c>
      <c r="G23" s="228" t="str">
        <f t="shared" si="73"/>
        <v/>
      </c>
      <c r="H23" s="228" t="str">
        <f t="shared" si="96"/>
        <v/>
      </c>
      <c r="I23" s="229" t="str">
        <f t="shared" si="93"/>
        <v/>
      </c>
      <c r="J23" s="30" t="str">
        <f>IF($C23="","",VLOOKUP($C23,KALBat!$H$10:$BT$193,J$4,FALSE))</f>
        <v/>
      </c>
      <c r="K23" s="30" t="str">
        <f>IF($C23="","",VLOOKUP($C23,KALBat!$H$10:$BT$193,K$4,FALSE))</f>
        <v/>
      </c>
      <c r="L23" s="30" t="str">
        <f>IF($C23="","",VLOOKUP($C23,KALBat!$H$10:$BT$193,L$4,FALSE))</f>
        <v/>
      </c>
      <c r="M23" s="51" t="str">
        <f>IF($C23="","",VLOOKUP($C23,KALBat!$H$10:$BT$193,M$4,FALSE))</f>
        <v/>
      </c>
      <c r="N23" s="30" t="str">
        <f>IF($C23="","",VLOOKUP($C23,KALBat!$H$10:$BT$193,N$4,FALSE))</f>
        <v/>
      </c>
      <c r="O23" s="30" t="str">
        <f>IF($C23="","",VLOOKUP($C23,KALBat!$H$10:$BT$193,O$4,FALSE))</f>
        <v/>
      </c>
      <c r="P23" s="30" t="str">
        <f>IF($C23="","",VLOOKUP($C23,KALBat!$H$10:$BT$193,P$4,FALSE))</f>
        <v/>
      </c>
      <c r="Q23" s="30" t="str">
        <f>IF($C23="","",VLOOKUP($C23,KALBat!$H$10:$BT$193,Q$4,FALSE))</f>
        <v/>
      </c>
      <c r="R23" s="30" t="str">
        <f>IF($C23="","",VLOOKUP($C23,KALBat!$H$10:$BT$193,R$4,FALSE))</f>
        <v/>
      </c>
      <c r="S23" s="30" t="str">
        <f>IF($C23="","",VLOOKUP($C23,KALBat!$H$10:$BT$193,S$4,FALSE))</f>
        <v/>
      </c>
      <c r="T23" s="31" t="str">
        <f>IF($C23="","",VLOOKUP($C23,KALBat!$H$10:$BT$193,T$4,FALSE))</f>
        <v/>
      </c>
      <c r="U23" s="228" t="str">
        <f t="shared" ref="U23:U27" si="97">IF($C23="","",IF(OR(AD23+AG23&gt;14,AND(OR(AD23+AG23&gt;12,AND(AD23&gt;6,AG23&gt;6)),AI23&gt;6,OR(AJ23&gt;=AI23,AJ23&gt;6))),1,0))</f>
        <v/>
      </c>
      <c r="V23" s="228" t="str">
        <f t="shared" si="75"/>
        <v/>
      </c>
      <c r="W23" s="228" t="str">
        <f t="shared" si="94"/>
        <v/>
      </c>
      <c r="X23" s="228" t="str">
        <f t="shared" si="76"/>
        <v/>
      </c>
      <c r="Y23" s="228" t="str">
        <f t="shared" si="77"/>
        <v/>
      </c>
      <c r="Z23" s="228" t="str">
        <f t="shared" si="78"/>
        <v/>
      </c>
      <c r="AA23" s="228" t="str">
        <f t="shared" si="79"/>
        <v/>
      </c>
      <c r="AB23" s="228" t="str">
        <f t="shared" si="80"/>
        <v/>
      </c>
      <c r="AC23" s="228" t="str">
        <f t="shared" si="81"/>
        <v/>
      </c>
      <c r="AD23" s="51" t="str">
        <f>IF($C23="","",VLOOKUP($C23,KALBat!$H$10:$BT$193,AD$4,FALSE))</f>
        <v/>
      </c>
      <c r="AE23" s="30" t="str">
        <f>IF($C23="","",VLOOKUP($C23,KALBat!$H$10:$BT$193,AE$4,FALSE))</f>
        <v/>
      </c>
      <c r="AF23" s="30" t="str">
        <f>IF($C23="","",VLOOKUP($C23,KALBat!$H$10:$BT$193,AF$4,FALSE))</f>
        <v/>
      </c>
      <c r="AG23" s="30" t="str">
        <f>IF($C23="","",VLOOKUP($C23,KALBat!$H$10:$BT$193,AG$4,FALSE))</f>
        <v/>
      </c>
      <c r="AH23" s="30" t="str">
        <f>IF($C23="","",VLOOKUP($C23,KALBat!$H$10:$BT$193,AH$4,FALSE))</f>
        <v/>
      </c>
      <c r="AI23" s="30" t="str">
        <f>IF($C23="","",VLOOKUP($C23,KALBat!$H$10:$BT$193,AI$4,FALSE))</f>
        <v/>
      </c>
      <c r="AJ23" s="31" t="str">
        <f>IF($C23="","",VLOOKUP($C23,KALBat!$H$10:$BT$193,AJ$4,FALSE))</f>
        <v/>
      </c>
      <c r="AK23" s="60" t="str">
        <f t="shared" si="95"/>
        <v/>
      </c>
      <c r="AL23" s="228" t="str">
        <f t="shared" si="82"/>
        <v/>
      </c>
      <c r="AM23" s="228" t="str">
        <f t="shared" si="83"/>
        <v/>
      </c>
      <c r="AN23" s="228" t="str">
        <f t="shared" si="84"/>
        <v/>
      </c>
      <c r="AO23" s="228" t="str">
        <f t="shared" si="85"/>
        <v/>
      </c>
      <c r="AP23" s="228" t="str">
        <f t="shared" si="86"/>
        <v/>
      </c>
      <c r="AQ23" s="228" t="str">
        <f t="shared" si="87"/>
        <v/>
      </c>
      <c r="AR23" s="228" t="str">
        <f t="shared" si="88"/>
        <v/>
      </c>
      <c r="AS23" s="228" t="str">
        <f t="shared" si="89"/>
        <v/>
      </c>
      <c r="AT23" s="228" t="str">
        <f t="shared" si="90"/>
        <v/>
      </c>
      <c r="AU23" s="51" t="str">
        <f>IF($C23="","",VLOOKUP($C23,KALBat!$H$10:$BT$193,AU$4,FALSE))</f>
        <v/>
      </c>
      <c r="AV23" s="30" t="str">
        <f>IF($C23="","",VLOOKUP($C23,KALBat!$H$10:$BT$193,AV$4,FALSE))</f>
        <v/>
      </c>
      <c r="AW23" s="30" t="str">
        <f>IF($C23="","",VLOOKUP($C23,KALBat!$H$10:$BT$193,AW$4,FALSE))</f>
        <v/>
      </c>
      <c r="AX23" s="30" t="str">
        <f>IF($C23="","",VLOOKUP($C23,KALBat!$H$10:$BT$193,AX$4,FALSE))</f>
        <v/>
      </c>
      <c r="AY23" s="31" t="str">
        <f>IF($C23="","",VLOOKUP($C23,KALBat!$H$10:$BT$193,AY$4,FALSE))</f>
        <v/>
      </c>
      <c r="AZ23" s="60" t="str">
        <f t="shared" si="91"/>
        <v/>
      </c>
    </row>
    <row r="24" spans="1:52" x14ac:dyDescent="0.25">
      <c r="A24">
        <v>5</v>
      </c>
      <c r="B24" s="29" t="s">
        <v>91</v>
      </c>
      <c r="C24" s="58"/>
      <c r="D24" s="30" t="str">
        <f>IF($C24="","",VLOOKUP($C24,KALBat!$H$10:$BT$193,D$4,FALSE))</f>
        <v/>
      </c>
      <c r="E24" s="30" t="str">
        <f>IF($C24="","",VLOOKUP($C24,KALBat!$H$10:$BT$193,E$4,FALSE))</f>
        <v/>
      </c>
      <c r="F24" s="46" t="str">
        <f t="shared" ref="F24" si="98">IF($C24="","",IF(AND(O24&gt;0,O24=SUM(M24:T24)),1,0))</f>
        <v/>
      </c>
      <c r="G24" s="263" t="str">
        <f t="shared" ref="G24" si="99">IF($C24="","",IF(Q24&lt;&gt;"-",1,0))</f>
        <v/>
      </c>
      <c r="H24" s="263" t="str">
        <f t="shared" ref="H24" si="100">IF($C24="","",IF(AND(K24&gt;5,P24&lt;&gt;"-"),1,0))</f>
        <v/>
      </c>
      <c r="I24" s="264" t="str">
        <f t="shared" si="93"/>
        <v/>
      </c>
      <c r="J24" s="30" t="str">
        <f>IF($C24="","",VLOOKUP($C24,KALBat!$H$10:$BT$193,J$4,FALSE))</f>
        <v/>
      </c>
      <c r="K24" s="30" t="str">
        <f>IF($C24="","",VLOOKUP($C24,KALBat!$H$10:$BT$193,K$4,FALSE))</f>
        <v/>
      </c>
      <c r="L24" s="30" t="str">
        <f>IF($C24="","",VLOOKUP($C24,KALBat!$H$10:$BT$193,L$4,FALSE))</f>
        <v/>
      </c>
      <c r="M24" s="51" t="str">
        <f>IF($C24="","",VLOOKUP($C24,KALBat!$H$10:$BT$193,M$4,FALSE))</f>
        <v/>
      </c>
      <c r="N24" s="30" t="str">
        <f>IF($C24="","",VLOOKUP($C24,KALBat!$H$10:$BT$193,N$4,FALSE))</f>
        <v/>
      </c>
      <c r="O24" s="30" t="str">
        <f>IF($C24="","",VLOOKUP($C24,KALBat!$H$10:$BT$193,O$4,FALSE))</f>
        <v/>
      </c>
      <c r="P24" s="30" t="str">
        <f>IF($C24="","",VLOOKUP($C24,KALBat!$H$10:$BT$193,P$4,FALSE))</f>
        <v/>
      </c>
      <c r="Q24" s="30" t="str">
        <f>IF($C24="","",VLOOKUP($C24,KALBat!$H$10:$BT$193,Q$4,FALSE))</f>
        <v/>
      </c>
      <c r="R24" s="30" t="str">
        <f>IF($C24="","",VLOOKUP($C24,KALBat!$H$10:$BT$193,R$4,FALSE))</f>
        <v/>
      </c>
      <c r="S24" s="30" t="str">
        <f>IF($C24="","",VLOOKUP($C24,KALBat!$H$10:$BT$193,S$4,FALSE))</f>
        <v/>
      </c>
      <c r="T24" s="31" t="str">
        <f>IF($C24="","",VLOOKUP($C24,KALBat!$H$10:$BT$193,T$4,FALSE))</f>
        <v/>
      </c>
      <c r="U24" s="263" t="str">
        <f t="shared" ref="U24" si="101">IF($C24="","",IF(OR(AD24+AG24&gt;14,AND(OR(AD24+AG24&gt;12,AND(AD24&gt;6,AG24&gt;6)),AI24&gt;6,OR(AJ24&gt;=AI24,AJ24&gt;6))),1,0))</f>
        <v/>
      </c>
      <c r="V24" s="263" t="str">
        <f t="shared" ref="V24" si="102">IF($C24="","",IF(OR(AND(AD24&gt;6,AH24&gt;6),AD24+AG24&gt;12),1,0))</f>
        <v/>
      </c>
      <c r="W24" s="263" t="str">
        <f t="shared" ref="W24" si="103">IF($C24="","",IF(AND(AD24&gt;6,AF24&gt;6,AG24&gt;6),1,0))</f>
        <v/>
      </c>
      <c r="X24" s="263" t="str">
        <f t="shared" ref="X24" si="104">IF($C24="","",IF(AND(AF24&gt;7,OR(AD24&gt;6,AG24&gt;6)),1,0))</f>
        <v/>
      </c>
      <c r="Y24" s="263" t="str">
        <f t="shared" ref="Y24" si="105">IF($C24="","",IF(AND(AF24&gt;6,OR(AD24&gt;6,AG24&gt;6)),1,0))</f>
        <v/>
      </c>
      <c r="Z24" s="263" t="str">
        <f t="shared" ref="Z24" si="106">IF($C24="","",IF(AND(OR(AD24&gt;6,AF24&gt;6),OR(AD24&gt;6,AG24&gt;6)),1,0))</f>
        <v/>
      </c>
      <c r="AA24" s="263" t="str">
        <f t="shared" ref="AA24" si="107">IF($C24="","",IF(AND(AD24&gt;4,OR(AD24&gt;6,AF24&gt;6,AG24&gt;6)),1,0))</f>
        <v/>
      </c>
      <c r="AB24" s="263" t="str">
        <f t="shared" ref="AB24" si="108">IF($C24="","",IF(AND(AD24&gt;4,OR(AD24&gt;6,AE24&gt;6,AF24&gt;6,AG24&gt;6)),1,0))</f>
        <v/>
      </c>
      <c r="AC24" s="263" t="str">
        <f t="shared" ref="AC24" si="109">IF($C24="","",IF(AND(AD24&gt;4,MAX(AD24:AH24)&gt;6),1,0))</f>
        <v/>
      </c>
      <c r="AD24" s="51" t="str">
        <f>IF($C24="","",VLOOKUP($C24,KALBat!$H$10:$BT$193,AD$4,FALSE))</f>
        <v/>
      </c>
      <c r="AE24" s="30" t="str">
        <f>IF($C24="","",VLOOKUP($C24,KALBat!$H$10:$BT$193,AE$4,FALSE))</f>
        <v/>
      </c>
      <c r="AF24" s="30" t="str">
        <f>IF($C24="","",VLOOKUP($C24,KALBat!$H$10:$BT$193,AF$4,FALSE))</f>
        <v/>
      </c>
      <c r="AG24" s="30" t="str">
        <f>IF($C24="","",VLOOKUP($C24,KALBat!$H$10:$BT$193,AG$4,FALSE))</f>
        <v/>
      </c>
      <c r="AH24" s="30" t="str">
        <f>IF($C24="","",VLOOKUP($C24,KALBat!$H$10:$BT$193,AH$4,FALSE))</f>
        <v/>
      </c>
      <c r="AI24" s="30" t="str">
        <f>IF($C24="","",VLOOKUP($C24,KALBat!$H$10:$BT$193,AI$4,FALSE))</f>
        <v/>
      </c>
      <c r="AJ24" s="31" t="str">
        <f>IF($C24="","",VLOOKUP($C24,KALBat!$H$10:$BT$193,AJ$4,FALSE))</f>
        <v/>
      </c>
      <c r="AK24" s="60" t="str">
        <f t="shared" ref="AK24" si="110">IF($C24="","",(5*AD24+4*AF24+3*AG24+2*AE24+1*AH24+0.5*(AVERAGE(AD24:AE24))+0.5*AVERAGE(AD24,AH24)+1*(AVERAGE(AD24,AF24))+1*AVERAGE(AD24,AG24))/(5+4+3+2+1+0.5+0.5+1+1))</f>
        <v/>
      </c>
      <c r="AL24" s="263" t="str">
        <f t="shared" ref="AL24" si="111">IF($C24="","",IF(AND(OR(AU24+AX24&gt;12,AND(AU24&gt;6,AX24&gt;6)),AI24&gt;6,OR(AJ24&gt;=AI24,AJ24&gt;6)),1,0))</f>
        <v/>
      </c>
      <c r="AM24" s="263" t="str">
        <f t="shared" ref="AM24" si="112">IF($C24="","",IF(OR(AND(AU24&gt;6,AY24&gt;6),AU24+AX24&gt;12),1,0))</f>
        <v/>
      </c>
      <c r="AN24" s="263" t="str">
        <f t="shared" ref="AN24" si="113">IF($C24="","",IF(AND(AU24&gt;6,AW24&gt;6,AX24&gt;6),1,0))</f>
        <v/>
      </c>
      <c r="AO24" s="263" t="str">
        <f t="shared" ref="AO24" si="114">IF($C24="","",IF(AND(AW24&gt;7,OR(AU24&gt;6,AX24&gt;6)),1,0))</f>
        <v/>
      </c>
      <c r="AP24" s="263" t="str">
        <f t="shared" ref="AP24" si="115">IF($C24="","",IF(AND(AW24&gt;6,OR(AU24&gt;6,AX24&gt;6)),1,0))</f>
        <v/>
      </c>
      <c r="AQ24" s="263" t="str">
        <f t="shared" ref="AQ24" si="116">IF($C24="","",IF(AND(OR(AU24&gt;6,AW24&gt;6),OR(AU24&gt;6,AX24&gt;6)),1,0))</f>
        <v/>
      </c>
      <c r="AR24" s="263" t="str">
        <f t="shared" ref="AR24" si="117">IF($C24="","",IF(AND(AU24&gt;4,OR(AU24&gt;6,AW24&gt;6,AX24&gt;6)),1,0))</f>
        <v/>
      </c>
      <c r="AS24" s="263" t="str">
        <f t="shared" ref="AS24" si="118">IF($C24="","",IF(AND(AU24&gt;4,OR(AU24&gt;6,AV24&gt;6,AW24&gt;6,AX24&gt;6)),1,0))</f>
        <v/>
      </c>
      <c r="AT24" s="263" t="str">
        <f t="shared" ref="AT24" si="119">IF($C24="","",IF(AND(AU24&gt;4,MAX(AU24:AY24)&gt;6),1,0))</f>
        <v/>
      </c>
      <c r="AU24" s="51" t="str">
        <f>IF($C24="","",VLOOKUP($C24,KALBat!$H$10:$BT$193,AU$4,FALSE))</f>
        <v/>
      </c>
      <c r="AV24" s="30" t="str">
        <f>IF($C24="","",VLOOKUP($C24,KALBat!$H$10:$BT$193,AV$4,FALSE))</f>
        <v/>
      </c>
      <c r="AW24" s="30" t="str">
        <f>IF($C24="","",VLOOKUP($C24,KALBat!$H$10:$BT$193,AW$4,FALSE))</f>
        <v/>
      </c>
      <c r="AX24" s="30" t="str">
        <f>IF($C24="","",VLOOKUP($C24,KALBat!$H$10:$BT$193,AX$4,FALSE))</f>
        <v/>
      </c>
      <c r="AY24" s="31" t="str">
        <f>IF($C24="","",VLOOKUP($C24,KALBat!$H$10:$BT$193,AY$4,FALSE))</f>
        <v/>
      </c>
      <c r="AZ24" s="60" t="str">
        <f t="shared" ref="AZ24" si="120">IF($C24="","",(5*AU24+4*AW24+3*AX24+2*AV24+1*AY24+0.5*(AVERAGE(AU24:AV24))+0.5*AVERAGE(AU24,AY24)+1*(AVERAGE(AU24,AW24))+1*AVERAGE(AU24,AX24))/(5+4+3+2+1+0.5+0.5+1+1))</f>
        <v/>
      </c>
    </row>
    <row r="25" spans="1:52" x14ac:dyDescent="0.25">
      <c r="A25">
        <v>6</v>
      </c>
      <c r="B25" s="29" t="s">
        <v>91</v>
      </c>
      <c r="C25" s="58"/>
      <c r="D25" s="30" t="str">
        <f>IF($C25="","",VLOOKUP($C25,KALBat!$H$10:$BT$193,D$4,FALSE))</f>
        <v/>
      </c>
      <c r="E25" s="30" t="str">
        <f>IF($C25="","",VLOOKUP($C25,KALBat!$H$10:$BT$193,E$4,FALSE))</f>
        <v/>
      </c>
      <c r="F25" s="46" t="str">
        <f t="shared" ref="F25" si="121">IF($C25="","",IF(AND(O25&gt;0,O25=SUM(M25:T25)),1,0))</f>
        <v/>
      </c>
      <c r="G25" s="263" t="str">
        <f t="shared" ref="G25" si="122">IF($C25="","",IF(Q25&lt;&gt;"-",1,0))</f>
        <v/>
      </c>
      <c r="H25" s="263" t="str">
        <f t="shared" ref="H25" si="123">IF($C25="","",IF(AND(K25&gt;5,P25&lt;&gt;"-"),1,0))</f>
        <v/>
      </c>
      <c r="I25" s="264" t="str">
        <f t="shared" si="93"/>
        <v/>
      </c>
      <c r="J25" s="30" t="str">
        <f>IF($C25="","",VLOOKUP($C25,KALBat!$H$10:$BT$193,J$4,FALSE))</f>
        <v/>
      </c>
      <c r="K25" s="30" t="str">
        <f>IF($C25="","",VLOOKUP($C25,KALBat!$H$10:$BT$193,K$4,FALSE))</f>
        <v/>
      </c>
      <c r="L25" s="30" t="str">
        <f>IF($C25="","",VLOOKUP($C25,KALBat!$H$10:$BT$193,L$4,FALSE))</f>
        <v/>
      </c>
      <c r="M25" s="51" t="str">
        <f>IF($C25="","",VLOOKUP($C25,KALBat!$H$10:$BT$193,M$4,FALSE))</f>
        <v/>
      </c>
      <c r="N25" s="30" t="str">
        <f>IF($C25="","",VLOOKUP($C25,KALBat!$H$10:$BT$193,N$4,FALSE))</f>
        <v/>
      </c>
      <c r="O25" s="30" t="str">
        <f>IF($C25="","",VLOOKUP($C25,KALBat!$H$10:$BT$193,O$4,FALSE))</f>
        <v/>
      </c>
      <c r="P25" s="30" t="str">
        <f>IF($C25="","",VLOOKUP($C25,KALBat!$H$10:$BT$193,P$4,FALSE))</f>
        <v/>
      </c>
      <c r="Q25" s="30" t="str">
        <f>IF($C25="","",VLOOKUP($C25,KALBat!$H$10:$BT$193,Q$4,FALSE))</f>
        <v/>
      </c>
      <c r="R25" s="30" t="str">
        <f>IF($C25="","",VLOOKUP($C25,KALBat!$H$10:$BT$193,R$4,FALSE))</f>
        <v/>
      </c>
      <c r="S25" s="30" t="str">
        <f>IF($C25="","",VLOOKUP($C25,KALBat!$H$10:$BT$193,S$4,FALSE))</f>
        <v/>
      </c>
      <c r="T25" s="31" t="str">
        <f>IF($C25="","",VLOOKUP($C25,KALBat!$H$10:$BT$193,T$4,FALSE))</f>
        <v/>
      </c>
      <c r="U25" s="263" t="str">
        <f t="shared" ref="U25" si="124">IF($C25="","",IF(OR(AD25+AG25&gt;14,AND(OR(AD25+AG25&gt;12,AND(AD25&gt;6,AG25&gt;6)),AI25&gt;6,OR(AJ25&gt;=AI25,AJ25&gt;6))),1,0))</f>
        <v/>
      </c>
      <c r="V25" s="263" t="str">
        <f t="shared" ref="V25" si="125">IF($C25="","",IF(OR(AND(AD25&gt;6,AH25&gt;6),AD25+AG25&gt;12),1,0))</f>
        <v/>
      </c>
      <c r="W25" s="263" t="str">
        <f t="shared" ref="W25" si="126">IF($C25="","",IF(AND(AD25&gt;6,AF25&gt;6,AG25&gt;6),1,0))</f>
        <v/>
      </c>
      <c r="X25" s="263" t="str">
        <f t="shared" ref="X25" si="127">IF($C25="","",IF(AND(AF25&gt;7,OR(AD25&gt;6,AG25&gt;6)),1,0))</f>
        <v/>
      </c>
      <c r="Y25" s="263" t="str">
        <f t="shared" ref="Y25" si="128">IF($C25="","",IF(AND(AF25&gt;6,OR(AD25&gt;6,AG25&gt;6)),1,0))</f>
        <v/>
      </c>
      <c r="Z25" s="263" t="str">
        <f t="shared" ref="Z25" si="129">IF($C25="","",IF(AND(OR(AD25&gt;6,AF25&gt;6),OR(AD25&gt;6,AG25&gt;6)),1,0))</f>
        <v/>
      </c>
      <c r="AA25" s="263" t="str">
        <f t="shared" ref="AA25" si="130">IF($C25="","",IF(AND(AD25&gt;4,OR(AD25&gt;6,AF25&gt;6,AG25&gt;6)),1,0))</f>
        <v/>
      </c>
      <c r="AB25" s="263" t="str">
        <f t="shared" ref="AB25" si="131">IF($C25="","",IF(AND(AD25&gt;4,OR(AD25&gt;6,AE25&gt;6,AF25&gt;6,AG25&gt;6)),1,0))</f>
        <v/>
      </c>
      <c r="AC25" s="263" t="str">
        <f t="shared" ref="AC25" si="132">IF($C25="","",IF(AND(AD25&gt;4,MAX(AD25:AH25)&gt;6),1,0))</f>
        <v/>
      </c>
      <c r="AD25" s="51" t="str">
        <f>IF($C25="","",VLOOKUP($C25,KALBat!$H$10:$BT$193,AD$4,FALSE))</f>
        <v/>
      </c>
      <c r="AE25" s="30" t="str">
        <f>IF($C25="","",VLOOKUP($C25,KALBat!$H$10:$BT$193,AE$4,FALSE))</f>
        <v/>
      </c>
      <c r="AF25" s="30" t="str">
        <f>IF($C25="","",VLOOKUP($C25,KALBat!$H$10:$BT$193,AF$4,FALSE))</f>
        <v/>
      </c>
      <c r="AG25" s="30" t="str">
        <f>IF($C25="","",VLOOKUP($C25,KALBat!$H$10:$BT$193,AG$4,FALSE))</f>
        <v/>
      </c>
      <c r="AH25" s="30" t="str">
        <f>IF($C25="","",VLOOKUP($C25,KALBat!$H$10:$BT$193,AH$4,FALSE))</f>
        <v/>
      </c>
      <c r="AI25" s="30" t="str">
        <f>IF($C25="","",VLOOKUP($C25,KALBat!$H$10:$BT$193,AI$4,FALSE))</f>
        <v/>
      </c>
      <c r="AJ25" s="31" t="str">
        <f>IF($C25="","",VLOOKUP($C25,KALBat!$H$10:$BT$193,AJ$4,FALSE))</f>
        <v/>
      </c>
      <c r="AK25" s="60" t="str">
        <f t="shared" ref="AK25" si="133">IF($C25="","",(5*AD25+4*AF25+3*AG25+2*AE25+1*AH25+0.5*(AVERAGE(AD25:AE25))+0.5*AVERAGE(AD25,AH25)+1*(AVERAGE(AD25,AF25))+1*AVERAGE(AD25,AG25))/(5+4+3+2+1+0.5+0.5+1+1))</f>
        <v/>
      </c>
      <c r="AL25" s="263" t="str">
        <f t="shared" ref="AL25" si="134">IF($C25="","",IF(AND(OR(AU25+AX25&gt;12,AND(AU25&gt;6,AX25&gt;6)),AI25&gt;6,OR(AJ25&gt;=AI25,AJ25&gt;6)),1,0))</f>
        <v/>
      </c>
      <c r="AM25" s="263" t="str">
        <f t="shared" ref="AM25" si="135">IF($C25="","",IF(OR(AND(AU25&gt;6,AY25&gt;6),AU25+AX25&gt;12),1,0))</f>
        <v/>
      </c>
      <c r="AN25" s="263" t="str">
        <f t="shared" ref="AN25" si="136">IF($C25="","",IF(AND(AU25&gt;6,AW25&gt;6,AX25&gt;6),1,0))</f>
        <v/>
      </c>
      <c r="AO25" s="263" t="str">
        <f t="shared" ref="AO25" si="137">IF($C25="","",IF(AND(AW25&gt;7,OR(AU25&gt;6,AX25&gt;6)),1,0))</f>
        <v/>
      </c>
      <c r="AP25" s="263" t="str">
        <f t="shared" ref="AP25" si="138">IF($C25="","",IF(AND(AW25&gt;6,OR(AU25&gt;6,AX25&gt;6)),1,0))</f>
        <v/>
      </c>
      <c r="AQ25" s="263" t="str">
        <f t="shared" ref="AQ25" si="139">IF($C25="","",IF(AND(OR(AU25&gt;6,AW25&gt;6),OR(AU25&gt;6,AX25&gt;6)),1,0))</f>
        <v/>
      </c>
      <c r="AR25" s="263" t="str">
        <f t="shared" ref="AR25" si="140">IF($C25="","",IF(AND(AU25&gt;4,OR(AU25&gt;6,AW25&gt;6,AX25&gt;6)),1,0))</f>
        <v/>
      </c>
      <c r="AS25" s="263" t="str">
        <f t="shared" ref="AS25" si="141">IF($C25="","",IF(AND(AU25&gt;4,OR(AU25&gt;6,AV25&gt;6,AW25&gt;6,AX25&gt;6)),1,0))</f>
        <v/>
      </c>
      <c r="AT25" s="263" t="str">
        <f t="shared" ref="AT25" si="142">IF($C25="","",IF(AND(AU25&gt;4,MAX(AU25:AY25)&gt;6),1,0))</f>
        <v/>
      </c>
      <c r="AU25" s="51" t="str">
        <f>IF($C25="","",VLOOKUP($C25,KALBat!$H$10:$BT$193,AU$4,FALSE))</f>
        <v/>
      </c>
      <c r="AV25" s="30" t="str">
        <f>IF($C25="","",VLOOKUP($C25,KALBat!$H$10:$BT$193,AV$4,FALSE))</f>
        <v/>
      </c>
      <c r="AW25" s="30" t="str">
        <f>IF($C25="","",VLOOKUP($C25,KALBat!$H$10:$BT$193,AW$4,FALSE))</f>
        <v/>
      </c>
      <c r="AX25" s="30" t="str">
        <f>IF($C25="","",VLOOKUP($C25,KALBat!$H$10:$BT$193,AX$4,FALSE))</f>
        <v/>
      </c>
      <c r="AY25" s="31" t="str">
        <f>IF($C25="","",VLOOKUP($C25,KALBat!$H$10:$BT$193,AY$4,FALSE))</f>
        <v/>
      </c>
      <c r="AZ25" s="60" t="str">
        <f t="shared" ref="AZ25" si="143">IF($C25="","",(5*AU25+4*AW25+3*AX25+2*AV25+1*AY25+0.5*(AVERAGE(AU25:AV25))+0.5*AVERAGE(AU25,AY25)+1*(AVERAGE(AU25,AW25))+1*AVERAGE(AU25,AX25))/(5+4+3+2+1+0.5+0.5+1+1))</f>
        <v/>
      </c>
    </row>
    <row r="26" spans="1:52" x14ac:dyDescent="0.25">
      <c r="A26">
        <v>7</v>
      </c>
      <c r="B26" s="29" t="s">
        <v>91</v>
      </c>
      <c r="C26" s="58"/>
      <c r="D26" s="30" t="str">
        <f>IF($C26="","",VLOOKUP($C26,KALBat!$H$10:$BT$193,D$4,FALSE))</f>
        <v/>
      </c>
      <c r="E26" s="30" t="str">
        <f>IF($C26="","",VLOOKUP($C26,KALBat!$H$10:$BT$193,E$4,FALSE))</f>
        <v/>
      </c>
      <c r="F26" s="46" t="str">
        <f t="shared" si="92"/>
        <v/>
      </c>
      <c r="G26" s="228" t="str">
        <f t="shared" si="73"/>
        <v/>
      </c>
      <c r="H26" s="228" t="str">
        <f t="shared" si="96"/>
        <v/>
      </c>
      <c r="I26" s="229" t="str">
        <f t="shared" si="93"/>
        <v/>
      </c>
      <c r="J26" s="30" t="str">
        <f>IF($C26="","",VLOOKUP($C26,KALBat!$H$10:$BT$193,J$4,FALSE))</f>
        <v/>
      </c>
      <c r="K26" s="30" t="str">
        <f>IF($C26="","",VLOOKUP($C26,KALBat!$H$10:$BT$193,K$4,FALSE))</f>
        <v/>
      </c>
      <c r="L26" s="30" t="str">
        <f>IF($C26="","",VLOOKUP($C26,KALBat!$H$10:$BT$193,L$4,FALSE))</f>
        <v/>
      </c>
      <c r="M26" s="51" t="str">
        <f>IF($C26="","",VLOOKUP($C26,KALBat!$H$10:$BT$193,M$4,FALSE))</f>
        <v/>
      </c>
      <c r="N26" s="30" t="str">
        <f>IF($C26="","",VLOOKUP($C26,KALBat!$H$10:$BT$193,N$4,FALSE))</f>
        <v/>
      </c>
      <c r="O26" s="30" t="str">
        <f>IF($C26="","",VLOOKUP($C26,KALBat!$H$10:$BT$193,O$4,FALSE))</f>
        <v/>
      </c>
      <c r="P26" s="30" t="str">
        <f>IF($C26="","",VLOOKUP($C26,KALBat!$H$10:$BT$193,P$4,FALSE))</f>
        <v/>
      </c>
      <c r="Q26" s="30" t="str">
        <f>IF($C26="","",VLOOKUP($C26,KALBat!$H$10:$BT$193,Q$4,FALSE))</f>
        <v/>
      </c>
      <c r="R26" s="30" t="str">
        <f>IF($C26="","",VLOOKUP($C26,KALBat!$H$10:$BT$193,R$4,FALSE))</f>
        <v/>
      </c>
      <c r="S26" s="30" t="str">
        <f>IF($C26="","",VLOOKUP($C26,KALBat!$H$10:$BT$193,S$4,FALSE))</f>
        <v/>
      </c>
      <c r="T26" s="31" t="str">
        <f>IF($C26="","",VLOOKUP($C26,KALBat!$H$10:$BT$193,T$4,FALSE))</f>
        <v/>
      </c>
      <c r="U26" s="228" t="str">
        <f t="shared" si="97"/>
        <v/>
      </c>
      <c r="V26" s="228" t="str">
        <f t="shared" si="75"/>
        <v/>
      </c>
      <c r="W26" s="228" t="str">
        <f t="shared" si="94"/>
        <v/>
      </c>
      <c r="X26" s="228" t="str">
        <f t="shared" si="76"/>
        <v/>
      </c>
      <c r="Y26" s="228" t="str">
        <f t="shared" si="77"/>
        <v/>
      </c>
      <c r="Z26" s="228" t="str">
        <f t="shared" si="78"/>
        <v/>
      </c>
      <c r="AA26" s="228" t="str">
        <f t="shared" si="79"/>
        <v/>
      </c>
      <c r="AB26" s="228" t="str">
        <f t="shared" si="80"/>
        <v/>
      </c>
      <c r="AC26" s="228" t="str">
        <f t="shared" si="81"/>
        <v/>
      </c>
      <c r="AD26" s="51" t="str">
        <f>IF($C26="","",VLOOKUP($C26,KALBat!$H$10:$BT$193,AD$4,FALSE))</f>
        <v/>
      </c>
      <c r="AE26" s="30" t="str">
        <f>IF($C26="","",VLOOKUP($C26,KALBat!$H$10:$BT$193,AE$4,FALSE))</f>
        <v/>
      </c>
      <c r="AF26" s="30" t="str">
        <f>IF($C26="","",VLOOKUP($C26,KALBat!$H$10:$BT$193,AF$4,FALSE))</f>
        <v/>
      </c>
      <c r="AG26" s="30" t="str">
        <f>IF($C26="","",VLOOKUP($C26,KALBat!$H$10:$BT$193,AG$4,FALSE))</f>
        <v/>
      </c>
      <c r="AH26" s="30" t="str">
        <f>IF($C26="","",VLOOKUP($C26,KALBat!$H$10:$BT$193,AH$4,FALSE))</f>
        <v/>
      </c>
      <c r="AI26" s="30" t="str">
        <f>IF($C26="","",VLOOKUP($C26,KALBat!$H$10:$BT$193,AI$4,FALSE))</f>
        <v/>
      </c>
      <c r="AJ26" s="31" t="str">
        <f>IF($C26="","",VLOOKUP($C26,KALBat!$H$10:$BT$193,AJ$4,FALSE))</f>
        <v/>
      </c>
      <c r="AK26" s="60" t="str">
        <f t="shared" si="95"/>
        <v/>
      </c>
      <c r="AL26" s="228" t="str">
        <f t="shared" si="82"/>
        <v/>
      </c>
      <c r="AM26" s="228" t="str">
        <f t="shared" si="83"/>
        <v/>
      </c>
      <c r="AN26" s="228" t="str">
        <f t="shared" si="84"/>
        <v/>
      </c>
      <c r="AO26" s="228" t="str">
        <f t="shared" si="85"/>
        <v/>
      </c>
      <c r="AP26" s="228" t="str">
        <f t="shared" si="86"/>
        <v/>
      </c>
      <c r="AQ26" s="228" t="str">
        <f t="shared" si="87"/>
        <v/>
      </c>
      <c r="AR26" s="228" t="str">
        <f t="shared" si="88"/>
        <v/>
      </c>
      <c r="AS26" s="228" t="str">
        <f t="shared" si="89"/>
        <v/>
      </c>
      <c r="AT26" s="228" t="str">
        <f t="shared" si="90"/>
        <v/>
      </c>
      <c r="AU26" s="51" t="str">
        <f>IF($C26="","",VLOOKUP($C26,KALBat!$H$10:$BT$193,AU$4,FALSE))</f>
        <v/>
      </c>
      <c r="AV26" s="30" t="str">
        <f>IF($C26="","",VLOOKUP($C26,KALBat!$H$10:$BT$193,AV$4,FALSE))</f>
        <v/>
      </c>
      <c r="AW26" s="30" t="str">
        <f>IF($C26="","",VLOOKUP($C26,KALBat!$H$10:$BT$193,AW$4,FALSE))</f>
        <v/>
      </c>
      <c r="AX26" s="30" t="str">
        <f>IF($C26="","",VLOOKUP($C26,KALBat!$H$10:$BT$193,AX$4,FALSE))</f>
        <v/>
      </c>
      <c r="AY26" s="31" t="str">
        <f>IF($C26="","",VLOOKUP($C26,KALBat!$H$10:$BT$193,AY$4,FALSE))</f>
        <v/>
      </c>
      <c r="AZ26" s="60" t="str">
        <f t="shared" si="91"/>
        <v/>
      </c>
    </row>
    <row r="27" spans="1:52" x14ac:dyDescent="0.25">
      <c r="A27">
        <v>8</v>
      </c>
      <c r="B27" s="32" t="s">
        <v>91</v>
      </c>
      <c r="C27" s="33"/>
      <c r="D27" s="33" t="str">
        <f>IF($C27="","",VLOOKUP($C27,KALBat!$H$10:$BT$193,D$4,FALSE))</f>
        <v/>
      </c>
      <c r="E27" s="33" t="str">
        <f>IF($C27="","",VLOOKUP($C27,KALBat!$H$10:$BT$193,E$4,FALSE))</f>
        <v/>
      </c>
      <c r="F27" s="47" t="str">
        <f t="shared" si="92"/>
        <v/>
      </c>
      <c r="G27" s="226" t="str">
        <f>IF($C27="","",IF(Q27&lt;&gt;"-",1,0))</f>
        <v/>
      </c>
      <c r="H27" s="226" t="str">
        <f t="shared" si="96"/>
        <v/>
      </c>
      <c r="I27" s="227" t="str">
        <f t="shared" si="93"/>
        <v/>
      </c>
      <c r="J27" s="33" t="str">
        <f>IF($C27="","",VLOOKUP($C27,KALBat!$H$10:$BT$193,J$4,FALSE))</f>
        <v/>
      </c>
      <c r="K27" s="33" t="str">
        <f>IF($C27="","",VLOOKUP($C27,KALBat!$H$10:$BT$193,K$4,FALSE))</f>
        <v/>
      </c>
      <c r="L27" s="33" t="str">
        <f>IF($C27="","",VLOOKUP($C27,KALBat!$H$10:$BT$193,L$4,FALSE))</f>
        <v/>
      </c>
      <c r="M27" s="52" t="str">
        <f>IF($C27="","",VLOOKUP($C27,KALBat!$H$10:$BT$193,M$4,FALSE))</f>
        <v/>
      </c>
      <c r="N27" s="33" t="str">
        <f>IF($C27="","",VLOOKUP($C27,KALBat!$H$10:$BT$193,N$4,FALSE))</f>
        <v/>
      </c>
      <c r="O27" s="33" t="str">
        <f>IF($C27="","",VLOOKUP($C27,KALBat!$H$10:$BT$193,O$4,FALSE))</f>
        <v/>
      </c>
      <c r="P27" s="33" t="str">
        <f>IF($C27="","",VLOOKUP($C27,KALBat!$H$10:$BT$193,P$4,FALSE))</f>
        <v/>
      </c>
      <c r="Q27" s="33" t="str">
        <f>IF($C27="","",VLOOKUP($C27,KALBat!$H$10:$BT$193,Q$4,FALSE))</f>
        <v/>
      </c>
      <c r="R27" s="33" t="str">
        <f>IF($C27="","",VLOOKUP($C27,KALBat!$H$10:$BT$193,R$4,FALSE))</f>
        <v/>
      </c>
      <c r="S27" s="33" t="str">
        <f>IF($C27="","",VLOOKUP($C27,KALBat!$H$10:$BT$193,S$4,FALSE))</f>
        <v/>
      </c>
      <c r="T27" s="35" t="str">
        <f>IF($C27="","",VLOOKUP($C27,KALBat!$H$10:$BT$193,T$4,FALSE))</f>
        <v/>
      </c>
      <c r="U27" s="226" t="str">
        <f t="shared" si="97"/>
        <v/>
      </c>
      <c r="V27" s="226" t="str">
        <f t="shared" si="75"/>
        <v/>
      </c>
      <c r="W27" s="226" t="str">
        <f t="shared" si="94"/>
        <v/>
      </c>
      <c r="X27" s="226" t="str">
        <f t="shared" si="76"/>
        <v/>
      </c>
      <c r="Y27" s="226" t="str">
        <f t="shared" si="77"/>
        <v/>
      </c>
      <c r="Z27" s="226" t="str">
        <f t="shared" si="78"/>
        <v/>
      </c>
      <c r="AA27" s="226" t="str">
        <f t="shared" si="79"/>
        <v/>
      </c>
      <c r="AB27" s="226" t="str">
        <f t="shared" si="80"/>
        <v/>
      </c>
      <c r="AC27" s="226" t="str">
        <f t="shared" si="81"/>
        <v/>
      </c>
      <c r="AD27" s="52" t="str">
        <f>IF($C27="","",VLOOKUP($C27,KALBat!$H$10:$BT$193,AD$4,FALSE))</f>
        <v/>
      </c>
      <c r="AE27" s="33" t="str">
        <f>IF($C27="","",VLOOKUP($C27,KALBat!$H$10:$BT$193,AE$4,FALSE))</f>
        <v/>
      </c>
      <c r="AF27" s="33" t="str">
        <f>IF($C27="","",VLOOKUP($C27,KALBat!$H$10:$BT$193,AF$4,FALSE))</f>
        <v/>
      </c>
      <c r="AG27" s="33" t="str">
        <f>IF($C27="","",VLOOKUP($C27,KALBat!$H$10:$BT$193,AG$4,FALSE))</f>
        <v/>
      </c>
      <c r="AH27" s="33" t="str">
        <f>IF($C27="","",VLOOKUP($C27,KALBat!$H$10:$BT$193,AH$4,FALSE))</f>
        <v/>
      </c>
      <c r="AI27" s="33" t="str">
        <f>IF($C27="","",VLOOKUP($C27,KALBat!$H$10:$BT$193,AI$4,FALSE))</f>
        <v/>
      </c>
      <c r="AJ27" s="35" t="str">
        <f>IF($C27="","",VLOOKUP($C27,KALBat!$H$10:$BT$193,AJ$4,FALSE))</f>
        <v/>
      </c>
      <c r="AK27" s="61" t="str">
        <f t="shared" si="95"/>
        <v/>
      </c>
      <c r="AL27" s="226" t="str">
        <f t="shared" si="82"/>
        <v/>
      </c>
      <c r="AM27" s="226" t="str">
        <f t="shared" si="83"/>
        <v/>
      </c>
      <c r="AN27" s="226" t="str">
        <f t="shared" si="84"/>
        <v/>
      </c>
      <c r="AO27" s="226" t="str">
        <f t="shared" si="85"/>
        <v/>
      </c>
      <c r="AP27" s="226" t="str">
        <f t="shared" si="86"/>
        <v/>
      </c>
      <c r="AQ27" s="226" t="str">
        <f t="shared" si="87"/>
        <v/>
      </c>
      <c r="AR27" s="226" t="str">
        <f t="shared" si="88"/>
        <v/>
      </c>
      <c r="AS27" s="226" t="str">
        <f t="shared" si="89"/>
        <v/>
      </c>
      <c r="AT27" s="226" t="str">
        <f t="shared" si="90"/>
        <v/>
      </c>
      <c r="AU27" s="52" t="str">
        <f>IF($C27="","",VLOOKUP($C27,KALBat!$H$10:$BT$193,AU$4,FALSE))</f>
        <v/>
      </c>
      <c r="AV27" s="33" t="str">
        <f>IF($C27="","",VLOOKUP($C27,KALBat!$H$10:$BT$193,AV$4,FALSE))</f>
        <v/>
      </c>
      <c r="AW27" s="33" t="str">
        <f>IF($C27="","",VLOOKUP($C27,KALBat!$H$10:$BT$193,AW$4,FALSE))</f>
        <v/>
      </c>
      <c r="AX27" s="33" t="str">
        <f>IF($C27="","",VLOOKUP($C27,KALBat!$H$10:$BT$193,AX$4,FALSE))</f>
        <v/>
      </c>
      <c r="AY27" s="35" t="str">
        <f>IF($C27="","",VLOOKUP($C27,KALBat!$H$10:$BT$193,AY$4,FALSE))</f>
        <v/>
      </c>
      <c r="AZ27" s="61" t="str">
        <f t="shared" si="91"/>
        <v/>
      </c>
    </row>
    <row r="29" spans="1:52" ht="196.5" x14ac:dyDescent="0.25">
      <c r="A29" s="18" t="s">
        <v>183</v>
      </c>
      <c r="B29" s="223" t="s">
        <v>123</v>
      </c>
      <c r="C29" s="37" t="str">
        <f>"Player ("&amp;COUNTA(C30:C33)&amp;")"</f>
        <v>Player (0)</v>
      </c>
      <c r="D29" s="37" t="s">
        <v>81</v>
      </c>
      <c r="E29" s="37" t="s">
        <v>91</v>
      </c>
      <c r="F29" s="57" t="str">
        <f>"Strong C Arm ("&amp;SUM(F30:F33)&amp;")"</f>
        <v>Strong C Arm (0)</v>
      </c>
      <c r="G29" s="41" t="s">
        <v>35</v>
      </c>
      <c r="H29" s="41" t="s">
        <v>35</v>
      </c>
      <c r="I29" s="41" t="s">
        <v>35</v>
      </c>
      <c r="J29" s="48" t="s">
        <v>126</v>
      </c>
      <c r="K29" s="40" t="s">
        <v>124</v>
      </c>
      <c r="L29" s="49" t="s">
        <v>125</v>
      </c>
      <c r="M29" s="41" t="s">
        <v>82</v>
      </c>
      <c r="N29" s="41" t="s">
        <v>84</v>
      </c>
      <c r="O29" s="41" t="s">
        <v>85</v>
      </c>
      <c r="P29" s="41" t="s">
        <v>86</v>
      </c>
      <c r="Q29" s="41" t="s">
        <v>87</v>
      </c>
      <c r="R29" s="41" t="s">
        <v>88</v>
      </c>
      <c r="S29" s="41" t="s">
        <v>89</v>
      </c>
      <c r="T29" s="42" t="s">
        <v>90</v>
      </c>
      <c r="U29" s="38" t="s">
        <v>127</v>
      </c>
      <c r="V29" s="38" t="s">
        <v>171</v>
      </c>
      <c r="W29" s="38" t="s">
        <v>128</v>
      </c>
      <c r="X29" s="38" t="s">
        <v>129</v>
      </c>
      <c r="Y29" s="38" t="s">
        <v>130</v>
      </c>
      <c r="Z29" s="38" t="s">
        <v>131</v>
      </c>
      <c r="AA29" s="38" t="s">
        <v>132</v>
      </c>
      <c r="AB29" s="38" t="s">
        <v>134</v>
      </c>
      <c r="AC29" s="53" t="s">
        <v>133</v>
      </c>
      <c r="AD29" s="41" t="s">
        <v>137</v>
      </c>
      <c r="AE29" s="41" t="s">
        <v>138</v>
      </c>
      <c r="AF29" s="41" t="s">
        <v>139</v>
      </c>
      <c r="AG29" s="41" t="s">
        <v>140</v>
      </c>
      <c r="AH29" s="41" t="s">
        <v>23</v>
      </c>
      <c r="AI29" s="41" t="s">
        <v>141</v>
      </c>
      <c r="AJ29" s="42" t="s">
        <v>142</v>
      </c>
      <c r="AK29" s="59" t="s">
        <v>147</v>
      </c>
      <c r="AL29" s="38" t="s">
        <v>127</v>
      </c>
      <c r="AM29" s="38" t="s">
        <v>171</v>
      </c>
      <c r="AN29" s="38" t="s">
        <v>128</v>
      </c>
      <c r="AO29" s="38" t="s">
        <v>129</v>
      </c>
      <c r="AP29" s="38" t="s">
        <v>130</v>
      </c>
      <c r="AQ29" s="38" t="s">
        <v>131</v>
      </c>
      <c r="AR29" s="38" t="s">
        <v>132</v>
      </c>
      <c r="AS29" s="38" t="s">
        <v>134</v>
      </c>
      <c r="AT29" s="53" t="s">
        <v>133</v>
      </c>
      <c r="AU29" s="56" t="s">
        <v>137</v>
      </c>
      <c r="AV29" s="41" t="s">
        <v>138</v>
      </c>
      <c r="AW29" s="41" t="s">
        <v>139</v>
      </c>
      <c r="AX29" s="41" t="s">
        <v>140</v>
      </c>
      <c r="AY29" s="42" t="s">
        <v>23</v>
      </c>
      <c r="AZ29" s="59" t="s">
        <v>187</v>
      </c>
    </row>
    <row r="30" spans="1:52" x14ac:dyDescent="0.25">
      <c r="A30">
        <v>1</v>
      </c>
      <c r="B30" s="29" t="s">
        <v>82</v>
      </c>
      <c r="C30" s="30"/>
      <c r="D30" s="30" t="str">
        <f>IF($C30="","",VLOOKUP($C30,KALBat!$H$10:$BT$193,D$4,FALSE))</f>
        <v/>
      </c>
      <c r="E30" s="30" t="str">
        <f>IF($C30="","",VLOOKUP($C30,KALBat!$H$10:$BT$193,E$4,FALSE))</f>
        <v/>
      </c>
      <c r="F30" s="46" t="str">
        <f>IF($C30="","",IF(J30&gt;5,1,0))</f>
        <v/>
      </c>
      <c r="G30" s="228" t="str">
        <f t="shared" ref="G30:H33" si="144">IF($C30="","","-")</f>
        <v/>
      </c>
      <c r="H30" s="228" t="str">
        <f t="shared" si="144"/>
        <v/>
      </c>
      <c r="I30" s="228" t="str">
        <f>IF($C30="","","-")</f>
        <v/>
      </c>
      <c r="J30" s="51" t="str">
        <f>IF($C30="","",VLOOKUP($C30,KALBat!$H$10:$BT$193,J$4,FALSE))</f>
        <v/>
      </c>
      <c r="K30" s="30" t="str">
        <f>IF($C30="","",VLOOKUP($C30,KALBat!$H$10:$BT$193,K$4,FALSE))</f>
        <v/>
      </c>
      <c r="L30" s="31" t="str">
        <f>IF($C30="","",VLOOKUP($C30,KALBat!$H$10:$BT$193,L$4,FALSE))</f>
        <v/>
      </c>
      <c r="M30" s="30" t="str">
        <f>IF($C30="","",VLOOKUP($C30,KALBat!$H$10:$BT$193,M$4,FALSE))</f>
        <v/>
      </c>
      <c r="N30" s="30" t="str">
        <f>IF($C30="","",VLOOKUP($C30,KALBat!$H$10:$BT$193,N$4,FALSE))</f>
        <v/>
      </c>
      <c r="O30" s="30" t="str">
        <f>IF($C30="","",VLOOKUP($C30,KALBat!$H$10:$BT$193,O$4,FALSE))</f>
        <v/>
      </c>
      <c r="P30" s="30" t="str">
        <f>IF($C30="","",VLOOKUP($C30,KALBat!$H$10:$BT$193,P$4,FALSE))</f>
        <v/>
      </c>
      <c r="Q30" s="30" t="str">
        <f>IF($C30="","",VLOOKUP($C30,KALBat!$H$10:$BT$193,Q$4,FALSE))</f>
        <v/>
      </c>
      <c r="R30" s="30" t="str">
        <f>IF($C30="","",VLOOKUP($C30,KALBat!$H$10:$BT$193,R$4,FALSE))</f>
        <v/>
      </c>
      <c r="S30" s="30" t="str">
        <f>IF($C30="","",VLOOKUP($C30,KALBat!$H$10:$BT$193,S$4,FALSE))</f>
        <v/>
      </c>
      <c r="T30" s="31" t="str">
        <f>IF($C30="","",VLOOKUP($C30,KALBat!$H$10:$BT$193,T$4,FALSE))</f>
        <v/>
      </c>
      <c r="U30" s="228" t="str">
        <f t="shared" ref="U30:U33" si="145">IF($C30="","",IF(OR(AD30+AG30&gt;14,AND(OR(AD30+AG30&gt;12,AND(AD30&gt;6,AG30&gt;6)),AI30&gt;6,OR(AJ30&gt;=AI30,AJ30&gt;6))),1,0))</f>
        <v/>
      </c>
      <c r="V30" s="228" t="str">
        <f t="shared" ref="V30:V33" si="146">IF($C30="","",IF(OR(AND(AD30&gt;6,AH30&gt;6),AD30+AG30&gt;12),1,0))</f>
        <v/>
      </c>
      <c r="W30" s="228" t="str">
        <f t="shared" ref="W30:W33" si="147">IF($C30="","",IF(AND(AD30&gt;6,AF30&gt;6,AG30&gt;6),1,0))</f>
        <v/>
      </c>
      <c r="X30" s="228" t="str">
        <f t="shared" ref="X30:X33" si="148">IF($C30="","",IF(AND(AF30&gt;7,OR(AD30&gt;6,AG30&gt;6)),1,0))</f>
        <v/>
      </c>
      <c r="Y30" s="228" t="str">
        <f t="shared" ref="Y30:Y33" si="149">IF($C30="","",IF(AND(AF30&gt;6,OR(AD30&gt;6,AG30&gt;6)),1,0))</f>
        <v/>
      </c>
      <c r="Z30" s="228" t="str">
        <f t="shared" ref="Z30:Z33" si="150">IF($C30="","",IF(AND(OR(AD30&gt;6,AF30&gt;6),OR(AD30&gt;6,AG30&gt;6)),1,0))</f>
        <v/>
      </c>
      <c r="AA30" s="228" t="str">
        <f t="shared" ref="AA30:AA33" si="151">IF($C30="","",IF(AND(AD30&gt;4,OR(AD30&gt;6,AF30&gt;6,AG30&gt;6)),1,0))</f>
        <v/>
      </c>
      <c r="AB30" s="228" t="str">
        <f t="shared" ref="AB30:AB33" si="152">IF($C30="","",IF(AND(AD30&gt;4,OR(AD30&gt;6,AE30&gt;6,AF30&gt;6,AG30&gt;6)),1,0))</f>
        <v/>
      </c>
      <c r="AC30" s="229" t="str">
        <f t="shared" ref="AC30:AC33" si="153">IF($C30="","",IF(AND(AD30&gt;4,MAX(AD30:AH30)&gt;6),1,0))</f>
        <v/>
      </c>
      <c r="AD30" s="30" t="str">
        <f>IF($C30="","",VLOOKUP($C30,KALBat!$H$10:$BT$193,AD$4,FALSE))</f>
        <v/>
      </c>
      <c r="AE30" s="30" t="str">
        <f>IF($C30="","",VLOOKUP($C30,KALBat!$H$10:$BT$193,AE$4,FALSE))</f>
        <v/>
      </c>
      <c r="AF30" s="30" t="str">
        <f>IF($C30="","",VLOOKUP($C30,KALBat!$H$10:$BT$193,AF$4,FALSE))</f>
        <v/>
      </c>
      <c r="AG30" s="30" t="str">
        <f>IF($C30="","",VLOOKUP($C30,KALBat!$H$10:$BT$193,AG$4,FALSE))</f>
        <v/>
      </c>
      <c r="AH30" s="30" t="str">
        <f>IF($C30="","",VLOOKUP($C30,KALBat!$H$10:$BT$193,AH$4,FALSE))</f>
        <v/>
      </c>
      <c r="AI30" s="30" t="str">
        <f>IF($C30="","",VLOOKUP($C30,KALBat!$H$10:$BT$193,AI$4,FALSE))</f>
        <v/>
      </c>
      <c r="AJ30" s="31" t="str">
        <f>IF($C30="","",VLOOKUP($C30,KALBat!$H$10:$BT$193,AJ$4,FALSE))</f>
        <v/>
      </c>
      <c r="AK30" s="60" t="str">
        <f>IF($C30="","",(5*AD30+4*AF30+3*AG30+2*AE30+1*AH30+0.5*(AVERAGE(AD30:AE30))+0.5*AVERAGE(AD30,AH30)+1*(AVERAGE(AD30,AF30))+1*AVERAGE(AD30,AG30))/(5+4+3+2+1+0.5+0.5+1+1))</f>
        <v/>
      </c>
      <c r="AL30" s="228" t="str">
        <f t="shared" ref="AL30:AL33" si="154">IF($C30="","",IF(AND(OR(AU30+AX30&gt;12,AND(AU30&gt;6,AX30&gt;6)),AI30&gt;6,OR(AJ30&gt;=AI30,AJ30&gt;6)),1,0))</f>
        <v/>
      </c>
      <c r="AM30" s="228" t="str">
        <f t="shared" ref="AM30:AM33" si="155">IF($C30="","",IF(OR(AND(AU30&gt;6,AY30&gt;6),AU30+AX30&gt;12),1,0))</f>
        <v/>
      </c>
      <c r="AN30" s="228" t="str">
        <f t="shared" ref="AN30:AN33" si="156">IF($C30="","",IF(AND(AU30&gt;6,AW30&gt;6,AX30&gt;6),1,0))</f>
        <v/>
      </c>
      <c r="AO30" s="228" t="str">
        <f t="shared" ref="AO30:AO33" si="157">IF($C30="","",IF(AND(AW30&gt;7,OR(AU30&gt;6,AX30&gt;6)),1,0))</f>
        <v/>
      </c>
      <c r="AP30" s="228" t="str">
        <f t="shared" ref="AP30:AP33" si="158">IF($C30="","",IF(AND(AW30&gt;6,OR(AU30&gt;6,AX30&gt;6)),1,0))</f>
        <v/>
      </c>
      <c r="AQ30" s="228" t="str">
        <f t="shared" ref="AQ30:AQ33" si="159">IF($C30="","",IF(AND(OR(AU30&gt;6,AW30&gt;6),OR(AU30&gt;6,AX30&gt;6)),1,0))</f>
        <v/>
      </c>
      <c r="AR30" s="228" t="str">
        <f t="shared" ref="AR30:AR33" si="160">IF($C30="","",IF(AND(AU30&gt;4,OR(AU30&gt;6,AW30&gt;6,AX30&gt;6)),1,0))</f>
        <v/>
      </c>
      <c r="AS30" s="228" t="str">
        <f t="shared" ref="AS30:AS33" si="161">IF($C30="","",IF(AND(AU30&gt;4,OR(AU30&gt;6,AV30&gt;6,AW30&gt;6,AX30&gt;6)),1,0))</f>
        <v/>
      </c>
      <c r="AT30" s="229" t="str">
        <f t="shared" ref="AT30:AT33" si="162">IF($C30="","",IF(AND(AU30&gt;4,MAX(AU30:AY30)&gt;6),1,0))</f>
        <v/>
      </c>
      <c r="AU30" s="51" t="str">
        <f>IF($C30="","",VLOOKUP($C30,KALBat!$H$10:$BT$193,AU$4,FALSE))</f>
        <v/>
      </c>
      <c r="AV30" s="30" t="str">
        <f>IF($C30="","",VLOOKUP($C30,KALBat!$H$10:$BT$193,AV$4,FALSE))</f>
        <v/>
      </c>
      <c r="AW30" s="30" t="str">
        <f>IF($C30="","",VLOOKUP($C30,KALBat!$H$10:$BT$193,AW$4,FALSE))</f>
        <v/>
      </c>
      <c r="AX30" s="30" t="str">
        <f>IF($C30="","",VLOOKUP($C30,KALBat!$H$10:$BT$193,AX$4,FALSE))</f>
        <v/>
      </c>
      <c r="AY30" s="31" t="str">
        <f>IF($C30="","",VLOOKUP($C30,KALBat!$H$10:$BT$193,AY$4,FALSE))</f>
        <v/>
      </c>
      <c r="AZ30" s="60" t="str">
        <f t="shared" ref="AZ30:AZ33" si="163">IF($C30="","",(5*AU30+4*AW30+3*AX30+2*AV30+1*AY30+0.5*(AVERAGE(AU30:AV30))+0.5*AVERAGE(AU30,AY30)+1*(AVERAGE(AU30,AW30))+1*AVERAGE(AU30,AX30))/(5+4+3+2+1+0.5+0.5+1+1))</f>
        <v/>
      </c>
    </row>
    <row r="31" spans="1:52" x14ac:dyDescent="0.25">
      <c r="A31">
        <v>2</v>
      </c>
      <c r="B31" s="29" t="s">
        <v>91</v>
      </c>
      <c r="C31" s="30"/>
      <c r="D31" s="30" t="str">
        <f>IF($C31="","",VLOOKUP($C31,KALBat!$H$10:$BT$193,D$4,FALSE))</f>
        <v/>
      </c>
      <c r="E31" s="30" t="str">
        <f>IF($C31="","",VLOOKUP($C31,KALBat!$H$10:$BT$193,E$4,FALSE))</f>
        <v/>
      </c>
      <c r="F31" s="46" t="str">
        <f>IF($C31="","",IF(J31&gt;5,1,0))</f>
        <v/>
      </c>
      <c r="G31" s="228" t="str">
        <f t="shared" si="144"/>
        <v/>
      </c>
      <c r="H31" s="228" t="str">
        <f t="shared" si="144"/>
        <v/>
      </c>
      <c r="I31" s="228" t="str">
        <f>IF($C31="","","-")</f>
        <v/>
      </c>
      <c r="J31" s="51" t="str">
        <f>IF($C31="","",VLOOKUP($C31,KALBat!$H$10:$BT$193,J$4,FALSE))</f>
        <v/>
      </c>
      <c r="K31" s="30" t="str">
        <f>IF($C31="","",VLOOKUP($C31,KALBat!$H$10:$BT$193,K$4,FALSE))</f>
        <v/>
      </c>
      <c r="L31" s="31" t="str">
        <f>IF($C31="","",VLOOKUP($C31,KALBat!$H$10:$BT$193,L$4,FALSE))</f>
        <v/>
      </c>
      <c r="M31" s="30" t="str">
        <f>IF($C31="","",VLOOKUP($C31,KALBat!$H$10:$BT$193,M$4,FALSE))</f>
        <v/>
      </c>
      <c r="N31" s="30" t="str">
        <f>IF($C31="","",VLOOKUP($C31,KALBat!$H$10:$BT$193,N$4,FALSE))</f>
        <v/>
      </c>
      <c r="O31" s="30" t="str">
        <f>IF($C31="","",VLOOKUP($C31,KALBat!$H$10:$BT$193,O$4,FALSE))</f>
        <v/>
      </c>
      <c r="P31" s="30" t="str">
        <f>IF($C31="","",VLOOKUP($C31,KALBat!$H$10:$BT$193,P$4,FALSE))</f>
        <v/>
      </c>
      <c r="Q31" s="30" t="str">
        <f>IF($C31="","",VLOOKUP($C31,KALBat!$H$10:$BT$193,Q$4,FALSE))</f>
        <v/>
      </c>
      <c r="R31" s="30" t="str">
        <f>IF($C31="","",VLOOKUP($C31,KALBat!$H$10:$BT$193,R$4,FALSE))</f>
        <v/>
      </c>
      <c r="S31" s="30" t="str">
        <f>IF($C31="","",VLOOKUP($C31,KALBat!$H$10:$BT$193,S$4,FALSE))</f>
        <v/>
      </c>
      <c r="T31" s="31" t="str">
        <f>IF($C31="","",VLOOKUP($C31,KALBat!$H$10:$BT$193,T$4,FALSE))</f>
        <v/>
      </c>
      <c r="U31" s="228" t="str">
        <f t="shared" si="145"/>
        <v/>
      </c>
      <c r="V31" s="228" t="str">
        <f t="shared" si="146"/>
        <v/>
      </c>
      <c r="W31" s="228" t="str">
        <f t="shared" si="147"/>
        <v/>
      </c>
      <c r="X31" s="228" t="str">
        <f t="shared" si="148"/>
        <v/>
      </c>
      <c r="Y31" s="228" t="str">
        <f t="shared" si="149"/>
        <v/>
      </c>
      <c r="Z31" s="228" t="str">
        <f t="shared" si="150"/>
        <v/>
      </c>
      <c r="AA31" s="228" t="str">
        <f t="shared" si="151"/>
        <v/>
      </c>
      <c r="AB31" s="228" t="str">
        <f t="shared" si="152"/>
        <v/>
      </c>
      <c r="AC31" s="229" t="str">
        <f t="shared" si="153"/>
        <v/>
      </c>
      <c r="AD31" s="30" t="str">
        <f>IF($C31="","",VLOOKUP($C31,KALBat!$H$10:$BT$193,AD$4,FALSE))</f>
        <v/>
      </c>
      <c r="AE31" s="30" t="str">
        <f>IF($C31="","",VLOOKUP($C31,KALBat!$H$10:$BT$193,AE$4,FALSE))</f>
        <v/>
      </c>
      <c r="AF31" s="30" t="str">
        <f>IF($C31="","",VLOOKUP($C31,KALBat!$H$10:$BT$193,AF$4,FALSE))</f>
        <v/>
      </c>
      <c r="AG31" s="30" t="str">
        <f>IF($C31="","",VLOOKUP($C31,KALBat!$H$10:$BT$193,AG$4,FALSE))</f>
        <v/>
      </c>
      <c r="AH31" s="30" t="str">
        <f>IF($C31="","",VLOOKUP($C31,KALBat!$H$10:$BT$193,AH$4,FALSE))</f>
        <v/>
      </c>
      <c r="AI31" s="30" t="str">
        <f>IF($C31="","",VLOOKUP($C31,KALBat!$H$10:$BT$193,AI$4,FALSE))</f>
        <v/>
      </c>
      <c r="AJ31" s="31" t="str">
        <f>IF($C31="","",VLOOKUP($C31,KALBat!$H$10:$BT$193,AJ$4,FALSE))</f>
        <v/>
      </c>
      <c r="AK31" s="60" t="str">
        <f t="shared" ref="AK31:AK33" si="164">IF($C31="","",(5*AD31+4*AF31+3*AG31+2*AE31+1*AH31+0.5*(AVERAGE(AD31:AE31))+0.5*AVERAGE(AD31,AH31)+1*(AVERAGE(AD31,AF31))+1*AVERAGE(AD31,AG31))/(5+4+3+2+1+0.5+0.5+1+1))</f>
        <v/>
      </c>
      <c r="AL31" s="228" t="str">
        <f t="shared" si="154"/>
        <v/>
      </c>
      <c r="AM31" s="228" t="str">
        <f t="shared" si="155"/>
        <v/>
      </c>
      <c r="AN31" s="228" t="str">
        <f t="shared" si="156"/>
        <v/>
      </c>
      <c r="AO31" s="228" t="str">
        <f t="shared" si="157"/>
        <v/>
      </c>
      <c r="AP31" s="228" t="str">
        <f t="shared" si="158"/>
        <v/>
      </c>
      <c r="AQ31" s="228" t="str">
        <f t="shared" si="159"/>
        <v/>
      </c>
      <c r="AR31" s="228" t="str">
        <f t="shared" si="160"/>
        <v/>
      </c>
      <c r="AS31" s="228" t="str">
        <f t="shared" si="161"/>
        <v/>
      </c>
      <c r="AT31" s="229" t="str">
        <f t="shared" si="162"/>
        <v/>
      </c>
      <c r="AU31" s="51" t="str">
        <f>IF($C31="","",VLOOKUP($C31,KALBat!$H$10:$BT$193,AU$4,FALSE))</f>
        <v/>
      </c>
      <c r="AV31" s="30" t="str">
        <f>IF($C31="","",VLOOKUP($C31,KALBat!$H$10:$BT$193,AV$4,FALSE))</f>
        <v/>
      </c>
      <c r="AW31" s="30" t="str">
        <f>IF($C31="","",VLOOKUP($C31,KALBat!$H$10:$BT$193,AW$4,FALSE))</f>
        <v/>
      </c>
      <c r="AX31" s="30" t="str">
        <f>IF($C31="","",VLOOKUP($C31,KALBat!$H$10:$BT$193,AX$4,FALSE))</f>
        <v/>
      </c>
      <c r="AY31" s="31" t="str">
        <f>IF($C31="","",VLOOKUP($C31,KALBat!$H$10:$BT$193,AY$4,FALSE))</f>
        <v/>
      </c>
      <c r="AZ31" s="60" t="str">
        <f t="shared" si="163"/>
        <v/>
      </c>
    </row>
    <row r="32" spans="1:52" x14ac:dyDescent="0.25">
      <c r="A32">
        <v>3</v>
      </c>
      <c r="B32" s="29" t="s">
        <v>91</v>
      </c>
      <c r="C32" s="30"/>
      <c r="D32" s="30" t="str">
        <f>IF($C32="","",VLOOKUP($C32,KALBat!$H$10:$BT$193,D$4,FALSE))</f>
        <v/>
      </c>
      <c r="E32" s="30" t="str">
        <f>IF($C32="","",VLOOKUP($C32,KALBat!$H$10:$BT$193,E$4,FALSE))</f>
        <v/>
      </c>
      <c r="F32" s="46" t="str">
        <f>IF($C32="","",IF(J32&gt;5,1,0))</f>
        <v/>
      </c>
      <c r="G32" s="263" t="str">
        <f t="shared" si="144"/>
        <v/>
      </c>
      <c r="H32" s="263" t="str">
        <f t="shared" si="144"/>
        <v/>
      </c>
      <c r="I32" s="263" t="str">
        <f>IF($C32="","","-")</f>
        <v/>
      </c>
      <c r="J32" s="51" t="str">
        <f>IF($C32="","",VLOOKUP($C32,KALBat!$H$10:$BT$193,J$4,FALSE))</f>
        <v/>
      </c>
      <c r="K32" s="30" t="str">
        <f>IF($C32="","",VLOOKUP($C32,KALBat!$H$10:$BT$193,K$4,FALSE))</f>
        <v/>
      </c>
      <c r="L32" s="31" t="str">
        <f>IF($C32="","",VLOOKUP($C32,KALBat!$H$10:$BT$193,L$4,FALSE))</f>
        <v/>
      </c>
      <c r="M32" s="30" t="str">
        <f>IF($C32="","",VLOOKUP($C32,KALBat!$H$10:$BT$193,M$4,FALSE))</f>
        <v/>
      </c>
      <c r="N32" s="30" t="str">
        <f>IF($C32="","",VLOOKUP($C32,KALBat!$H$10:$BT$193,N$4,FALSE))</f>
        <v/>
      </c>
      <c r="O32" s="30" t="str">
        <f>IF($C32="","",VLOOKUP($C32,KALBat!$H$10:$BT$193,O$4,FALSE))</f>
        <v/>
      </c>
      <c r="P32" s="30" t="str">
        <f>IF($C32="","",VLOOKUP($C32,KALBat!$H$10:$BT$193,P$4,FALSE))</f>
        <v/>
      </c>
      <c r="Q32" s="30" t="str">
        <f>IF($C32="","",VLOOKUP($C32,KALBat!$H$10:$BT$193,Q$4,FALSE))</f>
        <v/>
      </c>
      <c r="R32" s="30" t="str">
        <f>IF($C32="","",VLOOKUP($C32,KALBat!$H$10:$BT$193,R$4,FALSE))</f>
        <v/>
      </c>
      <c r="S32" s="30" t="str">
        <f>IF($C32="","",VLOOKUP($C32,KALBat!$H$10:$BT$193,S$4,FALSE))</f>
        <v/>
      </c>
      <c r="T32" s="31" t="str">
        <f>IF($C32="","",VLOOKUP($C32,KALBat!$H$10:$BT$193,T$4,FALSE))</f>
        <v/>
      </c>
      <c r="U32" s="263" t="str">
        <f t="shared" ref="U32" si="165">IF($C32="","",IF(OR(AD32+AG32&gt;14,AND(OR(AD32+AG32&gt;12,AND(AD32&gt;6,AG32&gt;6)),AI32&gt;6,OR(AJ32&gt;=AI32,AJ32&gt;6))),1,0))</f>
        <v/>
      </c>
      <c r="V32" s="263" t="str">
        <f t="shared" ref="V32" si="166">IF($C32="","",IF(OR(AND(AD32&gt;6,AH32&gt;6),AD32+AG32&gt;12),1,0))</f>
        <v/>
      </c>
      <c r="W32" s="263" t="str">
        <f t="shared" ref="W32" si="167">IF($C32="","",IF(AND(AD32&gt;6,AF32&gt;6,AG32&gt;6),1,0))</f>
        <v/>
      </c>
      <c r="X32" s="263" t="str">
        <f t="shared" ref="X32" si="168">IF($C32="","",IF(AND(AF32&gt;7,OR(AD32&gt;6,AG32&gt;6)),1,0))</f>
        <v/>
      </c>
      <c r="Y32" s="263" t="str">
        <f t="shared" ref="Y32" si="169">IF($C32="","",IF(AND(AF32&gt;6,OR(AD32&gt;6,AG32&gt;6)),1,0))</f>
        <v/>
      </c>
      <c r="Z32" s="263" t="str">
        <f t="shared" ref="Z32" si="170">IF($C32="","",IF(AND(OR(AD32&gt;6,AF32&gt;6),OR(AD32&gt;6,AG32&gt;6)),1,0))</f>
        <v/>
      </c>
      <c r="AA32" s="263" t="str">
        <f t="shared" ref="AA32" si="171">IF($C32="","",IF(AND(AD32&gt;4,OR(AD32&gt;6,AF32&gt;6,AG32&gt;6)),1,0))</f>
        <v/>
      </c>
      <c r="AB32" s="263" t="str">
        <f t="shared" ref="AB32" si="172">IF($C32="","",IF(AND(AD32&gt;4,OR(AD32&gt;6,AE32&gt;6,AF32&gt;6,AG32&gt;6)),1,0))</f>
        <v/>
      </c>
      <c r="AC32" s="264" t="str">
        <f t="shared" ref="AC32" si="173">IF($C32="","",IF(AND(AD32&gt;4,MAX(AD32:AH32)&gt;6),1,0))</f>
        <v/>
      </c>
      <c r="AD32" s="30" t="str">
        <f>IF($C32="","",VLOOKUP($C32,KALBat!$H$10:$BT$193,AD$4,FALSE))</f>
        <v/>
      </c>
      <c r="AE32" s="30" t="str">
        <f>IF($C32="","",VLOOKUP($C32,KALBat!$H$10:$BT$193,AE$4,FALSE))</f>
        <v/>
      </c>
      <c r="AF32" s="30" t="str">
        <f>IF($C32="","",VLOOKUP($C32,KALBat!$H$10:$BT$193,AF$4,FALSE))</f>
        <v/>
      </c>
      <c r="AG32" s="30" t="str">
        <f>IF($C32="","",VLOOKUP($C32,KALBat!$H$10:$BT$193,AG$4,FALSE))</f>
        <v/>
      </c>
      <c r="AH32" s="30" t="str">
        <f>IF($C32="","",VLOOKUP($C32,KALBat!$H$10:$BT$193,AH$4,FALSE))</f>
        <v/>
      </c>
      <c r="AI32" s="30" t="str">
        <f>IF($C32="","",VLOOKUP($C32,KALBat!$H$10:$BT$193,AI$4,FALSE))</f>
        <v/>
      </c>
      <c r="AJ32" s="31" t="str">
        <f>IF($C32="","",VLOOKUP($C32,KALBat!$H$10:$BT$193,AJ$4,FALSE))</f>
        <v/>
      </c>
      <c r="AK32" s="60" t="str">
        <f t="shared" ref="AK32" si="174">IF($C32="","",(5*AD32+4*AF32+3*AG32+2*AE32+1*AH32+0.5*(AVERAGE(AD32:AE32))+0.5*AVERAGE(AD32,AH32)+1*(AVERAGE(AD32,AF32))+1*AVERAGE(AD32,AG32))/(5+4+3+2+1+0.5+0.5+1+1))</f>
        <v/>
      </c>
      <c r="AL32" s="263" t="str">
        <f t="shared" ref="AL32" si="175">IF($C32="","",IF(AND(OR(AU32+AX32&gt;12,AND(AU32&gt;6,AX32&gt;6)),AI32&gt;6,OR(AJ32&gt;=AI32,AJ32&gt;6)),1,0))</f>
        <v/>
      </c>
      <c r="AM32" s="263" t="str">
        <f t="shared" ref="AM32" si="176">IF($C32="","",IF(OR(AND(AU32&gt;6,AY32&gt;6),AU32+AX32&gt;12),1,0))</f>
        <v/>
      </c>
      <c r="AN32" s="263" t="str">
        <f t="shared" ref="AN32" si="177">IF($C32="","",IF(AND(AU32&gt;6,AW32&gt;6,AX32&gt;6),1,0))</f>
        <v/>
      </c>
      <c r="AO32" s="263" t="str">
        <f t="shared" ref="AO32" si="178">IF($C32="","",IF(AND(AW32&gt;7,OR(AU32&gt;6,AX32&gt;6)),1,0))</f>
        <v/>
      </c>
      <c r="AP32" s="263" t="str">
        <f t="shared" ref="AP32" si="179">IF($C32="","",IF(AND(AW32&gt;6,OR(AU32&gt;6,AX32&gt;6)),1,0))</f>
        <v/>
      </c>
      <c r="AQ32" s="263" t="str">
        <f t="shared" ref="AQ32" si="180">IF($C32="","",IF(AND(OR(AU32&gt;6,AW32&gt;6),OR(AU32&gt;6,AX32&gt;6)),1,0))</f>
        <v/>
      </c>
      <c r="AR32" s="263" t="str">
        <f t="shared" ref="AR32" si="181">IF($C32="","",IF(AND(AU32&gt;4,OR(AU32&gt;6,AW32&gt;6,AX32&gt;6)),1,0))</f>
        <v/>
      </c>
      <c r="AS32" s="263" t="str">
        <f t="shared" ref="AS32" si="182">IF($C32="","",IF(AND(AU32&gt;4,OR(AU32&gt;6,AV32&gt;6,AW32&gt;6,AX32&gt;6)),1,0))</f>
        <v/>
      </c>
      <c r="AT32" s="264" t="str">
        <f t="shared" ref="AT32" si="183">IF($C32="","",IF(AND(AU32&gt;4,MAX(AU32:AY32)&gt;6),1,0))</f>
        <v/>
      </c>
      <c r="AU32" s="51" t="str">
        <f>IF($C32="","",VLOOKUP($C32,KALBat!$H$10:$BT$193,AU$4,FALSE))</f>
        <v/>
      </c>
      <c r="AV32" s="30" t="str">
        <f>IF($C32="","",VLOOKUP($C32,KALBat!$H$10:$BT$193,AV$4,FALSE))</f>
        <v/>
      </c>
      <c r="AW32" s="30" t="str">
        <f>IF($C32="","",VLOOKUP($C32,KALBat!$H$10:$BT$193,AW$4,FALSE))</f>
        <v/>
      </c>
      <c r="AX32" s="30" t="str">
        <f>IF($C32="","",VLOOKUP($C32,KALBat!$H$10:$BT$193,AX$4,FALSE))</f>
        <v/>
      </c>
      <c r="AY32" s="31" t="str">
        <f>IF($C32="","",VLOOKUP($C32,KALBat!$H$10:$BT$193,AY$4,FALSE))</f>
        <v/>
      </c>
      <c r="AZ32" s="60" t="str">
        <f t="shared" ref="AZ32" si="184">IF($C32="","",(5*AU32+4*AW32+3*AX32+2*AV32+1*AY32+0.5*(AVERAGE(AU32:AV32))+0.5*AVERAGE(AU32,AY32)+1*(AVERAGE(AU32,AW32))+1*AVERAGE(AU32,AX32))/(5+4+3+2+1+0.5+0.5+1+1))</f>
        <v/>
      </c>
    </row>
    <row r="33" spans="1:52" x14ac:dyDescent="0.25">
      <c r="A33">
        <v>4</v>
      </c>
      <c r="B33" s="32" t="s">
        <v>91</v>
      </c>
      <c r="C33" s="33"/>
      <c r="D33" s="33" t="str">
        <f>IF($C33="","",VLOOKUP($C33,KALBat!$H$10:$BT$193,D$4,FALSE))</f>
        <v/>
      </c>
      <c r="E33" s="33" t="str">
        <f>IF($C33="","",VLOOKUP($C33,KALBat!$H$10:$BT$193,E$4,FALSE))</f>
        <v/>
      </c>
      <c r="F33" s="47" t="str">
        <f>IF($C33="","",IF(J33&gt;5,1,0))</f>
        <v/>
      </c>
      <c r="G33" s="226" t="str">
        <f t="shared" si="144"/>
        <v/>
      </c>
      <c r="H33" s="226" t="str">
        <f t="shared" si="144"/>
        <v/>
      </c>
      <c r="I33" s="226" t="str">
        <f>IF($C33="","","-")</f>
        <v/>
      </c>
      <c r="J33" s="52" t="str">
        <f>IF($C33="","",VLOOKUP($C33,KALBat!$H$10:$BT$193,J$4,FALSE))</f>
        <v/>
      </c>
      <c r="K33" s="33" t="str">
        <f>IF($C33="","",VLOOKUP($C33,KALBat!$H$10:$BT$193,K$4,FALSE))</f>
        <v/>
      </c>
      <c r="L33" s="35" t="str">
        <f>IF($C33="","",VLOOKUP($C33,KALBat!$H$10:$BT$193,L$4,FALSE))</f>
        <v/>
      </c>
      <c r="M33" s="33" t="str">
        <f>IF($C33="","",VLOOKUP($C33,KALBat!$H$10:$BT$193,M$4,FALSE))</f>
        <v/>
      </c>
      <c r="N33" s="33" t="str">
        <f>IF($C33="","",VLOOKUP($C33,KALBat!$H$10:$BT$193,N$4,FALSE))</f>
        <v/>
      </c>
      <c r="O33" s="33" t="str">
        <f>IF($C33="","",VLOOKUP($C33,KALBat!$H$10:$BT$193,O$4,FALSE))</f>
        <v/>
      </c>
      <c r="P33" s="33" t="str">
        <f>IF($C33="","",VLOOKUP($C33,KALBat!$H$10:$BT$193,P$4,FALSE))</f>
        <v/>
      </c>
      <c r="Q33" s="33" t="str">
        <f>IF($C33="","",VLOOKUP($C33,KALBat!$H$10:$BT$193,Q$4,FALSE))</f>
        <v/>
      </c>
      <c r="R33" s="33" t="str">
        <f>IF($C33="","",VLOOKUP($C33,KALBat!$H$10:$BT$193,R$4,FALSE))</f>
        <v/>
      </c>
      <c r="S33" s="33" t="str">
        <f>IF($C33="","",VLOOKUP($C33,KALBat!$H$10:$BT$193,S$4,FALSE))</f>
        <v/>
      </c>
      <c r="T33" s="35" t="str">
        <f>IF($C33="","",VLOOKUP($C33,KALBat!$H$10:$BT$193,T$4,FALSE))</f>
        <v/>
      </c>
      <c r="U33" s="226" t="str">
        <f t="shared" si="145"/>
        <v/>
      </c>
      <c r="V33" s="226" t="str">
        <f t="shared" si="146"/>
        <v/>
      </c>
      <c r="W33" s="226" t="str">
        <f t="shared" si="147"/>
        <v/>
      </c>
      <c r="X33" s="226" t="str">
        <f t="shared" si="148"/>
        <v/>
      </c>
      <c r="Y33" s="226" t="str">
        <f t="shared" si="149"/>
        <v/>
      </c>
      <c r="Z33" s="226" t="str">
        <f t="shared" si="150"/>
        <v/>
      </c>
      <c r="AA33" s="226" t="str">
        <f t="shared" si="151"/>
        <v/>
      </c>
      <c r="AB33" s="226" t="str">
        <f t="shared" si="152"/>
        <v/>
      </c>
      <c r="AC33" s="227" t="str">
        <f t="shared" si="153"/>
        <v/>
      </c>
      <c r="AD33" s="33" t="str">
        <f>IF($C33="","",VLOOKUP($C33,KALBat!$H$10:$BT$193,AD$4,FALSE))</f>
        <v/>
      </c>
      <c r="AE33" s="33" t="str">
        <f>IF($C33="","",VLOOKUP($C33,KALBat!$H$10:$BT$193,AE$4,FALSE))</f>
        <v/>
      </c>
      <c r="AF33" s="33" t="str">
        <f>IF($C33="","",VLOOKUP($C33,KALBat!$H$10:$BT$193,AF$4,FALSE))</f>
        <v/>
      </c>
      <c r="AG33" s="33" t="str">
        <f>IF($C33="","",VLOOKUP($C33,KALBat!$H$10:$BT$193,AG$4,FALSE))</f>
        <v/>
      </c>
      <c r="AH33" s="33" t="str">
        <f>IF($C33="","",VLOOKUP($C33,KALBat!$H$10:$BT$193,AH$4,FALSE))</f>
        <v/>
      </c>
      <c r="AI33" s="33" t="str">
        <f>IF($C33="","",VLOOKUP($C33,KALBat!$H$10:$BT$193,AI$4,FALSE))</f>
        <v/>
      </c>
      <c r="AJ33" s="35" t="str">
        <f>IF($C33="","",VLOOKUP($C33,KALBat!$H$10:$BT$193,AJ$4,FALSE))</f>
        <v/>
      </c>
      <c r="AK33" s="61" t="str">
        <f t="shared" si="164"/>
        <v/>
      </c>
      <c r="AL33" s="226" t="str">
        <f t="shared" si="154"/>
        <v/>
      </c>
      <c r="AM33" s="226" t="str">
        <f t="shared" si="155"/>
        <v/>
      </c>
      <c r="AN33" s="226" t="str">
        <f t="shared" si="156"/>
        <v/>
      </c>
      <c r="AO33" s="226" t="str">
        <f t="shared" si="157"/>
        <v/>
      </c>
      <c r="AP33" s="226" t="str">
        <f t="shared" si="158"/>
        <v/>
      </c>
      <c r="AQ33" s="226" t="str">
        <f t="shared" si="159"/>
        <v/>
      </c>
      <c r="AR33" s="226" t="str">
        <f t="shared" si="160"/>
        <v/>
      </c>
      <c r="AS33" s="226" t="str">
        <f t="shared" si="161"/>
        <v/>
      </c>
      <c r="AT33" s="227" t="str">
        <f t="shared" si="162"/>
        <v/>
      </c>
      <c r="AU33" s="52" t="str">
        <f>IF($C33="","",VLOOKUP($C33,KALBat!$H$10:$BT$193,AU$4,FALSE))</f>
        <v/>
      </c>
      <c r="AV33" s="33" t="str">
        <f>IF($C33="","",VLOOKUP($C33,KALBat!$H$10:$BT$193,AV$4,FALSE))</f>
        <v/>
      </c>
      <c r="AW33" s="33" t="str">
        <f>IF($C33="","",VLOOKUP($C33,KALBat!$H$10:$BT$193,AW$4,FALSE))</f>
        <v/>
      </c>
      <c r="AX33" s="33" t="str">
        <f>IF($C33="","",VLOOKUP($C33,KALBat!$H$10:$BT$193,AX$4,FALSE))</f>
        <v/>
      </c>
      <c r="AY33" s="35" t="str">
        <f>IF($C33="","",VLOOKUP($C33,KALBat!$H$10:$BT$193,AY$4,FALSE))</f>
        <v/>
      </c>
      <c r="AZ33" s="61" t="str">
        <f t="shared" si="163"/>
        <v/>
      </c>
    </row>
    <row r="35" spans="1:52" s="1" customFormat="1" x14ac:dyDescent="0.25">
      <c r="B35" s="223" t="s">
        <v>145</v>
      </c>
      <c r="C35" s="37" t="s">
        <v>108</v>
      </c>
      <c r="D35" s="37" t="s">
        <v>109</v>
      </c>
      <c r="E35" s="43" t="s">
        <v>91</v>
      </c>
      <c r="F35" s="224" t="s">
        <v>146</v>
      </c>
      <c r="G35" s="224" t="s">
        <v>150</v>
      </c>
      <c r="H35" s="225" t="s">
        <v>148</v>
      </c>
      <c r="I35" s="81" t="s">
        <v>172</v>
      </c>
      <c r="J35" s="223" t="s">
        <v>82</v>
      </c>
      <c r="K35" s="224" t="s">
        <v>135</v>
      </c>
      <c r="L35" s="224" t="s">
        <v>136</v>
      </c>
      <c r="M35" s="224" t="s">
        <v>193</v>
      </c>
      <c r="N35" s="224" t="s">
        <v>83</v>
      </c>
      <c r="O35" s="223" t="s">
        <v>194</v>
      </c>
      <c r="P35" s="225" t="s">
        <v>195</v>
      </c>
      <c r="Q35" s="223" t="s">
        <v>203</v>
      </c>
      <c r="R35" s="80" t="s">
        <v>219</v>
      </c>
      <c r="T35" s="223" t="s">
        <v>109</v>
      </c>
      <c r="U35" s="223" t="s">
        <v>204</v>
      </c>
      <c r="V35" s="225" t="s">
        <v>220</v>
      </c>
      <c r="W35" s="224" t="s">
        <v>203</v>
      </c>
      <c r="X35" s="225" t="s">
        <v>219</v>
      </c>
      <c r="AG35" s="393" t="s">
        <v>320</v>
      </c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5"/>
    </row>
    <row r="36" spans="1:52" x14ac:dyDescent="0.25">
      <c r="B36" s="29">
        <v>1</v>
      </c>
      <c r="C36" s="50"/>
      <c r="D36" s="26" t="s">
        <v>89</v>
      </c>
      <c r="E36" s="31" t="str">
        <f t="shared" ref="E36:E44" si="185">IF($C36="","",VLOOKUP($C36,$C$6:$AK$33,$E$4-2,FALSE))</f>
        <v/>
      </c>
      <c r="F36" s="228" t="str">
        <f t="shared" ref="F36:F44" si="186">IF($C36="","",VLOOKUP($C36,$C$6:$AK$33,18+$B36,FALSE))</f>
        <v/>
      </c>
      <c r="G36" s="228" t="str">
        <f t="shared" ref="G36:G44" si="187">IF($C36="","",IF(VLOOKUP($C36,$C$6:$AK$33,18+3,FALSE)=1,3,IF(VLOOKUP($C36,$C$6:$AK$33,18+4,FALSE)=1,4,IF(VLOOKUP($C36,$C$6:$AK$33,18+1,FALSE)=1,1,IF(VLOOKUP($C36,$C$6:$AK$33,18+5,FALSE)=1,5,IF(VLOOKUP($C36,$C$6:$AK$33,18+2,FALSE)=1,2,IF(VLOOKUP($C36,$C$6:$AK$33,18+6,FALSE)=1,6,IF(VLOOKUP($C36,$C$6:$AK$33,18+7,FALSE)=1,7,IF(VLOOKUP($C36,$C$6:$AK$33,18+8,FALSE)=1,8,9)))))))))</f>
        <v/>
      </c>
      <c r="H36" s="8" t="str">
        <f t="shared" ref="H36:H44" si="188">IF($C36="","",VLOOKUP($C36,$C$6:$AK$33,35,FALSE))</f>
        <v/>
      </c>
      <c r="I36" s="82">
        <v>3</v>
      </c>
      <c r="J36" s="46" t="str">
        <f t="shared" ref="J36:J44" si="189">IF($C36="","",VLOOKUP($C36,$C$6:$AZ$33,17+AD$4,FALSE))</f>
        <v/>
      </c>
      <c r="K36" s="228" t="str">
        <f t="shared" ref="K36:K44" si="190">IF($C36="","",VLOOKUP($C36,$C$6:$AZ$33,17+AE$4,FALSE))</f>
        <v/>
      </c>
      <c r="L36" s="228" t="str">
        <f t="shared" ref="L36:L44" si="191">IF($C36="","",VLOOKUP($C36,$C$6:$AZ$33,17+AF$4,FALSE))</f>
        <v/>
      </c>
      <c r="M36" s="228" t="str">
        <f t="shared" ref="M36:M44" si="192">IF($C36="","",VLOOKUP($C36,$C$6:$AZ$33,17+AG$4,FALSE))</f>
        <v/>
      </c>
      <c r="N36" s="228" t="str">
        <f t="shared" ref="N36:N44" si="193">IF($C36="","",VLOOKUP($C36,$C$6:$AZ$33,17+AH$4,FALSE))</f>
        <v/>
      </c>
      <c r="O36" s="46" t="str">
        <f t="shared" ref="O36:O44" si="194">IF($C36="","",VLOOKUP($C36,$C$6:$AZ$33,1+AI$4,FALSE))</f>
        <v/>
      </c>
      <c r="P36" s="229" t="str">
        <f t="shared" ref="P36:P44" si="195">IF($C36="","",VLOOKUP($C36,$C$6:$AZ$33,1+AJ$4,FALSE))</f>
        <v/>
      </c>
      <c r="Q36" s="107" t="str">
        <f t="shared" ref="Q36:Q44" si="196">IF($C36="","",IF($D36="DH","-",VLOOKUP($C36,$C$5:$AZ$33,9+VLOOKUP($D36,$T$35:$U$43,2,FALSE),FALSE)))</f>
        <v/>
      </c>
      <c r="R36" s="94" t="str">
        <f t="shared" ref="R36:R44" si="197">IF($C36="","",IF($D36="DH","-",VLOOKUP($C36,$C$5:$AZ$33,VLOOKUP($D36,$T$35:$V$43,3,FALSE),FALSE)))</f>
        <v/>
      </c>
      <c r="T36" s="46" t="s">
        <v>82</v>
      </c>
      <c r="U36" s="46">
        <v>2</v>
      </c>
      <c r="V36" s="229">
        <v>8</v>
      </c>
      <c r="W36" s="228" t="str">
        <f>VLOOKUP($T36,$D$35:$R$44,14,FALSE)</f>
        <v/>
      </c>
      <c r="X36" s="229" t="str">
        <f>VLOOKUP($T36,$D$35:$R$44,15,FALSE)</f>
        <v/>
      </c>
      <c r="AG36" s="192">
        <v>1</v>
      </c>
      <c r="AH36" s="391" t="s">
        <v>315</v>
      </c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2"/>
    </row>
    <row r="37" spans="1:52" x14ac:dyDescent="0.25">
      <c r="B37" s="29">
        <v>2</v>
      </c>
      <c r="C37" s="51"/>
      <c r="D37" s="30" t="s">
        <v>12</v>
      </c>
      <c r="E37" s="31" t="str">
        <f t="shared" si="185"/>
        <v/>
      </c>
      <c r="F37" s="228" t="str">
        <f t="shared" si="186"/>
        <v/>
      </c>
      <c r="G37" s="228" t="str">
        <f t="shared" si="187"/>
        <v/>
      </c>
      <c r="H37" s="8" t="str">
        <f t="shared" si="188"/>
        <v/>
      </c>
      <c r="I37" s="82">
        <v>5</v>
      </c>
      <c r="J37" s="46" t="str">
        <f t="shared" si="189"/>
        <v/>
      </c>
      <c r="K37" s="228" t="str">
        <f t="shared" si="190"/>
        <v/>
      </c>
      <c r="L37" s="228" t="str">
        <f t="shared" si="191"/>
        <v/>
      </c>
      <c r="M37" s="228" t="str">
        <f t="shared" si="192"/>
        <v/>
      </c>
      <c r="N37" s="228" t="str">
        <f t="shared" si="193"/>
        <v/>
      </c>
      <c r="O37" s="46" t="str">
        <f t="shared" si="194"/>
        <v/>
      </c>
      <c r="P37" s="229" t="str">
        <f t="shared" si="195"/>
        <v/>
      </c>
      <c r="Q37" s="108" t="str">
        <f t="shared" si="196"/>
        <v/>
      </c>
      <c r="R37" s="94" t="str">
        <f t="shared" si="197"/>
        <v/>
      </c>
      <c r="T37" s="46" t="s">
        <v>84</v>
      </c>
      <c r="U37" s="46">
        <v>3</v>
      </c>
      <c r="V37" s="229">
        <v>9</v>
      </c>
      <c r="W37" s="228" t="str">
        <f t="shared" ref="W37:W43" si="198">VLOOKUP($T37,$D$35:$R$44,14,FALSE)</f>
        <v/>
      </c>
      <c r="X37" s="229" t="str">
        <f t="shared" ref="X37:X43" si="199">VLOOKUP($T37,$D$35:$R$44,15,FALSE)</f>
        <v/>
      </c>
      <c r="AG37" s="70">
        <v>2</v>
      </c>
      <c r="AH37" s="391" t="s">
        <v>316</v>
      </c>
      <c r="AI37" s="391"/>
      <c r="AJ37" s="391"/>
      <c r="AK37" s="391"/>
      <c r="AL37" s="391"/>
      <c r="AM37" s="391"/>
      <c r="AN37" s="391"/>
      <c r="AO37" s="391"/>
      <c r="AP37" s="391"/>
      <c r="AQ37" s="391"/>
      <c r="AR37" s="391"/>
      <c r="AS37" s="391"/>
      <c r="AT37" s="392"/>
    </row>
    <row r="38" spans="1:52" x14ac:dyDescent="0.25">
      <c r="B38" s="29">
        <v>3</v>
      </c>
      <c r="C38" s="51"/>
      <c r="D38" s="30" t="s">
        <v>87</v>
      </c>
      <c r="E38" s="31" t="str">
        <f t="shared" si="185"/>
        <v/>
      </c>
      <c r="F38" s="228" t="str">
        <f t="shared" si="186"/>
        <v/>
      </c>
      <c r="G38" s="228" t="str">
        <f t="shared" si="187"/>
        <v/>
      </c>
      <c r="H38" s="8" t="str">
        <f t="shared" si="188"/>
        <v/>
      </c>
      <c r="I38" s="82">
        <v>1</v>
      </c>
      <c r="J38" s="46" t="str">
        <f t="shared" si="189"/>
        <v/>
      </c>
      <c r="K38" s="228" t="str">
        <f t="shared" si="190"/>
        <v/>
      </c>
      <c r="L38" s="228" t="str">
        <f t="shared" si="191"/>
        <v/>
      </c>
      <c r="M38" s="228" t="str">
        <f t="shared" si="192"/>
        <v/>
      </c>
      <c r="N38" s="228" t="str">
        <f t="shared" si="193"/>
        <v/>
      </c>
      <c r="O38" s="46" t="str">
        <f t="shared" si="194"/>
        <v/>
      </c>
      <c r="P38" s="229" t="str">
        <f t="shared" si="195"/>
        <v/>
      </c>
      <c r="Q38" s="108" t="str">
        <f t="shared" si="196"/>
        <v/>
      </c>
      <c r="R38" s="94" t="str">
        <f t="shared" si="197"/>
        <v/>
      </c>
      <c r="T38" s="46" t="s">
        <v>85</v>
      </c>
      <c r="U38" s="46">
        <v>4</v>
      </c>
      <c r="V38" s="229">
        <v>9</v>
      </c>
      <c r="W38" s="228" t="str">
        <f t="shared" si="198"/>
        <v/>
      </c>
      <c r="X38" s="229" t="str">
        <f t="shared" si="199"/>
        <v/>
      </c>
      <c r="AG38" s="70">
        <v>3</v>
      </c>
      <c r="AH38" s="391" t="s">
        <v>318</v>
      </c>
      <c r="AI38" s="391"/>
      <c r="AJ38" s="391"/>
      <c r="AK38" s="391"/>
      <c r="AL38" s="391"/>
      <c r="AM38" s="391"/>
      <c r="AN38" s="391"/>
      <c r="AO38" s="391"/>
      <c r="AP38" s="391"/>
      <c r="AQ38" s="391"/>
      <c r="AR38" s="391"/>
      <c r="AS38" s="391"/>
      <c r="AT38" s="392"/>
    </row>
    <row r="39" spans="1:52" x14ac:dyDescent="0.25">
      <c r="B39" s="29">
        <v>4</v>
      </c>
      <c r="C39" s="51"/>
      <c r="D39" s="58" t="s">
        <v>84</v>
      </c>
      <c r="E39" s="31" t="str">
        <f t="shared" si="185"/>
        <v/>
      </c>
      <c r="F39" s="228" t="str">
        <f t="shared" si="186"/>
        <v/>
      </c>
      <c r="G39" s="228" t="str">
        <f t="shared" si="187"/>
        <v/>
      </c>
      <c r="H39" s="8" t="str">
        <f t="shared" si="188"/>
        <v/>
      </c>
      <c r="I39" s="82">
        <v>2</v>
      </c>
      <c r="J39" s="46" t="str">
        <f t="shared" si="189"/>
        <v/>
      </c>
      <c r="K39" s="228" t="str">
        <f t="shared" si="190"/>
        <v/>
      </c>
      <c r="L39" s="228" t="str">
        <f t="shared" si="191"/>
        <v/>
      </c>
      <c r="M39" s="228" t="str">
        <f t="shared" si="192"/>
        <v/>
      </c>
      <c r="N39" s="228" t="str">
        <f t="shared" si="193"/>
        <v/>
      </c>
      <c r="O39" s="46" t="str">
        <f t="shared" si="194"/>
        <v/>
      </c>
      <c r="P39" s="229" t="str">
        <f t="shared" si="195"/>
        <v/>
      </c>
      <c r="Q39" s="108" t="str">
        <f t="shared" si="196"/>
        <v/>
      </c>
      <c r="R39" s="94" t="str">
        <f t="shared" si="197"/>
        <v/>
      </c>
      <c r="T39" s="46" t="s">
        <v>86</v>
      </c>
      <c r="U39" s="46">
        <v>5</v>
      </c>
      <c r="V39" s="229">
        <v>9</v>
      </c>
      <c r="W39" s="228" t="str">
        <f t="shared" si="198"/>
        <v/>
      </c>
      <c r="X39" s="229" t="str">
        <f t="shared" si="199"/>
        <v/>
      </c>
      <c r="AG39" s="70">
        <v>4</v>
      </c>
      <c r="AH39" s="398" t="s">
        <v>317</v>
      </c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</row>
    <row r="40" spans="1:52" x14ac:dyDescent="0.25">
      <c r="B40" s="29">
        <v>5</v>
      </c>
      <c r="C40" s="51"/>
      <c r="D40" s="58" t="s">
        <v>82</v>
      </c>
      <c r="E40" s="31" t="str">
        <f t="shared" si="185"/>
        <v/>
      </c>
      <c r="F40" s="228" t="str">
        <f t="shared" si="186"/>
        <v/>
      </c>
      <c r="G40" s="228" t="str">
        <f t="shared" si="187"/>
        <v/>
      </c>
      <c r="H40" s="8" t="str">
        <f t="shared" si="188"/>
        <v/>
      </c>
      <c r="I40" s="82">
        <v>4</v>
      </c>
      <c r="J40" s="46" t="str">
        <f t="shared" si="189"/>
        <v/>
      </c>
      <c r="K40" s="228" t="str">
        <f t="shared" si="190"/>
        <v/>
      </c>
      <c r="L40" s="228" t="str">
        <f t="shared" si="191"/>
        <v/>
      </c>
      <c r="M40" s="228" t="str">
        <f t="shared" si="192"/>
        <v/>
      </c>
      <c r="N40" s="228" t="str">
        <f t="shared" si="193"/>
        <v/>
      </c>
      <c r="O40" s="46" t="str">
        <f t="shared" si="194"/>
        <v/>
      </c>
      <c r="P40" s="229" t="str">
        <f t="shared" si="195"/>
        <v/>
      </c>
      <c r="Q40" s="108" t="str">
        <f t="shared" si="196"/>
        <v/>
      </c>
      <c r="R40" s="94" t="str">
        <f t="shared" si="197"/>
        <v/>
      </c>
      <c r="T40" s="46" t="s">
        <v>87</v>
      </c>
      <c r="U40" s="46">
        <v>6</v>
      </c>
      <c r="V40" s="229">
        <v>9</v>
      </c>
      <c r="W40" s="228" t="str">
        <f t="shared" si="198"/>
        <v/>
      </c>
      <c r="X40" s="229" t="str">
        <f t="shared" si="199"/>
        <v/>
      </c>
      <c r="AG40" s="71">
        <v>5</v>
      </c>
      <c r="AH40" s="382" t="s">
        <v>319</v>
      </c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2"/>
      <c r="AT40" s="383"/>
    </row>
    <row r="41" spans="1:52" x14ac:dyDescent="0.25">
      <c r="B41" s="29">
        <v>6</v>
      </c>
      <c r="C41" s="51"/>
      <c r="D41" s="58" t="s">
        <v>90</v>
      </c>
      <c r="E41" s="31" t="str">
        <f t="shared" si="185"/>
        <v/>
      </c>
      <c r="F41" s="228" t="str">
        <f t="shared" si="186"/>
        <v/>
      </c>
      <c r="G41" s="228" t="str">
        <f t="shared" si="187"/>
        <v/>
      </c>
      <c r="H41" s="8" t="str">
        <f t="shared" si="188"/>
        <v/>
      </c>
      <c r="I41" s="82">
        <v>6</v>
      </c>
      <c r="J41" s="46" t="str">
        <f t="shared" si="189"/>
        <v/>
      </c>
      <c r="K41" s="228" t="str">
        <f t="shared" si="190"/>
        <v/>
      </c>
      <c r="L41" s="228" t="str">
        <f t="shared" si="191"/>
        <v/>
      </c>
      <c r="M41" s="228" t="str">
        <f t="shared" si="192"/>
        <v/>
      </c>
      <c r="N41" s="228" t="str">
        <f t="shared" si="193"/>
        <v/>
      </c>
      <c r="O41" s="46" t="str">
        <f t="shared" si="194"/>
        <v/>
      </c>
      <c r="P41" s="229" t="str">
        <f t="shared" si="195"/>
        <v/>
      </c>
      <c r="Q41" s="108" t="str">
        <f t="shared" si="196"/>
        <v/>
      </c>
      <c r="R41" s="94" t="str">
        <f t="shared" si="197"/>
        <v/>
      </c>
      <c r="T41" s="46" t="s">
        <v>88</v>
      </c>
      <c r="U41" s="46">
        <v>7</v>
      </c>
      <c r="V41" s="229">
        <v>10</v>
      </c>
      <c r="W41" s="228" t="str">
        <f t="shared" si="198"/>
        <v/>
      </c>
      <c r="X41" s="229" t="str">
        <f t="shared" si="199"/>
        <v/>
      </c>
    </row>
    <row r="42" spans="1:52" x14ac:dyDescent="0.25">
      <c r="B42" s="29">
        <v>7</v>
      </c>
      <c r="C42" s="51"/>
      <c r="D42" s="58" t="s">
        <v>88</v>
      </c>
      <c r="E42" s="31" t="str">
        <f t="shared" si="185"/>
        <v/>
      </c>
      <c r="F42" s="228" t="str">
        <f t="shared" si="186"/>
        <v/>
      </c>
      <c r="G42" s="228" t="str">
        <f t="shared" si="187"/>
        <v/>
      </c>
      <c r="H42" s="8" t="str">
        <f t="shared" si="188"/>
        <v/>
      </c>
      <c r="I42" s="82">
        <v>7</v>
      </c>
      <c r="J42" s="46" t="str">
        <f t="shared" si="189"/>
        <v/>
      </c>
      <c r="K42" s="228" t="str">
        <f t="shared" si="190"/>
        <v/>
      </c>
      <c r="L42" s="228" t="str">
        <f t="shared" si="191"/>
        <v/>
      </c>
      <c r="M42" s="228" t="str">
        <f t="shared" si="192"/>
        <v/>
      </c>
      <c r="N42" s="228" t="str">
        <f t="shared" si="193"/>
        <v/>
      </c>
      <c r="O42" s="46" t="str">
        <f t="shared" si="194"/>
        <v/>
      </c>
      <c r="P42" s="229" t="str">
        <f t="shared" si="195"/>
        <v/>
      </c>
      <c r="Q42" s="108" t="str">
        <f t="shared" si="196"/>
        <v/>
      </c>
      <c r="R42" s="94" t="str">
        <f t="shared" si="197"/>
        <v/>
      </c>
      <c r="T42" s="46" t="s">
        <v>89</v>
      </c>
      <c r="U42" s="46">
        <v>8</v>
      </c>
      <c r="V42" s="229">
        <v>10</v>
      </c>
      <c r="W42" s="228" t="str">
        <f t="shared" si="198"/>
        <v/>
      </c>
      <c r="X42" s="229" t="str">
        <f t="shared" si="199"/>
        <v/>
      </c>
    </row>
    <row r="43" spans="1:52" x14ac:dyDescent="0.25">
      <c r="B43" s="29">
        <v>8</v>
      </c>
      <c r="C43" s="51"/>
      <c r="D43" s="58" t="s">
        <v>86</v>
      </c>
      <c r="E43" s="31" t="str">
        <f t="shared" si="185"/>
        <v/>
      </c>
      <c r="F43" s="228" t="str">
        <f t="shared" si="186"/>
        <v/>
      </c>
      <c r="G43" s="228" t="str">
        <f t="shared" si="187"/>
        <v/>
      </c>
      <c r="H43" s="8" t="str">
        <f t="shared" si="188"/>
        <v/>
      </c>
      <c r="I43" s="82">
        <v>8</v>
      </c>
      <c r="J43" s="46" t="str">
        <f t="shared" si="189"/>
        <v/>
      </c>
      <c r="K43" s="228" t="str">
        <f t="shared" si="190"/>
        <v/>
      </c>
      <c r="L43" s="228" t="str">
        <f t="shared" si="191"/>
        <v/>
      </c>
      <c r="M43" s="228" t="str">
        <f t="shared" si="192"/>
        <v/>
      </c>
      <c r="N43" s="228" t="str">
        <f t="shared" si="193"/>
        <v/>
      </c>
      <c r="O43" s="46" t="str">
        <f t="shared" si="194"/>
        <v/>
      </c>
      <c r="P43" s="229" t="str">
        <f t="shared" si="195"/>
        <v/>
      </c>
      <c r="Q43" s="108" t="str">
        <f t="shared" si="196"/>
        <v/>
      </c>
      <c r="R43" s="94" t="str">
        <f t="shared" si="197"/>
        <v/>
      </c>
      <c r="T43" s="47" t="s">
        <v>90</v>
      </c>
      <c r="U43" s="47">
        <v>9</v>
      </c>
      <c r="V43" s="227">
        <v>10</v>
      </c>
      <c r="W43" s="226" t="str">
        <f t="shared" si="198"/>
        <v/>
      </c>
      <c r="X43" s="227" t="str">
        <f t="shared" si="199"/>
        <v/>
      </c>
    </row>
    <row r="44" spans="1:52" x14ac:dyDescent="0.25">
      <c r="B44" s="32">
        <v>9</v>
      </c>
      <c r="C44" s="52"/>
      <c r="D44" s="33" t="s">
        <v>85</v>
      </c>
      <c r="E44" s="35" t="str">
        <f t="shared" si="185"/>
        <v/>
      </c>
      <c r="F44" s="226" t="str">
        <f t="shared" si="186"/>
        <v/>
      </c>
      <c r="G44" s="226" t="str">
        <f t="shared" si="187"/>
        <v/>
      </c>
      <c r="H44" s="62" t="str">
        <f t="shared" si="188"/>
        <v/>
      </c>
      <c r="I44" s="83">
        <v>9</v>
      </c>
      <c r="J44" s="47" t="str">
        <f t="shared" si="189"/>
        <v/>
      </c>
      <c r="K44" s="226" t="str">
        <f t="shared" si="190"/>
        <v/>
      </c>
      <c r="L44" s="226" t="str">
        <f t="shared" si="191"/>
        <v/>
      </c>
      <c r="M44" s="226" t="str">
        <f t="shared" si="192"/>
        <v/>
      </c>
      <c r="N44" s="226" t="str">
        <f t="shared" si="193"/>
        <v/>
      </c>
      <c r="O44" s="47" t="str">
        <f t="shared" si="194"/>
        <v/>
      </c>
      <c r="P44" s="227" t="str">
        <f t="shared" si="195"/>
        <v/>
      </c>
      <c r="Q44" s="109" t="str">
        <f t="shared" si="196"/>
        <v/>
      </c>
      <c r="R44" s="95" t="str">
        <f t="shared" si="197"/>
        <v/>
      </c>
    </row>
    <row r="45" spans="1:52" x14ac:dyDescent="0.25">
      <c r="B45" s="4"/>
      <c r="C45" s="30"/>
      <c r="D45" s="30"/>
      <c r="E45" s="30"/>
      <c r="F45" s="228"/>
      <c r="G45" s="228"/>
      <c r="H45" s="9"/>
    </row>
    <row r="46" spans="1:52" x14ac:dyDescent="0.25">
      <c r="B46" s="25" t="s">
        <v>184</v>
      </c>
      <c r="C46" s="28">
        <f>COUNTA(C6:C17,C20:C27,C30:C33)</f>
        <v>0</v>
      </c>
      <c r="D46" s="275" t="e">
        <f>C46/$C$48</f>
        <v>#DIV/0!</v>
      </c>
      <c r="E46" s="30"/>
      <c r="F46" s="228"/>
      <c r="G46" s="228"/>
      <c r="H46" s="9"/>
    </row>
    <row r="47" spans="1:52" x14ac:dyDescent="0.25">
      <c r="B47" s="29" t="s">
        <v>185</v>
      </c>
      <c r="C47" s="31">
        <f>COUNTA(C51:C56,C59:C60,C63:C72)</f>
        <v>0</v>
      </c>
      <c r="D47" s="275" t="e">
        <f>C47/$C$48</f>
        <v>#DIV/0!</v>
      </c>
      <c r="E47" s="30"/>
      <c r="F47" s="228"/>
      <c r="G47" s="228"/>
      <c r="H47" s="9"/>
    </row>
    <row r="48" spans="1:52" x14ac:dyDescent="0.25">
      <c r="B48" s="32" t="s">
        <v>186</v>
      </c>
      <c r="C48" s="35">
        <f>C46+C47</f>
        <v>0</v>
      </c>
      <c r="D48" s="30"/>
      <c r="E48" s="30"/>
      <c r="F48" s="228"/>
      <c r="G48" s="228"/>
      <c r="H48" s="9"/>
    </row>
    <row r="49" spans="1:33" x14ac:dyDescent="0.25">
      <c r="I49">
        <v>6</v>
      </c>
      <c r="K49">
        <v>11</v>
      </c>
      <c r="L49">
        <v>12</v>
      </c>
      <c r="M49">
        <v>13</v>
      </c>
      <c r="N49">
        <v>17</v>
      </c>
      <c r="O49">
        <f>N49+2</f>
        <v>19</v>
      </c>
      <c r="P49">
        <f t="shared" ref="P49:Y49" si="200">O49+2</f>
        <v>21</v>
      </c>
      <c r="Q49">
        <f t="shared" si="200"/>
        <v>23</v>
      </c>
      <c r="R49">
        <f t="shared" si="200"/>
        <v>25</v>
      </c>
      <c r="S49">
        <f t="shared" si="200"/>
        <v>27</v>
      </c>
      <c r="T49">
        <f t="shared" si="200"/>
        <v>29</v>
      </c>
      <c r="U49">
        <f t="shared" si="200"/>
        <v>31</v>
      </c>
      <c r="V49">
        <f t="shared" si="200"/>
        <v>33</v>
      </c>
      <c r="W49">
        <f t="shared" si="200"/>
        <v>35</v>
      </c>
      <c r="X49">
        <f t="shared" si="200"/>
        <v>37</v>
      </c>
      <c r="Y49">
        <f t="shared" si="200"/>
        <v>39</v>
      </c>
      <c r="Z49">
        <v>41</v>
      </c>
      <c r="AA49">
        <v>42</v>
      </c>
      <c r="AB49">
        <v>43</v>
      </c>
      <c r="AC49">
        <v>46</v>
      </c>
      <c r="AD49">
        <v>14</v>
      </c>
      <c r="AE49">
        <v>15</v>
      </c>
      <c r="AF49">
        <v>16</v>
      </c>
      <c r="AG49">
        <v>48</v>
      </c>
    </row>
    <row r="50" spans="1:33" s="228" customFormat="1" ht="74.25" x14ac:dyDescent="0.25">
      <c r="A50" s="66" t="s">
        <v>183</v>
      </c>
      <c r="B50" s="223" t="s">
        <v>116</v>
      </c>
      <c r="C50" s="37" t="s">
        <v>108</v>
      </c>
      <c r="D50" s="37" t="s">
        <v>81</v>
      </c>
      <c r="E50" s="43" t="s">
        <v>92</v>
      </c>
      <c r="F50" s="39" t="s">
        <v>173</v>
      </c>
      <c r="G50" s="39" t="s">
        <v>174</v>
      </c>
      <c r="H50" s="39" t="s">
        <v>175</v>
      </c>
      <c r="I50" s="69" t="s">
        <v>202</v>
      </c>
      <c r="J50" s="69" t="s">
        <v>179</v>
      </c>
      <c r="K50" s="67" t="s">
        <v>176</v>
      </c>
      <c r="L50" s="67" t="s">
        <v>177</v>
      </c>
      <c r="M50" s="68" t="s">
        <v>178</v>
      </c>
      <c r="N50" s="67" t="s">
        <v>50</v>
      </c>
      <c r="O50" s="67" t="s">
        <v>52</v>
      </c>
      <c r="P50" s="67" t="s">
        <v>54</v>
      </c>
      <c r="Q50" s="67" t="s">
        <v>56</v>
      </c>
      <c r="R50" s="67" t="s">
        <v>58</v>
      </c>
      <c r="S50" s="67" t="s">
        <v>98</v>
      </c>
      <c r="T50" s="67" t="s">
        <v>61</v>
      </c>
      <c r="U50" s="67" t="s">
        <v>63</v>
      </c>
      <c r="V50" s="67" t="s">
        <v>65</v>
      </c>
      <c r="W50" s="67" t="s">
        <v>67</v>
      </c>
      <c r="X50" s="67" t="s">
        <v>69</v>
      </c>
      <c r="Y50" s="68" t="s">
        <v>71</v>
      </c>
      <c r="Z50" s="72" t="s">
        <v>189</v>
      </c>
      <c r="AA50" s="67" t="s">
        <v>188</v>
      </c>
      <c r="AB50" s="68" t="s">
        <v>190</v>
      </c>
      <c r="AC50" s="276" t="s">
        <v>403</v>
      </c>
      <c r="AD50" s="67" t="s">
        <v>176</v>
      </c>
      <c r="AE50" s="67" t="s">
        <v>177</v>
      </c>
      <c r="AF50" s="68" t="s">
        <v>178</v>
      </c>
      <c r="AG50" s="276" t="s">
        <v>187</v>
      </c>
    </row>
    <row r="51" spans="1:33" x14ac:dyDescent="0.25">
      <c r="A51" s="228">
        <v>1</v>
      </c>
      <c r="B51" s="29" t="s">
        <v>98</v>
      </c>
      <c r="C51" s="291"/>
      <c r="D51" s="30" t="str">
        <f>IF($C51="","",VLOOKUP($C51,KALPit!$F$10:$BI$212,D$4,FALSE))</f>
        <v/>
      </c>
      <c r="E51" s="31" t="str">
        <f>IF($C51="","",VLOOKUP($C51,KALPit!$F$10:$BI$212,E$4+1,FALSE))</f>
        <v/>
      </c>
      <c r="F51" s="228" t="str">
        <f>IF($C51="","",IF(AG51&gt;7,1,0))</f>
        <v/>
      </c>
      <c r="G51" s="228" t="str">
        <f>IF($C51="","",IF(AG51&gt;6.5,1,0))</f>
        <v/>
      </c>
      <c r="H51" s="228" t="str">
        <f>IF($C51="","",IF(AG51&gt;6,1,0))</f>
        <v/>
      </c>
      <c r="I51" s="91" t="str">
        <f>IF($C51="","",VLOOKUP($C51,KALPit!$F$10:$BI$170,I$49,FALSE))</f>
        <v/>
      </c>
      <c r="J51" s="70" t="str">
        <f t="shared" ref="J51:J56" si="201">IF($C51="","",COUNT(N51:Y51))</f>
        <v/>
      </c>
      <c r="K51" s="228" t="str">
        <f>IF($C51="","",VLOOKUP($C51,KALPit!$F$10:$BI$170,K$49,FALSE))</f>
        <v/>
      </c>
      <c r="L51" s="228" t="str">
        <f>IF($C51="","",VLOOKUP($C51,KALPit!$F$10:$BI$170,L$49,FALSE))</f>
        <v/>
      </c>
      <c r="M51" s="229" t="str">
        <f>IF($C51="","",VLOOKUP($C51,KALPit!$F$10:$BI$170,M$49,FALSE))</f>
        <v/>
      </c>
      <c r="N51" s="228" t="str">
        <f>IF($C51="","",VLOOKUP($C51,KALPit!$F$10:$BI$170,N$49,FALSE))</f>
        <v/>
      </c>
      <c r="O51" s="228" t="str">
        <f>IF($C51="","",VLOOKUP($C51,KALPit!$F$10:$BI$170,O$49,FALSE))</f>
        <v/>
      </c>
      <c r="P51" s="228" t="str">
        <f>IF($C51="","",VLOOKUP($C51,KALPit!$F$10:$BI$170,P$49,FALSE))</f>
        <v/>
      </c>
      <c r="Q51" s="228" t="str">
        <f>IF($C51="","",VLOOKUP($C51,KALPit!$F$10:$BI$170,Q$49,FALSE))</f>
        <v/>
      </c>
      <c r="R51" s="228" t="str">
        <f>IF($C51="","",VLOOKUP($C51,KALPit!$F$10:$BI$170,R$49,FALSE))</f>
        <v/>
      </c>
      <c r="S51" s="228" t="str">
        <f>IF($C51="","",VLOOKUP($C51,KALPit!$F$10:$BI$170,S$49,FALSE))</f>
        <v/>
      </c>
      <c r="T51" s="228" t="str">
        <f>IF($C51="","",VLOOKUP($C51,KALPit!$F$10:$BI$170,T$49,FALSE))</f>
        <v/>
      </c>
      <c r="U51" s="228" t="str">
        <f>IF($C51="","",VLOOKUP($C51,KALPit!$F$10:$BI$170,U$49,FALSE))</f>
        <v/>
      </c>
      <c r="V51" s="228" t="str">
        <f>IF($C51="","",VLOOKUP($C51,KALPit!$F$10:$BI$170,V$49,FALSE))</f>
        <v/>
      </c>
      <c r="W51" s="228" t="str">
        <f>IF($C51="","",VLOOKUP($C51,KALPit!$F$10:$BI$170,W$49,FALSE))</f>
        <v/>
      </c>
      <c r="X51" s="228" t="str">
        <f>IF($C51="","",VLOOKUP($C51,KALPit!$F$10:$BI$170,X$49,FALSE))</f>
        <v/>
      </c>
      <c r="Y51" s="229" t="str">
        <f>IF($C51="","",VLOOKUP($C51,KALPit!$F$10:$BI$170,Y$49,FALSE))</f>
        <v/>
      </c>
      <c r="Z51" s="46" t="str">
        <f>IF($C51="","",VLOOKUP($C51,KALPit!$F$10:$BI$170,Z$49,FALSE))</f>
        <v/>
      </c>
      <c r="AA51" s="228" t="str">
        <f>IF($C51="","",VLOOKUP($C51,KALPit!$F$10:$BI$170,AA$49,FALSE))</f>
        <v/>
      </c>
      <c r="AB51" s="73" t="str">
        <f>IF($C51="","",VLOOKUP($C51,KALPit!$F$10:$BI$170,AB$49,FALSE))</f>
        <v/>
      </c>
      <c r="AC51" s="277" t="str">
        <f>IF($C51="","",VLOOKUP($C51,KALPit!$F$10:$BI$170,AC$49,FALSE))</f>
        <v/>
      </c>
      <c r="AD51" s="263" t="str">
        <f>IF($C51="","",VLOOKUP($C51,KALPit!$F$10:$BI$170,AD$49,FALSE))</f>
        <v/>
      </c>
      <c r="AE51" s="263" t="str">
        <f>IF($C51="","",VLOOKUP($C51,KALPit!$F$10:$BI$170,AE$49,FALSE))</f>
        <v/>
      </c>
      <c r="AF51" s="264" t="str">
        <f>IF($C51="","",VLOOKUP($C51,KALPit!$F$10:$BI$170,AF$49,FALSE))</f>
        <v/>
      </c>
      <c r="AG51" s="277" t="str">
        <f>IF($C51="","",VLOOKUP($C51,KALPit!$F$10:$BI$170,AG$49,FALSE))</f>
        <v/>
      </c>
    </row>
    <row r="52" spans="1:33" x14ac:dyDescent="0.25">
      <c r="A52" s="228">
        <v>2</v>
      </c>
      <c r="B52" s="29" t="s">
        <v>98</v>
      </c>
      <c r="C52" s="30"/>
      <c r="D52" s="30" t="str">
        <f>IF($C52="","",VLOOKUP($C52,KALPit!$F$10:$BI$212,D$4,FALSE))</f>
        <v/>
      </c>
      <c r="E52" s="31" t="str">
        <f>IF($C52="","",VLOOKUP($C52,KALPit!$F$10:$BI$212,E$4+1,FALSE))</f>
        <v/>
      </c>
      <c r="F52" s="228" t="str">
        <f t="shared" ref="F52:F56" si="202">IF($C52="","",IF(AG52&gt;7,1,0))</f>
        <v/>
      </c>
      <c r="G52" s="228" t="str">
        <f t="shared" ref="G52:G56" si="203">IF($C52="","",IF(AG52&gt;6.5,1,0))</f>
        <v/>
      </c>
      <c r="H52" s="228" t="str">
        <f t="shared" ref="H52:H56" si="204">IF($C52="","",IF(AG52&gt;6,1,0))</f>
        <v/>
      </c>
      <c r="I52" s="92" t="str">
        <f>IF($C52="","",VLOOKUP($C52,KALPit!$F$10:$BI$170,I$49,FALSE))</f>
        <v/>
      </c>
      <c r="J52" s="70" t="str">
        <f t="shared" si="201"/>
        <v/>
      </c>
      <c r="K52" s="228" t="str">
        <f>IF($C52="","",VLOOKUP($C52,KALPit!$F$10:$BI$170,K$49,FALSE))</f>
        <v/>
      </c>
      <c r="L52" s="228" t="str">
        <f>IF($C52="","",VLOOKUP($C52,KALPit!$F$10:$BI$170,L$49,FALSE))</f>
        <v/>
      </c>
      <c r="M52" s="229" t="str">
        <f>IF($C52="","",VLOOKUP($C52,KALPit!$F$10:$BI$170,M$49,FALSE))</f>
        <v/>
      </c>
      <c r="N52" s="228" t="str">
        <f>IF($C52="","",VLOOKUP($C52,KALPit!$F$10:$BI$170,N$49,FALSE))</f>
        <v/>
      </c>
      <c r="O52" s="228" t="str">
        <f>IF($C52="","",VLOOKUP($C52,KALPit!$F$10:$BI$170,O$49,FALSE))</f>
        <v/>
      </c>
      <c r="P52" s="228" t="str">
        <f>IF($C52="","",VLOOKUP($C52,KALPit!$F$10:$BI$170,P$49,FALSE))</f>
        <v/>
      </c>
      <c r="Q52" s="228" t="str">
        <f>IF($C52="","",VLOOKUP($C52,KALPit!$F$10:$BI$170,Q$49,FALSE))</f>
        <v/>
      </c>
      <c r="R52" s="228" t="str">
        <f>IF($C52="","",VLOOKUP($C52,KALPit!$F$10:$BI$170,R$49,FALSE))</f>
        <v/>
      </c>
      <c r="S52" s="228" t="str">
        <f>IF($C52="","",VLOOKUP($C52,KALPit!$F$10:$BI$170,S$49,FALSE))</f>
        <v/>
      </c>
      <c r="T52" s="228" t="str">
        <f>IF($C52="","",VLOOKUP($C52,KALPit!$F$10:$BI$170,T$49,FALSE))</f>
        <v/>
      </c>
      <c r="U52" s="228" t="str">
        <f>IF($C52="","",VLOOKUP($C52,KALPit!$F$10:$BI$170,U$49,FALSE))</f>
        <v/>
      </c>
      <c r="V52" s="228" t="str">
        <f>IF($C52="","",VLOOKUP($C52,KALPit!$F$10:$BI$170,V$49,FALSE))</f>
        <v/>
      </c>
      <c r="W52" s="228" t="str">
        <f>IF($C52="","",VLOOKUP($C52,KALPit!$F$10:$BI$170,W$49,FALSE))</f>
        <v/>
      </c>
      <c r="X52" s="228" t="str">
        <f>IF($C52="","",VLOOKUP($C52,KALPit!$F$10:$BI$170,X$49,FALSE))</f>
        <v/>
      </c>
      <c r="Y52" s="229" t="str">
        <f>IF($C52="","",VLOOKUP($C52,KALPit!$F$10:$BI$170,Y$49,FALSE))</f>
        <v/>
      </c>
      <c r="Z52" s="46" t="str">
        <f>IF($C52="","",VLOOKUP($C52,KALPit!$F$10:$BI$170,Z$49,FALSE))</f>
        <v/>
      </c>
      <c r="AA52" s="228" t="str">
        <f>IF($C52="","",VLOOKUP($C52,KALPit!$F$10:$BI$170,AA$49,FALSE))</f>
        <v/>
      </c>
      <c r="AB52" s="73" t="str">
        <f>IF($C52="","",VLOOKUP($C52,KALPit!$F$10:$BI$170,AB$49,FALSE))</f>
        <v/>
      </c>
      <c r="AC52" s="60" t="str">
        <f>IF($C52="","",VLOOKUP($C52,KALPit!$F$10:$BI$170,AC$49,FALSE))</f>
        <v/>
      </c>
      <c r="AD52" s="263" t="str">
        <f>IF($C52="","",VLOOKUP($C52,KALPit!$F$10:$BI$170,AD$49,FALSE))</f>
        <v/>
      </c>
      <c r="AE52" s="263" t="str">
        <f>IF($C52="","",VLOOKUP($C52,KALPit!$F$10:$BI$170,AE$49,FALSE))</f>
        <v/>
      </c>
      <c r="AF52" s="264" t="str">
        <f>IF($C52="","",VLOOKUP($C52,KALPit!$F$10:$BI$170,AF$49,FALSE))</f>
        <v/>
      </c>
      <c r="AG52" s="60" t="str">
        <f>IF($C52="","",VLOOKUP($C52,KALPit!$F$10:$BI$170,AG$49,FALSE))</f>
        <v/>
      </c>
    </row>
    <row r="53" spans="1:33" x14ac:dyDescent="0.25">
      <c r="A53" s="228">
        <v>3</v>
      </c>
      <c r="B53" s="29" t="s">
        <v>98</v>
      </c>
      <c r="C53" s="263"/>
      <c r="D53" s="30" t="str">
        <f>IF($C53="","",VLOOKUP($C53,KALPit!$F$10:$BI$212,D$4,FALSE))</f>
        <v/>
      </c>
      <c r="E53" s="31" t="str">
        <f>IF($C53="","",VLOOKUP($C53,KALPit!$F$10:$BI$212,E$4+1,FALSE))</f>
        <v/>
      </c>
      <c r="F53" s="228" t="str">
        <f t="shared" si="202"/>
        <v/>
      </c>
      <c r="G53" s="228" t="str">
        <f t="shared" si="203"/>
        <v/>
      </c>
      <c r="H53" s="228" t="str">
        <f t="shared" si="204"/>
        <v/>
      </c>
      <c r="I53" s="92" t="str">
        <f>IF($C53="","",VLOOKUP($C53,KALPit!$F$10:$BI$170,I$49,FALSE))</f>
        <v/>
      </c>
      <c r="J53" s="70" t="str">
        <f t="shared" si="201"/>
        <v/>
      </c>
      <c r="K53" s="228" t="str">
        <f>IF($C53="","",VLOOKUP($C53,KALPit!$F$10:$BI$170,K$49,FALSE))</f>
        <v/>
      </c>
      <c r="L53" s="228" t="str">
        <f>IF($C53="","",VLOOKUP($C53,KALPit!$F$10:$BI$170,L$49,FALSE))</f>
        <v/>
      </c>
      <c r="M53" s="229" t="str">
        <f>IF($C53="","",VLOOKUP($C53,KALPit!$F$10:$BI$170,M$49,FALSE))</f>
        <v/>
      </c>
      <c r="N53" s="228" t="str">
        <f>IF($C53="","",VLOOKUP($C53,KALPit!$F$10:$BI$170,N$49,FALSE))</f>
        <v/>
      </c>
      <c r="O53" s="228" t="str">
        <f>IF($C53="","",VLOOKUP($C53,KALPit!$F$10:$BI$170,O$49,FALSE))</f>
        <v/>
      </c>
      <c r="P53" s="228" t="str">
        <f>IF($C53="","",VLOOKUP($C53,KALPit!$F$10:$BI$170,P$49,FALSE))</f>
        <v/>
      </c>
      <c r="Q53" s="228" t="str">
        <f>IF($C53="","",VLOOKUP($C53,KALPit!$F$10:$BI$170,Q$49,FALSE))</f>
        <v/>
      </c>
      <c r="R53" s="228" t="str">
        <f>IF($C53="","",VLOOKUP($C53,KALPit!$F$10:$BI$170,R$49,FALSE))</f>
        <v/>
      </c>
      <c r="S53" s="228" t="str">
        <f>IF($C53="","",VLOOKUP($C53,KALPit!$F$10:$BI$170,S$49,FALSE))</f>
        <v/>
      </c>
      <c r="T53" s="228" t="str">
        <f>IF($C53="","",VLOOKUP($C53,KALPit!$F$10:$BI$170,T$49,FALSE))</f>
        <v/>
      </c>
      <c r="U53" s="228" t="str">
        <f>IF($C53="","",VLOOKUP($C53,KALPit!$F$10:$BI$170,U$49,FALSE))</f>
        <v/>
      </c>
      <c r="V53" s="228" t="str">
        <f>IF($C53="","",VLOOKUP($C53,KALPit!$F$10:$BI$170,V$49,FALSE))</f>
        <v/>
      </c>
      <c r="W53" s="228" t="str">
        <f>IF($C53="","",VLOOKUP($C53,KALPit!$F$10:$BI$170,W$49,FALSE))</f>
        <v/>
      </c>
      <c r="X53" s="228" t="str">
        <f>IF($C53="","",VLOOKUP($C53,KALPit!$F$10:$BI$170,X$49,FALSE))</f>
        <v/>
      </c>
      <c r="Y53" s="229" t="str">
        <f>IF($C53="","",VLOOKUP($C53,KALPit!$F$10:$BI$170,Y$49,FALSE))</f>
        <v/>
      </c>
      <c r="Z53" s="46" t="str">
        <f>IF($C53="","",VLOOKUP($C53,KALPit!$F$10:$BI$170,Z$49,FALSE))</f>
        <v/>
      </c>
      <c r="AA53" s="228" t="str">
        <f>IF($C53="","",VLOOKUP($C53,KALPit!$F$10:$BI$170,AA$49,FALSE))</f>
        <v/>
      </c>
      <c r="AB53" s="73" t="str">
        <f>IF($C53="","",VLOOKUP($C53,KALPit!$F$10:$BI$170,AB$49,FALSE))</f>
        <v/>
      </c>
      <c r="AC53" s="60" t="str">
        <f>IF($C53="","",VLOOKUP($C53,KALPit!$F$10:$BI$170,AC$49,FALSE))</f>
        <v/>
      </c>
      <c r="AD53" s="263" t="str">
        <f>IF($C53="","",VLOOKUP($C53,KALPit!$F$10:$BI$170,AD$49,FALSE))</f>
        <v/>
      </c>
      <c r="AE53" s="263" t="str">
        <f>IF($C53="","",VLOOKUP($C53,KALPit!$F$10:$BI$170,AE$49,FALSE))</f>
        <v/>
      </c>
      <c r="AF53" s="264" t="str">
        <f>IF($C53="","",VLOOKUP($C53,KALPit!$F$10:$BI$170,AF$49,FALSE))</f>
        <v/>
      </c>
      <c r="AG53" s="60" t="str">
        <f>IF($C53="","",VLOOKUP($C53,KALPit!$F$10:$BI$170,AG$49,FALSE))</f>
        <v/>
      </c>
    </row>
    <row r="54" spans="1:33" x14ac:dyDescent="0.25">
      <c r="A54" s="228">
        <v>4</v>
      </c>
      <c r="B54" s="29" t="s">
        <v>98</v>
      </c>
      <c r="C54" s="88"/>
      <c r="D54" s="30" t="str">
        <f>IF($C54="","",VLOOKUP($C54,KALPit!$F$10:$BI$212,D$4,FALSE))</f>
        <v/>
      </c>
      <c r="E54" s="31" t="str">
        <f>IF($C54="","",VLOOKUP($C54,KALPit!$F$10:$BI$212,E$4+1,FALSE))</f>
        <v/>
      </c>
      <c r="F54" s="228" t="str">
        <f t="shared" si="202"/>
        <v/>
      </c>
      <c r="G54" s="228" t="str">
        <f t="shared" si="203"/>
        <v/>
      </c>
      <c r="H54" s="228" t="str">
        <f t="shared" si="204"/>
        <v/>
      </c>
      <c r="I54" s="92" t="str">
        <f>IF($C54="","",VLOOKUP($C54,KALPit!$F$10:$BI$170,I$49,FALSE))</f>
        <v/>
      </c>
      <c r="J54" s="70" t="str">
        <f t="shared" si="201"/>
        <v/>
      </c>
      <c r="K54" s="228" t="str">
        <f>IF($C54="","",VLOOKUP($C54,KALPit!$F$10:$BI$170,K$49,FALSE))</f>
        <v/>
      </c>
      <c r="L54" s="228" t="str">
        <f>IF($C54="","",VLOOKUP($C54,KALPit!$F$10:$BI$170,L$49,FALSE))</f>
        <v/>
      </c>
      <c r="M54" s="229" t="str">
        <f>IF($C54="","",VLOOKUP($C54,KALPit!$F$10:$BI$170,M$49,FALSE))</f>
        <v/>
      </c>
      <c r="N54" s="228" t="str">
        <f>IF($C54="","",VLOOKUP($C54,KALPit!$F$10:$BI$170,N$49,FALSE))</f>
        <v/>
      </c>
      <c r="O54" s="228" t="str">
        <f>IF($C54="","",VLOOKUP($C54,KALPit!$F$10:$BI$170,O$49,FALSE))</f>
        <v/>
      </c>
      <c r="P54" s="228" t="str">
        <f>IF($C54="","",VLOOKUP($C54,KALPit!$F$10:$BI$170,P$49,FALSE))</f>
        <v/>
      </c>
      <c r="Q54" s="228" t="str">
        <f>IF($C54="","",VLOOKUP($C54,KALPit!$F$10:$BI$170,Q$49,FALSE))</f>
        <v/>
      </c>
      <c r="R54" s="228" t="str">
        <f>IF($C54="","",VLOOKUP($C54,KALPit!$F$10:$BI$170,R$49,FALSE))</f>
        <v/>
      </c>
      <c r="S54" s="228" t="str">
        <f>IF($C54="","",VLOOKUP($C54,KALPit!$F$10:$BI$170,S$49,FALSE))</f>
        <v/>
      </c>
      <c r="T54" s="228" t="str">
        <f>IF($C54="","",VLOOKUP($C54,KALPit!$F$10:$BI$170,T$49,FALSE))</f>
        <v/>
      </c>
      <c r="U54" s="228" t="str">
        <f>IF($C54="","",VLOOKUP($C54,KALPit!$F$10:$BI$170,U$49,FALSE))</f>
        <v/>
      </c>
      <c r="V54" s="228" t="str">
        <f>IF($C54="","",VLOOKUP($C54,KALPit!$F$10:$BI$170,V$49,FALSE))</f>
        <v/>
      </c>
      <c r="W54" s="228" t="str">
        <f>IF($C54="","",VLOOKUP($C54,KALPit!$F$10:$BI$170,W$49,FALSE))</f>
        <v/>
      </c>
      <c r="X54" s="228" t="str">
        <f>IF($C54="","",VLOOKUP($C54,KALPit!$F$10:$BI$170,X$49,FALSE))</f>
        <v/>
      </c>
      <c r="Y54" s="229" t="str">
        <f>IF($C54="","",VLOOKUP($C54,KALPit!$F$10:$BI$170,Y$49,FALSE))</f>
        <v/>
      </c>
      <c r="Z54" s="46" t="str">
        <f>IF($C54="","",VLOOKUP($C54,KALPit!$F$10:$BI$170,Z$49,FALSE))</f>
        <v/>
      </c>
      <c r="AA54" s="228" t="str">
        <f>IF($C54="","",VLOOKUP($C54,KALPit!$F$10:$BI$170,AA$49,FALSE))</f>
        <v/>
      </c>
      <c r="AB54" s="73" t="str">
        <f>IF($C54="","",VLOOKUP($C54,KALPit!$F$10:$BI$170,AB$49,FALSE))</f>
        <v/>
      </c>
      <c r="AC54" s="60" t="str">
        <f>IF($C54="","",VLOOKUP($C54,KALPit!$F$10:$BI$170,AC$49,FALSE))</f>
        <v/>
      </c>
      <c r="AD54" s="263" t="str">
        <f>IF($C54="","",VLOOKUP($C54,KALPit!$F$10:$BI$170,AD$49,FALSE))</f>
        <v/>
      </c>
      <c r="AE54" s="263" t="str">
        <f>IF($C54="","",VLOOKUP($C54,KALPit!$F$10:$BI$170,AE$49,FALSE))</f>
        <v/>
      </c>
      <c r="AF54" s="264" t="str">
        <f>IF($C54="","",VLOOKUP($C54,KALPit!$F$10:$BI$170,AF$49,FALSE))</f>
        <v/>
      </c>
      <c r="AG54" s="60" t="str">
        <f>IF($C54="","",VLOOKUP($C54,KALPit!$F$10:$BI$170,AG$49,FALSE))</f>
        <v/>
      </c>
    </row>
    <row r="55" spans="1:33" x14ac:dyDescent="0.25">
      <c r="A55" s="228">
        <v>5</v>
      </c>
      <c r="B55" s="29" t="s">
        <v>98</v>
      </c>
      <c r="C55" s="88"/>
      <c r="D55" s="30" t="str">
        <f>IF($C55="","",VLOOKUP($C55,KALPit!$F$10:$BI$212,D$4,FALSE))</f>
        <v/>
      </c>
      <c r="E55" s="31" t="str">
        <f>IF($C55="","",VLOOKUP($C55,KALPit!$F$10:$BI$212,E$4+1,FALSE))</f>
        <v/>
      </c>
      <c r="F55" s="228" t="str">
        <f t="shared" si="202"/>
        <v/>
      </c>
      <c r="G55" s="228" t="str">
        <f t="shared" si="203"/>
        <v/>
      </c>
      <c r="H55" s="228" t="str">
        <f t="shared" si="204"/>
        <v/>
      </c>
      <c r="I55" s="92" t="str">
        <f>IF($C55="","",VLOOKUP($C55,KALPit!$F$10:$BI$170,I$49,FALSE))</f>
        <v/>
      </c>
      <c r="J55" s="70" t="str">
        <f t="shared" si="201"/>
        <v/>
      </c>
      <c r="K55" s="228" t="str">
        <f>IF($C55="","",VLOOKUP($C55,KALPit!$F$10:$BI$170,K$49,FALSE))</f>
        <v/>
      </c>
      <c r="L55" s="228" t="str">
        <f>IF($C55="","",VLOOKUP($C55,KALPit!$F$10:$BI$170,L$49,FALSE))</f>
        <v/>
      </c>
      <c r="M55" s="229" t="str">
        <f>IF($C55="","",VLOOKUP($C55,KALPit!$F$10:$BI$170,M$49,FALSE))</f>
        <v/>
      </c>
      <c r="N55" s="228" t="str">
        <f>IF($C55="","",VLOOKUP($C55,KALPit!$F$10:$BI$170,N$49,FALSE))</f>
        <v/>
      </c>
      <c r="O55" s="228" t="str">
        <f>IF($C55="","",VLOOKUP($C55,KALPit!$F$10:$BI$170,O$49,FALSE))</f>
        <v/>
      </c>
      <c r="P55" s="228" t="str">
        <f>IF($C55="","",VLOOKUP($C55,KALPit!$F$10:$BI$170,P$49,FALSE))</f>
        <v/>
      </c>
      <c r="Q55" s="228" t="str">
        <f>IF($C55="","",VLOOKUP($C55,KALPit!$F$10:$BI$170,Q$49,FALSE))</f>
        <v/>
      </c>
      <c r="R55" s="228" t="str">
        <f>IF($C55="","",VLOOKUP($C55,KALPit!$F$10:$BI$170,R$49,FALSE))</f>
        <v/>
      </c>
      <c r="S55" s="228" t="str">
        <f>IF($C55="","",VLOOKUP($C55,KALPit!$F$10:$BI$170,S$49,FALSE))</f>
        <v/>
      </c>
      <c r="T55" s="228" t="str">
        <f>IF($C55="","",VLOOKUP($C55,KALPit!$F$10:$BI$170,T$49,FALSE))</f>
        <v/>
      </c>
      <c r="U55" s="228" t="str">
        <f>IF($C55="","",VLOOKUP($C55,KALPit!$F$10:$BI$170,U$49,FALSE))</f>
        <v/>
      </c>
      <c r="V55" s="228" t="str">
        <f>IF($C55="","",VLOOKUP($C55,KALPit!$F$10:$BI$170,V$49,FALSE))</f>
        <v/>
      </c>
      <c r="W55" s="228" t="str">
        <f>IF($C55="","",VLOOKUP($C55,KALPit!$F$10:$BI$170,W$49,FALSE))</f>
        <v/>
      </c>
      <c r="X55" s="228" t="str">
        <f>IF($C55="","",VLOOKUP($C55,KALPit!$F$10:$BI$170,X$49,FALSE))</f>
        <v/>
      </c>
      <c r="Y55" s="229" t="str">
        <f>IF($C55="","",VLOOKUP($C55,KALPit!$F$10:$BI$170,Y$49,FALSE))</f>
        <v/>
      </c>
      <c r="Z55" s="46" t="str">
        <f>IF($C55="","",VLOOKUP($C55,KALPit!$F$10:$BI$170,Z$49,FALSE))</f>
        <v/>
      </c>
      <c r="AA55" s="228" t="str">
        <f>IF($C55="","",VLOOKUP($C55,KALPit!$F$10:$BI$170,AA$49,FALSE))</f>
        <v/>
      </c>
      <c r="AB55" s="73" t="str">
        <f>IF($C55="","",VLOOKUP($C55,KALPit!$F$10:$BI$170,AB$49,FALSE))</f>
        <v/>
      </c>
      <c r="AC55" s="60" t="str">
        <f>IF($C55="","",VLOOKUP($C55,KALPit!$F$10:$BI$170,AC$49,FALSE))</f>
        <v/>
      </c>
      <c r="AD55" s="263" t="str">
        <f>IF($C55="","",VLOOKUP($C55,KALPit!$F$10:$BI$170,AD$49,FALSE))</f>
        <v/>
      </c>
      <c r="AE55" s="263" t="str">
        <f>IF($C55="","",VLOOKUP($C55,KALPit!$F$10:$BI$170,AE$49,FALSE))</f>
        <v/>
      </c>
      <c r="AF55" s="264" t="str">
        <f>IF($C55="","",VLOOKUP($C55,KALPit!$F$10:$BI$170,AF$49,FALSE))</f>
        <v/>
      </c>
      <c r="AG55" s="60" t="str">
        <f>IF($C55="","",VLOOKUP($C55,KALPit!$F$10:$BI$170,AG$49,FALSE))</f>
        <v/>
      </c>
    </row>
    <row r="56" spans="1:33" x14ac:dyDescent="0.25">
      <c r="A56" s="228">
        <v>6</v>
      </c>
      <c r="B56" s="32" t="s">
        <v>117</v>
      </c>
      <c r="C56" s="261"/>
      <c r="D56" s="33" t="str">
        <f>IF($C56="","",VLOOKUP($C56,KALPit!$F$10:$BI$212,D$4,FALSE))</f>
        <v/>
      </c>
      <c r="E56" s="35" t="str">
        <f>IF($C56="","",VLOOKUP($C56,KALPit!$F$10:$BI$212,E$4+1,FALSE))</f>
        <v/>
      </c>
      <c r="F56" s="226" t="str">
        <f t="shared" si="202"/>
        <v/>
      </c>
      <c r="G56" s="226" t="str">
        <f t="shared" si="203"/>
        <v/>
      </c>
      <c r="H56" s="226" t="str">
        <f t="shared" si="204"/>
        <v/>
      </c>
      <c r="I56" s="93" t="str">
        <f>IF($C56="","",VLOOKUP($C56,KALPit!$F$10:$BI$170,I$49,FALSE))</f>
        <v/>
      </c>
      <c r="J56" s="71" t="str">
        <f t="shared" si="201"/>
        <v/>
      </c>
      <c r="K56" s="226" t="str">
        <f>IF($C56="","",VLOOKUP($C56,KALPit!$F$10:$BI$170,K$49,FALSE))</f>
        <v/>
      </c>
      <c r="L56" s="226" t="str">
        <f>IF($C56="","",VLOOKUP($C56,KALPit!$F$10:$BI$170,L$49,FALSE))</f>
        <v/>
      </c>
      <c r="M56" s="227" t="str">
        <f>IF($C56="","",VLOOKUP($C56,KALPit!$F$10:$BI$170,M$49,FALSE))</f>
        <v/>
      </c>
      <c r="N56" s="226" t="str">
        <f>IF($C56="","",VLOOKUP($C56,KALPit!$F$10:$BI$170,N$49,FALSE))</f>
        <v/>
      </c>
      <c r="O56" s="226" t="str">
        <f>IF($C56="","",VLOOKUP($C56,KALPit!$F$10:$BI$170,O$49,FALSE))</f>
        <v/>
      </c>
      <c r="P56" s="226" t="str">
        <f>IF($C56="","",VLOOKUP($C56,KALPit!$F$10:$BI$170,P$49,FALSE))</f>
        <v/>
      </c>
      <c r="Q56" s="226" t="str">
        <f>IF($C56="","",VLOOKUP($C56,KALPit!$F$10:$BI$170,Q$49,FALSE))</f>
        <v/>
      </c>
      <c r="R56" s="226" t="str">
        <f>IF($C56="","",VLOOKUP($C56,KALPit!$F$10:$BI$170,R$49,FALSE))</f>
        <v/>
      </c>
      <c r="S56" s="226" t="str">
        <f>IF($C56="","",VLOOKUP($C56,KALPit!$F$10:$BI$170,S$49,FALSE))</f>
        <v/>
      </c>
      <c r="T56" s="226" t="str">
        <f>IF($C56="","",VLOOKUP($C56,KALPit!$F$10:$BI$170,T$49,FALSE))</f>
        <v/>
      </c>
      <c r="U56" s="226" t="str">
        <f>IF($C56="","",VLOOKUP($C56,KALPit!$F$10:$BI$170,U$49,FALSE))</f>
        <v/>
      </c>
      <c r="V56" s="226" t="str">
        <f>IF($C56="","",VLOOKUP($C56,KALPit!$F$10:$BI$170,V$49,FALSE))</f>
        <v/>
      </c>
      <c r="W56" s="226" t="str">
        <f>IF($C56="","",VLOOKUP($C56,KALPit!$F$10:$BI$170,W$49,FALSE))</f>
        <v/>
      </c>
      <c r="X56" s="226" t="str">
        <f>IF($C56="","",VLOOKUP($C56,KALPit!$F$10:$BI$170,X$49,FALSE))</f>
        <v/>
      </c>
      <c r="Y56" s="227" t="str">
        <f>IF($C56="","",VLOOKUP($C56,KALPit!$F$10:$BI$170,Y$49,FALSE))</f>
        <v/>
      </c>
      <c r="Z56" s="47" t="str">
        <f>IF($C56="","",VLOOKUP($C56,KALPit!$F$10:$BI$170,Z$49,FALSE))</f>
        <v/>
      </c>
      <c r="AA56" s="226" t="str">
        <f>IF($C56="","",VLOOKUP($C56,KALPit!$F$10:$BI$170,AA$49,FALSE))</f>
        <v/>
      </c>
      <c r="AB56" s="74" t="str">
        <f>IF($C56="","",VLOOKUP($C56,KALPit!$F$10:$BI$170,AB$49,FALSE))</f>
        <v/>
      </c>
      <c r="AC56" s="61" t="str">
        <f>IF($C56="","",VLOOKUP($C56,KALPit!$F$10:$BI$170,AC$49,FALSE))</f>
        <v/>
      </c>
      <c r="AD56" s="261" t="str">
        <f>IF($C56="","",VLOOKUP($C56,KALPit!$F$10:$BI$170,AD$49,FALSE))</f>
        <v/>
      </c>
      <c r="AE56" s="261" t="str">
        <f>IF($C56="","",VLOOKUP($C56,KALPit!$F$10:$BI$170,AE$49,FALSE))</f>
        <v/>
      </c>
      <c r="AF56" s="262" t="str">
        <f>IF($C56="","",VLOOKUP($C56,KALPit!$F$10:$BI$170,AF$49,FALSE))</f>
        <v/>
      </c>
      <c r="AG56" s="61" t="str">
        <f>IF($C56="","",VLOOKUP($C56,KALPit!$F$10:$BI$170,AG$49,FALSE))</f>
        <v/>
      </c>
    </row>
    <row r="57" spans="1:33" x14ac:dyDescent="0.25">
      <c r="Z57" s="228"/>
      <c r="AA57" s="228"/>
      <c r="AB57" s="228"/>
    </row>
    <row r="58" spans="1:33" ht="57" x14ac:dyDescent="0.25">
      <c r="A58" s="18" t="s">
        <v>183</v>
      </c>
      <c r="B58" s="223" t="s">
        <v>118</v>
      </c>
      <c r="C58" s="37" t="s">
        <v>108</v>
      </c>
      <c r="D58" s="37" t="s">
        <v>81</v>
      </c>
      <c r="E58" s="37" t="s">
        <v>92</v>
      </c>
      <c r="F58" s="48" t="s">
        <v>180</v>
      </c>
      <c r="G58" s="40" t="s">
        <v>181</v>
      </c>
      <c r="H58" s="49" t="s">
        <v>182</v>
      </c>
      <c r="I58" s="69" t="s">
        <v>202</v>
      </c>
      <c r="J58" s="40" t="s">
        <v>179</v>
      </c>
      <c r="K58" s="72" t="s">
        <v>176</v>
      </c>
      <c r="L58" s="67" t="s">
        <v>177</v>
      </c>
      <c r="M58" s="68" t="s">
        <v>178</v>
      </c>
      <c r="N58" s="67" t="s">
        <v>50</v>
      </c>
      <c r="O58" s="67" t="s">
        <v>52</v>
      </c>
      <c r="P58" s="67" t="s">
        <v>54</v>
      </c>
      <c r="Q58" s="67" t="s">
        <v>56</v>
      </c>
      <c r="R58" s="67" t="s">
        <v>58</v>
      </c>
      <c r="S58" s="67" t="s">
        <v>98</v>
      </c>
      <c r="T58" s="67" t="s">
        <v>61</v>
      </c>
      <c r="U58" s="67" t="s">
        <v>63</v>
      </c>
      <c r="V58" s="67" t="s">
        <v>65</v>
      </c>
      <c r="W58" s="67" t="s">
        <v>67</v>
      </c>
      <c r="X58" s="67" t="s">
        <v>69</v>
      </c>
      <c r="Y58" s="68" t="s">
        <v>71</v>
      </c>
      <c r="Z58" s="72" t="s">
        <v>189</v>
      </c>
      <c r="AA58" s="67" t="s">
        <v>188</v>
      </c>
      <c r="AB58" s="68" t="s">
        <v>190</v>
      </c>
      <c r="AC58" s="276" t="s">
        <v>403</v>
      </c>
      <c r="AD58" s="67" t="s">
        <v>176</v>
      </c>
      <c r="AE58" s="67" t="s">
        <v>177</v>
      </c>
      <c r="AF58" s="68" t="s">
        <v>178</v>
      </c>
      <c r="AG58" s="276" t="s">
        <v>187</v>
      </c>
    </row>
    <row r="59" spans="1:33" x14ac:dyDescent="0.25">
      <c r="A59">
        <v>1</v>
      </c>
      <c r="B59" s="29" t="s">
        <v>99</v>
      </c>
      <c r="C59" s="30"/>
      <c r="D59" s="30" t="str">
        <f>IF($C59="","",VLOOKUP($C59,KALPit!$F$10:$BI$212,D$4,FALSE))</f>
        <v/>
      </c>
      <c r="E59" s="30" t="str">
        <f>IF($C59="","",VLOOKUP($C59,KALPit!$F$10:$BI$212,E$4+1,FALSE))</f>
        <v/>
      </c>
      <c r="F59" s="46" t="str">
        <f t="shared" ref="F59:F60" si="205">IF($C59="","",IF(AG59&gt;7,1,0))</f>
        <v/>
      </c>
      <c r="G59" s="228" t="str">
        <f t="shared" ref="G59:G60" si="206">IF($C59="","",IF(AG59&gt;6.5,1,0))</f>
        <v/>
      </c>
      <c r="H59" s="229" t="str">
        <f t="shared" ref="H59:H60" si="207">IF($C59="","",IF(AG59&gt;6,1,0))</f>
        <v/>
      </c>
      <c r="I59" s="91" t="str">
        <f>IF($C59="","",VLOOKUP($C59,KALPit!$F$10:$BI$170,I$49,FALSE))</f>
        <v/>
      </c>
      <c r="J59" s="228" t="str">
        <f>IF($C59="","",COUNT(N59:Y59))</f>
        <v/>
      </c>
      <c r="K59" s="46" t="str">
        <f>IF($C59="","",VLOOKUP($C59,KALPit!$F$10:$BI$170,K$49,FALSE))</f>
        <v/>
      </c>
      <c r="L59" s="228" t="str">
        <f>IF($C59="","",VLOOKUP($C59,KALPit!$F$10:$BI$170,L$49,FALSE))</f>
        <v/>
      </c>
      <c r="M59" s="229" t="str">
        <f>IF($C59="","",VLOOKUP($C59,KALPit!$F$10:$BI$170,M$49,FALSE))</f>
        <v/>
      </c>
      <c r="N59" s="228" t="str">
        <f>IF($C59="","",VLOOKUP($C59,KALPit!$F$10:$BI$170,N$49,FALSE))</f>
        <v/>
      </c>
      <c r="O59" s="228" t="str">
        <f>IF($C59="","",VLOOKUP($C59,KALPit!$F$10:$BI$170,O$49,FALSE))</f>
        <v/>
      </c>
      <c r="P59" s="228" t="str">
        <f>IF($C59="","",VLOOKUP($C59,KALPit!$F$10:$BI$170,P$49,FALSE))</f>
        <v/>
      </c>
      <c r="Q59" s="228" t="str">
        <f>IF($C59="","",VLOOKUP($C59,KALPit!$F$10:$BI$170,Q$49,FALSE))</f>
        <v/>
      </c>
      <c r="R59" s="228" t="str">
        <f>IF($C59="","",VLOOKUP($C59,KALPit!$F$10:$BI$170,R$49,FALSE))</f>
        <v/>
      </c>
      <c r="S59" s="228" t="str">
        <f>IF($C59="","",VLOOKUP($C59,KALPit!$F$10:$BI$170,S$49,FALSE))</f>
        <v/>
      </c>
      <c r="T59" s="228" t="str">
        <f>IF($C59="","",VLOOKUP($C59,KALPit!$F$10:$BI$170,T$49,FALSE))</f>
        <v/>
      </c>
      <c r="U59" s="228" t="str">
        <f>IF($C59="","",VLOOKUP($C59,KALPit!$F$10:$BI$170,U$49,FALSE))</f>
        <v/>
      </c>
      <c r="V59" s="228" t="str">
        <f>IF($C59="","",VLOOKUP($C59,KALPit!$F$10:$BI$170,V$49,FALSE))</f>
        <v/>
      </c>
      <c r="W59" s="228" t="str">
        <f>IF($C59="","",VLOOKUP($C59,KALPit!$F$10:$BI$170,W$49,FALSE))</f>
        <v/>
      </c>
      <c r="X59" s="228" t="str">
        <f>IF($C59="","",VLOOKUP($C59,KALPit!$F$10:$BI$170,X$49,FALSE))</f>
        <v/>
      </c>
      <c r="Y59" s="229" t="str">
        <f>IF($C59="","",VLOOKUP($C59,KALPit!$F$10:$BI$170,Y$49,FALSE))</f>
        <v/>
      </c>
      <c r="Z59" s="46" t="str">
        <f>IF($C59="","",VLOOKUP($C59,KALPit!$F$10:$BI$170,Z$49,FALSE))</f>
        <v/>
      </c>
      <c r="AA59" s="228" t="str">
        <f>IF($C59="","",VLOOKUP($C59,KALPit!$F$10:$BI$170,AA$49,FALSE))</f>
        <v/>
      </c>
      <c r="AB59" s="73" t="str">
        <f>IF($C59="","",VLOOKUP($C59,KALPit!$F$10:$BI$170,AB$49,FALSE))</f>
        <v/>
      </c>
      <c r="AC59" s="277" t="str">
        <f>IF($C59="","",VLOOKUP($C59,KALPit!$F$10:$BI$170,AC$49,FALSE))</f>
        <v/>
      </c>
      <c r="AD59" s="263" t="str">
        <f>IF($C59="","",VLOOKUP($C59,KALPit!$F$10:$BI$170,AD$49,FALSE))</f>
        <v/>
      </c>
      <c r="AE59" s="263" t="str">
        <f>IF($C59="","",VLOOKUP($C59,KALPit!$F$10:$BI$170,AE$49,FALSE))</f>
        <v/>
      </c>
      <c r="AF59" s="264" t="str">
        <f>IF($C59="","",VLOOKUP($C59,KALPit!$F$10:$BI$170,AF$49,FALSE))</f>
        <v/>
      </c>
      <c r="AG59" s="277" t="str">
        <f>IF($C59="","",VLOOKUP($C59,KALPit!$F$10:$BI$170,AG$49,FALSE))</f>
        <v/>
      </c>
    </row>
    <row r="60" spans="1:33" x14ac:dyDescent="0.25">
      <c r="A60">
        <v>2</v>
      </c>
      <c r="B60" s="32" t="s">
        <v>119</v>
      </c>
      <c r="C60" s="33"/>
      <c r="D60" s="33" t="str">
        <f>IF($C60="","",VLOOKUP($C60,KALPit!$F$10:$BI$212,D$4,FALSE))</f>
        <v/>
      </c>
      <c r="E60" s="33" t="str">
        <f>IF($C60="","",VLOOKUP($C60,KALPit!$F$10:$BI$212,E$4+1,FALSE))</f>
        <v/>
      </c>
      <c r="F60" s="47" t="str">
        <f t="shared" si="205"/>
        <v/>
      </c>
      <c r="G60" s="226" t="str">
        <f t="shared" si="206"/>
        <v/>
      </c>
      <c r="H60" s="227" t="str">
        <f t="shared" si="207"/>
        <v/>
      </c>
      <c r="I60" s="93" t="str">
        <f>IF($C60="","",VLOOKUP($C60,KALPit!$F$10:$BI$170,I$49,FALSE))</f>
        <v/>
      </c>
      <c r="J60" s="226" t="str">
        <f>IF($C60="","",COUNT(N60:Y60))</f>
        <v/>
      </c>
      <c r="K60" s="47" t="str">
        <f>IF($C60="","",VLOOKUP($C60,KALPit!$F$10:$BI$170,K$49,FALSE))</f>
        <v/>
      </c>
      <c r="L60" s="226" t="str">
        <f>IF($C60="","",VLOOKUP($C60,KALPit!$F$10:$BI$170,L$49,FALSE))</f>
        <v/>
      </c>
      <c r="M60" s="227" t="str">
        <f>IF($C60="","",VLOOKUP($C60,KALPit!$F$10:$BI$170,M$49,FALSE))</f>
        <v/>
      </c>
      <c r="N60" s="226" t="str">
        <f>IF($C60="","",VLOOKUP($C60,KALPit!$F$10:$BI$170,N$49,FALSE))</f>
        <v/>
      </c>
      <c r="O60" s="226" t="str">
        <f>IF($C60="","",VLOOKUP($C60,KALPit!$F$10:$BI$170,O$49,FALSE))</f>
        <v/>
      </c>
      <c r="P60" s="226" t="str">
        <f>IF($C60="","",VLOOKUP($C60,KALPit!$F$10:$BI$170,P$49,FALSE))</f>
        <v/>
      </c>
      <c r="Q60" s="226" t="str">
        <f>IF($C60="","",VLOOKUP($C60,KALPit!$F$10:$BI$170,Q$49,FALSE))</f>
        <v/>
      </c>
      <c r="R60" s="226" t="str">
        <f>IF($C60="","",VLOOKUP($C60,KALPit!$F$10:$BI$170,R$49,FALSE))</f>
        <v/>
      </c>
      <c r="S60" s="226" t="str">
        <f>IF($C60="","",VLOOKUP($C60,KALPit!$F$10:$BI$170,S$49,FALSE))</f>
        <v/>
      </c>
      <c r="T60" s="226" t="str">
        <f>IF($C60="","",VLOOKUP($C60,KALPit!$F$10:$BI$170,T$49,FALSE))</f>
        <v/>
      </c>
      <c r="U60" s="226" t="str">
        <f>IF($C60="","",VLOOKUP($C60,KALPit!$F$10:$BI$170,U$49,FALSE))</f>
        <v/>
      </c>
      <c r="V60" s="226" t="str">
        <f>IF($C60="","",VLOOKUP($C60,KALPit!$F$10:$BI$170,V$49,FALSE))</f>
        <v/>
      </c>
      <c r="W60" s="226" t="str">
        <f>IF($C60="","",VLOOKUP($C60,KALPit!$F$10:$BI$170,W$49,FALSE))</f>
        <v/>
      </c>
      <c r="X60" s="226" t="str">
        <f>IF($C60="","",VLOOKUP($C60,KALPit!$F$10:$BI$170,X$49,FALSE))</f>
        <v/>
      </c>
      <c r="Y60" s="227" t="str">
        <f>IF($C60="","",VLOOKUP($C60,KALPit!$F$10:$BI$170,Y$49,FALSE))</f>
        <v/>
      </c>
      <c r="Z60" s="47" t="str">
        <f>IF($C60="","",VLOOKUP($C60,KALPit!$F$10:$BI$170,Z$49,FALSE))</f>
        <v/>
      </c>
      <c r="AA60" s="226" t="str">
        <f>IF($C60="","",VLOOKUP($C60,KALPit!$F$10:$BI$170,AA$49,FALSE))</f>
        <v/>
      </c>
      <c r="AB60" s="74" t="str">
        <f>IF($C60="","",VLOOKUP($C60,KALPit!$F$10:$BI$170,AB$49,FALSE))</f>
        <v/>
      </c>
      <c r="AC60" s="61" t="str">
        <f>IF($C60="","",VLOOKUP($C60,KALPit!$F$10:$BI$170,AC$49,FALSE))</f>
        <v/>
      </c>
      <c r="AD60" s="261" t="str">
        <f>IF($C60="","",VLOOKUP($C60,KALPit!$F$10:$BI$170,AD$49,FALSE))</f>
        <v/>
      </c>
      <c r="AE60" s="261" t="str">
        <f>IF($C60="","",VLOOKUP($C60,KALPit!$F$10:$BI$170,AE$49,FALSE))</f>
        <v/>
      </c>
      <c r="AF60" s="262" t="str">
        <f>IF($C60="","",VLOOKUP($C60,KALPit!$F$10:$BI$170,AF$49,FALSE))</f>
        <v/>
      </c>
      <c r="AG60" s="61" t="str">
        <f>IF($C60="","",VLOOKUP($C60,KALPit!$F$10:$BI$170,AG$49,FALSE))</f>
        <v/>
      </c>
    </row>
    <row r="61" spans="1:33" x14ac:dyDescent="0.25">
      <c r="Z61" s="228"/>
      <c r="AA61" s="228"/>
      <c r="AB61" s="228"/>
    </row>
    <row r="62" spans="1:33" ht="57" x14ac:dyDescent="0.25">
      <c r="A62" s="18" t="s">
        <v>183</v>
      </c>
      <c r="B62" s="223" t="s">
        <v>120</v>
      </c>
      <c r="C62" s="37" t="s">
        <v>108</v>
      </c>
      <c r="D62" s="37" t="s">
        <v>81</v>
      </c>
      <c r="E62" s="37" t="s">
        <v>92</v>
      </c>
      <c r="F62" s="48" t="s">
        <v>180</v>
      </c>
      <c r="G62" s="40" t="s">
        <v>181</v>
      </c>
      <c r="H62" s="49" t="s">
        <v>182</v>
      </c>
      <c r="I62" s="69" t="s">
        <v>202</v>
      </c>
      <c r="J62" s="40" t="s">
        <v>179</v>
      </c>
      <c r="K62" s="72" t="s">
        <v>176</v>
      </c>
      <c r="L62" s="67" t="s">
        <v>177</v>
      </c>
      <c r="M62" s="68" t="s">
        <v>178</v>
      </c>
      <c r="N62" s="67" t="s">
        <v>50</v>
      </c>
      <c r="O62" s="67" t="s">
        <v>52</v>
      </c>
      <c r="P62" s="67" t="s">
        <v>54</v>
      </c>
      <c r="Q62" s="67" t="s">
        <v>56</v>
      </c>
      <c r="R62" s="67" t="s">
        <v>58</v>
      </c>
      <c r="S62" s="67" t="s">
        <v>98</v>
      </c>
      <c r="T62" s="67" t="s">
        <v>61</v>
      </c>
      <c r="U62" s="67" t="s">
        <v>63</v>
      </c>
      <c r="V62" s="67" t="s">
        <v>65</v>
      </c>
      <c r="W62" s="67" t="s">
        <v>67</v>
      </c>
      <c r="X62" s="67" t="s">
        <v>69</v>
      </c>
      <c r="Y62" s="68" t="s">
        <v>71</v>
      </c>
      <c r="Z62" s="72" t="s">
        <v>189</v>
      </c>
      <c r="AA62" s="67" t="s">
        <v>188</v>
      </c>
      <c r="AB62" s="68" t="s">
        <v>190</v>
      </c>
      <c r="AC62" s="276" t="s">
        <v>403</v>
      </c>
      <c r="AD62" s="67" t="s">
        <v>176</v>
      </c>
      <c r="AE62" s="67" t="s">
        <v>177</v>
      </c>
      <c r="AF62" s="68" t="s">
        <v>178</v>
      </c>
      <c r="AG62" s="276" t="s">
        <v>187</v>
      </c>
    </row>
    <row r="63" spans="1:33" x14ac:dyDescent="0.25">
      <c r="A63">
        <v>1</v>
      </c>
      <c r="B63" s="29" t="s">
        <v>121</v>
      </c>
      <c r="C63" s="30"/>
      <c r="D63" s="30" t="str">
        <f>IF($C63="","",VLOOKUP($C63,KALPit!$F$10:$BI$212,D$4,FALSE))</f>
        <v/>
      </c>
      <c r="E63" s="30" t="str">
        <f>IF($C63="","",VLOOKUP($C63,KALPit!$F$10:$BI$212,E$4+1,FALSE))</f>
        <v/>
      </c>
      <c r="F63" s="46" t="str">
        <f t="shared" ref="F63:F72" si="208">IF($C63="","",IF(AG63&gt;7,1,0))</f>
        <v/>
      </c>
      <c r="G63" s="228" t="str">
        <f t="shared" ref="G63:G72" si="209">IF($C63="","",IF(AG63&gt;6.5,1,0))</f>
        <v/>
      </c>
      <c r="H63" s="229" t="str">
        <f t="shared" ref="H63:H72" si="210">IF($C63="","",IF(AG63&gt;6,1,0))</f>
        <v/>
      </c>
      <c r="I63" s="92" t="str">
        <f>IF($C63="","",VLOOKUP($C63,KALPit!$F$10:$BI$170,I$49,FALSE))</f>
        <v/>
      </c>
      <c r="J63" s="228" t="str">
        <f t="shared" ref="J63:J72" si="211">IF($C63="","",COUNT(N63:Y63))</f>
        <v/>
      </c>
      <c r="K63" s="46" t="str">
        <f>IF($C63="","",VLOOKUP($C63,KALPit!$F$10:$BI$170,K$49,FALSE))</f>
        <v/>
      </c>
      <c r="L63" s="228" t="str">
        <f>IF($C63="","",VLOOKUP($C63,KALPit!$F$10:$BI$170,L$49,FALSE))</f>
        <v/>
      </c>
      <c r="M63" s="229" t="str">
        <f>IF($C63="","",VLOOKUP($C63,KALPit!$F$10:$BI$170,M$49,FALSE))</f>
        <v/>
      </c>
      <c r="N63" s="228" t="str">
        <f>IF($C63="","",VLOOKUP($C63,KALPit!$F$10:$BI$170,N$49,FALSE))</f>
        <v/>
      </c>
      <c r="O63" s="228" t="str">
        <f>IF($C63="","",VLOOKUP($C63,KALPit!$F$10:$BI$170,O$49,FALSE))</f>
        <v/>
      </c>
      <c r="P63" s="228" t="str">
        <f>IF($C63="","",VLOOKUP($C63,KALPit!$F$10:$BI$170,P$49,FALSE))</f>
        <v/>
      </c>
      <c r="Q63" s="228" t="str">
        <f>IF($C63="","",VLOOKUP($C63,KALPit!$F$10:$BI$170,Q$49,FALSE))</f>
        <v/>
      </c>
      <c r="R63" s="228" t="str">
        <f>IF($C63="","",VLOOKUP($C63,KALPit!$F$10:$BI$170,R$49,FALSE))</f>
        <v/>
      </c>
      <c r="S63" s="228" t="str">
        <f>IF($C63="","",VLOOKUP($C63,KALPit!$F$10:$BI$170,S$49,FALSE))</f>
        <v/>
      </c>
      <c r="T63" s="228" t="str">
        <f>IF($C63="","",VLOOKUP($C63,KALPit!$F$10:$BI$170,T$49,FALSE))</f>
        <v/>
      </c>
      <c r="U63" s="228" t="str">
        <f>IF($C63="","",VLOOKUP($C63,KALPit!$F$10:$BI$170,U$49,FALSE))</f>
        <v/>
      </c>
      <c r="V63" s="228" t="str">
        <f>IF($C63="","",VLOOKUP($C63,KALPit!$F$10:$BI$170,V$49,FALSE))</f>
        <v/>
      </c>
      <c r="W63" s="228" t="str">
        <f>IF($C63="","",VLOOKUP($C63,KALPit!$F$10:$BI$170,W$49,FALSE))</f>
        <v/>
      </c>
      <c r="X63" s="228" t="str">
        <f>IF($C63="","",VLOOKUP($C63,KALPit!$F$10:$BI$170,X$49,FALSE))</f>
        <v/>
      </c>
      <c r="Y63" s="229" t="str">
        <f>IF($C63="","",VLOOKUP($C63,KALPit!$F$10:$BI$170,Y$49,FALSE))</f>
        <v/>
      </c>
      <c r="Z63" s="46" t="str">
        <f>IF($C63="","",VLOOKUP($C63,KALPit!$F$10:$BI$170,Z$49,FALSE))</f>
        <v/>
      </c>
      <c r="AA63" s="228" t="str">
        <f>IF($C63="","",VLOOKUP($C63,KALPit!$F$10:$BI$170,AA$49,FALSE))</f>
        <v/>
      </c>
      <c r="AB63" s="73" t="str">
        <f>IF($C63="","",VLOOKUP($C63,KALPit!$F$10:$BI$170,AB$49,FALSE))</f>
        <v/>
      </c>
      <c r="AC63" s="277" t="str">
        <f>IF($C63="","",VLOOKUP($C63,KALPit!$F$10:$BI$170,AC$49,FALSE))</f>
        <v/>
      </c>
      <c r="AD63" s="263" t="str">
        <f>IF($C63="","",VLOOKUP($C63,KALPit!$F$10:$BI$170,AD$49,FALSE))</f>
        <v/>
      </c>
      <c r="AE63" s="263" t="str">
        <f>IF($C63="","",VLOOKUP($C63,KALPit!$F$10:$BI$170,AE$49,FALSE))</f>
        <v/>
      </c>
      <c r="AF63" s="264" t="str">
        <f>IF($C63="","",VLOOKUP($C63,KALPit!$F$10:$BI$170,AF$49,FALSE))</f>
        <v/>
      </c>
      <c r="AG63" s="277" t="str">
        <f>IF($C63="","",VLOOKUP($C63,KALPit!$F$10:$BI$170,AG$49,FALSE))</f>
        <v/>
      </c>
    </row>
    <row r="64" spans="1:33" x14ac:dyDescent="0.25">
      <c r="A64">
        <v>2</v>
      </c>
      <c r="B64" s="29" t="s">
        <v>122</v>
      </c>
      <c r="C64" s="58"/>
      <c r="D64" s="30" t="str">
        <f>IF($C64="","",VLOOKUP($C64,KALPit!$F$10:$BI$212,D$4,FALSE))</f>
        <v/>
      </c>
      <c r="E64" s="30" t="str">
        <f>IF($C64="","",VLOOKUP($C64,KALPit!$F$10:$BI$212,E$4+1,FALSE))</f>
        <v/>
      </c>
      <c r="F64" s="46" t="str">
        <f t="shared" si="208"/>
        <v/>
      </c>
      <c r="G64" s="228" t="str">
        <f t="shared" si="209"/>
        <v/>
      </c>
      <c r="H64" s="229" t="str">
        <f t="shared" si="210"/>
        <v/>
      </c>
      <c r="I64" s="92" t="str">
        <f>IF($C64="","",VLOOKUP($C64,KALPit!$F$10:$BI$170,I$49,FALSE))</f>
        <v/>
      </c>
      <c r="J64" s="228" t="str">
        <f t="shared" si="211"/>
        <v/>
      </c>
      <c r="K64" s="46" t="str">
        <f>IF($C64="","",VLOOKUP($C64,KALPit!$F$10:$BI$170,K$49,FALSE))</f>
        <v/>
      </c>
      <c r="L64" s="228" t="str">
        <f>IF($C64="","",VLOOKUP($C64,KALPit!$F$10:$BI$170,L$49,FALSE))</f>
        <v/>
      </c>
      <c r="M64" s="229" t="str">
        <f>IF($C64="","",VLOOKUP($C64,KALPit!$F$10:$BI$170,M$49,FALSE))</f>
        <v/>
      </c>
      <c r="N64" s="228" t="str">
        <f>IF($C64="","",VLOOKUP($C64,KALPit!$F$10:$BI$170,N$49,FALSE))</f>
        <v/>
      </c>
      <c r="O64" s="228" t="str">
        <f>IF($C64="","",VLOOKUP($C64,KALPit!$F$10:$BI$170,O$49,FALSE))</f>
        <v/>
      </c>
      <c r="P64" s="228" t="str">
        <f>IF($C64="","",VLOOKUP($C64,KALPit!$F$10:$BI$170,P$49,FALSE))</f>
        <v/>
      </c>
      <c r="Q64" s="228" t="str">
        <f>IF($C64="","",VLOOKUP($C64,KALPit!$F$10:$BI$170,Q$49,FALSE))</f>
        <v/>
      </c>
      <c r="R64" s="228" t="str">
        <f>IF($C64="","",VLOOKUP($C64,KALPit!$F$10:$BI$170,R$49,FALSE))</f>
        <v/>
      </c>
      <c r="S64" s="228" t="str">
        <f>IF($C64="","",VLOOKUP($C64,KALPit!$F$10:$BI$170,S$49,FALSE))</f>
        <v/>
      </c>
      <c r="T64" s="228" t="str">
        <f>IF($C64="","",VLOOKUP($C64,KALPit!$F$10:$BI$170,T$49,FALSE))</f>
        <v/>
      </c>
      <c r="U64" s="228" t="str">
        <f>IF($C64="","",VLOOKUP($C64,KALPit!$F$10:$BI$170,U$49,FALSE))</f>
        <v/>
      </c>
      <c r="V64" s="228" t="str">
        <f>IF($C64="","",VLOOKUP($C64,KALPit!$F$10:$BI$170,V$49,FALSE))</f>
        <v/>
      </c>
      <c r="W64" s="228" t="str">
        <f>IF($C64="","",VLOOKUP($C64,KALPit!$F$10:$BI$170,W$49,FALSE))</f>
        <v/>
      </c>
      <c r="X64" s="228" t="str">
        <f>IF($C64="","",VLOOKUP($C64,KALPit!$F$10:$BI$170,X$49,FALSE))</f>
        <v/>
      </c>
      <c r="Y64" s="229" t="str">
        <f>IF($C64="","",VLOOKUP($C64,KALPit!$F$10:$BI$170,Y$49,FALSE))</f>
        <v/>
      </c>
      <c r="Z64" s="46" t="str">
        <f>IF($C64="","",VLOOKUP($C64,KALPit!$F$10:$BI$170,Z$49,FALSE))</f>
        <v/>
      </c>
      <c r="AA64" s="228" t="str">
        <f>IF($C64="","",VLOOKUP($C64,KALPit!$F$10:$BI$170,AA$49,FALSE))</f>
        <v/>
      </c>
      <c r="AB64" s="73" t="str">
        <f>IF($C64="","",VLOOKUP($C64,KALPit!$F$10:$BI$170,AB$49,FALSE))</f>
        <v/>
      </c>
      <c r="AC64" s="60" t="str">
        <f>IF($C64="","",VLOOKUP($C64,KALPit!$F$10:$BI$170,AC$49,FALSE))</f>
        <v/>
      </c>
      <c r="AD64" s="263" t="str">
        <f>IF($C64="","",VLOOKUP($C64,KALPit!$F$10:$BI$170,AD$49,FALSE))</f>
        <v/>
      </c>
      <c r="AE64" s="263" t="str">
        <f>IF($C64="","",VLOOKUP($C64,KALPit!$F$10:$BI$170,AE$49,FALSE))</f>
        <v/>
      </c>
      <c r="AF64" s="264" t="str">
        <f>IF($C64="","",VLOOKUP($C64,KALPit!$F$10:$BI$170,AF$49,FALSE))</f>
        <v/>
      </c>
      <c r="AG64" s="60" t="str">
        <f>IF($C64="","",VLOOKUP($C64,KALPit!$F$10:$BI$170,AG$49,FALSE))</f>
        <v/>
      </c>
    </row>
    <row r="65" spans="1:33" x14ac:dyDescent="0.25">
      <c r="A65">
        <v>3</v>
      </c>
      <c r="B65" s="29" t="s">
        <v>13</v>
      </c>
      <c r="C65" s="58"/>
      <c r="D65" s="30" t="str">
        <f>IF($C65="","",VLOOKUP($C65,KALPit!$F$10:$BI$212,D$4,FALSE))</f>
        <v/>
      </c>
      <c r="E65" s="30" t="str">
        <f>IF($C65="","",VLOOKUP($C65,KALPit!$F$10:$BI$212,E$4+1,FALSE))</f>
        <v/>
      </c>
      <c r="F65" s="46" t="str">
        <f t="shared" si="208"/>
        <v/>
      </c>
      <c r="G65" s="228" t="str">
        <f t="shared" si="209"/>
        <v/>
      </c>
      <c r="H65" s="229" t="str">
        <f t="shared" si="210"/>
        <v/>
      </c>
      <c r="I65" s="92" t="str">
        <f>IF($C65="","",VLOOKUP($C65,KALPit!$F$10:$BI$170,I$49,FALSE))</f>
        <v/>
      </c>
      <c r="J65" s="228" t="str">
        <f t="shared" si="211"/>
        <v/>
      </c>
      <c r="K65" s="46" t="str">
        <f>IF($C65="","",VLOOKUP($C65,KALPit!$F$10:$BI$170,K$49,FALSE))</f>
        <v/>
      </c>
      <c r="L65" s="228" t="str">
        <f>IF($C65="","",VLOOKUP($C65,KALPit!$F$10:$BI$170,L$49,FALSE))</f>
        <v/>
      </c>
      <c r="M65" s="229" t="str">
        <f>IF($C65="","",VLOOKUP($C65,KALPit!$F$10:$BI$170,M$49,FALSE))</f>
        <v/>
      </c>
      <c r="N65" s="228" t="str">
        <f>IF($C65="","",VLOOKUP($C65,KALPit!$F$10:$BI$170,N$49,FALSE))</f>
        <v/>
      </c>
      <c r="O65" s="228" t="str">
        <f>IF($C65="","",VLOOKUP($C65,KALPit!$F$10:$BI$170,O$49,FALSE))</f>
        <v/>
      </c>
      <c r="P65" s="228" t="str">
        <f>IF($C65="","",VLOOKUP($C65,KALPit!$F$10:$BI$170,P$49,FALSE))</f>
        <v/>
      </c>
      <c r="Q65" s="228" t="str">
        <f>IF($C65="","",VLOOKUP($C65,KALPit!$F$10:$BI$170,Q$49,FALSE))</f>
        <v/>
      </c>
      <c r="R65" s="228" t="str">
        <f>IF($C65="","",VLOOKUP($C65,KALPit!$F$10:$BI$170,R$49,FALSE))</f>
        <v/>
      </c>
      <c r="S65" s="228" t="str">
        <f>IF($C65="","",VLOOKUP($C65,KALPit!$F$10:$BI$170,S$49,FALSE))</f>
        <v/>
      </c>
      <c r="T65" s="228" t="str">
        <f>IF($C65="","",VLOOKUP($C65,KALPit!$F$10:$BI$170,T$49,FALSE))</f>
        <v/>
      </c>
      <c r="U65" s="228" t="str">
        <f>IF($C65="","",VLOOKUP($C65,KALPit!$F$10:$BI$170,U$49,FALSE))</f>
        <v/>
      </c>
      <c r="V65" s="228" t="str">
        <f>IF($C65="","",VLOOKUP($C65,KALPit!$F$10:$BI$170,V$49,FALSE))</f>
        <v/>
      </c>
      <c r="W65" s="228" t="str">
        <f>IF($C65="","",VLOOKUP($C65,KALPit!$F$10:$BI$170,W$49,FALSE))</f>
        <v/>
      </c>
      <c r="X65" s="228" t="str">
        <f>IF($C65="","",VLOOKUP($C65,KALPit!$F$10:$BI$170,X$49,FALSE))</f>
        <v/>
      </c>
      <c r="Y65" s="229" t="str">
        <f>IF($C65="","",VLOOKUP($C65,KALPit!$F$10:$BI$170,Y$49,FALSE))</f>
        <v/>
      </c>
      <c r="Z65" s="46" t="str">
        <f>IF($C65="","",VLOOKUP($C65,KALPit!$F$10:$BI$170,Z$49,FALSE))</f>
        <v/>
      </c>
      <c r="AA65" s="228" t="str">
        <f>IF($C65="","",VLOOKUP($C65,KALPit!$F$10:$BI$170,AA$49,FALSE))</f>
        <v/>
      </c>
      <c r="AB65" s="73" t="str">
        <f>IF($C65="","",VLOOKUP($C65,KALPit!$F$10:$BI$170,AB$49,FALSE))</f>
        <v/>
      </c>
      <c r="AC65" s="60" t="str">
        <f>IF($C65="","",VLOOKUP($C65,KALPit!$F$10:$BI$170,AC$49,FALSE))</f>
        <v/>
      </c>
      <c r="AD65" s="263" t="str">
        <f>IF($C65="","",VLOOKUP($C65,KALPit!$F$10:$BI$170,AD$49,FALSE))</f>
        <v/>
      </c>
      <c r="AE65" s="263" t="str">
        <f>IF($C65="","",VLOOKUP($C65,KALPit!$F$10:$BI$170,AE$49,FALSE))</f>
        <v/>
      </c>
      <c r="AF65" s="264" t="str">
        <f>IF($C65="","",VLOOKUP($C65,KALPit!$F$10:$BI$170,AF$49,FALSE))</f>
        <v/>
      </c>
      <c r="AG65" s="60" t="str">
        <f>IF($C65="","",VLOOKUP($C65,KALPit!$F$10:$BI$170,AG$49,FALSE))</f>
        <v/>
      </c>
    </row>
    <row r="66" spans="1:33" x14ac:dyDescent="0.25">
      <c r="A66">
        <v>4</v>
      </c>
      <c r="B66" s="29" t="s">
        <v>13</v>
      </c>
      <c r="C66" s="58"/>
      <c r="D66" s="30" t="str">
        <f>IF($C66="","",VLOOKUP($C66,KALPit!$F$10:$BI$212,D$4,FALSE))</f>
        <v/>
      </c>
      <c r="E66" s="30" t="str">
        <f>IF($C66="","",VLOOKUP($C66,KALPit!$F$10:$BI$212,E$4+1,FALSE))</f>
        <v/>
      </c>
      <c r="F66" s="46" t="str">
        <f t="shared" si="208"/>
        <v/>
      </c>
      <c r="G66" s="228" t="str">
        <f t="shared" si="209"/>
        <v/>
      </c>
      <c r="H66" s="229" t="str">
        <f t="shared" si="210"/>
        <v/>
      </c>
      <c r="I66" s="92" t="str">
        <f>IF($C66="","",VLOOKUP($C66,KALPit!$F$10:$BI$170,I$49,FALSE))</f>
        <v/>
      </c>
      <c r="J66" s="228" t="str">
        <f t="shared" si="211"/>
        <v/>
      </c>
      <c r="K66" s="46" t="str">
        <f>IF($C66="","",VLOOKUP($C66,KALPit!$F$10:$BI$170,K$49,FALSE))</f>
        <v/>
      </c>
      <c r="L66" s="228" t="str">
        <f>IF($C66="","",VLOOKUP($C66,KALPit!$F$10:$BI$170,L$49,FALSE))</f>
        <v/>
      </c>
      <c r="M66" s="229" t="str">
        <f>IF($C66="","",VLOOKUP($C66,KALPit!$F$10:$BI$170,M$49,FALSE))</f>
        <v/>
      </c>
      <c r="N66" s="228" t="str">
        <f>IF($C66="","",VLOOKUP($C66,KALPit!$F$10:$BI$170,N$49,FALSE))</f>
        <v/>
      </c>
      <c r="O66" s="228" t="str">
        <f>IF($C66="","",VLOOKUP($C66,KALPit!$F$10:$BI$170,O$49,FALSE))</f>
        <v/>
      </c>
      <c r="P66" s="228" t="str">
        <f>IF($C66="","",VLOOKUP($C66,KALPit!$F$10:$BI$170,P$49,FALSE))</f>
        <v/>
      </c>
      <c r="Q66" s="228" t="str">
        <f>IF($C66="","",VLOOKUP($C66,KALPit!$F$10:$BI$170,Q$49,FALSE))</f>
        <v/>
      </c>
      <c r="R66" s="228" t="str">
        <f>IF($C66="","",VLOOKUP($C66,KALPit!$F$10:$BI$170,R$49,FALSE))</f>
        <v/>
      </c>
      <c r="S66" s="228" t="str">
        <f>IF($C66="","",VLOOKUP($C66,KALPit!$F$10:$BI$170,S$49,FALSE))</f>
        <v/>
      </c>
      <c r="T66" s="228" t="str">
        <f>IF($C66="","",VLOOKUP($C66,KALPit!$F$10:$BI$170,T$49,FALSE))</f>
        <v/>
      </c>
      <c r="U66" s="228" t="str">
        <f>IF($C66="","",VLOOKUP($C66,KALPit!$F$10:$BI$170,U$49,FALSE))</f>
        <v/>
      </c>
      <c r="V66" s="228" t="str">
        <f>IF($C66="","",VLOOKUP($C66,KALPit!$F$10:$BI$170,V$49,FALSE))</f>
        <v/>
      </c>
      <c r="W66" s="228" t="str">
        <f>IF($C66="","",VLOOKUP($C66,KALPit!$F$10:$BI$170,W$49,FALSE))</f>
        <v/>
      </c>
      <c r="X66" s="228" t="str">
        <f>IF($C66="","",VLOOKUP($C66,KALPit!$F$10:$BI$170,X$49,FALSE))</f>
        <v/>
      </c>
      <c r="Y66" s="229" t="str">
        <f>IF($C66="","",VLOOKUP($C66,KALPit!$F$10:$BI$170,Y$49,FALSE))</f>
        <v/>
      </c>
      <c r="Z66" s="46" t="str">
        <f>IF($C66="","",VLOOKUP($C66,KALPit!$F$10:$BI$170,Z$49,FALSE))</f>
        <v/>
      </c>
      <c r="AA66" s="228" t="str">
        <f>IF($C66="","",VLOOKUP($C66,KALPit!$F$10:$BI$170,AA$49,FALSE))</f>
        <v/>
      </c>
      <c r="AB66" s="73" t="str">
        <f>IF($C66="","",VLOOKUP($C66,KALPit!$F$10:$BI$170,AB$49,FALSE))</f>
        <v/>
      </c>
      <c r="AC66" s="60" t="str">
        <f>IF($C66="","",VLOOKUP($C66,KALPit!$F$10:$BI$170,AC$49,FALSE))</f>
        <v/>
      </c>
      <c r="AD66" s="263" t="str">
        <f>IF($C66="","",VLOOKUP($C66,KALPit!$F$10:$BI$170,AD$49,FALSE))</f>
        <v/>
      </c>
      <c r="AE66" s="263" t="str">
        <f>IF($C66="","",VLOOKUP($C66,KALPit!$F$10:$BI$170,AE$49,FALSE))</f>
        <v/>
      </c>
      <c r="AF66" s="264" t="str">
        <f>IF($C66="","",VLOOKUP($C66,KALPit!$F$10:$BI$170,AF$49,FALSE))</f>
        <v/>
      </c>
      <c r="AG66" s="60" t="str">
        <f>IF($C66="","",VLOOKUP($C66,KALPit!$F$10:$BI$170,AG$49,FALSE))</f>
        <v/>
      </c>
    </row>
    <row r="67" spans="1:33" x14ac:dyDescent="0.25">
      <c r="A67">
        <v>5</v>
      </c>
      <c r="B67" s="29" t="s">
        <v>13</v>
      </c>
      <c r="C67" s="58"/>
      <c r="D67" s="30" t="str">
        <f>IF($C67="","",VLOOKUP($C67,KALPit!$F$10:$BI$212,D$4,FALSE))</f>
        <v/>
      </c>
      <c r="E67" s="30" t="str">
        <f>IF($C67="","",VLOOKUP($C67,KALPit!$F$10:$BI$212,E$4+1,FALSE))</f>
        <v/>
      </c>
      <c r="F67" s="46" t="str">
        <f t="shared" si="208"/>
        <v/>
      </c>
      <c r="G67" s="228" t="str">
        <f t="shared" si="209"/>
        <v/>
      </c>
      <c r="H67" s="229" t="str">
        <f t="shared" si="210"/>
        <v/>
      </c>
      <c r="I67" s="92" t="str">
        <f>IF($C67="","",VLOOKUP($C67,KALPit!$F$10:$BI$170,I$49,FALSE))</f>
        <v/>
      </c>
      <c r="J67" s="228" t="str">
        <f t="shared" ref="J67:J71" si="212">IF($C67="","",COUNT(N67:Y67))</f>
        <v/>
      </c>
      <c r="K67" s="46" t="str">
        <f>IF($C67="","",VLOOKUP($C67,KALPit!$F$10:$BI$170,K$49,FALSE))</f>
        <v/>
      </c>
      <c r="L67" s="228" t="str">
        <f>IF($C67="","",VLOOKUP($C67,KALPit!$F$10:$BI$170,L$49,FALSE))</f>
        <v/>
      </c>
      <c r="M67" s="229" t="str">
        <f>IF($C67="","",VLOOKUP($C67,KALPit!$F$10:$BI$170,M$49,FALSE))</f>
        <v/>
      </c>
      <c r="N67" s="228" t="str">
        <f>IF($C67="","",VLOOKUP($C67,KALPit!$F$10:$BI$170,N$49,FALSE))</f>
        <v/>
      </c>
      <c r="O67" s="228" t="str">
        <f>IF($C67="","",VLOOKUP($C67,KALPit!$F$10:$BI$170,O$49,FALSE))</f>
        <v/>
      </c>
      <c r="P67" s="228" t="str">
        <f>IF($C67="","",VLOOKUP($C67,KALPit!$F$10:$BI$170,P$49,FALSE))</f>
        <v/>
      </c>
      <c r="Q67" s="228" t="str">
        <f>IF($C67="","",VLOOKUP($C67,KALPit!$F$10:$BI$170,Q$49,FALSE))</f>
        <v/>
      </c>
      <c r="R67" s="228" t="str">
        <f>IF($C67="","",VLOOKUP($C67,KALPit!$F$10:$BI$170,R$49,FALSE))</f>
        <v/>
      </c>
      <c r="S67" s="228" t="str">
        <f>IF($C67="","",VLOOKUP($C67,KALPit!$F$10:$BI$170,S$49,FALSE))</f>
        <v/>
      </c>
      <c r="T67" s="228" t="str">
        <f>IF($C67="","",VLOOKUP($C67,KALPit!$F$10:$BI$170,T$49,FALSE))</f>
        <v/>
      </c>
      <c r="U67" s="228" t="str">
        <f>IF($C67="","",VLOOKUP($C67,KALPit!$F$10:$BI$170,U$49,FALSE))</f>
        <v/>
      </c>
      <c r="V67" s="228" t="str">
        <f>IF($C67="","",VLOOKUP($C67,KALPit!$F$10:$BI$170,V$49,FALSE))</f>
        <v/>
      </c>
      <c r="W67" s="228" t="str">
        <f>IF($C67="","",VLOOKUP($C67,KALPit!$F$10:$BI$170,W$49,FALSE))</f>
        <v/>
      </c>
      <c r="X67" s="228" t="str">
        <f>IF($C67="","",VLOOKUP($C67,KALPit!$F$10:$BI$170,X$49,FALSE))</f>
        <v/>
      </c>
      <c r="Y67" s="229" t="str">
        <f>IF($C67="","",VLOOKUP($C67,KALPit!$F$10:$BI$170,Y$49,FALSE))</f>
        <v/>
      </c>
      <c r="Z67" s="46" t="str">
        <f>IF($C67="","",VLOOKUP($C67,KALPit!$F$10:$BI$170,Z$49,FALSE))</f>
        <v/>
      </c>
      <c r="AA67" s="228" t="str">
        <f>IF($C67="","",VLOOKUP($C67,KALPit!$F$10:$BI$170,AA$49,FALSE))</f>
        <v/>
      </c>
      <c r="AB67" s="73" t="str">
        <f>IF($C67="","",VLOOKUP($C67,KALPit!$F$10:$BI$170,AB$49,FALSE))</f>
        <v/>
      </c>
      <c r="AC67" s="60" t="str">
        <f>IF($C67="","",VLOOKUP($C67,KALPit!$F$10:$BI$170,AC$49,FALSE))</f>
        <v/>
      </c>
      <c r="AD67" s="263" t="str">
        <f>IF($C67="","",VLOOKUP($C67,KALPit!$F$10:$BI$170,AD$49,FALSE))</f>
        <v/>
      </c>
      <c r="AE67" s="263" t="str">
        <f>IF($C67="","",VLOOKUP($C67,KALPit!$F$10:$BI$170,AE$49,FALSE))</f>
        <v/>
      </c>
      <c r="AF67" s="264" t="str">
        <f>IF($C67="","",VLOOKUP($C67,KALPit!$F$10:$BI$170,AF$49,FALSE))</f>
        <v/>
      </c>
      <c r="AG67" s="60" t="str">
        <f>IF($C67="","",VLOOKUP($C67,KALPit!$F$10:$BI$170,AG$49,FALSE))</f>
        <v/>
      </c>
    </row>
    <row r="68" spans="1:33" x14ac:dyDescent="0.25">
      <c r="A68">
        <v>6</v>
      </c>
      <c r="B68" s="29" t="s">
        <v>13</v>
      </c>
      <c r="C68" s="58"/>
      <c r="D68" s="30" t="str">
        <f>IF($C68="","",VLOOKUP($C68,KALPit!$F$10:$BI$212,D$4,FALSE))</f>
        <v/>
      </c>
      <c r="E68" s="30" t="str">
        <f>IF($C68="","",VLOOKUP($C68,KALPit!$F$10:$BI$212,E$4+1,FALSE))</f>
        <v/>
      </c>
      <c r="F68" s="46" t="str">
        <f t="shared" si="208"/>
        <v/>
      </c>
      <c r="G68" s="228" t="str">
        <f t="shared" si="209"/>
        <v/>
      </c>
      <c r="H68" s="229" t="str">
        <f t="shared" si="210"/>
        <v/>
      </c>
      <c r="I68" s="92" t="str">
        <f>IF($C68="","",VLOOKUP($C68,KALPit!$F$10:$BI$170,I$49,FALSE))</f>
        <v/>
      </c>
      <c r="J68" s="228" t="str">
        <f t="shared" si="212"/>
        <v/>
      </c>
      <c r="K68" s="46" t="str">
        <f>IF($C68="","",VLOOKUP($C68,KALPit!$F$10:$BI$170,K$49,FALSE))</f>
        <v/>
      </c>
      <c r="L68" s="228" t="str">
        <f>IF($C68="","",VLOOKUP($C68,KALPit!$F$10:$BI$170,L$49,FALSE))</f>
        <v/>
      </c>
      <c r="M68" s="229" t="str">
        <f>IF($C68="","",VLOOKUP($C68,KALPit!$F$10:$BI$170,M$49,FALSE))</f>
        <v/>
      </c>
      <c r="N68" s="228" t="str">
        <f>IF($C68="","",VLOOKUP($C68,KALPit!$F$10:$BI$170,N$49,FALSE))</f>
        <v/>
      </c>
      <c r="O68" s="228" t="str">
        <f>IF($C68="","",VLOOKUP($C68,KALPit!$F$10:$BI$170,O$49,FALSE))</f>
        <v/>
      </c>
      <c r="P68" s="228" t="str">
        <f>IF($C68="","",VLOOKUP($C68,KALPit!$F$10:$BI$170,P$49,FALSE))</f>
        <v/>
      </c>
      <c r="Q68" s="228" t="str">
        <f>IF($C68="","",VLOOKUP($C68,KALPit!$F$10:$BI$170,Q$49,FALSE))</f>
        <v/>
      </c>
      <c r="R68" s="228" t="str">
        <f>IF($C68="","",VLOOKUP($C68,KALPit!$F$10:$BI$170,R$49,FALSE))</f>
        <v/>
      </c>
      <c r="S68" s="228" t="str">
        <f>IF($C68="","",VLOOKUP($C68,KALPit!$F$10:$BI$170,S$49,FALSE))</f>
        <v/>
      </c>
      <c r="T68" s="228" t="str">
        <f>IF($C68="","",VLOOKUP($C68,KALPit!$F$10:$BI$170,T$49,FALSE))</f>
        <v/>
      </c>
      <c r="U68" s="228" t="str">
        <f>IF($C68="","",VLOOKUP($C68,KALPit!$F$10:$BI$170,U$49,FALSE))</f>
        <v/>
      </c>
      <c r="V68" s="228" t="str">
        <f>IF($C68="","",VLOOKUP($C68,KALPit!$F$10:$BI$170,V$49,FALSE))</f>
        <v/>
      </c>
      <c r="W68" s="228" t="str">
        <f>IF($C68="","",VLOOKUP($C68,KALPit!$F$10:$BI$170,W$49,FALSE))</f>
        <v/>
      </c>
      <c r="X68" s="228" t="str">
        <f>IF($C68="","",VLOOKUP($C68,KALPit!$F$10:$BI$170,X$49,FALSE))</f>
        <v/>
      </c>
      <c r="Y68" s="229" t="str">
        <f>IF($C68="","",VLOOKUP($C68,KALPit!$F$10:$BI$170,Y$49,FALSE))</f>
        <v/>
      </c>
      <c r="Z68" s="46" t="str">
        <f>IF($C68="","",VLOOKUP($C68,KALPit!$F$10:$BI$170,Z$49,FALSE))</f>
        <v/>
      </c>
      <c r="AA68" s="228" t="str">
        <f>IF($C68="","",VLOOKUP($C68,KALPit!$F$10:$BI$170,AA$49,FALSE))</f>
        <v/>
      </c>
      <c r="AB68" s="73" t="str">
        <f>IF($C68="","",VLOOKUP($C68,KALPit!$F$10:$BI$170,AB$49,FALSE))</f>
        <v/>
      </c>
      <c r="AC68" s="60" t="str">
        <f>IF($C68="","",VLOOKUP($C68,KALPit!$F$10:$BI$170,AC$49,FALSE))</f>
        <v/>
      </c>
      <c r="AD68" s="263" t="str">
        <f>IF($C68="","",VLOOKUP($C68,KALPit!$F$10:$BI$170,AD$49,FALSE))</f>
        <v/>
      </c>
      <c r="AE68" s="263" t="str">
        <f>IF($C68="","",VLOOKUP($C68,KALPit!$F$10:$BI$170,AE$49,FALSE))</f>
        <v/>
      </c>
      <c r="AF68" s="264" t="str">
        <f>IF($C68="","",VLOOKUP($C68,KALPit!$F$10:$BI$170,AF$49,FALSE))</f>
        <v/>
      </c>
      <c r="AG68" s="60" t="str">
        <f>IF($C68="","",VLOOKUP($C68,KALPit!$F$10:$BI$170,AG$49,FALSE))</f>
        <v/>
      </c>
    </row>
    <row r="69" spans="1:33" x14ac:dyDescent="0.25">
      <c r="A69">
        <v>7</v>
      </c>
      <c r="B69" s="29" t="s">
        <v>13</v>
      </c>
      <c r="C69" s="58"/>
      <c r="D69" s="30" t="str">
        <f>IF($C69="","",VLOOKUP($C69,KALPit!$F$10:$BI$212,D$4,FALSE))</f>
        <v/>
      </c>
      <c r="E69" s="30" t="str">
        <f>IF($C69="","",VLOOKUP($C69,KALPit!$F$10:$BI$212,E$4+1,FALSE))</f>
        <v/>
      </c>
      <c r="F69" s="46" t="str">
        <f t="shared" si="208"/>
        <v/>
      </c>
      <c r="G69" s="228" t="str">
        <f t="shared" si="209"/>
        <v/>
      </c>
      <c r="H69" s="229" t="str">
        <f t="shared" si="210"/>
        <v/>
      </c>
      <c r="I69" s="92" t="str">
        <f>IF($C69="","",VLOOKUP($C69,KALPit!$F$10:$BI$170,I$49,FALSE))</f>
        <v/>
      </c>
      <c r="J69" s="228" t="str">
        <f t="shared" si="212"/>
        <v/>
      </c>
      <c r="K69" s="46" t="str">
        <f>IF($C69="","",VLOOKUP($C69,KALPit!$F$10:$BI$170,K$49,FALSE))</f>
        <v/>
      </c>
      <c r="L69" s="228" t="str">
        <f>IF($C69="","",VLOOKUP($C69,KALPit!$F$10:$BI$170,L$49,FALSE))</f>
        <v/>
      </c>
      <c r="M69" s="229" t="str">
        <f>IF($C69="","",VLOOKUP($C69,KALPit!$F$10:$BI$170,M$49,FALSE))</f>
        <v/>
      </c>
      <c r="N69" s="228" t="str">
        <f>IF($C69="","",VLOOKUP($C69,KALPit!$F$10:$BI$170,N$49,FALSE))</f>
        <v/>
      </c>
      <c r="O69" s="228" t="str">
        <f>IF($C69="","",VLOOKUP($C69,KALPit!$F$10:$BI$170,O$49,FALSE))</f>
        <v/>
      </c>
      <c r="P69" s="228" t="str">
        <f>IF($C69="","",VLOOKUP($C69,KALPit!$F$10:$BI$170,P$49,FALSE))</f>
        <v/>
      </c>
      <c r="Q69" s="228" t="str">
        <f>IF($C69="","",VLOOKUP($C69,KALPit!$F$10:$BI$170,Q$49,FALSE))</f>
        <v/>
      </c>
      <c r="R69" s="228" t="str">
        <f>IF($C69="","",VLOOKUP($C69,KALPit!$F$10:$BI$170,R$49,FALSE))</f>
        <v/>
      </c>
      <c r="S69" s="228" t="str">
        <f>IF($C69="","",VLOOKUP($C69,KALPit!$F$10:$BI$170,S$49,FALSE))</f>
        <v/>
      </c>
      <c r="T69" s="228" t="str">
        <f>IF($C69="","",VLOOKUP($C69,KALPit!$F$10:$BI$170,T$49,FALSE))</f>
        <v/>
      </c>
      <c r="U69" s="228" t="str">
        <f>IF($C69="","",VLOOKUP($C69,KALPit!$F$10:$BI$170,U$49,FALSE))</f>
        <v/>
      </c>
      <c r="V69" s="228" t="str">
        <f>IF($C69="","",VLOOKUP($C69,KALPit!$F$10:$BI$170,V$49,FALSE))</f>
        <v/>
      </c>
      <c r="W69" s="228" t="str">
        <f>IF($C69="","",VLOOKUP($C69,KALPit!$F$10:$BI$170,W$49,FALSE))</f>
        <v/>
      </c>
      <c r="X69" s="228" t="str">
        <f>IF($C69="","",VLOOKUP($C69,KALPit!$F$10:$BI$170,X$49,FALSE))</f>
        <v/>
      </c>
      <c r="Y69" s="229" t="str">
        <f>IF($C69="","",VLOOKUP($C69,KALPit!$F$10:$BI$170,Y$49,FALSE))</f>
        <v/>
      </c>
      <c r="Z69" s="46" t="str">
        <f>IF($C69="","",VLOOKUP($C69,KALPit!$F$10:$BI$170,Z$49,FALSE))</f>
        <v/>
      </c>
      <c r="AA69" s="228" t="str">
        <f>IF($C69="","",VLOOKUP($C69,KALPit!$F$10:$BI$170,AA$49,FALSE))</f>
        <v/>
      </c>
      <c r="AB69" s="73" t="str">
        <f>IF($C69="","",VLOOKUP($C69,KALPit!$F$10:$BI$170,AB$49,FALSE))</f>
        <v/>
      </c>
      <c r="AC69" s="60" t="str">
        <f>IF($C69="","",VLOOKUP($C69,KALPit!$F$10:$BI$170,AC$49,FALSE))</f>
        <v/>
      </c>
      <c r="AD69" s="263" t="str">
        <f>IF($C69="","",VLOOKUP($C69,KALPit!$F$10:$BI$170,AD$49,FALSE))</f>
        <v/>
      </c>
      <c r="AE69" s="263" t="str">
        <f>IF($C69="","",VLOOKUP($C69,KALPit!$F$10:$BI$170,AE$49,FALSE))</f>
        <v/>
      </c>
      <c r="AF69" s="264" t="str">
        <f>IF($C69="","",VLOOKUP($C69,KALPit!$F$10:$BI$170,AF$49,FALSE))</f>
        <v/>
      </c>
      <c r="AG69" s="60" t="str">
        <f>IF($C69="","",VLOOKUP($C69,KALPit!$F$10:$BI$170,AG$49,FALSE))</f>
        <v/>
      </c>
    </row>
    <row r="70" spans="1:33" x14ac:dyDescent="0.25">
      <c r="A70">
        <v>8</v>
      </c>
      <c r="B70" s="29" t="s">
        <v>13</v>
      </c>
      <c r="C70" s="58"/>
      <c r="D70" s="30" t="str">
        <f>IF($C70="","",VLOOKUP($C70,KALPit!$F$10:$BI$212,D$4,FALSE))</f>
        <v/>
      </c>
      <c r="E70" s="30" t="str">
        <f>IF($C70="","",VLOOKUP($C70,KALPit!$F$10:$BI$212,E$4+1,FALSE))</f>
        <v/>
      </c>
      <c r="F70" s="46" t="str">
        <f t="shared" si="208"/>
        <v/>
      </c>
      <c r="G70" s="228" t="str">
        <f t="shared" si="209"/>
        <v/>
      </c>
      <c r="H70" s="229" t="str">
        <f t="shared" si="210"/>
        <v/>
      </c>
      <c r="I70" s="92" t="str">
        <f>IF($C70="","",VLOOKUP($C70,KALPit!$F$10:$BI$170,I$49,FALSE))</f>
        <v/>
      </c>
      <c r="J70" s="228" t="str">
        <f t="shared" si="212"/>
        <v/>
      </c>
      <c r="K70" s="46" t="str">
        <f>IF($C70="","",VLOOKUP($C70,KALPit!$F$10:$BI$170,K$49,FALSE))</f>
        <v/>
      </c>
      <c r="L70" s="228" t="str">
        <f>IF($C70="","",VLOOKUP($C70,KALPit!$F$10:$BI$170,L$49,FALSE))</f>
        <v/>
      </c>
      <c r="M70" s="229" t="str">
        <f>IF($C70="","",VLOOKUP($C70,KALPit!$F$10:$BI$170,M$49,FALSE))</f>
        <v/>
      </c>
      <c r="N70" s="228" t="str">
        <f>IF($C70="","",VLOOKUP($C70,KALPit!$F$10:$BI$170,N$49,FALSE))</f>
        <v/>
      </c>
      <c r="O70" s="228" t="str">
        <f>IF($C70="","",VLOOKUP($C70,KALPit!$F$10:$BI$170,O$49,FALSE))</f>
        <v/>
      </c>
      <c r="P70" s="228" t="str">
        <f>IF($C70="","",VLOOKUP($C70,KALPit!$F$10:$BI$170,P$49,FALSE))</f>
        <v/>
      </c>
      <c r="Q70" s="228" t="str">
        <f>IF($C70="","",VLOOKUP($C70,KALPit!$F$10:$BI$170,Q$49,FALSE))</f>
        <v/>
      </c>
      <c r="R70" s="228" t="str">
        <f>IF($C70="","",VLOOKUP($C70,KALPit!$F$10:$BI$170,R$49,FALSE))</f>
        <v/>
      </c>
      <c r="S70" s="228" t="str">
        <f>IF($C70="","",VLOOKUP($C70,KALPit!$F$10:$BI$170,S$49,FALSE))</f>
        <v/>
      </c>
      <c r="T70" s="228" t="str">
        <f>IF($C70="","",VLOOKUP($C70,KALPit!$F$10:$BI$170,T$49,FALSE))</f>
        <v/>
      </c>
      <c r="U70" s="228" t="str">
        <f>IF($C70="","",VLOOKUP($C70,KALPit!$F$10:$BI$170,U$49,FALSE))</f>
        <v/>
      </c>
      <c r="V70" s="228" t="str">
        <f>IF($C70="","",VLOOKUP($C70,KALPit!$F$10:$BI$170,V$49,FALSE))</f>
        <v/>
      </c>
      <c r="W70" s="228" t="str">
        <f>IF($C70="","",VLOOKUP($C70,KALPit!$F$10:$BI$170,W$49,FALSE))</f>
        <v/>
      </c>
      <c r="X70" s="228" t="str">
        <f>IF($C70="","",VLOOKUP($C70,KALPit!$F$10:$BI$170,X$49,FALSE))</f>
        <v/>
      </c>
      <c r="Y70" s="229" t="str">
        <f>IF($C70="","",VLOOKUP($C70,KALPit!$F$10:$BI$170,Y$49,FALSE))</f>
        <v/>
      </c>
      <c r="Z70" s="46" t="str">
        <f>IF($C70="","",VLOOKUP($C70,KALPit!$F$10:$BI$170,Z$49,FALSE))</f>
        <v/>
      </c>
      <c r="AA70" s="228" t="str">
        <f>IF($C70="","",VLOOKUP($C70,KALPit!$F$10:$BI$170,AA$49,FALSE))</f>
        <v/>
      </c>
      <c r="AB70" s="73" t="str">
        <f>IF($C70="","",VLOOKUP($C70,KALPit!$F$10:$BI$170,AB$49,FALSE))</f>
        <v/>
      </c>
      <c r="AC70" s="60" t="str">
        <f>IF($C70="","",VLOOKUP($C70,KALPit!$F$10:$BI$170,AC$49,FALSE))</f>
        <v/>
      </c>
      <c r="AD70" s="263" t="str">
        <f>IF($C70="","",VLOOKUP($C70,KALPit!$F$10:$BI$170,AD$49,FALSE))</f>
        <v/>
      </c>
      <c r="AE70" s="263" t="str">
        <f>IF($C70="","",VLOOKUP($C70,KALPit!$F$10:$BI$170,AE$49,FALSE))</f>
        <v/>
      </c>
      <c r="AF70" s="264" t="str">
        <f>IF($C70="","",VLOOKUP($C70,KALPit!$F$10:$BI$170,AF$49,FALSE))</f>
        <v/>
      </c>
      <c r="AG70" s="60" t="str">
        <f>IF($C70="","",VLOOKUP($C70,KALPit!$F$10:$BI$170,AG$49,FALSE))</f>
        <v/>
      </c>
    </row>
    <row r="71" spans="1:33" x14ac:dyDescent="0.25">
      <c r="A71">
        <v>9</v>
      </c>
      <c r="B71" s="29" t="s">
        <v>13</v>
      </c>
      <c r="C71" s="58"/>
      <c r="D71" s="30" t="str">
        <f>IF($C71="","",VLOOKUP($C71,KALPit!$F$10:$BI$212,D$4,FALSE))</f>
        <v/>
      </c>
      <c r="E71" s="30" t="str">
        <f>IF($C71="","",VLOOKUP($C71,KALPit!$F$10:$BI$212,E$4+1,FALSE))</f>
        <v/>
      </c>
      <c r="F71" s="46" t="str">
        <f t="shared" si="208"/>
        <v/>
      </c>
      <c r="G71" s="228" t="str">
        <f t="shared" si="209"/>
        <v/>
      </c>
      <c r="H71" s="229" t="str">
        <f t="shared" si="210"/>
        <v/>
      </c>
      <c r="I71" s="92" t="str">
        <f>IF($C71="","",VLOOKUP($C71,KALPit!$F$10:$BI$170,I$49,FALSE))</f>
        <v/>
      </c>
      <c r="J71" s="228" t="str">
        <f t="shared" si="212"/>
        <v/>
      </c>
      <c r="K71" s="46" t="str">
        <f>IF($C71="","",VLOOKUP($C71,KALPit!$F$10:$BI$170,K$49,FALSE))</f>
        <v/>
      </c>
      <c r="L71" s="228" t="str">
        <f>IF($C71="","",VLOOKUP($C71,KALPit!$F$10:$BI$170,L$49,FALSE))</f>
        <v/>
      </c>
      <c r="M71" s="229" t="str">
        <f>IF($C71="","",VLOOKUP($C71,KALPit!$F$10:$BI$170,M$49,FALSE))</f>
        <v/>
      </c>
      <c r="N71" s="228" t="str">
        <f>IF($C71="","",VLOOKUP($C71,KALPit!$F$10:$BI$170,N$49,FALSE))</f>
        <v/>
      </c>
      <c r="O71" s="228" t="str">
        <f>IF($C71="","",VLOOKUP($C71,KALPit!$F$10:$BI$170,O$49,FALSE))</f>
        <v/>
      </c>
      <c r="P71" s="228" t="str">
        <f>IF($C71="","",VLOOKUP($C71,KALPit!$F$10:$BI$170,P$49,FALSE))</f>
        <v/>
      </c>
      <c r="Q71" s="228" t="str">
        <f>IF($C71="","",VLOOKUP($C71,KALPit!$F$10:$BI$170,Q$49,FALSE))</f>
        <v/>
      </c>
      <c r="R71" s="228" t="str">
        <f>IF($C71="","",VLOOKUP($C71,KALPit!$F$10:$BI$170,R$49,FALSE))</f>
        <v/>
      </c>
      <c r="S71" s="228" t="str">
        <f>IF($C71="","",VLOOKUP($C71,KALPit!$F$10:$BI$170,S$49,FALSE))</f>
        <v/>
      </c>
      <c r="T71" s="228" t="str">
        <f>IF($C71="","",VLOOKUP($C71,KALPit!$F$10:$BI$170,T$49,FALSE))</f>
        <v/>
      </c>
      <c r="U71" s="228" t="str">
        <f>IF($C71="","",VLOOKUP($C71,KALPit!$F$10:$BI$170,U$49,FALSE))</f>
        <v/>
      </c>
      <c r="V71" s="228" t="str">
        <f>IF($C71="","",VLOOKUP($C71,KALPit!$F$10:$BI$170,V$49,FALSE))</f>
        <v/>
      </c>
      <c r="W71" s="228" t="str">
        <f>IF($C71="","",VLOOKUP($C71,KALPit!$F$10:$BI$170,W$49,FALSE))</f>
        <v/>
      </c>
      <c r="X71" s="228" t="str">
        <f>IF($C71="","",VLOOKUP($C71,KALPit!$F$10:$BI$170,X$49,FALSE))</f>
        <v/>
      </c>
      <c r="Y71" s="229" t="str">
        <f>IF($C71="","",VLOOKUP($C71,KALPit!$F$10:$BI$170,Y$49,FALSE))</f>
        <v/>
      </c>
      <c r="Z71" s="46" t="str">
        <f>IF($C71="","",VLOOKUP($C71,KALPit!$F$10:$BI$170,Z$49,FALSE))</f>
        <v/>
      </c>
      <c r="AA71" s="228" t="str">
        <f>IF($C71="","",VLOOKUP($C71,KALPit!$F$10:$BI$170,AA$49,FALSE))</f>
        <v/>
      </c>
      <c r="AB71" s="73" t="str">
        <f>IF($C71="","",VLOOKUP($C71,KALPit!$F$10:$BI$170,AB$49,FALSE))</f>
        <v/>
      </c>
      <c r="AC71" s="60" t="str">
        <f>IF($C71="","",VLOOKUP($C71,KALPit!$F$10:$BI$170,AC$49,FALSE))</f>
        <v/>
      </c>
      <c r="AD71" s="263" t="str">
        <f>IF($C71="","",VLOOKUP($C71,KALPit!$F$10:$BI$170,AD$49,FALSE))</f>
        <v/>
      </c>
      <c r="AE71" s="263" t="str">
        <f>IF($C71="","",VLOOKUP($C71,KALPit!$F$10:$BI$170,AE$49,FALSE))</f>
        <v/>
      </c>
      <c r="AF71" s="264" t="str">
        <f>IF($C71="","",VLOOKUP($C71,KALPit!$F$10:$BI$170,AF$49,FALSE))</f>
        <v/>
      </c>
      <c r="AG71" s="60" t="str">
        <f>IF($C71="","",VLOOKUP($C71,KALPit!$F$10:$BI$170,AG$49,FALSE))</f>
        <v/>
      </c>
    </row>
    <row r="72" spans="1:33" x14ac:dyDescent="0.25">
      <c r="A72">
        <v>10</v>
      </c>
      <c r="B72" s="32" t="s">
        <v>13</v>
      </c>
      <c r="C72" s="33"/>
      <c r="D72" s="33" t="str">
        <f>IF($C72="","",VLOOKUP($C72,KALPit!$F$10:$BI$212,D$4,FALSE))</f>
        <v/>
      </c>
      <c r="E72" s="33" t="str">
        <f>IF($C72="","",VLOOKUP($C72,KALPit!$F$10:$BI$212,E$4+1,FALSE))</f>
        <v/>
      </c>
      <c r="F72" s="47" t="str">
        <f t="shared" si="208"/>
        <v/>
      </c>
      <c r="G72" s="226" t="str">
        <f t="shared" si="209"/>
        <v/>
      </c>
      <c r="H72" s="227" t="str">
        <f t="shared" si="210"/>
        <v/>
      </c>
      <c r="I72" s="93" t="str">
        <f>IF($C72="","",VLOOKUP($C72,KALPit!$F$10:$BI$170,I$49,FALSE))</f>
        <v/>
      </c>
      <c r="J72" s="226" t="str">
        <f t="shared" si="211"/>
        <v/>
      </c>
      <c r="K72" s="47" t="str">
        <f>IF($C72="","",VLOOKUP($C72,KALPit!$F$10:$BI$170,K$49,FALSE))</f>
        <v/>
      </c>
      <c r="L72" s="226" t="str">
        <f>IF($C72="","",VLOOKUP($C72,KALPit!$F$10:$BI$170,L$49,FALSE))</f>
        <v/>
      </c>
      <c r="M72" s="227" t="str">
        <f>IF($C72="","",VLOOKUP($C72,KALPit!$F$10:$BI$170,M$49,FALSE))</f>
        <v/>
      </c>
      <c r="N72" s="226" t="str">
        <f>IF($C72="","",VLOOKUP($C72,KALPit!$F$10:$BI$170,N$49,FALSE))</f>
        <v/>
      </c>
      <c r="O72" s="226" t="str">
        <f>IF($C72="","",VLOOKUP($C72,KALPit!$F$10:$BI$170,O$49,FALSE))</f>
        <v/>
      </c>
      <c r="P72" s="226" t="str">
        <f>IF($C72="","",VLOOKUP($C72,KALPit!$F$10:$BI$170,P$49,FALSE))</f>
        <v/>
      </c>
      <c r="Q72" s="226" t="str">
        <f>IF($C72="","",VLOOKUP($C72,KALPit!$F$10:$BI$170,Q$49,FALSE))</f>
        <v/>
      </c>
      <c r="R72" s="226" t="str">
        <f>IF($C72="","",VLOOKUP($C72,KALPit!$F$10:$BI$170,R$49,FALSE))</f>
        <v/>
      </c>
      <c r="S72" s="226" t="str">
        <f>IF($C72="","",VLOOKUP($C72,KALPit!$F$10:$BI$170,S$49,FALSE))</f>
        <v/>
      </c>
      <c r="T72" s="226" t="str">
        <f>IF($C72="","",VLOOKUP($C72,KALPit!$F$10:$BI$170,T$49,FALSE))</f>
        <v/>
      </c>
      <c r="U72" s="226" t="str">
        <f>IF($C72="","",VLOOKUP($C72,KALPit!$F$10:$BI$170,U$49,FALSE))</f>
        <v/>
      </c>
      <c r="V72" s="226" t="str">
        <f>IF($C72="","",VLOOKUP($C72,KALPit!$F$10:$BI$170,V$49,FALSE))</f>
        <v/>
      </c>
      <c r="W72" s="226" t="str">
        <f>IF($C72="","",VLOOKUP($C72,KALPit!$F$10:$BI$170,W$49,FALSE))</f>
        <v/>
      </c>
      <c r="X72" s="226" t="str">
        <f>IF($C72="","",VLOOKUP($C72,KALPit!$F$10:$BI$170,X$49,FALSE))</f>
        <v/>
      </c>
      <c r="Y72" s="227" t="str">
        <f>IF($C72="","",VLOOKUP($C72,KALPit!$F$10:$BI$170,Y$49,FALSE))</f>
        <v/>
      </c>
      <c r="Z72" s="47" t="str">
        <f>IF($C72="","",VLOOKUP($C72,KALPit!$F$10:$BI$170,Z$49,FALSE))</f>
        <v/>
      </c>
      <c r="AA72" s="226" t="str">
        <f>IF($C72="","",VLOOKUP($C72,KALPit!$F$10:$BI$170,AA$49,FALSE))</f>
        <v/>
      </c>
      <c r="AB72" s="74" t="str">
        <f>IF($C72="","",VLOOKUP($C72,KALPit!$F$10:$BI$170,AB$49,FALSE))</f>
        <v/>
      </c>
      <c r="AC72" s="61" t="str">
        <f>IF($C72="","",VLOOKUP($C72,KALPit!$F$10:$BI$170,AC$49,FALSE))</f>
        <v/>
      </c>
      <c r="AD72" s="261" t="str">
        <f>IF($C72="","",VLOOKUP($C72,KALPit!$F$10:$BI$170,AD$49,FALSE))</f>
        <v/>
      </c>
      <c r="AE72" s="261" t="str">
        <f>IF($C72="","",VLOOKUP($C72,KALPit!$F$10:$BI$170,AE$49,FALSE))</f>
        <v/>
      </c>
      <c r="AF72" s="262" t="str">
        <f>IF($C72="","",VLOOKUP($C72,KALPit!$F$10:$BI$170,AF$49,FALSE))</f>
        <v/>
      </c>
      <c r="AG72" s="61" t="str">
        <f>IF($C72="","",VLOOKUP($C72,KALPit!$F$10:$BI$170,AG$49,FALSE))</f>
        <v/>
      </c>
    </row>
  </sheetData>
  <mergeCells count="6">
    <mergeCell ref="AH40:AT40"/>
    <mergeCell ref="AG35:AT35"/>
    <mergeCell ref="AH36:AT36"/>
    <mergeCell ref="AH37:AT37"/>
    <mergeCell ref="AH38:AT38"/>
    <mergeCell ref="AH39:AT39"/>
  </mergeCells>
  <conditionalFormatting sqref="G19">
    <cfRule type="expression" dxfId="22" priority="25">
      <formula>IF(SUM(G20:G27)&gt;1,1,0)</formula>
    </cfRule>
  </conditionalFormatting>
  <conditionalFormatting sqref="H19">
    <cfRule type="expression" dxfId="21" priority="24">
      <formula>IF(SUM(H20:H27)&gt;1,1,0)</formula>
    </cfRule>
  </conditionalFormatting>
  <conditionalFormatting sqref="F19">
    <cfRule type="expression" dxfId="20" priority="23">
      <formula>IF(SUM(F20:F27)&gt;1,1,0)</formula>
    </cfRule>
  </conditionalFormatting>
  <conditionalFormatting sqref="I5">
    <cfRule type="expression" dxfId="19" priority="22">
      <formula>-IF(SUM(I6:I17)&gt;1,1,0)</formula>
    </cfRule>
  </conditionalFormatting>
  <conditionalFormatting sqref="H5">
    <cfRule type="expression" dxfId="18" priority="21">
      <formula>-IF(SUM(H6:H17)&gt;1,1,0)</formula>
    </cfRule>
  </conditionalFormatting>
  <conditionalFormatting sqref="F29">
    <cfRule type="expression" dxfId="17" priority="20">
      <formula>IF(SUM($F$30:$F$33)&gt;1,1,0)</formula>
    </cfRule>
  </conditionalFormatting>
  <conditionalFormatting sqref="F50">
    <cfRule type="expression" dxfId="16" priority="19">
      <formula>IF(SUM($F$51:$F$56)&gt;1,1,0)</formula>
    </cfRule>
  </conditionalFormatting>
  <conditionalFormatting sqref="H50">
    <cfRule type="expression" dxfId="15" priority="18">
      <formula>IF(SUM($H$51:$H$56)&gt;3,1,0)</formula>
    </cfRule>
  </conditionalFormatting>
  <conditionalFormatting sqref="G50">
    <cfRule type="expression" dxfId="14" priority="17">
      <formula>IF(SUM($G$51:$G$56)&gt;2,1,0)</formula>
    </cfRule>
  </conditionalFormatting>
  <conditionalFormatting sqref="C30:C33 C20:C27 C6:C17">
    <cfRule type="expression" dxfId="13" priority="15">
      <formula>IF($AZ6&lt;4.5,1,0)</formula>
    </cfRule>
    <cfRule type="expression" dxfId="12" priority="16">
      <formula>IF($AZ6&gt;7,1,0)</formula>
    </cfRule>
  </conditionalFormatting>
  <conditionalFormatting sqref="C21">
    <cfRule type="expression" dxfId="11" priority="13">
      <formula>IF($AK21&lt;4.5,1,0)</formula>
    </cfRule>
    <cfRule type="expression" dxfId="10" priority="14">
      <formula>IF($AK21&gt;7,1,0)</formula>
    </cfRule>
  </conditionalFormatting>
  <conditionalFormatting sqref="F5">
    <cfRule type="expression" dxfId="9" priority="12">
      <formula>IF(SUM(F6:F17)&gt;1,1,0)</formula>
    </cfRule>
  </conditionalFormatting>
  <conditionalFormatting sqref="G5">
    <cfRule type="expression" dxfId="8" priority="11">
      <formula>IF(SUM(G6:G17)&gt;1,1,0)</formula>
    </cfRule>
  </conditionalFormatting>
  <conditionalFormatting sqref="C51:C56 C59:C60 C63:C72">
    <cfRule type="expression" dxfId="7" priority="1">
      <formula>IF($AC51&lt;$D$2,1,0)</formula>
    </cfRule>
    <cfRule type="expression" dxfId="6" priority="7">
      <formula>IF($AC51&gt;$C$3,1,0)</formula>
    </cfRule>
    <cfRule type="expression" dxfId="5" priority="9">
      <formula>IF($AG51&lt;5.75,1,0)</formula>
    </cfRule>
    <cfRule type="expression" dxfId="4" priority="10">
      <formula>IF($AG51&gt;6,1,0)</formula>
    </cfRule>
  </conditionalFormatting>
  <conditionalFormatting sqref="C6:C17 C20:C27 C30:C33">
    <cfRule type="expression" dxfId="3" priority="4">
      <formula>IF($AK6&lt;$D$2,1,0)</formula>
    </cfRule>
    <cfRule type="expression" dxfId="2" priority="8">
      <formula>IF($AK6&gt;$C$2,1,0)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1">
    <tabColor theme="9"/>
  </sheetPr>
  <dimension ref="A1:CV202"/>
  <sheetViews>
    <sheetView zoomScale="85" zoomScaleNormal="85" workbookViewId="0">
      <pane xSplit="16" ySplit="10" topLeftCell="BT11" activePane="bottomRight" state="frozenSplit"/>
      <selection pane="topRight" activeCell="H1" sqref="H1"/>
      <selection pane="bottomLeft"/>
      <selection pane="bottomRight" activeCell="H11" sqref="H11"/>
    </sheetView>
  </sheetViews>
  <sheetFormatPr defaultColWidth="11.42578125" defaultRowHeight="15" x14ac:dyDescent="0.25"/>
  <cols>
    <col min="1" max="1" width="7.28515625" style="340" customWidth="1"/>
    <col min="2" max="2" width="4.85546875" bestFit="1" customWidth="1"/>
    <col min="3" max="3" width="5.28515625" bestFit="1" customWidth="1"/>
    <col min="4" max="4" width="4.85546875" bestFit="1" customWidth="1"/>
    <col min="5" max="5" width="6.5703125" bestFit="1" customWidth="1"/>
    <col min="6" max="6" width="4.7109375" bestFit="1" customWidth="1"/>
    <col min="7" max="7" width="4.5703125" bestFit="1" customWidth="1"/>
    <col min="8" max="8" width="20" bestFit="1" customWidth="1"/>
    <col min="9" max="9" width="20" style="339" customWidth="1"/>
    <col min="10" max="10" width="5" bestFit="1" customWidth="1"/>
    <col min="11" max="11" width="4.85546875" bestFit="1" customWidth="1"/>
    <col min="12" max="12" width="4.5703125" bestFit="1" customWidth="1"/>
    <col min="13" max="14" width="2.140625" bestFit="1" customWidth="1"/>
    <col min="15" max="15" width="6.5703125" bestFit="1" customWidth="1"/>
    <col min="16" max="16" width="6.5703125" style="3" bestFit="1" customWidth="1"/>
    <col min="17" max="17" width="4.140625" bestFit="1" customWidth="1"/>
    <col min="18" max="18" width="4.140625" style="3" bestFit="1" customWidth="1"/>
    <col min="19" max="19" width="5.140625" bestFit="1" customWidth="1"/>
    <col min="20" max="20" width="5" bestFit="1" customWidth="1"/>
    <col min="21" max="21" width="5.7109375" bestFit="1" customWidth="1"/>
    <col min="22" max="22" width="4.28515625" bestFit="1" customWidth="1"/>
    <col min="23" max="23" width="3.7109375" style="3" bestFit="1" customWidth="1"/>
    <col min="24" max="24" width="6.7109375" bestFit="1" customWidth="1"/>
    <col min="25" max="25" width="6.5703125" bestFit="1" customWidth="1"/>
    <col min="26" max="26" width="7.28515625" bestFit="1" customWidth="1"/>
    <col min="27" max="27" width="5.85546875" bestFit="1" customWidth="1"/>
    <col min="28" max="28" width="3.85546875" style="3" bestFit="1" customWidth="1"/>
    <col min="29" max="29" width="6.85546875" bestFit="1" customWidth="1"/>
    <col min="30" max="30" width="6.7109375" bestFit="1" customWidth="1"/>
    <col min="31" max="31" width="7.5703125" bestFit="1" customWidth="1"/>
    <col min="32" max="32" width="3" bestFit="1" customWidth="1"/>
    <col min="33" max="35" width="3.140625" bestFit="1" customWidth="1"/>
    <col min="36" max="36" width="3" bestFit="1" customWidth="1"/>
    <col min="37" max="37" width="3.140625" bestFit="1" customWidth="1"/>
    <col min="38" max="38" width="3.28515625" bestFit="1" customWidth="1"/>
    <col min="39" max="39" width="3.28515625" style="3" bestFit="1" customWidth="1"/>
    <col min="40" max="40" width="4.28515625" bestFit="1" customWidth="1"/>
    <col min="41" max="41" width="4.140625" bestFit="1" customWidth="1"/>
    <col min="42" max="42" width="5.140625" style="3" bestFit="1" customWidth="1"/>
    <col min="43" max="43" width="12.5703125" bestFit="1" customWidth="1"/>
    <col min="44" max="44" width="9.42578125" style="3" bestFit="1" customWidth="1"/>
    <col min="45" max="45" width="9.28515625" bestFit="1" customWidth="1"/>
    <col min="46" max="46" width="9" style="5" bestFit="1" customWidth="1"/>
    <col min="47" max="47" width="8.85546875" bestFit="1" customWidth="1"/>
    <col min="48" max="48" width="9" bestFit="1" customWidth="1"/>
    <col min="49" max="49" width="4.7109375" bestFit="1" customWidth="1"/>
    <col min="50" max="50" width="9" bestFit="1" customWidth="1"/>
    <col min="51" max="51" width="4.140625" style="46" bestFit="1" customWidth="1"/>
    <col min="52" max="58" width="4.140625" style="5" bestFit="1" customWidth="1"/>
    <col min="59" max="59" width="4.140625" style="3" bestFit="1" customWidth="1"/>
    <col min="60" max="60" width="3.85546875" style="46" bestFit="1" customWidth="1"/>
    <col min="61" max="67" width="3.85546875" style="5" bestFit="1" customWidth="1"/>
    <col min="68" max="68" width="3.85546875" style="3" bestFit="1" customWidth="1"/>
    <col min="69" max="69" width="3.42578125" bestFit="1" customWidth="1"/>
    <col min="70" max="70" width="4.28515625" bestFit="1" customWidth="1"/>
    <col min="72" max="72" width="5" style="84" bestFit="1" customWidth="1"/>
    <col min="73" max="73" width="4.85546875" style="84" bestFit="1" customWidth="1"/>
    <col min="74" max="74" width="5.5703125" style="84" bestFit="1" customWidth="1"/>
    <col min="75" max="75" width="4.140625" style="84" bestFit="1" customWidth="1"/>
    <col min="76" max="76" width="3.7109375" style="84" bestFit="1" customWidth="1"/>
    <col min="77" max="77" width="6.5703125" style="84" bestFit="1" customWidth="1"/>
    <col min="78" max="78" width="6.42578125" style="84" bestFit="1" customWidth="1"/>
    <col min="79" max="79" width="7.140625" style="84" bestFit="1" customWidth="1"/>
    <col min="80" max="80" width="5.7109375" style="84" bestFit="1" customWidth="1"/>
    <col min="81" max="81" width="3.85546875" style="84" bestFit="1" customWidth="1"/>
    <col min="82" max="82" width="7.28515625" style="84" bestFit="1" customWidth="1"/>
    <col min="83" max="83" width="7.5703125" style="84" bestFit="1" customWidth="1"/>
    <col min="84" max="84" width="6.28515625" style="84" bestFit="1" customWidth="1"/>
    <col min="85" max="85" width="3.140625" style="84" bestFit="1" customWidth="1"/>
    <col min="86" max="88" width="3.28515625" style="84" bestFit="1" customWidth="1"/>
    <col min="89" max="91" width="3.140625" style="84" bestFit="1" customWidth="1"/>
    <col min="92" max="92" width="3.28515625" style="84" bestFit="1" customWidth="1"/>
    <col min="93" max="94" width="4.140625" style="84" bestFit="1" customWidth="1"/>
    <col min="95" max="95" width="5" style="84" bestFit="1" customWidth="1"/>
    <col min="96" max="97" width="4" style="84" bestFit="1" customWidth="1"/>
    <col min="98" max="98" width="8.42578125" style="84" bestFit="1" customWidth="1"/>
    <col min="99" max="99" width="4.42578125" style="84" bestFit="1" customWidth="1"/>
    <col min="100" max="100" width="8.42578125" style="84" bestFit="1" customWidth="1"/>
    <col min="101" max="16384" width="11.42578125" style="84"/>
  </cols>
  <sheetData>
    <row r="1" spans="1:100" x14ac:dyDescent="0.25">
      <c r="C1" t="s">
        <v>91</v>
      </c>
      <c r="D1" t="s">
        <v>136</v>
      </c>
      <c r="F1" t="s">
        <v>207</v>
      </c>
      <c r="G1" t="s">
        <v>208</v>
      </c>
      <c r="H1" t="s">
        <v>209</v>
      </c>
    </row>
    <row r="2" spans="1:100" x14ac:dyDescent="0.25">
      <c r="B2" t="s">
        <v>197</v>
      </c>
      <c r="C2">
        <f>COUNTIF($B$11:$B$183,"=ML")</f>
        <v>0</v>
      </c>
      <c r="D2" s="84">
        <f>VLOOKUP($B2,KALPit!$B$2:$C$8,2,FALSE)</f>
        <v>4</v>
      </c>
      <c r="E2">
        <v>25</v>
      </c>
      <c r="F2" s="90">
        <f>C2/$E2</f>
        <v>0</v>
      </c>
      <c r="G2" s="90">
        <f>D2/$E2</f>
        <v>0.16</v>
      </c>
      <c r="H2" s="99">
        <f>(C2+D2)/$E2</f>
        <v>0.16</v>
      </c>
      <c r="I2" s="99"/>
      <c r="J2" s="99"/>
      <c r="K2" s="99"/>
    </row>
    <row r="3" spans="1:100" x14ac:dyDescent="0.25">
      <c r="B3" t="s">
        <v>198</v>
      </c>
      <c r="C3">
        <f>COUNTIF($B$11:$B$183,"=AAA")</f>
        <v>0</v>
      </c>
      <c r="D3" s="84">
        <f>VLOOKUP($B3,KALPit!$B$2:$C$8,2,FALSE)</f>
        <v>0</v>
      </c>
      <c r="E3">
        <v>25</v>
      </c>
      <c r="F3" s="90">
        <f t="shared" ref="F3:G8" si="0">C3/$E3</f>
        <v>0</v>
      </c>
      <c r="G3" s="90">
        <f t="shared" si="0"/>
        <v>0</v>
      </c>
      <c r="H3" s="99">
        <f t="shared" ref="H3:H8" si="1">(C3+D3)/$E3</f>
        <v>0</v>
      </c>
      <c r="I3" s="99"/>
      <c r="J3" s="99"/>
      <c r="K3" s="99"/>
    </row>
    <row r="4" spans="1:100" x14ac:dyDescent="0.25">
      <c r="B4" t="s">
        <v>199</v>
      </c>
      <c r="C4">
        <f>COUNTIF($B$11:$B$183,"=AA")</f>
        <v>0</v>
      </c>
      <c r="D4" s="84">
        <f>VLOOKUP($B4,KALPit!$B$2:$C$8,2,FALSE)</f>
        <v>0</v>
      </c>
      <c r="E4">
        <v>25</v>
      </c>
      <c r="F4" s="90">
        <f t="shared" si="0"/>
        <v>0</v>
      </c>
      <c r="G4" s="90">
        <f t="shared" si="0"/>
        <v>0</v>
      </c>
      <c r="H4" s="99">
        <f t="shared" si="1"/>
        <v>0</v>
      </c>
      <c r="I4" s="99"/>
      <c r="J4" s="99"/>
      <c r="K4" s="99"/>
    </row>
    <row r="5" spans="1:100" x14ac:dyDescent="0.25">
      <c r="B5" t="s">
        <v>200</v>
      </c>
      <c r="C5">
        <f>COUNTIF($B$11:$B$183,"=A")</f>
        <v>0</v>
      </c>
      <c r="D5" s="84">
        <f>VLOOKUP($B5,KALPit!$B$2:$C$8,2,FALSE)</f>
        <v>0</v>
      </c>
      <c r="E5">
        <v>25</v>
      </c>
      <c r="F5" s="90">
        <f t="shared" si="0"/>
        <v>0</v>
      </c>
      <c r="G5" s="90">
        <f t="shared" si="0"/>
        <v>0</v>
      </c>
      <c r="H5" s="99">
        <f t="shared" si="1"/>
        <v>0</v>
      </c>
      <c r="I5" s="99"/>
      <c r="J5" s="99"/>
      <c r="K5" s="99"/>
    </row>
    <row r="6" spans="1:100" x14ac:dyDescent="0.25">
      <c r="B6" t="s">
        <v>297</v>
      </c>
      <c r="C6">
        <f>COUNTIF($B$11:$B$183,"=A S")</f>
        <v>0</v>
      </c>
      <c r="D6" s="84" t="e">
        <f>VLOOKUP($B6,KALPit!$B$2:$C$8,2,FALSE)</f>
        <v>#N/A</v>
      </c>
      <c r="E6">
        <v>35</v>
      </c>
      <c r="F6" s="90">
        <f t="shared" si="0"/>
        <v>0</v>
      </c>
      <c r="G6" s="90" t="e">
        <f t="shared" si="0"/>
        <v>#N/A</v>
      </c>
      <c r="H6" s="99" t="e">
        <f t="shared" si="1"/>
        <v>#N/A</v>
      </c>
      <c r="I6" s="99"/>
      <c r="J6" s="99"/>
      <c r="K6" s="99"/>
    </row>
    <row r="7" spans="1:100" x14ac:dyDescent="0.25">
      <c r="B7" t="s">
        <v>205</v>
      </c>
      <c r="C7">
        <f>COUNTBLANK($B$11:$B$183)-COUNTBLANK($H$11:$H$183)</f>
        <v>173</v>
      </c>
      <c r="D7" s="84">
        <f>VLOOKUP($B7,KALPit!$B$2:$C$8,2,FALSE)</f>
        <v>68</v>
      </c>
      <c r="F7" s="90"/>
      <c r="G7" s="90"/>
      <c r="H7" s="99"/>
      <c r="I7" s="99"/>
      <c r="J7" s="99"/>
      <c r="K7" s="99"/>
    </row>
    <row r="8" spans="1:100" x14ac:dyDescent="0.25">
      <c r="B8" t="s">
        <v>206</v>
      </c>
      <c r="C8">
        <f>SUM(C2:C7)</f>
        <v>173</v>
      </c>
      <c r="D8" t="e">
        <f>SUM(D2:D7)</f>
        <v>#N/A</v>
      </c>
      <c r="E8">
        <f>SUM(E2:E7)</f>
        <v>135</v>
      </c>
      <c r="F8" s="90">
        <f t="shared" si="0"/>
        <v>1.2814814814814814</v>
      </c>
      <c r="G8" s="90" t="e">
        <f t="shared" si="0"/>
        <v>#N/A</v>
      </c>
      <c r="H8" s="99" t="e">
        <f t="shared" si="1"/>
        <v>#N/A</v>
      </c>
      <c r="I8" s="99"/>
      <c r="J8" s="99"/>
      <c r="K8" s="99"/>
    </row>
    <row r="9" spans="1:100" x14ac:dyDescent="0.25">
      <c r="BT9" s="84">
        <v>19</v>
      </c>
      <c r="BU9" s="84">
        <v>20</v>
      </c>
      <c r="BV9" s="340">
        <v>21</v>
      </c>
      <c r="BW9" s="340">
        <v>22</v>
      </c>
      <c r="BX9" s="340">
        <v>23</v>
      </c>
      <c r="BY9" s="340">
        <v>24</v>
      </c>
      <c r="BZ9" s="340">
        <v>25</v>
      </c>
      <c r="CA9" s="340">
        <v>26</v>
      </c>
      <c r="CB9" s="340">
        <v>27</v>
      </c>
      <c r="CC9" s="340">
        <v>28</v>
      </c>
      <c r="CD9" s="340">
        <v>29</v>
      </c>
      <c r="CE9" s="340">
        <v>30</v>
      </c>
      <c r="CF9" s="340">
        <v>31</v>
      </c>
      <c r="CG9" s="340">
        <v>32</v>
      </c>
      <c r="CH9" s="340">
        <v>33</v>
      </c>
      <c r="CI9" s="340">
        <v>34</v>
      </c>
      <c r="CJ9" s="340">
        <v>35</v>
      </c>
      <c r="CK9" s="340">
        <v>36</v>
      </c>
      <c r="CL9" s="340">
        <v>37</v>
      </c>
      <c r="CM9" s="340">
        <v>38</v>
      </c>
      <c r="CN9" s="340">
        <v>39</v>
      </c>
      <c r="CO9" s="340">
        <v>40</v>
      </c>
      <c r="CP9" s="340">
        <v>41</v>
      </c>
      <c r="CQ9" s="340">
        <v>42</v>
      </c>
    </row>
    <row r="10" spans="1:100" s="97" customFormat="1" x14ac:dyDescent="0.25">
      <c r="A10" s="97" t="s">
        <v>14</v>
      </c>
      <c r="B10" s="4" t="s">
        <v>196</v>
      </c>
      <c r="C10" s="4" t="s">
        <v>109</v>
      </c>
      <c r="D10" s="4" t="s">
        <v>169</v>
      </c>
      <c r="E10" s="4" t="s">
        <v>170</v>
      </c>
      <c r="F10" s="4" t="s">
        <v>104</v>
      </c>
      <c r="G10" s="4" t="s">
        <v>101</v>
      </c>
      <c r="H10" s="4" t="s">
        <v>464</v>
      </c>
      <c r="I10" s="4" t="s">
        <v>465</v>
      </c>
      <c r="J10" s="4" t="s">
        <v>342</v>
      </c>
      <c r="K10" s="4" t="s">
        <v>292</v>
      </c>
      <c r="L10" s="4" t="s">
        <v>81</v>
      </c>
      <c r="M10" s="4" t="s">
        <v>91</v>
      </c>
      <c r="N10" s="4" t="s">
        <v>92</v>
      </c>
      <c r="O10" s="4" t="s">
        <v>15</v>
      </c>
      <c r="P10" s="2" t="s">
        <v>16</v>
      </c>
      <c r="Q10" s="4" t="s">
        <v>17</v>
      </c>
      <c r="R10" s="2" t="s">
        <v>18</v>
      </c>
      <c r="S10" s="4" t="s">
        <v>19</v>
      </c>
      <c r="T10" s="4" t="s">
        <v>20</v>
      </c>
      <c r="U10" s="4" t="s">
        <v>21</v>
      </c>
      <c r="V10" s="4" t="s">
        <v>22</v>
      </c>
      <c r="W10" s="2" t="s">
        <v>23</v>
      </c>
      <c r="X10" s="4" t="s">
        <v>24</v>
      </c>
      <c r="Y10" s="4" t="s">
        <v>25</v>
      </c>
      <c r="Z10" s="4" t="s">
        <v>26</v>
      </c>
      <c r="AA10" s="4" t="s">
        <v>27</v>
      </c>
      <c r="AB10" s="2" t="s">
        <v>28</v>
      </c>
      <c r="AC10" s="4" t="s">
        <v>191</v>
      </c>
      <c r="AD10" s="4" t="s">
        <v>125</v>
      </c>
      <c r="AE10" s="4" t="s">
        <v>126</v>
      </c>
      <c r="AF10" s="4" t="s">
        <v>82</v>
      </c>
      <c r="AG10" s="4" t="s">
        <v>84</v>
      </c>
      <c r="AH10" s="4" t="s">
        <v>85</v>
      </c>
      <c r="AI10" s="4" t="s">
        <v>86</v>
      </c>
      <c r="AJ10" s="4" t="s">
        <v>87</v>
      </c>
      <c r="AK10" s="4" t="s">
        <v>88</v>
      </c>
      <c r="AL10" s="4" t="s">
        <v>89</v>
      </c>
      <c r="AM10" s="2" t="s">
        <v>90</v>
      </c>
      <c r="AN10" s="4" t="s">
        <v>29</v>
      </c>
      <c r="AO10" s="4" t="s">
        <v>30</v>
      </c>
      <c r="AP10" s="2" t="s">
        <v>31</v>
      </c>
      <c r="AQ10" s="4" t="s">
        <v>32</v>
      </c>
      <c r="AR10" s="2" t="s">
        <v>33</v>
      </c>
      <c r="AS10" s="4" t="s">
        <v>106</v>
      </c>
      <c r="AT10" s="4" t="s">
        <v>77</v>
      </c>
      <c r="AU10" s="4" t="s">
        <v>107</v>
      </c>
      <c r="AV10" s="4" t="s">
        <v>78</v>
      </c>
      <c r="AW10" s="4" t="s">
        <v>76</v>
      </c>
      <c r="AX10" s="4" t="s">
        <v>79</v>
      </c>
      <c r="AY10" s="29" t="s">
        <v>151</v>
      </c>
      <c r="AZ10" s="4" t="s">
        <v>152</v>
      </c>
      <c r="BA10" s="4" t="s">
        <v>153</v>
      </c>
      <c r="BB10" s="4" t="s">
        <v>154</v>
      </c>
      <c r="BC10" s="4" t="s">
        <v>155</v>
      </c>
      <c r="BD10" s="4" t="s">
        <v>156</v>
      </c>
      <c r="BE10" s="4" t="s">
        <v>157</v>
      </c>
      <c r="BF10" s="4" t="s">
        <v>158</v>
      </c>
      <c r="BG10" s="2" t="s">
        <v>159</v>
      </c>
      <c r="BH10" s="29" t="s">
        <v>160</v>
      </c>
      <c r="BI10" s="4" t="s">
        <v>161</v>
      </c>
      <c r="BJ10" s="4" t="s">
        <v>162</v>
      </c>
      <c r="BK10" s="4" t="s">
        <v>163</v>
      </c>
      <c r="BL10" s="4" t="s">
        <v>164</v>
      </c>
      <c r="BM10" s="4" t="s">
        <v>165</v>
      </c>
      <c r="BN10" s="4" t="s">
        <v>166</v>
      </c>
      <c r="BO10" s="4" t="s">
        <v>167</v>
      </c>
      <c r="BP10" s="2" t="s">
        <v>168</v>
      </c>
      <c r="BQ10" s="2" t="s">
        <v>95</v>
      </c>
      <c r="BR10" s="4" t="s">
        <v>100</v>
      </c>
      <c r="BS10" s="4" t="s">
        <v>105</v>
      </c>
      <c r="BT10" s="97" t="str">
        <f>S10</f>
        <v>CON</v>
      </c>
      <c r="BU10" s="97" t="str">
        <f>T10</f>
        <v>GAP</v>
      </c>
      <c r="BV10" s="97" t="str">
        <f t="shared" ref="BV10:CG10" si="2">U10</f>
        <v>POW</v>
      </c>
      <c r="BW10" s="97" t="str">
        <f t="shared" si="2"/>
        <v>EYE</v>
      </c>
      <c r="BX10" s="97" t="str">
        <f t="shared" si="2"/>
        <v>K's</v>
      </c>
      <c r="BY10" s="97" t="str">
        <f t="shared" si="2"/>
        <v>CON P</v>
      </c>
      <c r="BZ10" s="97" t="str">
        <f t="shared" si="2"/>
        <v>GAP P</v>
      </c>
      <c r="CA10" s="97" t="str">
        <f t="shared" si="2"/>
        <v>POW P</v>
      </c>
      <c r="CB10" s="97" t="str">
        <f t="shared" si="2"/>
        <v>EYE P</v>
      </c>
      <c r="CC10" s="97" t="str">
        <f t="shared" si="2"/>
        <v>K P</v>
      </c>
      <c r="CD10" s="97" t="str">
        <f t="shared" si="2"/>
        <v>IF ARM</v>
      </c>
      <c r="CE10" s="97" t="str">
        <f t="shared" si="2"/>
        <v>OF Arm</v>
      </c>
      <c r="CF10" s="97" t="str">
        <f t="shared" si="2"/>
        <v>C Arm</v>
      </c>
      <c r="CG10" s="97" t="str">
        <f t="shared" si="2"/>
        <v>C</v>
      </c>
      <c r="CH10" s="97" t="str">
        <f t="shared" ref="CH10" si="3">AG10</f>
        <v>1B</v>
      </c>
      <c r="CI10" s="97" t="str">
        <f t="shared" ref="CI10" si="4">AH10</f>
        <v>2B</v>
      </c>
      <c r="CJ10" s="97" t="str">
        <f t="shared" ref="CJ10" si="5">AI10</f>
        <v>3B</v>
      </c>
      <c r="CK10" s="97" t="str">
        <f t="shared" ref="CK10" si="6">AJ10</f>
        <v>SS</v>
      </c>
      <c r="CL10" s="97" t="str">
        <f t="shared" ref="CL10" si="7">AK10</f>
        <v>LF</v>
      </c>
      <c r="CM10" s="97" t="str">
        <f t="shared" ref="CM10" si="8">AL10</f>
        <v>CF</v>
      </c>
      <c r="CN10" s="97" t="str">
        <f t="shared" ref="CN10" si="9">AM10</f>
        <v>RF</v>
      </c>
      <c r="CO10" s="97" t="str">
        <f t="shared" ref="CO10" si="10">AN10</f>
        <v>SPE</v>
      </c>
      <c r="CP10" s="97" t="str">
        <f t="shared" ref="CP10" si="11">AO10</f>
        <v>STE</v>
      </c>
      <c r="CQ10" s="97" t="str">
        <f t="shared" ref="CQ10" si="12">AP10</f>
        <v>RUN</v>
      </c>
      <c r="CR10" s="97" t="s">
        <v>216</v>
      </c>
      <c r="CS10" s="97" t="s">
        <v>217</v>
      </c>
      <c r="CT10" s="97" t="s">
        <v>100</v>
      </c>
      <c r="CU10" s="97" t="s">
        <v>218</v>
      </c>
      <c r="CV10" s="97" t="s">
        <v>206</v>
      </c>
    </row>
    <row r="11" spans="1:100" x14ac:dyDescent="0.25">
      <c r="A11" s="340" t="str">
        <f t="shared" ref="A11" si="13">H11&amp;" "&amp;I11</f>
        <v>Steve Collette</v>
      </c>
      <c r="D11">
        <f t="shared" ref="D11" si="14">IF(BJ11=1,3,IF(BK11=1,4,IF(BH11=1,1,IF(BL11=1,5,IF(BI11=1,2,IF(BM11=1,6,IF(BN11=1,7,IF(BO11=1,8,IF(BP11=1,9,"-")))))))))</f>
        <v>2</v>
      </c>
      <c r="E11">
        <f t="shared" ref="E11" si="15">IF(BA11=1,3,IF(BB11=1,4,IF(AY11=1,1,IF(BC11=1,5,IF(AZ11=1,2,IF(BD11=1,6,IF(BE11=1,7,IF(BF11=1,8,IF(BG11=1,9,"-")))))))))</f>
        <v>6</v>
      </c>
      <c r="F11" t="str">
        <f t="shared" ref="F11" si="16">IF(OR(Q11&gt;7,AND(Q11&gt;4,R11&gt;5)),"K","T")</f>
        <v>K</v>
      </c>
      <c r="G11" t="s">
        <v>84</v>
      </c>
      <c r="H11" t="s">
        <v>858</v>
      </c>
      <c r="I11" s="339" t="s">
        <v>859</v>
      </c>
      <c r="J11" t="s">
        <v>468</v>
      </c>
      <c r="K11" t="s">
        <v>469</v>
      </c>
      <c r="L11">
        <v>37</v>
      </c>
      <c r="M11" t="s">
        <v>94</v>
      </c>
      <c r="N11" t="s">
        <v>94</v>
      </c>
      <c r="O11" t="s">
        <v>36</v>
      </c>
      <c r="P11" s="3" t="s">
        <v>36</v>
      </c>
      <c r="Q11" t="s">
        <v>214</v>
      </c>
      <c r="R11" s="3" t="s">
        <v>214</v>
      </c>
      <c r="S11">
        <v>8</v>
      </c>
      <c r="T11">
        <v>7</v>
      </c>
      <c r="U11">
        <v>4</v>
      </c>
      <c r="V11">
        <v>4</v>
      </c>
      <c r="W11" s="3">
        <v>4</v>
      </c>
      <c r="X11">
        <v>8</v>
      </c>
      <c r="Y11">
        <v>7</v>
      </c>
      <c r="Z11">
        <v>4</v>
      </c>
      <c r="AA11">
        <v>5</v>
      </c>
      <c r="AB11" s="3">
        <v>4</v>
      </c>
      <c r="AC11">
        <v>3</v>
      </c>
      <c r="AD11">
        <v>2</v>
      </c>
      <c r="AE11">
        <v>1</v>
      </c>
      <c r="AF11" t="s">
        <v>35</v>
      </c>
      <c r="AG11">
        <v>3</v>
      </c>
      <c r="AH11" t="s">
        <v>35</v>
      </c>
      <c r="AI11" t="s">
        <v>35</v>
      </c>
      <c r="AJ11" t="s">
        <v>35</v>
      </c>
      <c r="AK11" t="s">
        <v>35</v>
      </c>
      <c r="AL11" t="s">
        <v>35</v>
      </c>
      <c r="AM11" s="3" t="s">
        <v>35</v>
      </c>
      <c r="AN11">
        <v>1</v>
      </c>
      <c r="AO11">
        <v>1</v>
      </c>
      <c r="AP11" s="3">
        <v>1</v>
      </c>
      <c r="AQ11" t="s">
        <v>35</v>
      </c>
      <c r="AR11" s="3" t="s">
        <v>39</v>
      </c>
      <c r="AS11" s="6">
        <f t="shared" ref="AS11:AS42" si="17">AVERAGE(S11,U11,V11)+IF(OR(S11&gt;7,AND(S11&gt;5,V11&gt;5)),0.5,0)+IF(U11&gt;7,0.25,0)+IF(S11&lt;6,-0.5*(6-S11),0)</f>
        <v>5.833333333333333</v>
      </c>
      <c r="AT11" s="9" t="str">
        <f t="shared" ref="AT11:AT42" si="18">IF(AS11&gt;9,"SuperStar",IF(AS11&gt;8,"Star",IF(AS11&gt;6.5,"GoodReg",IF(AS11&gt;5,"Reg",IF(AS11&gt;4,"Bench","Minors")))))</f>
        <v>Reg</v>
      </c>
      <c r="AU11" s="6">
        <f t="shared" ref="AU11:AU42" si="19">AVERAGE(X11,Z11,AA11)+IF(OR(X11&gt;7,AND(X11&gt;5,AA11&gt;5)),0.5,0)+IF(Z11&gt;7,0.25,0)+IF(X11&lt;6,-0.5*(6-X11),0)</f>
        <v>6.166666666666667</v>
      </c>
      <c r="AV11" s="6" t="str">
        <f t="shared" ref="AV11:AV42" si="20">IF(AU11&gt;9,"SuperStar",IF(AU11&gt;8,"Star",IF(AU11&gt;6.5,"GoodReg",IF(AU11&gt;5,"Reg",IF(AU11&gt;4,"Bench","Minors")))))</f>
        <v>Reg</v>
      </c>
      <c r="AW11" s="9">
        <f t="shared" ref="AW11:AW42" si="21">MIN(AS11+(MAX(0,25-L11))^1.5,AU11)</f>
        <v>5.833333333333333</v>
      </c>
      <c r="AX11" s="9" t="str">
        <f t="shared" ref="AX11:AX42" si="22">IF(AW11&gt;9,"SuperStar",IF(AW11&gt;8,"Star",IF(AW11&gt;6.5,"GoodReg",IF(AW11&gt;5,"Reg",IF(AW11&gt;4,"Bench","Minors")))))</f>
        <v>Reg</v>
      </c>
      <c r="AY11" s="46">
        <f t="shared" ref="AY11:AY42" si="23">IF(AND(OR(S11+V11&gt;12,AND(S11&gt;6,V11&gt;6)),AN11&gt;6,OR(AO11&gt;=AN11,AO11&gt;6)),1,0)</f>
        <v>0</v>
      </c>
      <c r="AZ11" s="5">
        <f t="shared" ref="AZ11:AZ42" si="24">IF(OR(AND(S11&gt;6,W11&gt;6),S11+V11&gt;12),1,0)</f>
        <v>0</v>
      </c>
      <c r="BA11" s="5">
        <f t="shared" ref="BA11:BA42" si="25">IF(AND(S11&gt;6,U11&gt;6,V11&gt;6),1,0)</f>
        <v>0</v>
      </c>
      <c r="BB11" s="5">
        <f t="shared" ref="BB11:BB42" si="26">IF(AND(U11&gt;7,OR(S11&gt;6,V11&gt;6)),1,0)</f>
        <v>0</v>
      </c>
      <c r="BC11" s="5">
        <f t="shared" ref="BC11:BC42" si="27">IF(AND(U11&gt;6,OR(S11&gt;6,V11&gt;6)),1,0)</f>
        <v>0</v>
      </c>
      <c r="BD11" s="5">
        <f t="shared" ref="BD11:BD42" si="28">IF(AND(OR(S11&gt;6,U11&gt;6),OR(S11&gt;6,V11&gt;6)),1,0)</f>
        <v>1</v>
      </c>
      <c r="BE11" s="5">
        <f t="shared" ref="BE11:BE42" si="29">IF(AND(S11&gt;4,OR(S11&gt;6,U11&gt;6,V11&gt;6)),1,0)</f>
        <v>1</v>
      </c>
      <c r="BF11" s="5">
        <f t="shared" ref="BF11:BF42" si="30">IF(AND(S11&gt;4,OR(S11&gt;6,T11&gt;6,U11&gt;6,V11&gt;6)),1,0)</f>
        <v>1</v>
      </c>
      <c r="BG11" s="3">
        <f t="shared" ref="BG11:BG42" si="31">IF(AND(S11&gt;4,MAX(S11:W11)&gt;6),1,0)</f>
        <v>1</v>
      </c>
      <c r="BH11" s="46">
        <f t="shared" ref="BH11:BH42" si="32">IF(AND(OR(X11+AA11&gt;12,AND(X11&gt;6,AA11&gt;6)),AN11&gt;6,OR(AO11&gt;=AN11,AO11&gt;6)),1,0)</f>
        <v>0</v>
      </c>
      <c r="BI11" s="5">
        <f t="shared" ref="BI11:BI42" si="33">IF(OR(AND(X11&gt;6,AB11&gt;6),X11+AA11&gt;12),1,0)</f>
        <v>1</v>
      </c>
      <c r="BJ11" s="5">
        <f t="shared" ref="BJ11:BJ42" si="34">IF(AND(X11&gt;6,Z11&gt;6,AA11&gt;6),1,0)</f>
        <v>0</v>
      </c>
      <c r="BK11" s="5">
        <f t="shared" ref="BK11:BK42" si="35">IF(AND(Z11&gt;7,OR(X11&gt;6,AA11&gt;6)),1,0)</f>
        <v>0</v>
      </c>
      <c r="BL11" s="5">
        <f t="shared" ref="BL11:BL42" si="36">IF(AND(Z11&gt;6,OR(X11&gt;6,AA11&gt;6)),1,0)</f>
        <v>0</v>
      </c>
      <c r="BM11" s="5">
        <f t="shared" ref="BM11:BM42" si="37">IF(AND(OR(X11&gt;6,Z11&gt;6),OR(X11&gt;6,AA11&gt;6)),1,0)</f>
        <v>1</v>
      </c>
      <c r="BN11" s="5">
        <f t="shared" ref="BN11:BN42" si="38">IF(AND(X11&gt;4,OR(X11&gt;6,Z11&gt;6,AA11&gt;6)),1,0)</f>
        <v>1</v>
      </c>
      <c r="BO11" s="5">
        <f t="shared" ref="BO11:BO42" si="39">IF(AND(X11&gt;4,OR(X11&gt;6,Y11&gt;6,Z11&gt;6,AA11&gt;6)),1,0)</f>
        <v>1</v>
      </c>
      <c r="BP11" s="3">
        <f t="shared" ref="BP11:BP42" si="40">IF(AND(X11&gt;4,MAX(X11:AB11)&gt;6),1,0)</f>
        <v>1</v>
      </c>
      <c r="BQ11" s="3">
        <f t="shared" ref="BQ11:BQ42" si="41">IF(AVERAGE(AN11:AO11)&gt;9,1,0)+IF(AVERAGE(AN11:AO11)&gt;7,1,0)+IF(AN11&gt;7,1,0)+IF(AO11&gt;7,1,0)+IF(AP11&gt;8,1,0)+IF(AP11&gt;6,1,0)</f>
        <v>0</v>
      </c>
      <c r="BR11" s="7">
        <f t="shared" ref="BR11:BR42" si="42">IF(OR(MAX(AF11,AG11,AK11,AM11)&gt;6,MAX(AH11,AI11,AJ11,AL11)&gt;7),2,IF(MAX(AF11:AM11)&gt;4,1,0))</f>
        <v>0</v>
      </c>
      <c r="BS11" t="str">
        <f t="shared" ref="BS11:BS42" si="43">IF(AR11=1,"Yes","")</f>
        <v/>
      </c>
      <c r="BT11" s="84" t="e">
        <f>IF(S11="-","-",VLOOKUP($A11,KALBat!$A$10:$AR$1193,BT$9,FALSE)-S11)</f>
        <v>#N/A</v>
      </c>
      <c r="BU11" s="340" t="e">
        <f>IF(T11="-","-",VLOOKUP($A11,KALBat!$A$10:$AR$1193,BU$9,FALSE)-T11)</f>
        <v>#N/A</v>
      </c>
      <c r="BV11" s="340" t="e">
        <f>IF(U11="-","-",VLOOKUP($A11,KALBat!$A$10:$AR$1193,BV$9,FALSE)-U11)</f>
        <v>#N/A</v>
      </c>
      <c r="BW11" s="340" t="e">
        <f>IF(V11="-","-",VLOOKUP($A11,KALBat!$A$10:$AR$1193,BW$9,FALSE)-V11)</f>
        <v>#N/A</v>
      </c>
      <c r="BX11" s="340" t="e">
        <f>IF(W11="-","-",VLOOKUP($A11,KALBat!$A$10:$AR$1193,BX$9,FALSE)-W11)</f>
        <v>#N/A</v>
      </c>
      <c r="BY11" s="340" t="e">
        <f>IF(X11="-","-",VLOOKUP($A11,KALBat!$A$10:$AR$1193,BY$9,FALSE)-X11)</f>
        <v>#N/A</v>
      </c>
      <c r="BZ11" s="340" t="e">
        <f>IF(Y11="-","-",VLOOKUP($A11,KALBat!$A$10:$AR$1193,BZ$9,FALSE)-Y11)</f>
        <v>#N/A</v>
      </c>
      <c r="CA11" s="340" t="e">
        <f>IF(Z11="-","-",VLOOKUP($A11,KALBat!$A$10:$AR$1193,CA$9,FALSE)-Z11)</f>
        <v>#N/A</v>
      </c>
      <c r="CB11" s="340" t="e">
        <f>IF(AA11="-","-",VLOOKUP($A11,KALBat!$A$10:$AR$1193,CB$9,FALSE)-AA11)</f>
        <v>#N/A</v>
      </c>
      <c r="CC11" s="340" t="e">
        <f>IF(AB11="-","-",VLOOKUP($A11,KALBat!$A$10:$AR$1193,CC$9,FALSE)-AB11)</f>
        <v>#N/A</v>
      </c>
      <c r="CD11" s="340" t="e">
        <f>IF(AC11="-","-",VLOOKUP($A11,KALBat!$A$10:$AR$1193,CD$9,FALSE)-AC11)</f>
        <v>#N/A</v>
      </c>
      <c r="CE11" s="340" t="e">
        <f>IF(AD11="-","-",VLOOKUP($A11,KALBat!$A$10:$AR$1193,CE$9,FALSE)-AD11)</f>
        <v>#N/A</v>
      </c>
      <c r="CF11" s="340" t="e">
        <f>IF(AE11="-","-",VLOOKUP($A11,KALBat!$A$10:$AR$1193,CF$9,FALSE)-AE11)</f>
        <v>#N/A</v>
      </c>
      <c r="CG11" s="340" t="str">
        <f>IF(AF11="-","-",VLOOKUP($A11,KALBat!$A$10:$AR$1193,CG$9,FALSE)-AF11)</f>
        <v>-</v>
      </c>
      <c r="CH11" s="340" t="e">
        <f>IF(AG11="-","-",VLOOKUP($A11,KALBat!$A$10:$AR$1193,CH$9,FALSE)-AG11)</f>
        <v>#N/A</v>
      </c>
      <c r="CI11" s="340" t="str">
        <f>IF(AH11="-","-",VLOOKUP($A11,KALBat!$A$10:$AR$1193,CI$9,FALSE)-AH11)</f>
        <v>-</v>
      </c>
      <c r="CJ11" s="340" t="str">
        <f>IF(AI11="-","-",VLOOKUP($A11,KALBat!$A$10:$AR$1193,CJ$9,FALSE)-AI11)</f>
        <v>-</v>
      </c>
      <c r="CK11" s="340" t="str">
        <f>IF(AJ11="-","-",VLOOKUP($A11,KALBat!$A$10:$AR$1193,CK$9,FALSE)-AJ11)</f>
        <v>-</v>
      </c>
      <c r="CL11" s="340" t="str">
        <f>IF(AK11="-","-",VLOOKUP($A11,KALBat!$A$10:$AR$1193,CL$9,FALSE)-AK11)</f>
        <v>-</v>
      </c>
      <c r="CM11" s="340" t="str">
        <f>IF(AL11="-","-",VLOOKUP($A11,KALBat!$A$10:$AR$1193,CM$9,FALSE)-AL11)</f>
        <v>-</v>
      </c>
      <c r="CN11" s="340" t="str">
        <f>IF(AM11="-","-",VLOOKUP($A11,KALBat!$A$10:$AR$1193,CN$9,FALSE)-AM11)</f>
        <v>-</v>
      </c>
      <c r="CO11" s="340" t="e">
        <f>IF(AN11="-","-",VLOOKUP($A11,KALBat!$A$10:$AR$1193,CO$9,FALSE)-AN11)</f>
        <v>#N/A</v>
      </c>
      <c r="CP11" s="340" t="e">
        <f>IF(AO11="-","-",VLOOKUP($A11,KALBat!$A$10:$AR$1193,CP$9,FALSE)-AO11)</f>
        <v>#N/A</v>
      </c>
      <c r="CQ11" s="340" t="e">
        <f>IF(AP11="-","-",VLOOKUP($A11,KALBat!$A$10:$AR$1193,CQ$9,FALSE)-AP11)</f>
        <v>#N/A</v>
      </c>
      <c r="CR11" s="84" t="e">
        <f t="shared" ref="CR11:CR42" si="44">SUM(BT11:BX11)</f>
        <v>#N/A</v>
      </c>
      <c r="CS11" s="84" t="e">
        <f t="shared" ref="CS11:CS42" si="45">SUM(BY11:CC11)</f>
        <v>#N/A</v>
      </c>
      <c r="CT11" s="84" t="e">
        <f t="shared" ref="CT11:CT42" si="46">SUM(CD11:CN11)</f>
        <v>#N/A</v>
      </c>
      <c r="CU11" s="84" t="e">
        <f t="shared" ref="CU11:CU42" si="47">SUM(CO11:CQ11)</f>
        <v>#N/A</v>
      </c>
      <c r="CV11" s="84" t="e">
        <f t="shared" ref="CV11:CV42" si="48">SUM(CR11:CU11)</f>
        <v>#N/A</v>
      </c>
    </row>
    <row r="12" spans="1:100" x14ac:dyDescent="0.25">
      <c r="A12" s="340" t="str">
        <f t="shared" ref="A12:A75" si="49">H12&amp;" "&amp;I12</f>
        <v>Rubén Jiménez</v>
      </c>
      <c r="B12" s="339"/>
      <c r="C12" s="339"/>
      <c r="D12" s="339">
        <f t="shared" ref="D12:D75" si="50">IF(BJ12=1,3,IF(BK12=1,4,IF(BH12=1,1,IF(BL12=1,5,IF(BI12=1,2,IF(BM12=1,6,IF(BN12=1,7,IF(BO12=1,8,IF(BP12=1,9,"-")))))))))</f>
        <v>1</v>
      </c>
      <c r="E12" s="339">
        <f t="shared" ref="E12:E75" si="51">IF(BA12=1,3,IF(BB12=1,4,IF(AY12=1,1,IF(BC12=1,5,IF(AZ12=1,2,IF(BD12=1,6,IF(BE12=1,7,IF(BF12=1,8,IF(BG12=1,9,"-")))))))))</f>
        <v>1</v>
      </c>
      <c r="F12" s="339" t="str">
        <f t="shared" ref="F12:F75" si="52">IF(OR(Q12&gt;7,AND(Q12&gt;4,R12&gt;5)),"K","T")</f>
        <v>K</v>
      </c>
      <c r="G12" t="s">
        <v>89</v>
      </c>
      <c r="H12" t="s">
        <v>470</v>
      </c>
      <c r="I12" s="339" t="s">
        <v>471</v>
      </c>
      <c r="J12" t="s">
        <v>468</v>
      </c>
      <c r="K12" t="s">
        <v>469</v>
      </c>
      <c r="L12">
        <v>28</v>
      </c>
      <c r="M12" t="s">
        <v>94</v>
      </c>
      <c r="N12" t="s">
        <v>94</v>
      </c>
      <c r="O12" t="s">
        <v>41</v>
      </c>
      <c r="P12" s="3" t="s">
        <v>41</v>
      </c>
      <c r="Q12" t="s">
        <v>214</v>
      </c>
      <c r="R12" s="3" t="s">
        <v>214</v>
      </c>
      <c r="S12">
        <v>8</v>
      </c>
      <c r="T12">
        <v>7</v>
      </c>
      <c r="U12">
        <v>3</v>
      </c>
      <c r="V12">
        <v>9</v>
      </c>
      <c r="W12" s="3">
        <v>7</v>
      </c>
      <c r="X12">
        <v>9</v>
      </c>
      <c r="Y12">
        <v>7</v>
      </c>
      <c r="Z12">
        <v>3</v>
      </c>
      <c r="AA12">
        <v>9</v>
      </c>
      <c r="AB12" s="3">
        <v>7</v>
      </c>
      <c r="AC12">
        <v>1</v>
      </c>
      <c r="AD12">
        <v>7</v>
      </c>
      <c r="AE12">
        <v>1</v>
      </c>
      <c r="AF12" t="s">
        <v>35</v>
      </c>
      <c r="AG12" t="s">
        <v>35</v>
      </c>
      <c r="AH12" t="s">
        <v>35</v>
      </c>
      <c r="AI12" t="s">
        <v>35</v>
      </c>
      <c r="AJ12" t="s">
        <v>35</v>
      </c>
      <c r="AK12" t="s">
        <v>35</v>
      </c>
      <c r="AL12">
        <v>6</v>
      </c>
      <c r="AM12" s="3">
        <v>2</v>
      </c>
      <c r="AN12">
        <v>7</v>
      </c>
      <c r="AO12">
        <v>8</v>
      </c>
      <c r="AP12" s="3">
        <v>10</v>
      </c>
      <c r="AQ12" s="78">
        <v>5000000</v>
      </c>
      <c r="AR12" s="3" t="s">
        <v>39</v>
      </c>
      <c r="AS12" s="6">
        <f t="shared" si="17"/>
        <v>7.166666666666667</v>
      </c>
      <c r="AT12" s="9" t="str">
        <f t="shared" si="18"/>
        <v>GoodReg</v>
      </c>
      <c r="AU12" s="6">
        <f t="shared" si="19"/>
        <v>7.5</v>
      </c>
      <c r="AV12" s="6" t="str">
        <f t="shared" si="20"/>
        <v>GoodReg</v>
      </c>
      <c r="AW12" s="9">
        <f t="shared" si="21"/>
        <v>7.166666666666667</v>
      </c>
      <c r="AX12" s="9" t="str">
        <f t="shared" si="22"/>
        <v>GoodReg</v>
      </c>
      <c r="AY12" s="46">
        <f t="shared" si="23"/>
        <v>1</v>
      </c>
      <c r="AZ12" s="5">
        <f t="shared" si="24"/>
        <v>1</v>
      </c>
      <c r="BA12" s="5">
        <f t="shared" si="25"/>
        <v>0</v>
      </c>
      <c r="BB12" s="5">
        <f t="shared" si="26"/>
        <v>0</v>
      </c>
      <c r="BC12" s="5">
        <f t="shared" si="27"/>
        <v>0</v>
      </c>
      <c r="BD12" s="5">
        <f t="shared" si="28"/>
        <v>1</v>
      </c>
      <c r="BE12" s="5">
        <f t="shared" si="29"/>
        <v>1</v>
      </c>
      <c r="BF12" s="5">
        <f t="shared" si="30"/>
        <v>1</v>
      </c>
      <c r="BG12" s="3">
        <f t="shared" si="31"/>
        <v>1</v>
      </c>
      <c r="BH12" s="46">
        <f t="shared" si="32"/>
        <v>1</v>
      </c>
      <c r="BI12" s="5">
        <f t="shared" si="33"/>
        <v>1</v>
      </c>
      <c r="BJ12" s="5">
        <f t="shared" si="34"/>
        <v>0</v>
      </c>
      <c r="BK12" s="5">
        <f t="shared" si="35"/>
        <v>0</v>
      </c>
      <c r="BL12" s="5">
        <f t="shared" si="36"/>
        <v>0</v>
      </c>
      <c r="BM12" s="5">
        <f t="shared" si="37"/>
        <v>1</v>
      </c>
      <c r="BN12" s="5">
        <f t="shared" si="38"/>
        <v>1</v>
      </c>
      <c r="BO12" s="5">
        <f t="shared" si="39"/>
        <v>1</v>
      </c>
      <c r="BP12" s="3">
        <f t="shared" si="40"/>
        <v>1</v>
      </c>
      <c r="BQ12" s="3">
        <f t="shared" si="41"/>
        <v>4</v>
      </c>
      <c r="BR12" s="7">
        <f t="shared" si="42"/>
        <v>1</v>
      </c>
      <c r="BS12" t="str">
        <f t="shared" si="43"/>
        <v/>
      </c>
      <c r="BT12" s="340">
        <f>IF(S12="-","-",VLOOKUP($A12,KALBat!$A$10:$AR$1193,BT$9,FALSE)-S12)</f>
        <v>1</v>
      </c>
      <c r="BU12" s="340">
        <f>IF(T12="-","-",VLOOKUP($A12,KALBat!$A$10:$AR$1193,BU$9,FALSE)-T12)</f>
        <v>0</v>
      </c>
      <c r="BV12" s="340">
        <f>IF(U12="-","-",VLOOKUP($A12,KALBat!$A$10:$AR$1193,BV$9,FALSE)-U12)</f>
        <v>0</v>
      </c>
      <c r="BW12" s="340">
        <f>IF(V12="-","-",VLOOKUP($A12,KALBat!$A$10:$AR$1193,BW$9,FALSE)-V12)</f>
        <v>0</v>
      </c>
      <c r="BX12" s="340">
        <f>IF(W12="-","-",VLOOKUP($A12,KALBat!$A$10:$AR$1193,BX$9,FALSE)-W12)</f>
        <v>0</v>
      </c>
      <c r="BY12" s="340">
        <f>IF(X12="-","-",VLOOKUP($A12,KALBat!$A$10:$AR$1193,BY$9,FALSE)-X12)</f>
        <v>0</v>
      </c>
      <c r="BZ12" s="340">
        <f>IF(Y12="-","-",VLOOKUP($A12,KALBat!$A$10:$AR$1193,BZ$9,FALSE)-Y12)</f>
        <v>0</v>
      </c>
      <c r="CA12" s="340">
        <f>IF(Z12="-","-",VLOOKUP($A12,KALBat!$A$10:$AR$1193,CA$9,FALSE)-Z12)</f>
        <v>0</v>
      </c>
      <c r="CB12" s="340">
        <f>IF(AA12="-","-",VLOOKUP($A12,KALBat!$A$10:$AR$1193,CB$9,FALSE)-AA12)</f>
        <v>0</v>
      </c>
      <c r="CC12" s="340">
        <f>IF(AB12="-","-",VLOOKUP($A12,KALBat!$A$10:$AR$1193,CC$9,FALSE)-AB12)</f>
        <v>0</v>
      </c>
      <c r="CD12" s="340">
        <f>IF(AC12="-","-",VLOOKUP($A12,KALBat!$A$10:$AR$1193,CD$9,FALSE)-AC12)</f>
        <v>0</v>
      </c>
      <c r="CE12" s="340">
        <f>IF(AD12="-","-",VLOOKUP($A12,KALBat!$A$10:$AR$1193,CE$9,FALSE)-AD12)</f>
        <v>0</v>
      </c>
      <c r="CF12" s="340">
        <f>IF(AE12="-","-",VLOOKUP($A12,KALBat!$A$10:$AR$1193,CF$9,FALSE)-AE12)</f>
        <v>0</v>
      </c>
      <c r="CG12" s="340" t="str">
        <f>IF(AF12="-","-",VLOOKUP($A12,KALBat!$A$10:$AR$1193,CG$9,FALSE)-AF12)</f>
        <v>-</v>
      </c>
      <c r="CH12" s="340" t="str">
        <f>IF(AG12="-","-",VLOOKUP($A12,KALBat!$A$10:$AR$1193,CH$9,FALSE)-AG12)</f>
        <v>-</v>
      </c>
      <c r="CI12" s="340" t="str">
        <f>IF(AH12="-","-",VLOOKUP($A12,KALBat!$A$10:$AR$1193,CI$9,FALSE)-AH12)</f>
        <v>-</v>
      </c>
      <c r="CJ12" s="340" t="str">
        <f>IF(AI12="-","-",VLOOKUP($A12,KALBat!$A$10:$AR$1193,CJ$9,FALSE)-AI12)</f>
        <v>-</v>
      </c>
      <c r="CK12" s="340" t="str">
        <f>IF(AJ12="-","-",VLOOKUP($A12,KALBat!$A$10:$AR$1193,CK$9,FALSE)-AJ12)</f>
        <v>-</v>
      </c>
      <c r="CL12" s="340" t="str">
        <f>IF(AK12="-","-",VLOOKUP($A12,KALBat!$A$10:$AR$1193,CL$9,FALSE)-AK12)</f>
        <v>-</v>
      </c>
      <c r="CM12" s="340">
        <f>IF(AL12="-","-",VLOOKUP($A12,KALBat!$A$10:$AR$1193,CM$9,FALSE)-AL12)</f>
        <v>0</v>
      </c>
      <c r="CN12" s="340">
        <f>IF(AM12="-","-",VLOOKUP($A12,KALBat!$A$10:$AR$1193,CN$9,FALSE)-AM12)</f>
        <v>0</v>
      </c>
      <c r="CO12" s="340">
        <f>IF(AN12="-","-",VLOOKUP($A12,KALBat!$A$10:$AR$1193,CO$9,FALSE)-AN12)</f>
        <v>0</v>
      </c>
      <c r="CP12" s="340">
        <f>IF(AO12="-","-",VLOOKUP($A12,KALBat!$A$10:$AR$1193,CP$9,FALSE)-AO12)</f>
        <v>0</v>
      </c>
      <c r="CQ12" s="340">
        <f>IF(AP12="-","-",VLOOKUP($A12,KALBat!$A$10:$AR$1193,CQ$9,FALSE)-AP12)</f>
        <v>0</v>
      </c>
      <c r="CR12" s="84">
        <f t="shared" si="44"/>
        <v>1</v>
      </c>
      <c r="CS12" s="84">
        <f t="shared" si="45"/>
        <v>0</v>
      </c>
      <c r="CT12" s="84">
        <f t="shared" si="46"/>
        <v>0</v>
      </c>
      <c r="CU12" s="84">
        <f t="shared" si="47"/>
        <v>0</v>
      </c>
      <c r="CV12" s="84">
        <f t="shared" si="48"/>
        <v>1</v>
      </c>
    </row>
    <row r="13" spans="1:100" x14ac:dyDescent="0.25">
      <c r="A13" s="340" t="str">
        <f t="shared" si="49"/>
        <v>Yakamochi Kobayashi</v>
      </c>
      <c r="B13" s="339"/>
      <c r="C13" s="339"/>
      <c r="D13" s="339">
        <f t="shared" si="50"/>
        <v>5</v>
      </c>
      <c r="E13" s="339">
        <f t="shared" si="51"/>
        <v>5</v>
      </c>
      <c r="F13" s="339" t="str">
        <f t="shared" si="52"/>
        <v>K</v>
      </c>
      <c r="G13" t="s">
        <v>86</v>
      </c>
      <c r="H13" t="s">
        <v>475</v>
      </c>
      <c r="I13" s="339" t="s">
        <v>476</v>
      </c>
      <c r="J13" t="s">
        <v>468</v>
      </c>
      <c r="K13" t="s">
        <v>469</v>
      </c>
      <c r="L13">
        <v>27</v>
      </c>
      <c r="M13" t="s">
        <v>94</v>
      </c>
      <c r="N13" t="s">
        <v>94</v>
      </c>
      <c r="O13" t="s">
        <v>34</v>
      </c>
      <c r="P13" s="229" t="s">
        <v>41</v>
      </c>
      <c r="Q13" t="s">
        <v>214</v>
      </c>
      <c r="R13" s="229" t="s">
        <v>214</v>
      </c>
      <c r="S13">
        <v>7</v>
      </c>
      <c r="T13">
        <v>5</v>
      </c>
      <c r="U13">
        <v>7</v>
      </c>
      <c r="V13">
        <v>4</v>
      </c>
      <c r="W13" s="229">
        <v>7</v>
      </c>
      <c r="X13">
        <v>7</v>
      </c>
      <c r="Y13">
        <v>5</v>
      </c>
      <c r="Z13">
        <v>7</v>
      </c>
      <c r="AA13">
        <v>4</v>
      </c>
      <c r="AB13" s="229">
        <v>7</v>
      </c>
      <c r="AC13">
        <v>10</v>
      </c>
      <c r="AD13">
        <v>7</v>
      </c>
      <c r="AE13">
        <v>1</v>
      </c>
      <c r="AF13" t="s">
        <v>35</v>
      </c>
      <c r="AG13" t="s">
        <v>35</v>
      </c>
      <c r="AH13">
        <v>6</v>
      </c>
      <c r="AI13">
        <v>9</v>
      </c>
      <c r="AJ13">
        <v>4</v>
      </c>
      <c r="AK13" t="s">
        <v>35</v>
      </c>
      <c r="AL13" t="s">
        <v>35</v>
      </c>
      <c r="AM13" s="229" t="s">
        <v>35</v>
      </c>
      <c r="AN13">
        <v>3</v>
      </c>
      <c r="AO13">
        <v>3</v>
      </c>
      <c r="AP13" s="229">
        <v>5</v>
      </c>
      <c r="AQ13" s="78">
        <v>510000</v>
      </c>
      <c r="AR13" s="229" t="s">
        <v>38</v>
      </c>
      <c r="AS13" s="6">
        <f t="shared" si="17"/>
        <v>6</v>
      </c>
      <c r="AT13" s="9" t="str">
        <f t="shared" si="18"/>
        <v>Reg</v>
      </c>
      <c r="AU13" s="6">
        <f t="shared" si="19"/>
        <v>6</v>
      </c>
      <c r="AV13" s="6" t="str">
        <f t="shared" si="20"/>
        <v>Reg</v>
      </c>
      <c r="AW13" s="9">
        <f t="shared" si="21"/>
        <v>6</v>
      </c>
      <c r="AX13" s="9" t="str">
        <f t="shared" si="22"/>
        <v>Reg</v>
      </c>
      <c r="AY13" s="46">
        <f t="shared" si="23"/>
        <v>0</v>
      </c>
      <c r="AZ13" s="228">
        <f t="shared" si="24"/>
        <v>1</v>
      </c>
      <c r="BA13" s="228">
        <f t="shared" si="25"/>
        <v>0</v>
      </c>
      <c r="BB13" s="228">
        <f t="shared" si="26"/>
        <v>0</v>
      </c>
      <c r="BC13" s="228">
        <f t="shared" si="27"/>
        <v>1</v>
      </c>
      <c r="BD13" s="228">
        <f t="shared" si="28"/>
        <v>1</v>
      </c>
      <c r="BE13" s="228">
        <f t="shared" si="29"/>
        <v>1</v>
      </c>
      <c r="BF13" s="228">
        <f t="shared" si="30"/>
        <v>1</v>
      </c>
      <c r="BG13" s="229">
        <f t="shared" si="31"/>
        <v>1</v>
      </c>
      <c r="BH13" s="46">
        <f t="shared" si="32"/>
        <v>0</v>
      </c>
      <c r="BI13" s="228">
        <f t="shared" si="33"/>
        <v>1</v>
      </c>
      <c r="BJ13" s="228">
        <f t="shared" si="34"/>
        <v>0</v>
      </c>
      <c r="BK13" s="228">
        <f t="shared" si="35"/>
        <v>0</v>
      </c>
      <c r="BL13" s="228">
        <f t="shared" si="36"/>
        <v>1</v>
      </c>
      <c r="BM13" s="228">
        <f t="shared" si="37"/>
        <v>1</v>
      </c>
      <c r="BN13" s="228">
        <f t="shared" si="38"/>
        <v>1</v>
      </c>
      <c r="BO13" s="228">
        <f t="shared" si="39"/>
        <v>1</v>
      </c>
      <c r="BP13" s="229">
        <f t="shared" si="40"/>
        <v>1</v>
      </c>
      <c r="BQ13" s="229">
        <f t="shared" si="41"/>
        <v>0</v>
      </c>
      <c r="BR13" s="7">
        <f t="shared" si="42"/>
        <v>2</v>
      </c>
      <c r="BS13" t="str">
        <f t="shared" si="43"/>
        <v/>
      </c>
      <c r="BT13" s="340">
        <f>IF(S13="-","-",VLOOKUP($A13,KALBat!$A$10:$AR$1193,BT$9,FALSE)-S13)</f>
        <v>0</v>
      </c>
      <c r="BU13" s="340">
        <f>IF(T13="-","-",VLOOKUP($A13,KALBat!$A$10:$AR$1193,BU$9,FALSE)-T13)</f>
        <v>0</v>
      </c>
      <c r="BV13" s="340">
        <f>IF(U13="-","-",VLOOKUP($A13,KALBat!$A$10:$AR$1193,BV$9,FALSE)-U13)</f>
        <v>0</v>
      </c>
      <c r="BW13" s="340">
        <f>IF(V13="-","-",VLOOKUP($A13,KALBat!$A$10:$AR$1193,BW$9,FALSE)-V13)</f>
        <v>0</v>
      </c>
      <c r="BX13" s="340">
        <f>IF(W13="-","-",VLOOKUP($A13,KALBat!$A$10:$AR$1193,BX$9,FALSE)-W13)</f>
        <v>-1</v>
      </c>
      <c r="BY13" s="340">
        <f>IF(X13="-","-",VLOOKUP($A13,KALBat!$A$10:$AR$1193,BY$9,FALSE)-X13)</f>
        <v>0</v>
      </c>
      <c r="BZ13" s="340">
        <f>IF(Y13="-","-",VLOOKUP($A13,KALBat!$A$10:$AR$1193,BZ$9,FALSE)-Y13)</f>
        <v>0</v>
      </c>
      <c r="CA13" s="340">
        <f>IF(Z13="-","-",VLOOKUP($A13,KALBat!$A$10:$AR$1193,CA$9,FALSE)-Z13)</f>
        <v>0</v>
      </c>
      <c r="CB13" s="340">
        <f>IF(AA13="-","-",VLOOKUP($A13,KALBat!$A$10:$AR$1193,CB$9,FALSE)-AA13)</f>
        <v>0</v>
      </c>
      <c r="CC13" s="340">
        <f>IF(AB13="-","-",VLOOKUP($A13,KALBat!$A$10:$AR$1193,CC$9,FALSE)-AB13)</f>
        <v>-1</v>
      </c>
      <c r="CD13" s="340">
        <f>IF(AC13="-","-",VLOOKUP($A13,KALBat!$A$10:$AR$1193,CD$9,FALSE)-AC13)</f>
        <v>0</v>
      </c>
      <c r="CE13" s="340">
        <f>IF(AD13="-","-",VLOOKUP($A13,KALBat!$A$10:$AR$1193,CE$9,FALSE)-AD13)</f>
        <v>0</v>
      </c>
      <c r="CF13" s="340">
        <f>IF(AE13="-","-",VLOOKUP($A13,KALBat!$A$10:$AR$1193,CF$9,FALSE)-AE13)</f>
        <v>0</v>
      </c>
      <c r="CG13" s="340" t="str">
        <f>IF(AF13="-","-",VLOOKUP($A13,KALBat!$A$10:$AR$1193,CG$9,FALSE)-AF13)</f>
        <v>-</v>
      </c>
      <c r="CH13" s="340" t="str">
        <f>IF(AG13="-","-",VLOOKUP($A13,KALBat!$A$10:$AR$1193,CH$9,FALSE)-AG13)</f>
        <v>-</v>
      </c>
      <c r="CI13" s="340">
        <f>IF(AH13="-","-",VLOOKUP($A13,KALBat!$A$10:$AR$1193,CI$9,FALSE)-AH13)</f>
        <v>0</v>
      </c>
      <c r="CJ13" s="340">
        <f>IF(AI13="-","-",VLOOKUP($A13,KALBat!$A$10:$AR$1193,CJ$9,FALSE)-AI13)</f>
        <v>0</v>
      </c>
      <c r="CK13" s="340">
        <f>IF(AJ13="-","-",VLOOKUP($A13,KALBat!$A$10:$AR$1193,CK$9,FALSE)-AJ13)</f>
        <v>-1</v>
      </c>
      <c r="CL13" s="340" t="str">
        <f>IF(AK13="-","-",VLOOKUP($A13,KALBat!$A$10:$AR$1193,CL$9,FALSE)-AK13)</f>
        <v>-</v>
      </c>
      <c r="CM13" s="340" t="str">
        <f>IF(AL13="-","-",VLOOKUP($A13,KALBat!$A$10:$AR$1193,CM$9,FALSE)-AL13)</f>
        <v>-</v>
      </c>
      <c r="CN13" s="340" t="str">
        <f>IF(AM13="-","-",VLOOKUP($A13,KALBat!$A$10:$AR$1193,CN$9,FALSE)-AM13)</f>
        <v>-</v>
      </c>
      <c r="CO13" s="340">
        <f>IF(AN13="-","-",VLOOKUP($A13,KALBat!$A$10:$AR$1193,CO$9,FALSE)-AN13)</f>
        <v>0</v>
      </c>
      <c r="CP13" s="340">
        <f>IF(AO13="-","-",VLOOKUP($A13,KALBat!$A$10:$AR$1193,CP$9,FALSE)-AO13)</f>
        <v>0</v>
      </c>
      <c r="CQ13" s="340">
        <f>IF(AP13="-","-",VLOOKUP($A13,KALBat!$A$10:$AR$1193,CQ$9,FALSE)-AP13)</f>
        <v>-1</v>
      </c>
      <c r="CR13" s="84">
        <f t="shared" si="44"/>
        <v>-1</v>
      </c>
      <c r="CS13" s="84">
        <f t="shared" si="45"/>
        <v>-1</v>
      </c>
      <c r="CT13" s="84">
        <f t="shared" si="46"/>
        <v>-1</v>
      </c>
      <c r="CU13" s="84">
        <f t="shared" si="47"/>
        <v>-1</v>
      </c>
      <c r="CV13" s="84">
        <f t="shared" si="48"/>
        <v>-4</v>
      </c>
    </row>
    <row r="14" spans="1:100" x14ac:dyDescent="0.25">
      <c r="A14" s="340" t="str">
        <f t="shared" si="49"/>
        <v>Lonnie Evans</v>
      </c>
      <c r="B14" s="339"/>
      <c r="C14" s="339"/>
      <c r="D14" s="339" t="str">
        <f t="shared" si="50"/>
        <v>-</v>
      </c>
      <c r="E14" s="339" t="str">
        <f t="shared" si="51"/>
        <v>-</v>
      </c>
      <c r="F14" s="339" t="str">
        <f t="shared" si="52"/>
        <v>K</v>
      </c>
      <c r="G14" t="s">
        <v>85</v>
      </c>
      <c r="H14" t="s">
        <v>862</v>
      </c>
      <c r="I14" s="339" t="s">
        <v>863</v>
      </c>
      <c r="J14" t="s">
        <v>533</v>
      </c>
      <c r="K14" t="s">
        <v>199</v>
      </c>
      <c r="L14">
        <v>28</v>
      </c>
      <c r="M14" t="s">
        <v>94</v>
      </c>
      <c r="N14" t="s">
        <v>94</v>
      </c>
      <c r="O14" t="s">
        <v>40</v>
      </c>
      <c r="P14" s="206" t="s">
        <v>40</v>
      </c>
      <c r="Q14" t="s">
        <v>214</v>
      </c>
      <c r="R14" s="206" t="s">
        <v>214</v>
      </c>
      <c r="S14">
        <v>6</v>
      </c>
      <c r="T14">
        <v>4</v>
      </c>
      <c r="U14">
        <v>2</v>
      </c>
      <c r="V14">
        <v>4</v>
      </c>
      <c r="W14" s="206">
        <v>6</v>
      </c>
      <c r="X14">
        <v>6</v>
      </c>
      <c r="Y14">
        <v>4</v>
      </c>
      <c r="Z14">
        <v>2</v>
      </c>
      <c r="AA14">
        <v>4</v>
      </c>
      <c r="AB14" s="206">
        <v>6</v>
      </c>
      <c r="AC14">
        <v>6</v>
      </c>
      <c r="AD14">
        <v>1</v>
      </c>
      <c r="AE14">
        <v>1</v>
      </c>
      <c r="AF14" t="s">
        <v>35</v>
      </c>
      <c r="AG14" t="s">
        <v>35</v>
      </c>
      <c r="AH14">
        <v>6</v>
      </c>
      <c r="AI14">
        <v>2</v>
      </c>
      <c r="AJ14">
        <v>2</v>
      </c>
      <c r="AK14" t="s">
        <v>35</v>
      </c>
      <c r="AL14" t="s">
        <v>35</v>
      </c>
      <c r="AM14" s="206" t="s">
        <v>35</v>
      </c>
      <c r="AN14">
        <v>7</v>
      </c>
      <c r="AO14">
        <v>7</v>
      </c>
      <c r="AP14" s="206">
        <v>5</v>
      </c>
      <c r="AQ14" s="78" t="s">
        <v>35</v>
      </c>
      <c r="AR14" s="206" t="s">
        <v>38</v>
      </c>
      <c r="AS14" s="6">
        <f t="shared" si="17"/>
        <v>4</v>
      </c>
      <c r="AT14" s="9" t="str">
        <f t="shared" si="18"/>
        <v>Minors</v>
      </c>
      <c r="AU14" s="6">
        <f t="shared" si="19"/>
        <v>4</v>
      </c>
      <c r="AV14" s="6" t="str">
        <f t="shared" si="20"/>
        <v>Minors</v>
      </c>
      <c r="AW14" s="9">
        <f t="shared" si="21"/>
        <v>4</v>
      </c>
      <c r="AX14" s="9" t="str">
        <f t="shared" si="22"/>
        <v>Minors</v>
      </c>
      <c r="AY14" s="46">
        <f t="shared" si="23"/>
        <v>0</v>
      </c>
      <c r="AZ14" s="205">
        <f t="shared" si="24"/>
        <v>0</v>
      </c>
      <c r="BA14" s="205">
        <f t="shared" si="25"/>
        <v>0</v>
      </c>
      <c r="BB14" s="205">
        <f t="shared" si="26"/>
        <v>0</v>
      </c>
      <c r="BC14" s="205">
        <f t="shared" si="27"/>
        <v>0</v>
      </c>
      <c r="BD14" s="205">
        <f t="shared" si="28"/>
        <v>0</v>
      </c>
      <c r="BE14" s="205">
        <f t="shared" si="29"/>
        <v>0</v>
      </c>
      <c r="BF14" s="205">
        <f t="shared" si="30"/>
        <v>0</v>
      </c>
      <c r="BG14" s="206">
        <f t="shared" si="31"/>
        <v>0</v>
      </c>
      <c r="BH14" s="46">
        <f t="shared" si="32"/>
        <v>0</v>
      </c>
      <c r="BI14" s="205">
        <f t="shared" si="33"/>
        <v>0</v>
      </c>
      <c r="BJ14" s="205">
        <f t="shared" si="34"/>
        <v>0</v>
      </c>
      <c r="BK14" s="205">
        <f t="shared" si="35"/>
        <v>0</v>
      </c>
      <c r="BL14" s="205">
        <f t="shared" si="36"/>
        <v>0</v>
      </c>
      <c r="BM14" s="205">
        <f t="shared" si="37"/>
        <v>0</v>
      </c>
      <c r="BN14" s="205">
        <f t="shared" si="38"/>
        <v>0</v>
      </c>
      <c r="BO14" s="205">
        <f t="shared" si="39"/>
        <v>0</v>
      </c>
      <c r="BP14" s="206">
        <f t="shared" si="40"/>
        <v>0</v>
      </c>
      <c r="BQ14" s="206">
        <f t="shared" si="41"/>
        <v>0</v>
      </c>
      <c r="BR14" s="7">
        <f t="shared" si="42"/>
        <v>1</v>
      </c>
      <c r="BS14" t="str">
        <f t="shared" si="43"/>
        <v/>
      </c>
      <c r="BT14" s="340" t="e">
        <f>IF(S14="-","-",VLOOKUP($A14,KALBat!$A$10:$AR$1193,BT$9,FALSE)-S14)</f>
        <v>#N/A</v>
      </c>
      <c r="BU14" s="340" t="e">
        <f>IF(T14="-","-",VLOOKUP($A14,KALBat!$A$10:$AR$1193,BU$9,FALSE)-T14)</f>
        <v>#N/A</v>
      </c>
      <c r="BV14" s="340" t="e">
        <f>IF(U14="-","-",VLOOKUP($A14,KALBat!$A$10:$AR$1193,BV$9,FALSE)-U14)</f>
        <v>#N/A</v>
      </c>
      <c r="BW14" s="340" t="e">
        <f>IF(V14="-","-",VLOOKUP($A14,KALBat!$A$10:$AR$1193,BW$9,FALSE)-V14)</f>
        <v>#N/A</v>
      </c>
      <c r="BX14" s="340" t="e">
        <f>IF(W14="-","-",VLOOKUP($A14,KALBat!$A$10:$AR$1193,BX$9,FALSE)-W14)</f>
        <v>#N/A</v>
      </c>
      <c r="BY14" s="340" t="e">
        <f>IF(X14="-","-",VLOOKUP($A14,KALBat!$A$10:$AR$1193,BY$9,FALSE)-X14)</f>
        <v>#N/A</v>
      </c>
      <c r="BZ14" s="340" t="e">
        <f>IF(Y14="-","-",VLOOKUP($A14,KALBat!$A$10:$AR$1193,BZ$9,FALSE)-Y14)</f>
        <v>#N/A</v>
      </c>
      <c r="CA14" s="340" t="e">
        <f>IF(Z14="-","-",VLOOKUP($A14,KALBat!$A$10:$AR$1193,CA$9,FALSE)-Z14)</f>
        <v>#N/A</v>
      </c>
      <c r="CB14" s="340" t="e">
        <f>IF(AA14="-","-",VLOOKUP($A14,KALBat!$A$10:$AR$1193,CB$9,FALSE)-AA14)</f>
        <v>#N/A</v>
      </c>
      <c r="CC14" s="340" t="e">
        <f>IF(AB14="-","-",VLOOKUP($A14,KALBat!$A$10:$AR$1193,CC$9,FALSE)-AB14)</f>
        <v>#N/A</v>
      </c>
      <c r="CD14" s="340" t="e">
        <f>IF(AC14="-","-",VLOOKUP($A14,KALBat!$A$10:$AR$1193,CD$9,FALSE)-AC14)</f>
        <v>#N/A</v>
      </c>
      <c r="CE14" s="340" t="e">
        <f>IF(AD14="-","-",VLOOKUP($A14,KALBat!$A$10:$AR$1193,CE$9,FALSE)-AD14)</f>
        <v>#N/A</v>
      </c>
      <c r="CF14" s="340" t="e">
        <f>IF(AE14="-","-",VLOOKUP($A14,KALBat!$A$10:$AR$1193,CF$9,FALSE)-AE14)</f>
        <v>#N/A</v>
      </c>
      <c r="CG14" s="340" t="str">
        <f>IF(AF14="-","-",VLOOKUP($A14,KALBat!$A$10:$AR$1193,CG$9,FALSE)-AF14)</f>
        <v>-</v>
      </c>
      <c r="CH14" s="340" t="str">
        <f>IF(AG14="-","-",VLOOKUP($A14,KALBat!$A$10:$AR$1193,CH$9,FALSE)-AG14)</f>
        <v>-</v>
      </c>
      <c r="CI14" s="340" t="e">
        <f>IF(AH14="-","-",VLOOKUP($A14,KALBat!$A$10:$AR$1193,CI$9,FALSE)-AH14)</f>
        <v>#N/A</v>
      </c>
      <c r="CJ14" s="340" t="e">
        <f>IF(AI14="-","-",VLOOKUP($A14,KALBat!$A$10:$AR$1193,CJ$9,FALSE)-AI14)</f>
        <v>#N/A</v>
      </c>
      <c r="CK14" s="340" t="e">
        <f>IF(AJ14="-","-",VLOOKUP($A14,KALBat!$A$10:$AR$1193,CK$9,FALSE)-AJ14)</f>
        <v>#N/A</v>
      </c>
      <c r="CL14" s="340" t="str">
        <f>IF(AK14="-","-",VLOOKUP($A14,KALBat!$A$10:$AR$1193,CL$9,FALSE)-AK14)</f>
        <v>-</v>
      </c>
      <c r="CM14" s="340" t="str">
        <f>IF(AL14="-","-",VLOOKUP($A14,KALBat!$A$10:$AR$1193,CM$9,FALSE)-AL14)</f>
        <v>-</v>
      </c>
      <c r="CN14" s="340" t="str">
        <f>IF(AM14="-","-",VLOOKUP($A14,KALBat!$A$10:$AR$1193,CN$9,FALSE)-AM14)</f>
        <v>-</v>
      </c>
      <c r="CO14" s="340" t="e">
        <f>IF(AN14="-","-",VLOOKUP($A14,KALBat!$A$10:$AR$1193,CO$9,FALSE)-AN14)</f>
        <v>#N/A</v>
      </c>
      <c r="CP14" s="340" t="e">
        <f>IF(AO14="-","-",VLOOKUP($A14,KALBat!$A$10:$AR$1193,CP$9,FALSE)-AO14)</f>
        <v>#N/A</v>
      </c>
      <c r="CQ14" s="340" t="e">
        <f>IF(AP14="-","-",VLOOKUP($A14,KALBat!$A$10:$AR$1193,CQ$9,FALSE)-AP14)</f>
        <v>#N/A</v>
      </c>
      <c r="CR14" s="84" t="e">
        <f t="shared" si="44"/>
        <v>#N/A</v>
      </c>
      <c r="CS14" s="84" t="e">
        <f t="shared" si="45"/>
        <v>#N/A</v>
      </c>
      <c r="CT14" s="84" t="e">
        <f t="shared" si="46"/>
        <v>#N/A</v>
      </c>
      <c r="CU14" s="84" t="e">
        <f t="shared" si="47"/>
        <v>#N/A</v>
      </c>
      <c r="CV14" s="84" t="e">
        <f t="shared" si="48"/>
        <v>#N/A</v>
      </c>
    </row>
    <row r="15" spans="1:100" x14ac:dyDescent="0.25">
      <c r="A15" s="340" t="str">
        <f t="shared" si="49"/>
        <v>Juan Hernández</v>
      </c>
      <c r="B15" s="339"/>
      <c r="C15" s="339"/>
      <c r="D15" s="339">
        <f t="shared" si="50"/>
        <v>2</v>
      </c>
      <c r="E15" s="339">
        <f t="shared" si="51"/>
        <v>2</v>
      </c>
      <c r="F15" s="339" t="str">
        <f t="shared" si="52"/>
        <v>K</v>
      </c>
      <c r="G15" t="s">
        <v>87</v>
      </c>
      <c r="H15" t="s">
        <v>466</v>
      </c>
      <c r="I15" s="339" t="s">
        <v>467</v>
      </c>
      <c r="J15" t="s">
        <v>468</v>
      </c>
      <c r="K15" t="s">
        <v>469</v>
      </c>
      <c r="L15">
        <v>31</v>
      </c>
      <c r="M15" t="s">
        <v>96</v>
      </c>
      <c r="N15" t="s">
        <v>94</v>
      </c>
      <c r="O15" t="s">
        <v>41</v>
      </c>
      <c r="P15" s="204" t="s">
        <v>41</v>
      </c>
      <c r="Q15" t="s">
        <v>213</v>
      </c>
      <c r="R15" s="204" t="s">
        <v>213</v>
      </c>
      <c r="S15">
        <v>6</v>
      </c>
      <c r="T15">
        <v>7</v>
      </c>
      <c r="U15">
        <v>3</v>
      </c>
      <c r="V15">
        <v>8</v>
      </c>
      <c r="W15" s="204">
        <v>7</v>
      </c>
      <c r="X15">
        <v>7</v>
      </c>
      <c r="Y15">
        <v>7</v>
      </c>
      <c r="Z15">
        <v>3</v>
      </c>
      <c r="AA15">
        <v>9</v>
      </c>
      <c r="AB15" s="204">
        <v>7</v>
      </c>
      <c r="AC15">
        <v>7</v>
      </c>
      <c r="AD15">
        <v>1</v>
      </c>
      <c r="AE15">
        <v>1</v>
      </c>
      <c r="AF15" t="s">
        <v>35</v>
      </c>
      <c r="AG15" t="s">
        <v>35</v>
      </c>
      <c r="AH15">
        <v>4</v>
      </c>
      <c r="AI15">
        <v>4</v>
      </c>
      <c r="AJ15">
        <v>10</v>
      </c>
      <c r="AK15" t="s">
        <v>35</v>
      </c>
      <c r="AL15" t="s">
        <v>35</v>
      </c>
      <c r="AM15" s="204" t="s">
        <v>35</v>
      </c>
      <c r="AN15">
        <v>4</v>
      </c>
      <c r="AO15">
        <v>6</v>
      </c>
      <c r="AP15" s="204">
        <v>5</v>
      </c>
      <c r="AQ15" s="78">
        <v>38000000</v>
      </c>
      <c r="AR15" s="204">
        <v>3</v>
      </c>
      <c r="AS15" s="6">
        <f t="shared" si="17"/>
        <v>6.166666666666667</v>
      </c>
      <c r="AT15" s="9" t="str">
        <f t="shared" si="18"/>
        <v>Reg</v>
      </c>
      <c r="AU15" s="6">
        <f t="shared" si="19"/>
        <v>6.833333333333333</v>
      </c>
      <c r="AV15" s="6" t="str">
        <f t="shared" si="20"/>
        <v>GoodReg</v>
      </c>
      <c r="AW15" s="9">
        <f t="shared" si="21"/>
        <v>6.166666666666667</v>
      </c>
      <c r="AX15" s="9" t="str">
        <f t="shared" si="22"/>
        <v>Reg</v>
      </c>
      <c r="AY15" s="46">
        <f t="shared" si="23"/>
        <v>0</v>
      </c>
      <c r="AZ15" s="203">
        <f t="shared" si="24"/>
        <v>1</v>
      </c>
      <c r="BA15" s="203">
        <f t="shared" si="25"/>
        <v>0</v>
      </c>
      <c r="BB15" s="203">
        <f t="shared" si="26"/>
        <v>0</v>
      </c>
      <c r="BC15" s="203">
        <f t="shared" si="27"/>
        <v>0</v>
      </c>
      <c r="BD15" s="203">
        <f t="shared" si="28"/>
        <v>0</v>
      </c>
      <c r="BE15" s="203">
        <f t="shared" si="29"/>
        <v>1</v>
      </c>
      <c r="BF15" s="203">
        <f t="shared" si="30"/>
        <v>1</v>
      </c>
      <c r="BG15" s="204">
        <f t="shared" si="31"/>
        <v>1</v>
      </c>
      <c r="BH15" s="46">
        <f t="shared" si="32"/>
        <v>0</v>
      </c>
      <c r="BI15" s="203">
        <f t="shared" si="33"/>
        <v>1</v>
      </c>
      <c r="BJ15" s="203">
        <f t="shared" si="34"/>
        <v>0</v>
      </c>
      <c r="BK15" s="203">
        <f t="shared" si="35"/>
        <v>0</v>
      </c>
      <c r="BL15" s="203">
        <f t="shared" si="36"/>
        <v>0</v>
      </c>
      <c r="BM15" s="203">
        <f t="shared" si="37"/>
        <v>1</v>
      </c>
      <c r="BN15" s="203">
        <f t="shared" si="38"/>
        <v>1</v>
      </c>
      <c r="BO15" s="203">
        <f t="shared" si="39"/>
        <v>1</v>
      </c>
      <c r="BP15" s="204">
        <f t="shared" si="40"/>
        <v>1</v>
      </c>
      <c r="BQ15" s="204">
        <f t="shared" si="41"/>
        <v>0</v>
      </c>
      <c r="BR15" s="7">
        <f t="shared" si="42"/>
        <v>2</v>
      </c>
      <c r="BS15" t="str">
        <f t="shared" si="43"/>
        <v/>
      </c>
      <c r="BT15" s="340">
        <f>IF(S15="-","-",VLOOKUP($A15,KALBat!$A$10:$AR$1193,BT$9,FALSE)-S15)</f>
        <v>0</v>
      </c>
      <c r="BU15" s="340">
        <f>IF(T15="-","-",VLOOKUP($A15,KALBat!$A$10:$AR$1193,BU$9,FALSE)-T15)</f>
        <v>0</v>
      </c>
      <c r="BV15" s="340">
        <f>IF(U15="-","-",VLOOKUP($A15,KALBat!$A$10:$AR$1193,BV$9,FALSE)-U15)</f>
        <v>0</v>
      </c>
      <c r="BW15" s="340">
        <f>IF(V15="-","-",VLOOKUP($A15,KALBat!$A$10:$AR$1193,BW$9,FALSE)-V15)</f>
        <v>0</v>
      </c>
      <c r="BX15" s="340">
        <f>IF(W15="-","-",VLOOKUP($A15,KALBat!$A$10:$AR$1193,BX$9,FALSE)-W15)</f>
        <v>0</v>
      </c>
      <c r="BY15" s="340">
        <f>IF(X15="-","-",VLOOKUP($A15,KALBat!$A$10:$AR$1193,BY$9,FALSE)-X15)</f>
        <v>-1</v>
      </c>
      <c r="BZ15" s="340">
        <f>IF(Y15="-","-",VLOOKUP($A15,KALBat!$A$10:$AR$1193,BZ$9,FALSE)-Y15)</f>
        <v>0</v>
      </c>
      <c r="CA15" s="340">
        <f>IF(Z15="-","-",VLOOKUP($A15,KALBat!$A$10:$AR$1193,CA$9,FALSE)-Z15)</f>
        <v>0</v>
      </c>
      <c r="CB15" s="340">
        <f>IF(AA15="-","-",VLOOKUP($A15,KALBat!$A$10:$AR$1193,CB$9,FALSE)-AA15)</f>
        <v>0</v>
      </c>
      <c r="CC15" s="340">
        <f>IF(AB15="-","-",VLOOKUP($A15,KALBat!$A$10:$AR$1193,CC$9,FALSE)-AB15)</f>
        <v>0</v>
      </c>
      <c r="CD15" s="340">
        <f>IF(AC15="-","-",VLOOKUP($A15,KALBat!$A$10:$AR$1193,CD$9,FALSE)-AC15)</f>
        <v>0</v>
      </c>
      <c r="CE15" s="340">
        <f>IF(AD15="-","-",VLOOKUP($A15,KALBat!$A$10:$AR$1193,CE$9,FALSE)-AD15)</f>
        <v>0</v>
      </c>
      <c r="CF15" s="340">
        <f>IF(AE15="-","-",VLOOKUP($A15,KALBat!$A$10:$AR$1193,CF$9,FALSE)-AE15)</f>
        <v>0</v>
      </c>
      <c r="CG15" s="340" t="str">
        <f>IF(AF15="-","-",VLOOKUP($A15,KALBat!$A$10:$AR$1193,CG$9,FALSE)-AF15)</f>
        <v>-</v>
      </c>
      <c r="CH15" s="340" t="str">
        <f>IF(AG15="-","-",VLOOKUP($A15,KALBat!$A$10:$AR$1193,CH$9,FALSE)-AG15)</f>
        <v>-</v>
      </c>
      <c r="CI15" s="340">
        <f>IF(AH15="-","-",VLOOKUP($A15,KALBat!$A$10:$AR$1193,CI$9,FALSE)-AH15)</f>
        <v>-1</v>
      </c>
      <c r="CJ15" s="340">
        <f>IF(AI15="-","-",VLOOKUP($A15,KALBat!$A$10:$AR$1193,CJ$9,FALSE)-AI15)</f>
        <v>0</v>
      </c>
      <c r="CK15" s="340">
        <f>IF(AJ15="-","-",VLOOKUP($A15,KALBat!$A$10:$AR$1193,CK$9,FALSE)-AJ15)</f>
        <v>0</v>
      </c>
      <c r="CL15" s="340" t="str">
        <f>IF(AK15="-","-",VLOOKUP($A15,KALBat!$A$10:$AR$1193,CL$9,FALSE)-AK15)</f>
        <v>-</v>
      </c>
      <c r="CM15" s="340" t="str">
        <f>IF(AL15="-","-",VLOOKUP($A15,KALBat!$A$10:$AR$1193,CM$9,FALSE)-AL15)</f>
        <v>-</v>
      </c>
      <c r="CN15" s="340" t="str">
        <f>IF(AM15="-","-",VLOOKUP($A15,KALBat!$A$10:$AR$1193,CN$9,FALSE)-AM15)</f>
        <v>-</v>
      </c>
      <c r="CO15" s="340">
        <f>IF(AN15="-","-",VLOOKUP($A15,KALBat!$A$10:$AR$1193,CO$9,FALSE)-AN15)</f>
        <v>0</v>
      </c>
      <c r="CP15" s="340">
        <f>IF(AO15="-","-",VLOOKUP($A15,KALBat!$A$10:$AR$1193,CP$9,FALSE)-AO15)</f>
        <v>-1</v>
      </c>
      <c r="CQ15" s="340">
        <f>IF(AP15="-","-",VLOOKUP($A15,KALBat!$A$10:$AR$1193,CQ$9,FALSE)-AP15)</f>
        <v>1</v>
      </c>
      <c r="CR15" s="84">
        <f t="shared" si="44"/>
        <v>0</v>
      </c>
      <c r="CS15" s="84">
        <f t="shared" si="45"/>
        <v>-1</v>
      </c>
      <c r="CT15" s="84">
        <f t="shared" si="46"/>
        <v>-1</v>
      </c>
      <c r="CU15" s="84">
        <f t="shared" si="47"/>
        <v>0</v>
      </c>
      <c r="CV15" s="84">
        <f t="shared" si="48"/>
        <v>-2</v>
      </c>
    </row>
    <row r="16" spans="1:100" x14ac:dyDescent="0.25">
      <c r="A16" s="340" t="str">
        <f t="shared" si="49"/>
        <v>Giomar Matteotti</v>
      </c>
      <c r="B16" s="339"/>
      <c r="C16" s="339"/>
      <c r="D16" s="339">
        <f t="shared" si="50"/>
        <v>2</v>
      </c>
      <c r="E16" s="339" t="str">
        <f t="shared" si="51"/>
        <v>-</v>
      </c>
      <c r="F16" s="339" t="str">
        <f t="shared" si="52"/>
        <v>K</v>
      </c>
      <c r="G16" t="s">
        <v>88</v>
      </c>
      <c r="H16" t="s">
        <v>639</v>
      </c>
      <c r="I16" s="339" t="s">
        <v>640</v>
      </c>
      <c r="J16" t="s">
        <v>533</v>
      </c>
      <c r="K16" t="s">
        <v>199</v>
      </c>
      <c r="L16">
        <v>22</v>
      </c>
      <c r="M16" t="s">
        <v>94</v>
      </c>
      <c r="N16" t="s">
        <v>94</v>
      </c>
      <c r="O16" t="s">
        <v>40</v>
      </c>
      <c r="P16" s="3" t="s">
        <v>36</v>
      </c>
      <c r="Q16" t="s">
        <v>214</v>
      </c>
      <c r="R16" s="3" t="s">
        <v>213</v>
      </c>
      <c r="S16">
        <v>6</v>
      </c>
      <c r="T16">
        <v>5</v>
      </c>
      <c r="U16">
        <v>2</v>
      </c>
      <c r="V16">
        <v>4</v>
      </c>
      <c r="W16" s="3">
        <v>5</v>
      </c>
      <c r="X16">
        <v>7</v>
      </c>
      <c r="Y16">
        <v>5</v>
      </c>
      <c r="Z16">
        <v>2</v>
      </c>
      <c r="AA16">
        <v>5</v>
      </c>
      <c r="AB16" s="3">
        <v>7</v>
      </c>
      <c r="AC16">
        <v>3</v>
      </c>
      <c r="AD16">
        <v>7</v>
      </c>
      <c r="AE16">
        <v>1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>
        <v>3</v>
      </c>
      <c r="AL16" t="s">
        <v>35</v>
      </c>
      <c r="AM16" s="3">
        <v>1</v>
      </c>
      <c r="AN16">
        <v>10</v>
      </c>
      <c r="AO16">
        <v>10</v>
      </c>
      <c r="AP16" s="3">
        <v>10</v>
      </c>
      <c r="AQ16" t="s">
        <v>35</v>
      </c>
      <c r="AR16" s="3">
        <v>0</v>
      </c>
      <c r="AS16" s="6">
        <f t="shared" si="17"/>
        <v>4</v>
      </c>
      <c r="AT16" s="9" t="str">
        <f t="shared" si="18"/>
        <v>Minors</v>
      </c>
      <c r="AU16" s="6">
        <f t="shared" si="19"/>
        <v>4.666666666666667</v>
      </c>
      <c r="AV16" s="6" t="str">
        <f t="shared" si="20"/>
        <v>Bench</v>
      </c>
      <c r="AW16" s="9">
        <f t="shared" si="21"/>
        <v>4.666666666666667</v>
      </c>
      <c r="AX16" s="9" t="str">
        <f t="shared" si="22"/>
        <v>Bench</v>
      </c>
      <c r="AY16" s="46">
        <f t="shared" si="23"/>
        <v>0</v>
      </c>
      <c r="AZ16" s="5">
        <f t="shared" si="24"/>
        <v>0</v>
      </c>
      <c r="BA16" s="5">
        <f t="shared" si="25"/>
        <v>0</v>
      </c>
      <c r="BB16" s="5">
        <f t="shared" si="26"/>
        <v>0</v>
      </c>
      <c r="BC16" s="5">
        <f t="shared" si="27"/>
        <v>0</v>
      </c>
      <c r="BD16" s="5">
        <f t="shared" si="28"/>
        <v>0</v>
      </c>
      <c r="BE16" s="5">
        <f t="shared" si="29"/>
        <v>0</v>
      </c>
      <c r="BF16" s="5">
        <f t="shared" si="30"/>
        <v>0</v>
      </c>
      <c r="BG16" s="3">
        <f t="shared" si="31"/>
        <v>0</v>
      </c>
      <c r="BH16" s="46">
        <f t="shared" si="32"/>
        <v>0</v>
      </c>
      <c r="BI16" s="5">
        <f t="shared" si="33"/>
        <v>1</v>
      </c>
      <c r="BJ16" s="5">
        <f t="shared" si="34"/>
        <v>0</v>
      </c>
      <c r="BK16" s="5">
        <f t="shared" si="35"/>
        <v>0</v>
      </c>
      <c r="BL16" s="5">
        <f t="shared" si="36"/>
        <v>0</v>
      </c>
      <c r="BM16" s="5">
        <f t="shared" si="37"/>
        <v>1</v>
      </c>
      <c r="BN16" s="5">
        <f t="shared" si="38"/>
        <v>1</v>
      </c>
      <c r="BO16" s="5">
        <f t="shared" si="39"/>
        <v>1</v>
      </c>
      <c r="BP16" s="3">
        <f t="shared" si="40"/>
        <v>1</v>
      </c>
      <c r="BQ16" s="3">
        <f t="shared" si="41"/>
        <v>6</v>
      </c>
      <c r="BR16" s="7">
        <f t="shared" si="42"/>
        <v>0</v>
      </c>
      <c r="BS16" t="str">
        <f t="shared" si="43"/>
        <v/>
      </c>
      <c r="BT16" s="340">
        <f>IF(S16="-","-",VLOOKUP($A16,KALBat!$A$10:$AR$1193,BT$9,FALSE)-S16)</f>
        <v>0</v>
      </c>
      <c r="BU16" s="340">
        <f>IF(T16="-","-",VLOOKUP($A16,KALBat!$A$10:$AR$1193,BU$9,FALSE)-T16)</f>
        <v>0</v>
      </c>
      <c r="BV16" s="340">
        <f>IF(U16="-","-",VLOOKUP($A16,KALBat!$A$10:$AR$1193,BV$9,FALSE)-U16)</f>
        <v>0</v>
      </c>
      <c r="BW16" s="340">
        <f>IF(V16="-","-",VLOOKUP($A16,KALBat!$A$10:$AR$1193,BW$9,FALSE)-V16)</f>
        <v>0</v>
      </c>
      <c r="BX16" s="340">
        <f>IF(W16="-","-",VLOOKUP($A16,KALBat!$A$10:$AR$1193,BX$9,FALSE)-W16)</f>
        <v>1</v>
      </c>
      <c r="BY16" s="340">
        <f>IF(X16="-","-",VLOOKUP($A16,KALBat!$A$10:$AR$1193,BY$9,FALSE)-X16)</f>
        <v>0</v>
      </c>
      <c r="BZ16" s="340">
        <f>IF(Y16="-","-",VLOOKUP($A16,KALBat!$A$10:$AR$1193,BZ$9,FALSE)-Y16)</f>
        <v>0</v>
      </c>
      <c r="CA16" s="340">
        <f>IF(Z16="-","-",VLOOKUP($A16,KALBat!$A$10:$AR$1193,CA$9,FALSE)-Z16)</f>
        <v>0</v>
      </c>
      <c r="CB16" s="340">
        <f>IF(AA16="-","-",VLOOKUP($A16,KALBat!$A$10:$AR$1193,CB$9,FALSE)-AA16)</f>
        <v>-1</v>
      </c>
      <c r="CC16" s="340">
        <f>IF(AB16="-","-",VLOOKUP($A16,KALBat!$A$10:$AR$1193,CC$9,FALSE)-AB16)</f>
        <v>0</v>
      </c>
      <c r="CD16" s="340">
        <f>IF(AC16="-","-",VLOOKUP($A16,KALBat!$A$10:$AR$1193,CD$9,FALSE)-AC16)</f>
        <v>1</v>
      </c>
      <c r="CE16" s="340">
        <f>IF(AD16="-","-",VLOOKUP($A16,KALBat!$A$10:$AR$1193,CE$9,FALSE)-AD16)</f>
        <v>0</v>
      </c>
      <c r="CF16" s="340">
        <f>IF(AE16="-","-",VLOOKUP($A16,KALBat!$A$10:$AR$1193,CF$9,FALSE)-AE16)</f>
        <v>0</v>
      </c>
      <c r="CG16" s="340" t="str">
        <f>IF(AF16="-","-",VLOOKUP($A16,KALBat!$A$10:$AR$1193,CG$9,FALSE)-AF16)</f>
        <v>-</v>
      </c>
      <c r="CH16" s="340" t="str">
        <f>IF(AG16="-","-",VLOOKUP($A16,KALBat!$A$10:$AR$1193,CH$9,FALSE)-AG16)</f>
        <v>-</v>
      </c>
      <c r="CI16" s="340" t="str">
        <f>IF(AH16="-","-",VLOOKUP($A16,KALBat!$A$10:$AR$1193,CI$9,FALSE)-AH16)</f>
        <v>-</v>
      </c>
      <c r="CJ16" s="340" t="str">
        <f>IF(AI16="-","-",VLOOKUP($A16,KALBat!$A$10:$AR$1193,CJ$9,FALSE)-AI16)</f>
        <v>-</v>
      </c>
      <c r="CK16" s="340" t="str">
        <f>IF(AJ16="-","-",VLOOKUP($A16,KALBat!$A$10:$AR$1193,CK$9,FALSE)-AJ16)</f>
        <v>-</v>
      </c>
      <c r="CL16" s="340">
        <f>IF(AK16="-","-",VLOOKUP($A16,KALBat!$A$10:$AR$1193,CL$9,FALSE)-AK16)</f>
        <v>0</v>
      </c>
      <c r="CM16" s="340" t="str">
        <f>IF(AL16="-","-",VLOOKUP($A16,KALBat!$A$10:$AR$1193,CM$9,FALSE)-AL16)</f>
        <v>-</v>
      </c>
      <c r="CN16" s="340" t="e">
        <f>IF(AM16="-","-",VLOOKUP($A16,KALBat!$A$10:$AR$1193,CN$9,FALSE)-AM16)</f>
        <v>#VALUE!</v>
      </c>
      <c r="CO16" s="340">
        <f>IF(AN16="-","-",VLOOKUP($A16,KALBat!$A$10:$AR$1193,CO$9,FALSE)-AN16)</f>
        <v>0</v>
      </c>
      <c r="CP16" s="340">
        <f>IF(AO16="-","-",VLOOKUP($A16,KALBat!$A$10:$AR$1193,CP$9,FALSE)-AO16)</f>
        <v>0</v>
      </c>
      <c r="CQ16" s="340">
        <f>IF(AP16="-","-",VLOOKUP($A16,KALBat!$A$10:$AR$1193,CQ$9,FALSE)-AP16)</f>
        <v>0</v>
      </c>
      <c r="CR16" s="84">
        <f t="shared" si="44"/>
        <v>1</v>
      </c>
      <c r="CS16" s="84">
        <f t="shared" si="45"/>
        <v>-1</v>
      </c>
      <c r="CT16" s="84" t="e">
        <f t="shared" si="46"/>
        <v>#VALUE!</v>
      </c>
      <c r="CU16" s="84">
        <f t="shared" si="47"/>
        <v>0</v>
      </c>
      <c r="CV16" s="84" t="e">
        <f t="shared" si="48"/>
        <v>#VALUE!</v>
      </c>
    </row>
    <row r="17" spans="1:100" x14ac:dyDescent="0.25">
      <c r="A17" s="340" t="str">
        <f t="shared" si="49"/>
        <v>Jake Owens</v>
      </c>
      <c r="B17" s="339"/>
      <c r="C17" s="339"/>
      <c r="D17" s="339">
        <f t="shared" si="50"/>
        <v>8</v>
      </c>
      <c r="E17" s="339">
        <f t="shared" si="51"/>
        <v>8</v>
      </c>
      <c r="F17" s="339" t="str">
        <f t="shared" si="52"/>
        <v>K</v>
      </c>
      <c r="G17" t="s">
        <v>90</v>
      </c>
      <c r="H17" t="s">
        <v>485</v>
      </c>
      <c r="I17" s="339" t="s">
        <v>486</v>
      </c>
      <c r="J17" t="s">
        <v>468</v>
      </c>
      <c r="K17" t="s">
        <v>469</v>
      </c>
      <c r="L17">
        <v>30</v>
      </c>
      <c r="M17" t="s">
        <v>93</v>
      </c>
      <c r="N17" t="s">
        <v>93</v>
      </c>
      <c r="O17" t="s">
        <v>36</v>
      </c>
      <c r="P17" s="206" t="s">
        <v>36</v>
      </c>
      <c r="Q17" t="s">
        <v>213</v>
      </c>
      <c r="R17" s="206" t="s">
        <v>214</v>
      </c>
      <c r="S17">
        <v>6</v>
      </c>
      <c r="T17">
        <v>8</v>
      </c>
      <c r="U17">
        <v>6</v>
      </c>
      <c r="V17">
        <v>4</v>
      </c>
      <c r="W17" s="206">
        <v>6</v>
      </c>
      <c r="X17">
        <v>6</v>
      </c>
      <c r="Y17">
        <v>8</v>
      </c>
      <c r="Z17">
        <v>6</v>
      </c>
      <c r="AA17">
        <v>4</v>
      </c>
      <c r="AB17" s="206">
        <v>6</v>
      </c>
      <c r="AC17">
        <v>1</v>
      </c>
      <c r="AD17">
        <v>8</v>
      </c>
      <c r="AE17">
        <v>1</v>
      </c>
      <c r="AF17" t="s">
        <v>35</v>
      </c>
      <c r="AG17" t="s">
        <v>35</v>
      </c>
      <c r="AH17" t="s">
        <v>35</v>
      </c>
      <c r="AI17" t="s">
        <v>35</v>
      </c>
      <c r="AJ17" t="s">
        <v>35</v>
      </c>
      <c r="AK17">
        <v>7</v>
      </c>
      <c r="AL17" t="s">
        <v>35</v>
      </c>
      <c r="AM17" s="206">
        <v>6</v>
      </c>
      <c r="AN17">
        <v>6</v>
      </c>
      <c r="AO17">
        <v>10</v>
      </c>
      <c r="AP17" s="206">
        <v>10</v>
      </c>
      <c r="AQ17">
        <v>800000</v>
      </c>
      <c r="AR17" s="206" t="s">
        <v>39</v>
      </c>
      <c r="AS17" s="6">
        <f t="shared" si="17"/>
        <v>5.333333333333333</v>
      </c>
      <c r="AT17" s="9" t="str">
        <f t="shared" si="18"/>
        <v>Reg</v>
      </c>
      <c r="AU17" s="6">
        <f t="shared" si="19"/>
        <v>5.333333333333333</v>
      </c>
      <c r="AV17" s="6" t="str">
        <f t="shared" si="20"/>
        <v>Reg</v>
      </c>
      <c r="AW17" s="9">
        <f t="shared" si="21"/>
        <v>5.333333333333333</v>
      </c>
      <c r="AX17" s="9" t="str">
        <f t="shared" si="22"/>
        <v>Reg</v>
      </c>
      <c r="AY17" s="46">
        <f t="shared" si="23"/>
        <v>0</v>
      </c>
      <c r="AZ17" s="205">
        <f t="shared" si="24"/>
        <v>0</v>
      </c>
      <c r="BA17" s="205">
        <f t="shared" si="25"/>
        <v>0</v>
      </c>
      <c r="BB17" s="205">
        <f t="shared" si="26"/>
        <v>0</v>
      </c>
      <c r="BC17" s="205">
        <f t="shared" si="27"/>
        <v>0</v>
      </c>
      <c r="BD17" s="205">
        <f t="shared" si="28"/>
        <v>0</v>
      </c>
      <c r="BE17" s="205">
        <f t="shared" si="29"/>
        <v>0</v>
      </c>
      <c r="BF17" s="205">
        <f t="shared" si="30"/>
        <v>1</v>
      </c>
      <c r="BG17" s="206">
        <f t="shared" si="31"/>
        <v>1</v>
      </c>
      <c r="BH17" s="46">
        <f t="shared" si="32"/>
        <v>0</v>
      </c>
      <c r="BI17" s="205">
        <f t="shared" si="33"/>
        <v>0</v>
      </c>
      <c r="BJ17" s="205">
        <f t="shared" si="34"/>
        <v>0</v>
      </c>
      <c r="BK17" s="205">
        <f t="shared" si="35"/>
        <v>0</v>
      </c>
      <c r="BL17" s="205">
        <f t="shared" si="36"/>
        <v>0</v>
      </c>
      <c r="BM17" s="205">
        <f t="shared" si="37"/>
        <v>0</v>
      </c>
      <c r="BN17" s="205">
        <f t="shared" si="38"/>
        <v>0</v>
      </c>
      <c r="BO17" s="205">
        <f t="shared" si="39"/>
        <v>1</v>
      </c>
      <c r="BP17" s="206">
        <f t="shared" si="40"/>
        <v>1</v>
      </c>
      <c r="BQ17" s="206">
        <f t="shared" si="41"/>
        <v>4</v>
      </c>
      <c r="BR17" s="7">
        <f t="shared" si="42"/>
        <v>2</v>
      </c>
      <c r="BS17" t="str">
        <f t="shared" si="43"/>
        <v/>
      </c>
      <c r="BT17" s="340">
        <f>IF(S17="-","-",VLOOKUP($A17,KALBat!$A$10:$AR$1193,BT$9,FALSE)-S17)</f>
        <v>0</v>
      </c>
      <c r="BU17" s="340">
        <f>IF(T17="-","-",VLOOKUP($A17,KALBat!$A$10:$AR$1193,BU$9,FALSE)-T17)</f>
        <v>0</v>
      </c>
      <c r="BV17" s="340">
        <f>IF(U17="-","-",VLOOKUP($A17,KALBat!$A$10:$AR$1193,BV$9,FALSE)-U17)</f>
        <v>0</v>
      </c>
      <c r="BW17" s="340">
        <f>IF(V17="-","-",VLOOKUP($A17,KALBat!$A$10:$AR$1193,BW$9,FALSE)-V17)</f>
        <v>0</v>
      </c>
      <c r="BX17" s="340">
        <f>IF(W17="-","-",VLOOKUP($A17,KALBat!$A$10:$AR$1193,BX$9,FALSE)-W17)</f>
        <v>0</v>
      </c>
      <c r="BY17" s="340">
        <f>IF(X17="-","-",VLOOKUP($A17,KALBat!$A$10:$AR$1193,BY$9,FALSE)-X17)</f>
        <v>0</v>
      </c>
      <c r="BZ17" s="340">
        <f>IF(Y17="-","-",VLOOKUP($A17,KALBat!$A$10:$AR$1193,BZ$9,FALSE)-Y17)</f>
        <v>0</v>
      </c>
      <c r="CA17" s="340">
        <f>IF(Z17="-","-",VLOOKUP($A17,KALBat!$A$10:$AR$1193,CA$9,FALSE)-Z17)</f>
        <v>0</v>
      </c>
      <c r="CB17" s="340">
        <f>IF(AA17="-","-",VLOOKUP($A17,KALBat!$A$10:$AR$1193,CB$9,FALSE)-AA17)</f>
        <v>1</v>
      </c>
      <c r="CC17" s="340">
        <f>IF(AB17="-","-",VLOOKUP($A17,KALBat!$A$10:$AR$1193,CC$9,FALSE)-AB17)</f>
        <v>0</v>
      </c>
      <c r="CD17" s="340">
        <f>IF(AC17="-","-",VLOOKUP($A17,KALBat!$A$10:$AR$1193,CD$9,FALSE)-AC17)</f>
        <v>0</v>
      </c>
      <c r="CE17" s="340">
        <f>IF(AD17="-","-",VLOOKUP($A17,KALBat!$A$10:$AR$1193,CE$9,FALSE)-AD17)</f>
        <v>0</v>
      </c>
      <c r="CF17" s="340">
        <f>IF(AE17="-","-",VLOOKUP($A17,KALBat!$A$10:$AR$1193,CF$9,FALSE)-AE17)</f>
        <v>0</v>
      </c>
      <c r="CG17" s="340" t="str">
        <f>IF(AF17="-","-",VLOOKUP($A17,KALBat!$A$10:$AR$1193,CG$9,FALSE)-AF17)</f>
        <v>-</v>
      </c>
      <c r="CH17" s="340" t="str">
        <f>IF(AG17="-","-",VLOOKUP($A17,KALBat!$A$10:$AR$1193,CH$9,FALSE)-AG17)</f>
        <v>-</v>
      </c>
      <c r="CI17" s="340" t="str">
        <f>IF(AH17="-","-",VLOOKUP($A17,KALBat!$A$10:$AR$1193,CI$9,FALSE)-AH17)</f>
        <v>-</v>
      </c>
      <c r="CJ17" s="340" t="str">
        <f>IF(AI17="-","-",VLOOKUP($A17,KALBat!$A$10:$AR$1193,CJ$9,FALSE)-AI17)</f>
        <v>-</v>
      </c>
      <c r="CK17" s="340" t="str">
        <f>IF(AJ17="-","-",VLOOKUP($A17,KALBat!$A$10:$AR$1193,CK$9,FALSE)-AJ17)</f>
        <v>-</v>
      </c>
      <c r="CL17" s="340">
        <f>IF(AK17="-","-",VLOOKUP($A17,KALBat!$A$10:$AR$1193,CL$9,FALSE)-AK17)</f>
        <v>0</v>
      </c>
      <c r="CM17" s="340" t="str">
        <f>IF(AL17="-","-",VLOOKUP($A17,KALBat!$A$10:$AR$1193,CM$9,FALSE)-AL17)</f>
        <v>-</v>
      </c>
      <c r="CN17" s="340">
        <f>IF(AM17="-","-",VLOOKUP($A17,KALBat!$A$10:$AR$1193,CN$9,FALSE)-AM17)</f>
        <v>0</v>
      </c>
      <c r="CO17" s="340">
        <f>IF(AN17="-","-",VLOOKUP($A17,KALBat!$A$10:$AR$1193,CO$9,FALSE)-AN17)</f>
        <v>0</v>
      </c>
      <c r="CP17" s="340">
        <f>IF(AO17="-","-",VLOOKUP($A17,KALBat!$A$10:$AR$1193,CP$9,FALSE)-AO17)</f>
        <v>0</v>
      </c>
      <c r="CQ17" s="340">
        <f>IF(AP17="-","-",VLOOKUP($A17,KALBat!$A$10:$AR$1193,CQ$9,FALSE)-AP17)</f>
        <v>0</v>
      </c>
      <c r="CR17" s="84">
        <f t="shared" si="44"/>
        <v>0</v>
      </c>
      <c r="CS17" s="84">
        <f t="shared" si="45"/>
        <v>1</v>
      </c>
      <c r="CT17" s="84">
        <f t="shared" si="46"/>
        <v>0</v>
      </c>
      <c r="CU17" s="84">
        <f t="shared" si="47"/>
        <v>0</v>
      </c>
      <c r="CV17" s="84">
        <f t="shared" si="48"/>
        <v>1</v>
      </c>
    </row>
    <row r="18" spans="1:100" x14ac:dyDescent="0.25">
      <c r="A18" s="340" t="str">
        <f t="shared" si="49"/>
        <v>José Segura</v>
      </c>
      <c r="B18" s="339"/>
      <c r="C18" s="339"/>
      <c r="D18" s="339" t="str">
        <f t="shared" si="50"/>
        <v>-</v>
      </c>
      <c r="E18" s="339" t="str">
        <f t="shared" si="51"/>
        <v>-</v>
      </c>
      <c r="F18" s="339" t="str">
        <f t="shared" si="52"/>
        <v>K</v>
      </c>
      <c r="G18" t="s">
        <v>85</v>
      </c>
      <c r="H18" t="s">
        <v>509</v>
      </c>
      <c r="I18" s="339" t="s">
        <v>866</v>
      </c>
      <c r="J18" t="s">
        <v>468</v>
      </c>
      <c r="K18" t="s">
        <v>469</v>
      </c>
      <c r="L18">
        <v>33</v>
      </c>
      <c r="M18" t="s">
        <v>94</v>
      </c>
      <c r="N18" t="s">
        <v>94</v>
      </c>
      <c r="O18" t="s">
        <v>34</v>
      </c>
      <c r="P18" s="3" t="s">
        <v>34</v>
      </c>
      <c r="Q18" t="s">
        <v>214</v>
      </c>
      <c r="R18" s="3" t="s">
        <v>214</v>
      </c>
      <c r="S18">
        <v>6</v>
      </c>
      <c r="T18">
        <v>5</v>
      </c>
      <c r="U18">
        <v>5</v>
      </c>
      <c r="V18">
        <v>5</v>
      </c>
      <c r="W18" s="3">
        <v>6</v>
      </c>
      <c r="X18">
        <v>6</v>
      </c>
      <c r="Y18">
        <v>5</v>
      </c>
      <c r="Z18">
        <v>5</v>
      </c>
      <c r="AA18">
        <v>6</v>
      </c>
      <c r="AB18" s="3">
        <v>6</v>
      </c>
      <c r="AC18">
        <v>9</v>
      </c>
      <c r="AD18">
        <v>1</v>
      </c>
      <c r="AE18">
        <v>1</v>
      </c>
      <c r="AF18" t="s">
        <v>35</v>
      </c>
      <c r="AG18" t="s">
        <v>35</v>
      </c>
      <c r="AH18">
        <v>9</v>
      </c>
      <c r="AI18">
        <v>9</v>
      </c>
      <c r="AJ18">
        <v>7</v>
      </c>
      <c r="AK18" t="s">
        <v>35</v>
      </c>
      <c r="AL18" t="s">
        <v>35</v>
      </c>
      <c r="AM18" s="3" t="s">
        <v>35</v>
      </c>
      <c r="AN18">
        <v>9</v>
      </c>
      <c r="AO18">
        <v>9</v>
      </c>
      <c r="AP18" s="3">
        <v>9</v>
      </c>
      <c r="AQ18" s="78">
        <v>1200000</v>
      </c>
      <c r="AR18" s="3">
        <v>1</v>
      </c>
      <c r="AS18" s="6">
        <f t="shared" si="17"/>
        <v>5.333333333333333</v>
      </c>
      <c r="AT18" s="9" t="str">
        <f t="shared" si="18"/>
        <v>Reg</v>
      </c>
      <c r="AU18" s="6">
        <f t="shared" si="19"/>
        <v>6.166666666666667</v>
      </c>
      <c r="AV18" s="6" t="str">
        <f t="shared" si="20"/>
        <v>Reg</v>
      </c>
      <c r="AW18" s="9">
        <f t="shared" si="21"/>
        <v>5.333333333333333</v>
      </c>
      <c r="AX18" s="9" t="str">
        <f t="shared" si="22"/>
        <v>Reg</v>
      </c>
      <c r="AY18" s="46">
        <f t="shared" si="23"/>
        <v>0</v>
      </c>
      <c r="AZ18" s="5">
        <f t="shared" si="24"/>
        <v>0</v>
      </c>
      <c r="BA18" s="5">
        <f t="shared" si="25"/>
        <v>0</v>
      </c>
      <c r="BB18" s="5">
        <f t="shared" si="26"/>
        <v>0</v>
      </c>
      <c r="BC18" s="5">
        <f t="shared" si="27"/>
        <v>0</v>
      </c>
      <c r="BD18" s="5">
        <f t="shared" si="28"/>
        <v>0</v>
      </c>
      <c r="BE18" s="5">
        <f t="shared" si="29"/>
        <v>0</v>
      </c>
      <c r="BF18" s="5">
        <f t="shared" si="30"/>
        <v>0</v>
      </c>
      <c r="BG18" s="3">
        <f t="shared" si="31"/>
        <v>0</v>
      </c>
      <c r="BH18" s="46">
        <f t="shared" si="32"/>
        <v>0</v>
      </c>
      <c r="BI18" s="5">
        <f t="shared" si="33"/>
        <v>0</v>
      </c>
      <c r="BJ18" s="5">
        <f t="shared" si="34"/>
        <v>0</v>
      </c>
      <c r="BK18" s="5">
        <f t="shared" si="35"/>
        <v>0</v>
      </c>
      <c r="BL18" s="5">
        <f t="shared" si="36"/>
        <v>0</v>
      </c>
      <c r="BM18" s="5">
        <f t="shared" si="37"/>
        <v>0</v>
      </c>
      <c r="BN18" s="5">
        <f t="shared" si="38"/>
        <v>0</v>
      </c>
      <c r="BO18" s="5">
        <f t="shared" si="39"/>
        <v>0</v>
      </c>
      <c r="BP18" s="3">
        <f t="shared" si="40"/>
        <v>0</v>
      </c>
      <c r="BQ18" s="3">
        <f t="shared" si="41"/>
        <v>5</v>
      </c>
      <c r="BR18" s="7">
        <f t="shared" si="42"/>
        <v>2</v>
      </c>
      <c r="BS18" t="str">
        <f t="shared" si="43"/>
        <v>Yes</v>
      </c>
      <c r="BT18" s="340" t="e">
        <f>IF(S18="-","-",VLOOKUP($A18,KALBat!$A$10:$AR$1193,BT$9,FALSE)-S18)</f>
        <v>#N/A</v>
      </c>
      <c r="BU18" s="340" t="e">
        <f>IF(T18="-","-",VLOOKUP($A18,KALBat!$A$10:$AR$1193,BU$9,FALSE)-T18)</f>
        <v>#N/A</v>
      </c>
      <c r="BV18" s="340" t="e">
        <f>IF(U18="-","-",VLOOKUP($A18,KALBat!$A$10:$AR$1193,BV$9,FALSE)-U18)</f>
        <v>#N/A</v>
      </c>
      <c r="BW18" s="340" t="e">
        <f>IF(V18="-","-",VLOOKUP($A18,KALBat!$A$10:$AR$1193,BW$9,FALSE)-V18)</f>
        <v>#N/A</v>
      </c>
      <c r="BX18" s="340" t="e">
        <f>IF(W18="-","-",VLOOKUP($A18,KALBat!$A$10:$AR$1193,BX$9,FALSE)-W18)</f>
        <v>#N/A</v>
      </c>
      <c r="BY18" s="340" t="e">
        <f>IF(X18="-","-",VLOOKUP($A18,KALBat!$A$10:$AR$1193,BY$9,FALSE)-X18)</f>
        <v>#N/A</v>
      </c>
      <c r="BZ18" s="340" t="e">
        <f>IF(Y18="-","-",VLOOKUP($A18,KALBat!$A$10:$AR$1193,BZ$9,FALSE)-Y18)</f>
        <v>#N/A</v>
      </c>
      <c r="CA18" s="340" t="e">
        <f>IF(Z18="-","-",VLOOKUP($A18,KALBat!$A$10:$AR$1193,CA$9,FALSE)-Z18)</f>
        <v>#N/A</v>
      </c>
      <c r="CB18" s="340" t="e">
        <f>IF(AA18="-","-",VLOOKUP($A18,KALBat!$A$10:$AR$1193,CB$9,FALSE)-AA18)</f>
        <v>#N/A</v>
      </c>
      <c r="CC18" s="340" t="e">
        <f>IF(AB18="-","-",VLOOKUP($A18,KALBat!$A$10:$AR$1193,CC$9,FALSE)-AB18)</f>
        <v>#N/A</v>
      </c>
      <c r="CD18" s="340" t="e">
        <f>IF(AC18="-","-",VLOOKUP($A18,KALBat!$A$10:$AR$1193,CD$9,FALSE)-AC18)</f>
        <v>#N/A</v>
      </c>
      <c r="CE18" s="340" t="e">
        <f>IF(AD18="-","-",VLOOKUP($A18,KALBat!$A$10:$AR$1193,CE$9,FALSE)-AD18)</f>
        <v>#N/A</v>
      </c>
      <c r="CF18" s="340" t="e">
        <f>IF(AE18="-","-",VLOOKUP($A18,KALBat!$A$10:$AR$1193,CF$9,FALSE)-AE18)</f>
        <v>#N/A</v>
      </c>
      <c r="CG18" s="340" t="str">
        <f>IF(AF18="-","-",VLOOKUP($A18,KALBat!$A$10:$AR$1193,CG$9,FALSE)-AF18)</f>
        <v>-</v>
      </c>
      <c r="CH18" s="340" t="str">
        <f>IF(AG18="-","-",VLOOKUP($A18,KALBat!$A$10:$AR$1193,CH$9,FALSE)-AG18)</f>
        <v>-</v>
      </c>
      <c r="CI18" s="340" t="e">
        <f>IF(AH18="-","-",VLOOKUP($A18,KALBat!$A$10:$AR$1193,CI$9,FALSE)-AH18)</f>
        <v>#N/A</v>
      </c>
      <c r="CJ18" s="340" t="e">
        <f>IF(AI18="-","-",VLOOKUP($A18,KALBat!$A$10:$AR$1193,CJ$9,FALSE)-AI18)</f>
        <v>#N/A</v>
      </c>
      <c r="CK18" s="340" t="e">
        <f>IF(AJ18="-","-",VLOOKUP($A18,KALBat!$A$10:$AR$1193,CK$9,FALSE)-AJ18)</f>
        <v>#N/A</v>
      </c>
      <c r="CL18" s="340" t="str">
        <f>IF(AK18="-","-",VLOOKUP($A18,KALBat!$A$10:$AR$1193,CL$9,FALSE)-AK18)</f>
        <v>-</v>
      </c>
      <c r="CM18" s="340" t="str">
        <f>IF(AL18="-","-",VLOOKUP($A18,KALBat!$A$10:$AR$1193,CM$9,FALSE)-AL18)</f>
        <v>-</v>
      </c>
      <c r="CN18" s="340" t="str">
        <f>IF(AM18="-","-",VLOOKUP($A18,KALBat!$A$10:$AR$1193,CN$9,FALSE)-AM18)</f>
        <v>-</v>
      </c>
      <c r="CO18" s="340" t="e">
        <f>IF(AN18="-","-",VLOOKUP($A18,KALBat!$A$10:$AR$1193,CO$9,FALSE)-AN18)</f>
        <v>#N/A</v>
      </c>
      <c r="CP18" s="340" t="e">
        <f>IF(AO18="-","-",VLOOKUP($A18,KALBat!$A$10:$AR$1193,CP$9,FALSE)-AO18)</f>
        <v>#N/A</v>
      </c>
      <c r="CQ18" s="340" t="e">
        <f>IF(AP18="-","-",VLOOKUP($A18,KALBat!$A$10:$AR$1193,CQ$9,FALSE)-AP18)</f>
        <v>#N/A</v>
      </c>
      <c r="CR18" s="84" t="e">
        <f t="shared" si="44"/>
        <v>#N/A</v>
      </c>
      <c r="CS18" s="84" t="e">
        <f t="shared" si="45"/>
        <v>#N/A</v>
      </c>
      <c r="CT18" s="84" t="e">
        <f t="shared" si="46"/>
        <v>#N/A</v>
      </c>
      <c r="CU18" s="84" t="e">
        <f t="shared" si="47"/>
        <v>#N/A</v>
      </c>
      <c r="CV18" s="84" t="e">
        <f t="shared" si="48"/>
        <v>#N/A</v>
      </c>
    </row>
    <row r="19" spans="1:100" x14ac:dyDescent="0.25">
      <c r="A19" s="340" t="str">
        <f t="shared" si="49"/>
        <v>Lorenzo Amador</v>
      </c>
      <c r="B19" s="339"/>
      <c r="C19" s="339"/>
      <c r="D19" s="339">
        <f t="shared" si="50"/>
        <v>4</v>
      </c>
      <c r="E19" s="339">
        <f t="shared" si="51"/>
        <v>5</v>
      </c>
      <c r="F19" s="339" t="str">
        <f t="shared" si="52"/>
        <v>K</v>
      </c>
      <c r="G19" t="s">
        <v>82</v>
      </c>
      <c r="H19" t="s">
        <v>472</v>
      </c>
      <c r="I19" s="339" t="s">
        <v>473</v>
      </c>
      <c r="J19" t="s">
        <v>468</v>
      </c>
      <c r="K19" t="s">
        <v>469</v>
      </c>
      <c r="L19">
        <v>36</v>
      </c>
      <c r="M19" t="s">
        <v>94</v>
      </c>
      <c r="N19" t="s">
        <v>94</v>
      </c>
      <c r="O19" t="s">
        <v>41</v>
      </c>
      <c r="P19" s="204" t="s">
        <v>41</v>
      </c>
      <c r="Q19" t="s">
        <v>213</v>
      </c>
      <c r="R19" s="204" t="s">
        <v>213</v>
      </c>
      <c r="S19">
        <v>5</v>
      </c>
      <c r="T19">
        <v>7</v>
      </c>
      <c r="U19">
        <v>7</v>
      </c>
      <c r="V19">
        <v>8</v>
      </c>
      <c r="W19" s="204">
        <v>4</v>
      </c>
      <c r="X19">
        <v>5</v>
      </c>
      <c r="Y19">
        <v>7</v>
      </c>
      <c r="Z19">
        <v>8</v>
      </c>
      <c r="AA19">
        <v>9</v>
      </c>
      <c r="AB19" s="204">
        <v>5</v>
      </c>
      <c r="AC19">
        <v>1</v>
      </c>
      <c r="AD19">
        <v>1</v>
      </c>
      <c r="AE19">
        <v>6</v>
      </c>
      <c r="AF19">
        <v>5</v>
      </c>
      <c r="AG19" t="s">
        <v>35</v>
      </c>
      <c r="AH19" t="s">
        <v>35</v>
      </c>
      <c r="AI19" t="s">
        <v>35</v>
      </c>
      <c r="AJ19" t="s">
        <v>35</v>
      </c>
      <c r="AK19" t="s">
        <v>35</v>
      </c>
      <c r="AL19" t="s">
        <v>35</v>
      </c>
      <c r="AM19" s="204" t="s">
        <v>35</v>
      </c>
      <c r="AN19">
        <v>1</v>
      </c>
      <c r="AO19">
        <v>1</v>
      </c>
      <c r="AP19" s="204">
        <v>1</v>
      </c>
      <c r="AQ19">
        <v>13000000</v>
      </c>
      <c r="AR19" s="204">
        <v>3</v>
      </c>
      <c r="AS19" s="6">
        <f t="shared" si="17"/>
        <v>6.166666666666667</v>
      </c>
      <c r="AT19" s="9" t="str">
        <f t="shared" si="18"/>
        <v>Reg</v>
      </c>
      <c r="AU19" s="6">
        <f t="shared" si="19"/>
        <v>7.083333333333333</v>
      </c>
      <c r="AV19" s="6" t="str">
        <f t="shared" si="20"/>
        <v>GoodReg</v>
      </c>
      <c r="AW19" s="9">
        <f t="shared" si="21"/>
        <v>6.166666666666667</v>
      </c>
      <c r="AX19" s="9" t="str">
        <f t="shared" si="22"/>
        <v>Reg</v>
      </c>
      <c r="AY19" s="46">
        <f t="shared" si="23"/>
        <v>0</v>
      </c>
      <c r="AZ19" s="203">
        <f t="shared" si="24"/>
        <v>1</v>
      </c>
      <c r="BA19" s="203">
        <f t="shared" si="25"/>
        <v>0</v>
      </c>
      <c r="BB19" s="203">
        <f t="shared" si="26"/>
        <v>0</v>
      </c>
      <c r="BC19" s="203">
        <f t="shared" si="27"/>
        <v>1</v>
      </c>
      <c r="BD19" s="203">
        <f t="shared" si="28"/>
        <v>1</v>
      </c>
      <c r="BE19" s="203">
        <f t="shared" si="29"/>
        <v>1</v>
      </c>
      <c r="BF19" s="203">
        <f t="shared" si="30"/>
        <v>1</v>
      </c>
      <c r="BG19" s="204">
        <f t="shared" si="31"/>
        <v>1</v>
      </c>
      <c r="BH19" s="46">
        <f t="shared" si="32"/>
        <v>0</v>
      </c>
      <c r="BI19" s="203">
        <f t="shared" si="33"/>
        <v>1</v>
      </c>
      <c r="BJ19" s="203">
        <f t="shared" si="34"/>
        <v>0</v>
      </c>
      <c r="BK19" s="203">
        <f t="shared" si="35"/>
        <v>1</v>
      </c>
      <c r="BL19" s="203">
        <f t="shared" si="36"/>
        <v>1</v>
      </c>
      <c r="BM19" s="203">
        <f t="shared" si="37"/>
        <v>1</v>
      </c>
      <c r="BN19" s="203">
        <f t="shared" si="38"/>
        <v>1</v>
      </c>
      <c r="BO19" s="203">
        <f t="shared" si="39"/>
        <v>1</v>
      </c>
      <c r="BP19" s="204">
        <f t="shared" si="40"/>
        <v>1</v>
      </c>
      <c r="BQ19" s="204">
        <f t="shared" si="41"/>
        <v>0</v>
      </c>
      <c r="BR19" s="7">
        <f t="shared" si="42"/>
        <v>1</v>
      </c>
      <c r="BS19" t="str">
        <f t="shared" si="43"/>
        <v/>
      </c>
      <c r="BT19" s="340">
        <f>IF(S19="-","-",VLOOKUP($A19,KALBat!$A$10:$AR$1193,BT$9,FALSE)-S19)</f>
        <v>0</v>
      </c>
      <c r="BU19" s="340">
        <f>IF(T19="-","-",VLOOKUP($A19,KALBat!$A$10:$AR$1193,BU$9,FALSE)-T19)</f>
        <v>-1</v>
      </c>
      <c r="BV19" s="340">
        <f>IF(U19="-","-",VLOOKUP($A19,KALBat!$A$10:$AR$1193,BV$9,FALSE)-U19)</f>
        <v>0</v>
      </c>
      <c r="BW19" s="340">
        <f>IF(V19="-","-",VLOOKUP($A19,KALBat!$A$10:$AR$1193,BW$9,FALSE)-V19)</f>
        <v>0</v>
      </c>
      <c r="BX19" s="340">
        <f>IF(W19="-","-",VLOOKUP($A19,KALBat!$A$10:$AR$1193,BX$9,FALSE)-W19)</f>
        <v>0</v>
      </c>
      <c r="BY19" s="340">
        <f>IF(X19="-","-",VLOOKUP($A19,KALBat!$A$10:$AR$1193,BY$9,FALSE)-X19)</f>
        <v>0</v>
      </c>
      <c r="BZ19" s="340">
        <f>IF(Y19="-","-",VLOOKUP($A19,KALBat!$A$10:$AR$1193,BZ$9,FALSE)-Y19)</f>
        <v>0</v>
      </c>
      <c r="CA19" s="340">
        <f>IF(Z19="-","-",VLOOKUP($A19,KALBat!$A$10:$AR$1193,CA$9,FALSE)-Z19)</f>
        <v>0</v>
      </c>
      <c r="CB19" s="340">
        <f>IF(AA19="-","-",VLOOKUP($A19,KALBat!$A$10:$AR$1193,CB$9,FALSE)-AA19)</f>
        <v>0</v>
      </c>
      <c r="CC19" s="340">
        <f>IF(AB19="-","-",VLOOKUP($A19,KALBat!$A$10:$AR$1193,CC$9,FALSE)-AB19)</f>
        <v>0</v>
      </c>
      <c r="CD19" s="340">
        <f>IF(AC19="-","-",VLOOKUP($A19,KALBat!$A$10:$AR$1193,CD$9,FALSE)-AC19)</f>
        <v>0</v>
      </c>
      <c r="CE19" s="340">
        <f>IF(AD19="-","-",VLOOKUP($A19,KALBat!$A$10:$AR$1193,CE$9,FALSE)-AD19)</f>
        <v>0</v>
      </c>
      <c r="CF19" s="340">
        <f>IF(AE19="-","-",VLOOKUP($A19,KALBat!$A$10:$AR$1193,CF$9,FALSE)-AE19)</f>
        <v>0</v>
      </c>
      <c r="CG19" s="340">
        <f>IF(AF19="-","-",VLOOKUP($A19,KALBat!$A$10:$AR$1193,CG$9,FALSE)-AF19)</f>
        <v>-1</v>
      </c>
      <c r="CH19" s="340" t="str">
        <f>IF(AG19="-","-",VLOOKUP($A19,KALBat!$A$10:$AR$1193,CH$9,FALSE)-AG19)</f>
        <v>-</v>
      </c>
      <c r="CI19" s="340" t="str">
        <f>IF(AH19="-","-",VLOOKUP($A19,KALBat!$A$10:$AR$1193,CI$9,FALSE)-AH19)</f>
        <v>-</v>
      </c>
      <c r="CJ19" s="340" t="str">
        <f>IF(AI19="-","-",VLOOKUP($A19,KALBat!$A$10:$AR$1193,CJ$9,FALSE)-AI19)</f>
        <v>-</v>
      </c>
      <c r="CK19" s="340" t="str">
        <f>IF(AJ19="-","-",VLOOKUP($A19,KALBat!$A$10:$AR$1193,CK$9,FALSE)-AJ19)</f>
        <v>-</v>
      </c>
      <c r="CL19" s="340" t="str">
        <f>IF(AK19="-","-",VLOOKUP($A19,KALBat!$A$10:$AR$1193,CL$9,FALSE)-AK19)</f>
        <v>-</v>
      </c>
      <c r="CM19" s="340" t="str">
        <f>IF(AL19="-","-",VLOOKUP($A19,KALBat!$A$10:$AR$1193,CM$9,FALSE)-AL19)</f>
        <v>-</v>
      </c>
      <c r="CN19" s="340" t="str">
        <f>IF(AM19="-","-",VLOOKUP($A19,KALBat!$A$10:$AR$1193,CN$9,FALSE)-AM19)</f>
        <v>-</v>
      </c>
      <c r="CO19" s="340">
        <f>IF(AN19="-","-",VLOOKUP($A19,KALBat!$A$10:$AR$1193,CO$9,FALSE)-AN19)</f>
        <v>0</v>
      </c>
      <c r="CP19" s="340">
        <f>IF(AO19="-","-",VLOOKUP($A19,KALBat!$A$10:$AR$1193,CP$9,FALSE)-AO19)</f>
        <v>0</v>
      </c>
      <c r="CQ19" s="340">
        <f>IF(AP19="-","-",VLOOKUP($A19,KALBat!$A$10:$AR$1193,CQ$9,FALSE)-AP19)</f>
        <v>0</v>
      </c>
      <c r="CR19" s="84">
        <f t="shared" si="44"/>
        <v>-1</v>
      </c>
      <c r="CS19" s="84">
        <f t="shared" si="45"/>
        <v>0</v>
      </c>
      <c r="CT19" s="84">
        <f t="shared" si="46"/>
        <v>-1</v>
      </c>
      <c r="CU19" s="84">
        <f t="shared" si="47"/>
        <v>0</v>
      </c>
      <c r="CV19" s="84">
        <f t="shared" si="48"/>
        <v>-2</v>
      </c>
    </row>
    <row r="20" spans="1:100" x14ac:dyDescent="0.25">
      <c r="A20" s="340" t="str">
        <f t="shared" si="49"/>
        <v>Santiago Ayala</v>
      </c>
      <c r="B20" s="339"/>
      <c r="C20" s="339"/>
      <c r="D20" s="339" t="str">
        <f t="shared" si="50"/>
        <v>-</v>
      </c>
      <c r="E20" s="339" t="str">
        <f t="shared" si="51"/>
        <v>-</v>
      </c>
      <c r="F20" s="339" t="str">
        <f t="shared" si="52"/>
        <v>K</v>
      </c>
      <c r="G20" t="s">
        <v>85</v>
      </c>
      <c r="H20" t="s">
        <v>855</v>
      </c>
      <c r="I20" s="339" t="s">
        <v>856</v>
      </c>
      <c r="J20" t="s">
        <v>528</v>
      </c>
      <c r="K20" t="s">
        <v>198</v>
      </c>
      <c r="L20">
        <v>31</v>
      </c>
      <c r="M20" t="s">
        <v>94</v>
      </c>
      <c r="N20" t="s">
        <v>94</v>
      </c>
      <c r="O20" t="s">
        <v>36</v>
      </c>
      <c r="P20" s="3" t="s">
        <v>36</v>
      </c>
      <c r="Q20" t="s">
        <v>215</v>
      </c>
      <c r="R20" s="3" t="s">
        <v>213</v>
      </c>
      <c r="S20">
        <v>5</v>
      </c>
      <c r="T20">
        <v>6</v>
      </c>
      <c r="U20">
        <v>2</v>
      </c>
      <c r="V20">
        <v>5</v>
      </c>
      <c r="W20" s="3">
        <v>5</v>
      </c>
      <c r="X20">
        <v>5</v>
      </c>
      <c r="Y20">
        <v>6</v>
      </c>
      <c r="Z20">
        <v>2</v>
      </c>
      <c r="AA20">
        <v>5</v>
      </c>
      <c r="AB20" s="3">
        <v>5</v>
      </c>
      <c r="AC20">
        <v>5</v>
      </c>
      <c r="AD20">
        <v>1</v>
      </c>
      <c r="AE20">
        <v>1</v>
      </c>
      <c r="AF20" t="s">
        <v>35</v>
      </c>
      <c r="AG20" t="s">
        <v>35</v>
      </c>
      <c r="AH20">
        <v>8</v>
      </c>
      <c r="AI20">
        <v>6</v>
      </c>
      <c r="AJ20">
        <v>7</v>
      </c>
      <c r="AK20" t="s">
        <v>35</v>
      </c>
      <c r="AL20" t="s">
        <v>35</v>
      </c>
      <c r="AM20" s="3" t="s">
        <v>35</v>
      </c>
      <c r="AN20">
        <v>5</v>
      </c>
      <c r="AO20">
        <v>7</v>
      </c>
      <c r="AP20" s="3">
        <v>9</v>
      </c>
      <c r="AQ20" s="78" t="s">
        <v>35</v>
      </c>
      <c r="AR20" s="3" t="s">
        <v>39</v>
      </c>
      <c r="AS20" s="6">
        <f t="shared" si="17"/>
        <v>3.5</v>
      </c>
      <c r="AT20" s="9" t="str">
        <f t="shared" si="18"/>
        <v>Minors</v>
      </c>
      <c r="AU20" s="6">
        <f t="shared" si="19"/>
        <v>3.5</v>
      </c>
      <c r="AV20" s="6" t="str">
        <f t="shared" si="20"/>
        <v>Minors</v>
      </c>
      <c r="AW20" s="9">
        <f t="shared" si="21"/>
        <v>3.5</v>
      </c>
      <c r="AX20" s="9" t="str">
        <f t="shared" si="22"/>
        <v>Minors</v>
      </c>
      <c r="AY20" s="46">
        <f t="shared" si="23"/>
        <v>0</v>
      </c>
      <c r="AZ20" s="5">
        <f t="shared" si="24"/>
        <v>0</v>
      </c>
      <c r="BA20" s="5">
        <f t="shared" si="25"/>
        <v>0</v>
      </c>
      <c r="BB20" s="5">
        <f t="shared" si="26"/>
        <v>0</v>
      </c>
      <c r="BC20" s="5">
        <f t="shared" si="27"/>
        <v>0</v>
      </c>
      <c r="BD20" s="5">
        <f t="shared" si="28"/>
        <v>0</v>
      </c>
      <c r="BE20" s="5">
        <f t="shared" si="29"/>
        <v>0</v>
      </c>
      <c r="BF20" s="5">
        <f t="shared" si="30"/>
        <v>0</v>
      </c>
      <c r="BG20" s="3">
        <f t="shared" si="31"/>
        <v>0</v>
      </c>
      <c r="BH20" s="46">
        <f t="shared" si="32"/>
        <v>0</v>
      </c>
      <c r="BI20" s="5">
        <f t="shared" si="33"/>
        <v>0</v>
      </c>
      <c r="BJ20" s="5">
        <f t="shared" si="34"/>
        <v>0</v>
      </c>
      <c r="BK20" s="5">
        <f t="shared" si="35"/>
        <v>0</v>
      </c>
      <c r="BL20" s="5">
        <f t="shared" si="36"/>
        <v>0</v>
      </c>
      <c r="BM20" s="5">
        <f t="shared" si="37"/>
        <v>0</v>
      </c>
      <c r="BN20" s="5">
        <f t="shared" si="38"/>
        <v>0</v>
      </c>
      <c r="BO20" s="5">
        <f t="shared" si="39"/>
        <v>0</v>
      </c>
      <c r="BP20" s="3">
        <f t="shared" si="40"/>
        <v>0</v>
      </c>
      <c r="BQ20" s="3">
        <f t="shared" si="41"/>
        <v>2</v>
      </c>
      <c r="BR20" s="7">
        <f t="shared" si="42"/>
        <v>2</v>
      </c>
      <c r="BS20" t="str">
        <f t="shared" si="43"/>
        <v/>
      </c>
      <c r="BT20" s="340" t="e">
        <f>IF(S20="-","-",VLOOKUP($A20,KALBat!$A$10:$AR$1193,BT$9,FALSE)-S20)</f>
        <v>#N/A</v>
      </c>
      <c r="BU20" s="340" t="e">
        <f>IF(T20="-","-",VLOOKUP($A20,KALBat!$A$10:$AR$1193,BU$9,FALSE)-T20)</f>
        <v>#N/A</v>
      </c>
      <c r="BV20" s="340" t="e">
        <f>IF(U20="-","-",VLOOKUP($A20,KALBat!$A$10:$AR$1193,BV$9,FALSE)-U20)</f>
        <v>#N/A</v>
      </c>
      <c r="BW20" s="340" t="e">
        <f>IF(V20="-","-",VLOOKUP($A20,KALBat!$A$10:$AR$1193,BW$9,FALSE)-V20)</f>
        <v>#N/A</v>
      </c>
      <c r="BX20" s="340" t="e">
        <f>IF(W20="-","-",VLOOKUP($A20,KALBat!$A$10:$AR$1193,BX$9,FALSE)-W20)</f>
        <v>#N/A</v>
      </c>
      <c r="BY20" s="340" t="e">
        <f>IF(X20="-","-",VLOOKUP($A20,KALBat!$A$10:$AR$1193,BY$9,FALSE)-X20)</f>
        <v>#N/A</v>
      </c>
      <c r="BZ20" s="340" t="e">
        <f>IF(Y20="-","-",VLOOKUP($A20,KALBat!$A$10:$AR$1193,BZ$9,FALSE)-Y20)</f>
        <v>#N/A</v>
      </c>
      <c r="CA20" s="340" t="e">
        <f>IF(Z20="-","-",VLOOKUP($A20,KALBat!$A$10:$AR$1193,CA$9,FALSE)-Z20)</f>
        <v>#N/A</v>
      </c>
      <c r="CB20" s="340" t="e">
        <f>IF(AA20="-","-",VLOOKUP($A20,KALBat!$A$10:$AR$1193,CB$9,FALSE)-AA20)</f>
        <v>#N/A</v>
      </c>
      <c r="CC20" s="340" t="e">
        <f>IF(AB20="-","-",VLOOKUP($A20,KALBat!$A$10:$AR$1193,CC$9,FALSE)-AB20)</f>
        <v>#N/A</v>
      </c>
      <c r="CD20" s="340" t="e">
        <f>IF(AC20="-","-",VLOOKUP($A20,KALBat!$A$10:$AR$1193,CD$9,FALSE)-AC20)</f>
        <v>#N/A</v>
      </c>
      <c r="CE20" s="340" t="e">
        <f>IF(AD20="-","-",VLOOKUP($A20,KALBat!$A$10:$AR$1193,CE$9,FALSE)-AD20)</f>
        <v>#N/A</v>
      </c>
      <c r="CF20" s="340" t="e">
        <f>IF(AE20="-","-",VLOOKUP($A20,KALBat!$A$10:$AR$1193,CF$9,FALSE)-AE20)</f>
        <v>#N/A</v>
      </c>
      <c r="CG20" s="340" t="str">
        <f>IF(AF20="-","-",VLOOKUP($A20,KALBat!$A$10:$AR$1193,CG$9,FALSE)-AF20)</f>
        <v>-</v>
      </c>
      <c r="CH20" s="340" t="str">
        <f>IF(AG20="-","-",VLOOKUP($A20,KALBat!$A$10:$AR$1193,CH$9,FALSE)-AG20)</f>
        <v>-</v>
      </c>
      <c r="CI20" s="340" t="e">
        <f>IF(AH20="-","-",VLOOKUP($A20,KALBat!$A$10:$AR$1193,CI$9,FALSE)-AH20)</f>
        <v>#N/A</v>
      </c>
      <c r="CJ20" s="340" t="e">
        <f>IF(AI20="-","-",VLOOKUP($A20,KALBat!$A$10:$AR$1193,CJ$9,FALSE)-AI20)</f>
        <v>#N/A</v>
      </c>
      <c r="CK20" s="340" t="e">
        <f>IF(AJ20="-","-",VLOOKUP($A20,KALBat!$A$10:$AR$1193,CK$9,FALSE)-AJ20)</f>
        <v>#N/A</v>
      </c>
      <c r="CL20" s="340" t="str">
        <f>IF(AK20="-","-",VLOOKUP($A20,KALBat!$A$10:$AR$1193,CL$9,FALSE)-AK20)</f>
        <v>-</v>
      </c>
      <c r="CM20" s="340" t="str">
        <f>IF(AL20="-","-",VLOOKUP($A20,KALBat!$A$10:$AR$1193,CM$9,FALSE)-AL20)</f>
        <v>-</v>
      </c>
      <c r="CN20" s="340" t="str">
        <f>IF(AM20="-","-",VLOOKUP($A20,KALBat!$A$10:$AR$1193,CN$9,FALSE)-AM20)</f>
        <v>-</v>
      </c>
      <c r="CO20" s="340" t="e">
        <f>IF(AN20="-","-",VLOOKUP($A20,KALBat!$A$10:$AR$1193,CO$9,FALSE)-AN20)</f>
        <v>#N/A</v>
      </c>
      <c r="CP20" s="340" t="e">
        <f>IF(AO20="-","-",VLOOKUP($A20,KALBat!$A$10:$AR$1193,CP$9,FALSE)-AO20)</f>
        <v>#N/A</v>
      </c>
      <c r="CQ20" s="340" t="e">
        <f>IF(AP20="-","-",VLOOKUP($A20,KALBat!$A$10:$AR$1193,CQ$9,FALSE)-AP20)</f>
        <v>#N/A</v>
      </c>
      <c r="CR20" s="84" t="e">
        <f t="shared" si="44"/>
        <v>#N/A</v>
      </c>
      <c r="CS20" s="84" t="e">
        <f t="shared" si="45"/>
        <v>#N/A</v>
      </c>
      <c r="CT20" s="84" t="e">
        <f t="shared" si="46"/>
        <v>#N/A</v>
      </c>
      <c r="CU20" s="84" t="e">
        <f t="shared" si="47"/>
        <v>#N/A</v>
      </c>
      <c r="CV20" s="84" t="e">
        <f t="shared" si="48"/>
        <v>#N/A</v>
      </c>
    </row>
    <row r="21" spans="1:100" x14ac:dyDescent="0.25">
      <c r="A21" s="340" t="str">
        <f t="shared" si="49"/>
        <v>José Barajas</v>
      </c>
      <c r="B21" s="339"/>
      <c r="C21" s="339"/>
      <c r="D21" s="339" t="str">
        <f t="shared" si="50"/>
        <v>-</v>
      </c>
      <c r="E21" s="339" t="str">
        <f t="shared" si="51"/>
        <v>-</v>
      </c>
      <c r="F21" s="339" t="str">
        <f t="shared" si="52"/>
        <v>K</v>
      </c>
      <c r="G21" t="s">
        <v>86</v>
      </c>
      <c r="H21" t="s">
        <v>509</v>
      </c>
      <c r="I21" s="339" t="s">
        <v>510</v>
      </c>
      <c r="J21" t="s">
        <v>533</v>
      </c>
      <c r="K21" t="s">
        <v>199</v>
      </c>
      <c r="L21">
        <v>24</v>
      </c>
      <c r="M21" t="s">
        <v>94</v>
      </c>
      <c r="N21" t="s">
        <v>94</v>
      </c>
      <c r="O21" t="s">
        <v>40</v>
      </c>
      <c r="P21" s="301" t="s">
        <v>36</v>
      </c>
      <c r="Q21" t="s">
        <v>215</v>
      </c>
      <c r="R21" s="301" t="s">
        <v>214</v>
      </c>
      <c r="S21">
        <v>5</v>
      </c>
      <c r="T21">
        <v>4</v>
      </c>
      <c r="U21">
        <v>2</v>
      </c>
      <c r="V21">
        <v>3</v>
      </c>
      <c r="W21" s="301">
        <v>5</v>
      </c>
      <c r="X21">
        <v>5</v>
      </c>
      <c r="Y21">
        <v>4</v>
      </c>
      <c r="Z21">
        <v>3</v>
      </c>
      <c r="AA21">
        <v>4</v>
      </c>
      <c r="AB21" s="301">
        <v>6</v>
      </c>
      <c r="AC21">
        <v>9</v>
      </c>
      <c r="AD21">
        <v>10</v>
      </c>
      <c r="AE21">
        <v>1</v>
      </c>
      <c r="AF21" t="s">
        <v>35</v>
      </c>
      <c r="AG21" t="s">
        <v>35</v>
      </c>
      <c r="AH21" t="s">
        <v>35</v>
      </c>
      <c r="AI21">
        <v>5</v>
      </c>
      <c r="AJ21" t="s">
        <v>35</v>
      </c>
      <c r="AK21">
        <v>3</v>
      </c>
      <c r="AL21">
        <v>5</v>
      </c>
      <c r="AM21" s="301">
        <v>10</v>
      </c>
      <c r="AN21">
        <v>9</v>
      </c>
      <c r="AO21">
        <v>10</v>
      </c>
      <c r="AP21" s="301">
        <v>10</v>
      </c>
      <c r="AQ21" s="78">
        <v>510000</v>
      </c>
      <c r="AR21" s="301" t="s">
        <v>38</v>
      </c>
      <c r="AS21" s="6">
        <f t="shared" si="17"/>
        <v>2.8333333333333335</v>
      </c>
      <c r="AT21" s="9" t="str">
        <f t="shared" si="18"/>
        <v>Minors</v>
      </c>
      <c r="AU21" s="6">
        <f t="shared" si="19"/>
        <v>3.5</v>
      </c>
      <c r="AV21" s="6" t="str">
        <f t="shared" si="20"/>
        <v>Minors</v>
      </c>
      <c r="AW21" s="9">
        <f t="shared" si="21"/>
        <v>3.5</v>
      </c>
      <c r="AX21" s="9" t="str">
        <f t="shared" si="22"/>
        <v>Minors</v>
      </c>
      <c r="AY21" s="299">
        <f t="shared" si="23"/>
        <v>0</v>
      </c>
      <c r="AZ21" s="300">
        <f t="shared" si="24"/>
        <v>0</v>
      </c>
      <c r="BA21" s="300">
        <f t="shared" si="25"/>
        <v>0</v>
      </c>
      <c r="BB21" s="300">
        <f t="shared" si="26"/>
        <v>0</v>
      </c>
      <c r="BC21" s="300">
        <f t="shared" si="27"/>
        <v>0</v>
      </c>
      <c r="BD21" s="300">
        <f t="shared" si="28"/>
        <v>0</v>
      </c>
      <c r="BE21" s="300">
        <f t="shared" si="29"/>
        <v>0</v>
      </c>
      <c r="BF21" s="300">
        <f t="shared" si="30"/>
        <v>0</v>
      </c>
      <c r="BG21" s="301">
        <f t="shared" si="31"/>
        <v>0</v>
      </c>
      <c r="BH21" s="299">
        <f t="shared" si="32"/>
        <v>0</v>
      </c>
      <c r="BI21" s="300">
        <f t="shared" si="33"/>
        <v>0</v>
      </c>
      <c r="BJ21" s="300">
        <f t="shared" si="34"/>
        <v>0</v>
      </c>
      <c r="BK21" s="300">
        <f t="shared" si="35"/>
        <v>0</v>
      </c>
      <c r="BL21" s="300">
        <f t="shared" si="36"/>
        <v>0</v>
      </c>
      <c r="BM21" s="300">
        <f t="shared" si="37"/>
        <v>0</v>
      </c>
      <c r="BN21" s="300">
        <f t="shared" si="38"/>
        <v>0</v>
      </c>
      <c r="BO21" s="300">
        <f t="shared" si="39"/>
        <v>0</v>
      </c>
      <c r="BP21" s="301">
        <f t="shared" si="40"/>
        <v>0</v>
      </c>
      <c r="BQ21" s="301">
        <f t="shared" si="41"/>
        <v>6</v>
      </c>
      <c r="BR21" s="7">
        <f t="shared" si="42"/>
        <v>2</v>
      </c>
      <c r="BS21" t="str">
        <f t="shared" si="43"/>
        <v/>
      </c>
      <c r="BT21" s="340">
        <f>IF(S21="-","-",VLOOKUP($A21,KALBat!$A$10:$AR$1193,BT$9,FALSE)-S21)</f>
        <v>0</v>
      </c>
      <c r="BU21" s="340">
        <f>IF(T21="-","-",VLOOKUP($A21,KALBat!$A$10:$AR$1193,BU$9,FALSE)-T21)</f>
        <v>0</v>
      </c>
      <c r="BV21" s="340">
        <f>IF(U21="-","-",VLOOKUP($A21,KALBat!$A$10:$AR$1193,BV$9,FALSE)-U21)</f>
        <v>1</v>
      </c>
      <c r="BW21" s="340">
        <f>IF(V21="-","-",VLOOKUP($A21,KALBat!$A$10:$AR$1193,BW$9,FALSE)-V21)</f>
        <v>1</v>
      </c>
      <c r="BX21" s="340">
        <f>IF(W21="-","-",VLOOKUP($A21,KALBat!$A$10:$AR$1193,BX$9,FALSE)-W21)</f>
        <v>1</v>
      </c>
      <c r="BY21" s="340">
        <f>IF(X21="-","-",VLOOKUP($A21,KALBat!$A$10:$AR$1193,BY$9,FALSE)-X21)</f>
        <v>0</v>
      </c>
      <c r="BZ21" s="340">
        <f>IF(Y21="-","-",VLOOKUP($A21,KALBat!$A$10:$AR$1193,BZ$9,FALSE)-Y21)</f>
        <v>0</v>
      </c>
      <c r="CA21" s="340">
        <f>IF(Z21="-","-",VLOOKUP($A21,KALBat!$A$10:$AR$1193,CA$9,FALSE)-Z21)</f>
        <v>0</v>
      </c>
      <c r="CB21" s="340">
        <f>IF(AA21="-","-",VLOOKUP($A21,KALBat!$A$10:$AR$1193,CB$9,FALSE)-AA21)</f>
        <v>0</v>
      </c>
      <c r="CC21" s="340">
        <f>IF(AB21="-","-",VLOOKUP($A21,KALBat!$A$10:$AR$1193,CC$9,FALSE)-AB21)</f>
        <v>0</v>
      </c>
      <c r="CD21" s="340">
        <f>IF(AC21="-","-",VLOOKUP($A21,KALBat!$A$10:$AR$1193,CD$9,FALSE)-AC21)</f>
        <v>0</v>
      </c>
      <c r="CE21" s="340">
        <f>IF(AD21="-","-",VLOOKUP($A21,KALBat!$A$10:$AR$1193,CE$9,FALSE)-AD21)</f>
        <v>0</v>
      </c>
      <c r="CF21" s="340">
        <f>IF(AE21="-","-",VLOOKUP($A21,KALBat!$A$10:$AR$1193,CF$9,FALSE)-AE21)</f>
        <v>0</v>
      </c>
      <c r="CG21" s="340" t="str">
        <f>IF(AF21="-","-",VLOOKUP($A21,KALBat!$A$10:$AR$1193,CG$9,FALSE)-AF21)</f>
        <v>-</v>
      </c>
      <c r="CH21" s="340" t="str">
        <f>IF(AG21="-","-",VLOOKUP($A21,KALBat!$A$10:$AR$1193,CH$9,FALSE)-AG21)</f>
        <v>-</v>
      </c>
      <c r="CI21" s="340" t="str">
        <f>IF(AH21="-","-",VLOOKUP($A21,KALBat!$A$10:$AR$1193,CI$9,FALSE)-AH21)</f>
        <v>-</v>
      </c>
      <c r="CJ21" s="340">
        <f>IF(AI21="-","-",VLOOKUP($A21,KALBat!$A$10:$AR$1193,CJ$9,FALSE)-AI21)</f>
        <v>1</v>
      </c>
      <c r="CK21" s="340" t="str">
        <f>IF(AJ21="-","-",VLOOKUP($A21,KALBat!$A$10:$AR$1193,CK$9,FALSE)-AJ21)</f>
        <v>-</v>
      </c>
      <c r="CL21" s="340">
        <f>IF(AK21="-","-",VLOOKUP($A21,KALBat!$A$10:$AR$1193,CL$9,FALSE)-AK21)</f>
        <v>-1</v>
      </c>
      <c r="CM21" s="340">
        <f>IF(AL21="-","-",VLOOKUP($A21,KALBat!$A$10:$AR$1193,CM$9,FALSE)-AL21)</f>
        <v>0</v>
      </c>
      <c r="CN21" s="340">
        <f>IF(AM21="-","-",VLOOKUP($A21,KALBat!$A$10:$AR$1193,CN$9,FALSE)-AM21)</f>
        <v>0</v>
      </c>
      <c r="CO21" s="340">
        <f>IF(AN21="-","-",VLOOKUP($A21,KALBat!$A$10:$AR$1193,CO$9,FALSE)-AN21)</f>
        <v>0</v>
      </c>
      <c r="CP21" s="340">
        <f>IF(AO21="-","-",VLOOKUP($A21,KALBat!$A$10:$AR$1193,CP$9,FALSE)-AO21)</f>
        <v>0</v>
      </c>
      <c r="CQ21" s="340">
        <f>IF(AP21="-","-",VLOOKUP($A21,KALBat!$A$10:$AR$1193,CQ$9,FALSE)-AP21)</f>
        <v>0</v>
      </c>
      <c r="CR21" s="84">
        <f t="shared" si="44"/>
        <v>3</v>
      </c>
      <c r="CS21" s="84">
        <f t="shared" si="45"/>
        <v>0</v>
      </c>
      <c r="CT21" s="84">
        <f t="shared" si="46"/>
        <v>0</v>
      </c>
      <c r="CU21" s="84">
        <f t="shared" si="47"/>
        <v>0</v>
      </c>
      <c r="CV21" s="84">
        <f t="shared" si="48"/>
        <v>3</v>
      </c>
    </row>
    <row r="22" spans="1:100" x14ac:dyDescent="0.25">
      <c r="A22" s="340" t="str">
        <f t="shared" si="49"/>
        <v>Wayne Bell</v>
      </c>
      <c r="B22" s="339"/>
      <c r="C22" s="339"/>
      <c r="D22" s="339" t="str">
        <f t="shared" si="50"/>
        <v>-</v>
      </c>
      <c r="E22" s="339" t="str">
        <f t="shared" si="51"/>
        <v>-</v>
      </c>
      <c r="F22" s="339" t="str">
        <f t="shared" si="52"/>
        <v>K</v>
      </c>
      <c r="G22" t="s">
        <v>90</v>
      </c>
      <c r="H22" t="s">
        <v>511</v>
      </c>
      <c r="I22" s="339" t="s">
        <v>512</v>
      </c>
      <c r="J22" t="s">
        <v>468</v>
      </c>
      <c r="K22" t="s">
        <v>469</v>
      </c>
      <c r="L22">
        <v>26</v>
      </c>
      <c r="M22" t="s">
        <v>94</v>
      </c>
      <c r="N22" t="s">
        <v>94</v>
      </c>
      <c r="O22" t="s">
        <v>40</v>
      </c>
      <c r="P22" s="3" t="s">
        <v>36</v>
      </c>
      <c r="Q22" t="s">
        <v>214</v>
      </c>
      <c r="R22" s="3" t="s">
        <v>213</v>
      </c>
      <c r="S22">
        <v>5</v>
      </c>
      <c r="T22">
        <v>4</v>
      </c>
      <c r="U22">
        <v>6</v>
      </c>
      <c r="V22">
        <v>4</v>
      </c>
      <c r="W22" s="3">
        <v>4</v>
      </c>
      <c r="X22">
        <v>5</v>
      </c>
      <c r="Y22">
        <v>4</v>
      </c>
      <c r="Z22">
        <v>6</v>
      </c>
      <c r="AA22">
        <v>4</v>
      </c>
      <c r="AB22" s="3">
        <v>4</v>
      </c>
      <c r="AC22">
        <v>4</v>
      </c>
      <c r="AD22">
        <v>7</v>
      </c>
      <c r="AE22">
        <v>1</v>
      </c>
      <c r="AF22" t="s">
        <v>35</v>
      </c>
      <c r="AG22" t="s">
        <v>35</v>
      </c>
      <c r="AH22" t="s">
        <v>35</v>
      </c>
      <c r="AI22" t="s">
        <v>35</v>
      </c>
      <c r="AJ22" t="s">
        <v>35</v>
      </c>
      <c r="AK22">
        <v>8</v>
      </c>
      <c r="AL22" t="s">
        <v>35</v>
      </c>
      <c r="AM22" s="3">
        <v>8</v>
      </c>
      <c r="AN22">
        <v>6</v>
      </c>
      <c r="AO22">
        <v>6</v>
      </c>
      <c r="AP22" s="3">
        <v>4</v>
      </c>
      <c r="AQ22" s="78" t="s">
        <v>35</v>
      </c>
      <c r="AR22" s="3">
        <v>0</v>
      </c>
      <c r="AS22" s="6">
        <f t="shared" si="17"/>
        <v>4.5</v>
      </c>
      <c r="AT22" s="9" t="str">
        <f t="shared" si="18"/>
        <v>Bench</v>
      </c>
      <c r="AU22" s="6">
        <f t="shared" si="19"/>
        <v>4.5</v>
      </c>
      <c r="AV22" s="6" t="str">
        <f t="shared" si="20"/>
        <v>Bench</v>
      </c>
      <c r="AW22" s="9">
        <f t="shared" si="21"/>
        <v>4.5</v>
      </c>
      <c r="AX22" s="9" t="str">
        <f t="shared" si="22"/>
        <v>Bench</v>
      </c>
      <c r="AY22" s="46">
        <f t="shared" si="23"/>
        <v>0</v>
      </c>
      <c r="AZ22" s="5">
        <f t="shared" si="24"/>
        <v>0</v>
      </c>
      <c r="BA22" s="5">
        <f t="shared" si="25"/>
        <v>0</v>
      </c>
      <c r="BB22" s="5">
        <f t="shared" si="26"/>
        <v>0</v>
      </c>
      <c r="BC22" s="5">
        <f t="shared" si="27"/>
        <v>0</v>
      </c>
      <c r="BD22" s="5">
        <f t="shared" si="28"/>
        <v>0</v>
      </c>
      <c r="BE22" s="5">
        <f t="shared" si="29"/>
        <v>0</v>
      </c>
      <c r="BF22" s="5">
        <f t="shared" si="30"/>
        <v>0</v>
      </c>
      <c r="BG22" s="3">
        <f t="shared" si="31"/>
        <v>0</v>
      </c>
      <c r="BH22" s="46">
        <f t="shared" si="32"/>
        <v>0</v>
      </c>
      <c r="BI22" s="5">
        <f t="shared" si="33"/>
        <v>0</v>
      </c>
      <c r="BJ22" s="5">
        <f t="shared" si="34"/>
        <v>0</v>
      </c>
      <c r="BK22" s="5">
        <f t="shared" si="35"/>
        <v>0</v>
      </c>
      <c r="BL22" s="5">
        <f t="shared" si="36"/>
        <v>0</v>
      </c>
      <c r="BM22" s="5">
        <f t="shared" si="37"/>
        <v>0</v>
      </c>
      <c r="BN22" s="5">
        <f t="shared" si="38"/>
        <v>0</v>
      </c>
      <c r="BO22" s="5">
        <f t="shared" si="39"/>
        <v>0</v>
      </c>
      <c r="BP22" s="3">
        <f t="shared" si="40"/>
        <v>0</v>
      </c>
      <c r="BQ22" s="3">
        <f t="shared" si="41"/>
        <v>0</v>
      </c>
      <c r="BR22" s="7">
        <f t="shared" si="42"/>
        <v>2</v>
      </c>
      <c r="BS22" t="str">
        <f t="shared" si="43"/>
        <v/>
      </c>
      <c r="BT22" s="340" t="e">
        <f>IF(S22="-","-",VLOOKUP($A22,KALBat!$A$10:$AR$1193,BT$9,FALSE)-S22)</f>
        <v>#N/A</v>
      </c>
      <c r="BU22" s="340" t="e">
        <f>IF(T22="-","-",VLOOKUP($A22,KALBat!$A$10:$AR$1193,BU$9,FALSE)-T22)</f>
        <v>#N/A</v>
      </c>
      <c r="BV22" s="340" t="e">
        <f>IF(U22="-","-",VLOOKUP($A22,KALBat!$A$10:$AR$1193,BV$9,FALSE)-U22)</f>
        <v>#N/A</v>
      </c>
      <c r="BW22" s="340" t="e">
        <f>IF(V22="-","-",VLOOKUP($A22,KALBat!$A$10:$AR$1193,BW$9,FALSE)-V22)</f>
        <v>#N/A</v>
      </c>
      <c r="BX22" s="340" t="e">
        <f>IF(W22="-","-",VLOOKUP($A22,KALBat!$A$10:$AR$1193,BX$9,FALSE)-W22)</f>
        <v>#N/A</v>
      </c>
      <c r="BY22" s="340" t="e">
        <f>IF(X22="-","-",VLOOKUP($A22,KALBat!$A$10:$AR$1193,BY$9,FALSE)-X22)</f>
        <v>#N/A</v>
      </c>
      <c r="BZ22" s="340" t="e">
        <f>IF(Y22="-","-",VLOOKUP($A22,KALBat!$A$10:$AR$1193,BZ$9,FALSE)-Y22)</f>
        <v>#N/A</v>
      </c>
      <c r="CA22" s="340" t="e">
        <f>IF(Z22="-","-",VLOOKUP($A22,KALBat!$A$10:$AR$1193,CA$9,FALSE)-Z22)</f>
        <v>#N/A</v>
      </c>
      <c r="CB22" s="340" t="e">
        <f>IF(AA22="-","-",VLOOKUP($A22,KALBat!$A$10:$AR$1193,CB$9,FALSE)-AA22)</f>
        <v>#N/A</v>
      </c>
      <c r="CC22" s="340" t="e">
        <f>IF(AB22="-","-",VLOOKUP($A22,KALBat!$A$10:$AR$1193,CC$9,FALSE)-AB22)</f>
        <v>#N/A</v>
      </c>
      <c r="CD22" s="340" t="e">
        <f>IF(AC22="-","-",VLOOKUP($A22,KALBat!$A$10:$AR$1193,CD$9,FALSE)-AC22)</f>
        <v>#N/A</v>
      </c>
      <c r="CE22" s="340" t="e">
        <f>IF(AD22="-","-",VLOOKUP($A22,KALBat!$A$10:$AR$1193,CE$9,FALSE)-AD22)</f>
        <v>#N/A</v>
      </c>
      <c r="CF22" s="340" t="e">
        <f>IF(AE22="-","-",VLOOKUP($A22,KALBat!$A$10:$AR$1193,CF$9,FALSE)-AE22)</f>
        <v>#N/A</v>
      </c>
      <c r="CG22" s="340" t="str">
        <f>IF(AF22="-","-",VLOOKUP($A22,KALBat!$A$10:$AR$1193,CG$9,FALSE)-AF22)</f>
        <v>-</v>
      </c>
      <c r="CH22" s="340" t="str">
        <f>IF(AG22="-","-",VLOOKUP($A22,KALBat!$A$10:$AR$1193,CH$9,FALSE)-AG22)</f>
        <v>-</v>
      </c>
      <c r="CI22" s="340" t="str">
        <f>IF(AH22="-","-",VLOOKUP($A22,KALBat!$A$10:$AR$1193,CI$9,FALSE)-AH22)</f>
        <v>-</v>
      </c>
      <c r="CJ22" s="340" t="str">
        <f>IF(AI22="-","-",VLOOKUP($A22,KALBat!$A$10:$AR$1193,CJ$9,FALSE)-AI22)</f>
        <v>-</v>
      </c>
      <c r="CK22" s="340" t="str">
        <f>IF(AJ22="-","-",VLOOKUP($A22,KALBat!$A$10:$AR$1193,CK$9,FALSE)-AJ22)</f>
        <v>-</v>
      </c>
      <c r="CL22" s="340" t="e">
        <f>IF(AK22="-","-",VLOOKUP($A22,KALBat!$A$10:$AR$1193,CL$9,FALSE)-AK22)</f>
        <v>#N/A</v>
      </c>
      <c r="CM22" s="340" t="str">
        <f>IF(AL22="-","-",VLOOKUP($A22,KALBat!$A$10:$AR$1193,CM$9,FALSE)-AL22)</f>
        <v>-</v>
      </c>
      <c r="CN22" s="340" t="e">
        <f>IF(AM22="-","-",VLOOKUP($A22,KALBat!$A$10:$AR$1193,CN$9,FALSE)-AM22)</f>
        <v>#N/A</v>
      </c>
      <c r="CO22" s="340" t="e">
        <f>IF(AN22="-","-",VLOOKUP($A22,KALBat!$A$10:$AR$1193,CO$9,FALSE)-AN22)</f>
        <v>#N/A</v>
      </c>
      <c r="CP22" s="340" t="e">
        <f>IF(AO22="-","-",VLOOKUP($A22,KALBat!$A$10:$AR$1193,CP$9,FALSE)-AO22)</f>
        <v>#N/A</v>
      </c>
      <c r="CQ22" s="340" t="e">
        <f>IF(AP22="-","-",VLOOKUP($A22,KALBat!$A$10:$AR$1193,CQ$9,FALSE)-AP22)</f>
        <v>#N/A</v>
      </c>
      <c r="CR22" s="84" t="e">
        <f t="shared" si="44"/>
        <v>#N/A</v>
      </c>
      <c r="CS22" s="84" t="e">
        <f t="shared" si="45"/>
        <v>#N/A</v>
      </c>
      <c r="CT22" s="84" t="e">
        <f t="shared" si="46"/>
        <v>#N/A</v>
      </c>
      <c r="CU22" s="84" t="e">
        <f t="shared" si="47"/>
        <v>#N/A</v>
      </c>
      <c r="CV22" s="84" t="e">
        <f t="shared" si="48"/>
        <v>#N/A</v>
      </c>
    </row>
    <row r="23" spans="1:100" x14ac:dyDescent="0.25">
      <c r="A23" s="340" t="str">
        <f t="shared" si="49"/>
        <v>Bob Campbell</v>
      </c>
      <c r="B23" s="339"/>
      <c r="C23" s="339"/>
      <c r="D23" s="339">
        <f t="shared" si="50"/>
        <v>8</v>
      </c>
      <c r="E23" s="339">
        <f t="shared" si="51"/>
        <v>8</v>
      </c>
      <c r="F23" s="339" t="str">
        <f t="shared" si="52"/>
        <v>K</v>
      </c>
      <c r="G23" t="s">
        <v>90</v>
      </c>
      <c r="H23" t="s">
        <v>489</v>
      </c>
      <c r="I23" s="339" t="s">
        <v>490</v>
      </c>
      <c r="J23" t="s">
        <v>468</v>
      </c>
      <c r="K23" t="s">
        <v>469</v>
      </c>
      <c r="L23">
        <v>28</v>
      </c>
      <c r="M23" t="s">
        <v>94</v>
      </c>
      <c r="N23" t="s">
        <v>93</v>
      </c>
      <c r="O23" t="s">
        <v>36</v>
      </c>
      <c r="P23" s="3" t="s">
        <v>36</v>
      </c>
      <c r="Q23" t="s">
        <v>215</v>
      </c>
      <c r="R23" s="3" t="s">
        <v>214</v>
      </c>
      <c r="S23">
        <v>5</v>
      </c>
      <c r="T23">
        <v>7</v>
      </c>
      <c r="U23">
        <v>5</v>
      </c>
      <c r="V23">
        <v>5</v>
      </c>
      <c r="W23" s="3">
        <v>4</v>
      </c>
      <c r="X23">
        <v>5</v>
      </c>
      <c r="Y23">
        <v>7</v>
      </c>
      <c r="Z23">
        <v>5</v>
      </c>
      <c r="AA23">
        <v>5</v>
      </c>
      <c r="AB23" s="3">
        <v>4</v>
      </c>
      <c r="AC23">
        <v>1</v>
      </c>
      <c r="AD23">
        <v>9</v>
      </c>
      <c r="AE23">
        <v>1</v>
      </c>
      <c r="AF23" t="s">
        <v>35</v>
      </c>
      <c r="AG23" t="s">
        <v>35</v>
      </c>
      <c r="AH23" t="s">
        <v>35</v>
      </c>
      <c r="AI23" t="s">
        <v>35</v>
      </c>
      <c r="AJ23" t="s">
        <v>35</v>
      </c>
      <c r="AK23">
        <v>6</v>
      </c>
      <c r="AL23">
        <v>3</v>
      </c>
      <c r="AM23" s="3">
        <v>8</v>
      </c>
      <c r="AN23">
        <v>5</v>
      </c>
      <c r="AO23">
        <v>7</v>
      </c>
      <c r="AP23" s="3">
        <v>6</v>
      </c>
      <c r="AQ23" s="78">
        <v>510000</v>
      </c>
      <c r="AR23" s="3" t="s">
        <v>38</v>
      </c>
      <c r="AS23" s="6">
        <f t="shared" si="17"/>
        <v>4.5</v>
      </c>
      <c r="AT23" s="9" t="str">
        <f t="shared" si="18"/>
        <v>Bench</v>
      </c>
      <c r="AU23" s="6">
        <f t="shared" si="19"/>
        <v>4.5</v>
      </c>
      <c r="AV23" s="6" t="str">
        <f t="shared" si="20"/>
        <v>Bench</v>
      </c>
      <c r="AW23" s="9">
        <f t="shared" si="21"/>
        <v>4.5</v>
      </c>
      <c r="AX23" s="9" t="str">
        <f t="shared" si="22"/>
        <v>Bench</v>
      </c>
      <c r="AY23" s="46">
        <f t="shared" si="23"/>
        <v>0</v>
      </c>
      <c r="AZ23" s="5">
        <f t="shared" si="24"/>
        <v>0</v>
      </c>
      <c r="BA23" s="5">
        <f t="shared" si="25"/>
        <v>0</v>
      </c>
      <c r="BB23" s="5">
        <f t="shared" si="26"/>
        <v>0</v>
      </c>
      <c r="BC23" s="5">
        <f t="shared" si="27"/>
        <v>0</v>
      </c>
      <c r="BD23" s="5">
        <f t="shared" si="28"/>
        <v>0</v>
      </c>
      <c r="BE23" s="5">
        <f t="shared" si="29"/>
        <v>0</v>
      </c>
      <c r="BF23" s="5">
        <f t="shared" si="30"/>
        <v>1</v>
      </c>
      <c r="BG23" s="3">
        <f t="shared" si="31"/>
        <v>1</v>
      </c>
      <c r="BH23" s="46">
        <f t="shared" si="32"/>
        <v>0</v>
      </c>
      <c r="BI23" s="5">
        <f t="shared" si="33"/>
        <v>0</v>
      </c>
      <c r="BJ23" s="5">
        <f t="shared" si="34"/>
        <v>0</v>
      </c>
      <c r="BK23" s="5">
        <f t="shared" si="35"/>
        <v>0</v>
      </c>
      <c r="BL23" s="5">
        <f t="shared" si="36"/>
        <v>0</v>
      </c>
      <c r="BM23" s="5">
        <f t="shared" si="37"/>
        <v>0</v>
      </c>
      <c r="BN23" s="5">
        <f t="shared" si="38"/>
        <v>0</v>
      </c>
      <c r="BO23" s="5">
        <f t="shared" si="39"/>
        <v>1</v>
      </c>
      <c r="BP23" s="3">
        <f t="shared" si="40"/>
        <v>1</v>
      </c>
      <c r="BQ23" s="3">
        <f t="shared" si="41"/>
        <v>0</v>
      </c>
      <c r="BR23" s="7">
        <f t="shared" si="42"/>
        <v>2</v>
      </c>
      <c r="BS23" t="str">
        <f t="shared" si="43"/>
        <v/>
      </c>
      <c r="BT23" s="340" t="e">
        <f>IF(S23="-","-",VLOOKUP($A23,KALBat!$A$10:$AR$1193,BT$9,FALSE)-S23)</f>
        <v>#N/A</v>
      </c>
      <c r="BU23" s="340" t="e">
        <f>IF(T23="-","-",VLOOKUP($A23,KALBat!$A$10:$AR$1193,BU$9,FALSE)-T23)</f>
        <v>#N/A</v>
      </c>
      <c r="BV23" s="340" t="e">
        <f>IF(U23="-","-",VLOOKUP($A23,KALBat!$A$10:$AR$1193,BV$9,FALSE)-U23)</f>
        <v>#N/A</v>
      </c>
      <c r="BW23" s="340" t="e">
        <f>IF(V23="-","-",VLOOKUP($A23,KALBat!$A$10:$AR$1193,BW$9,FALSE)-V23)</f>
        <v>#N/A</v>
      </c>
      <c r="BX23" s="340" t="e">
        <f>IF(W23="-","-",VLOOKUP($A23,KALBat!$A$10:$AR$1193,BX$9,FALSE)-W23)</f>
        <v>#N/A</v>
      </c>
      <c r="BY23" s="340" t="e">
        <f>IF(X23="-","-",VLOOKUP($A23,KALBat!$A$10:$AR$1193,BY$9,FALSE)-X23)</f>
        <v>#N/A</v>
      </c>
      <c r="BZ23" s="340" t="e">
        <f>IF(Y23="-","-",VLOOKUP($A23,KALBat!$A$10:$AR$1193,BZ$9,FALSE)-Y23)</f>
        <v>#N/A</v>
      </c>
      <c r="CA23" s="340" t="e">
        <f>IF(Z23="-","-",VLOOKUP($A23,KALBat!$A$10:$AR$1193,CA$9,FALSE)-Z23)</f>
        <v>#N/A</v>
      </c>
      <c r="CB23" s="340" t="e">
        <f>IF(AA23="-","-",VLOOKUP($A23,KALBat!$A$10:$AR$1193,CB$9,FALSE)-AA23)</f>
        <v>#N/A</v>
      </c>
      <c r="CC23" s="340" t="e">
        <f>IF(AB23="-","-",VLOOKUP($A23,KALBat!$A$10:$AR$1193,CC$9,FALSE)-AB23)</f>
        <v>#N/A</v>
      </c>
      <c r="CD23" s="340" t="e">
        <f>IF(AC23="-","-",VLOOKUP($A23,KALBat!$A$10:$AR$1193,CD$9,FALSE)-AC23)</f>
        <v>#N/A</v>
      </c>
      <c r="CE23" s="340" t="e">
        <f>IF(AD23="-","-",VLOOKUP($A23,KALBat!$A$10:$AR$1193,CE$9,FALSE)-AD23)</f>
        <v>#N/A</v>
      </c>
      <c r="CF23" s="340" t="e">
        <f>IF(AE23="-","-",VLOOKUP($A23,KALBat!$A$10:$AR$1193,CF$9,FALSE)-AE23)</f>
        <v>#N/A</v>
      </c>
      <c r="CG23" s="340" t="str">
        <f>IF(AF23="-","-",VLOOKUP($A23,KALBat!$A$10:$AR$1193,CG$9,FALSE)-AF23)</f>
        <v>-</v>
      </c>
      <c r="CH23" s="340" t="str">
        <f>IF(AG23="-","-",VLOOKUP($A23,KALBat!$A$10:$AR$1193,CH$9,FALSE)-AG23)</f>
        <v>-</v>
      </c>
      <c r="CI23" s="340" t="str">
        <f>IF(AH23="-","-",VLOOKUP($A23,KALBat!$A$10:$AR$1193,CI$9,FALSE)-AH23)</f>
        <v>-</v>
      </c>
      <c r="CJ23" s="340" t="str">
        <f>IF(AI23="-","-",VLOOKUP($A23,KALBat!$A$10:$AR$1193,CJ$9,FALSE)-AI23)</f>
        <v>-</v>
      </c>
      <c r="CK23" s="340" t="str">
        <f>IF(AJ23="-","-",VLOOKUP($A23,KALBat!$A$10:$AR$1193,CK$9,FALSE)-AJ23)</f>
        <v>-</v>
      </c>
      <c r="CL23" s="340" t="e">
        <f>IF(AK23="-","-",VLOOKUP($A23,KALBat!$A$10:$AR$1193,CL$9,FALSE)-AK23)</f>
        <v>#N/A</v>
      </c>
      <c r="CM23" s="340" t="e">
        <f>IF(AL23="-","-",VLOOKUP($A23,KALBat!$A$10:$AR$1193,CM$9,FALSE)-AL23)</f>
        <v>#N/A</v>
      </c>
      <c r="CN23" s="340" t="e">
        <f>IF(AM23="-","-",VLOOKUP($A23,KALBat!$A$10:$AR$1193,CN$9,FALSE)-AM23)</f>
        <v>#N/A</v>
      </c>
      <c r="CO23" s="340" t="e">
        <f>IF(AN23="-","-",VLOOKUP($A23,KALBat!$A$10:$AR$1193,CO$9,FALSE)-AN23)</f>
        <v>#N/A</v>
      </c>
      <c r="CP23" s="340" t="e">
        <f>IF(AO23="-","-",VLOOKUP($A23,KALBat!$A$10:$AR$1193,CP$9,FALSE)-AO23)</f>
        <v>#N/A</v>
      </c>
      <c r="CQ23" s="340" t="e">
        <f>IF(AP23="-","-",VLOOKUP($A23,KALBat!$A$10:$AR$1193,CQ$9,FALSE)-AP23)</f>
        <v>#N/A</v>
      </c>
      <c r="CR23" s="84" t="e">
        <f t="shared" si="44"/>
        <v>#N/A</v>
      </c>
      <c r="CS23" s="84" t="e">
        <f t="shared" si="45"/>
        <v>#N/A</v>
      </c>
      <c r="CT23" s="84" t="e">
        <f t="shared" si="46"/>
        <v>#N/A</v>
      </c>
      <c r="CU23" s="84" t="e">
        <f t="shared" si="47"/>
        <v>#N/A</v>
      </c>
      <c r="CV23" s="84" t="e">
        <f t="shared" si="48"/>
        <v>#N/A</v>
      </c>
    </row>
    <row r="24" spans="1:100" x14ac:dyDescent="0.25">
      <c r="A24" s="340" t="str">
        <f t="shared" si="49"/>
        <v>Ed Madore</v>
      </c>
      <c r="B24" s="339"/>
      <c r="C24" s="339"/>
      <c r="D24" s="339">
        <f t="shared" si="50"/>
        <v>9</v>
      </c>
      <c r="E24" s="339" t="str">
        <f t="shared" si="51"/>
        <v>-</v>
      </c>
      <c r="F24" s="339" t="str">
        <f t="shared" si="52"/>
        <v>K</v>
      </c>
      <c r="G24" t="s">
        <v>87</v>
      </c>
      <c r="H24" t="s">
        <v>601</v>
      </c>
      <c r="I24" s="339" t="s">
        <v>633</v>
      </c>
      <c r="J24" t="s">
        <v>533</v>
      </c>
      <c r="K24" t="s">
        <v>199</v>
      </c>
      <c r="L24">
        <v>24</v>
      </c>
      <c r="M24" t="s">
        <v>94</v>
      </c>
      <c r="N24" t="s">
        <v>94</v>
      </c>
      <c r="O24" t="s">
        <v>40</v>
      </c>
      <c r="P24" s="3" t="s">
        <v>36</v>
      </c>
      <c r="Q24" t="s">
        <v>213</v>
      </c>
      <c r="R24" s="3" t="s">
        <v>214</v>
      </c>
      <c r="S24">
        <v>5</v>
      </c>
      <c r="T24">
        <v>5</v>
      </c>
      <c r="U24">
        <v>2</v>
      </c>
      <c r="V24">
        <v>2</v>
      </c>
      <c r="W24" s="3">
        <v>6</v>
      </c>
      <c r="X24">
        <v>6</v>
      </c>
      <c r="Y24">
        <v>5</v>
      </c>
      <c r="Z24">
        <v>2</v>
      </c>
      <c r="AA24">
        <v>2</v>
      </c>
      <c r="AB24" s="3">
        <v>8</v>
      </c>
      <c r="AC24">
        <v>10</v>
      </c>
      <c r="AD24">
        <v>9</v>
      </c>
      <c r="AE24">
        <v>1</v>
      </c>
      <c r="AF24" t="s">
        <v>35</v>
      </c>
      <c r="AG24" t="s">
        <v>35</v>
      </c>
      <c r="AH24" t="s">
        <v>35</v>
      </c>
      <c r="AI24" t="s">
        <v>35</v>
      </c>
      <c r="AJ24">
        <v>6</v>
      </c>
      <c r="AK24" t="s">
        <v>35</v>
      </c>
      <c r="AL24" t="s">
        <v>35</v>
      </c>
      <c r="AM24" s="3" t="s">
        <v>35</v>
      </c>
      <c r="AN24">
        <v>8</v>
      </c>
      <c r="AO24">
        <v>10</v>
      </c>
      <c r="AP24" s="3">
        <v>10</v>
      </c>
      <c r="AQ24" s="78" t="s">
        <v>35</v>
      </c>
      <c r="AR24" s="3">
        <v>0</v>
      </c>
      <c r="AS24" s="6">
        <f t="shared" si="17"/>
        <v>2.5</v>
      </c>
      <c r="AT24" s="9" t="str">
        <f t="shared" si="18"/>
        <v>Minors</v>
      </c>
      <c r="AU24" s="6">
        <f t="shared" si="19"/>
        <v>3.3333333333333335</v>
      </c>
      <c r="AV24" s="6" t="str">
        <f t="shared" si="20"/>
        <v>Minors</v>
      </c>
      <c r="AW24" s="9">
        <f t="shared" si="21"/>
        <v>3.3333333333333335</v>
      </c>
      <c r="AX24" s="9" t="str">
        <f t="shared" si="22"/>
        <v>Minors</v>
      </c>
      <c r="AY24" s="46">
        <f t="shared" si="23"/>
        <v>0</v>
      </c>
      <c r="AZ24" s="5">
        <f t="shared" si="24"/>
        <v>0</v>
      </c>
      <c r="BA24" s="5">
        <f t="shared" si="25"/>
        <v>0</v>
      </c>
      <c r="BB24" s="5">
        <f t="shared" si="26"/>
        <v>0</v>
      </c>
      <c r="BC24" s="5">
        <f t="shared" si="27"/>
        <v>0</v>
      </c>
      <c r="BD24" s="5">
        <f t="shared" si="28"/>
        <v>0</v>
      </c>
      <c r="BE24" s="5">
        <f t="shared" si="29"/>
        <v>0</v>
      </c>
      <c r="BF24" s="5">
        <f t="shared" si="30"/>
        <v>0</v>
      </c>
      <c r="BG24" s="3">
        <f t="shared" si="31"/>
        <v>0</v>
      </c>
      <c r="BH24" s="46">
        <f t="shared" si="32"/>
        <v>0</v>
      </c>
      <c r="BI24" s="5">
        <f t="shared" si="33"/>
        <v>0</v>
      </c>
      <c r="BJ24" s="5">
        <f t="shared" si="34"/>
        <v>0</v>
      </c>
      <c r="BK24" s="5">
        <f t="shared" si="35"/>
        <v>0</v>
      </c>
      <c r="BL24" s="5">
        <f t="shared" si="36"/>
        <v>0</v>
      </c>
      <c r="BM24" s="5">
        <f t="shared" si="37"/>
        <v>0</v>
      </c>
      <c r="BN24" s="5">
        <f t="shared" si="38"/>
        <v>0</v>
      </c>
      <c r="BO24" s="5">
        <f t="shared" si="39"/>
        <v>0</v>
      </c>
      <c r="BP24" s="3">
        <f t="shared" si="40"/>
        <v>1</v>
      </c>
      <c r="BQ24" s="3">
        <f t="shared" si="41"/>
        <v>5</v>
      </c>
      <c r="BR24" s="7">
        <f t="shared" si="42"/>
        <v>1</v>
      </c>
      <c r="BS24" t="str">
        <f t="shared" si="43"/>
        <v/>
      </c>
      <c r="BT24" s="340" t="e">
        <f>IF(S24="-","-",VLOOKUP($A24,KALBat!$A$10:$AR$1193,BT$9,FALSE)-S24)</f>
        <v>#N/A</v>
      </c>
      <c r="BU24" s="340" t="e">
        <f>IF(T24="-","-",VLOOKUP($A24,KALBat!$A$10:$AR$1193,BU$9,FALSE)-T24)</f>
        <v>#N/A</v>
      </c>
      <c r="BV24" s="340" t="e">
        <f>IF(U24="-","-",VLOOKUP($A24,KALBat!$A$10:$AR$1193,BV$9,FALSE)-U24)</f>
        <v>#N/A</v>
      </c>
      <c r="BW24" s="340" t="e">
        <f>IF(V24="-","-",VLOOKUP($A24,KALBat!$A$10:$AR$1193,BW$9,FALSE)-V24)</f>
        <v>#N/A</v>
      </c>
      <c r="BX24" s="340" t="e">
        <f>IF(W24="-","-",VLOOKUP($A24,KALBat!$A$10:$AR$1193,BX$9,FALSE)-W24)</f>
        <v>#N/A</v>
      </c>
      <c r="BY24" s="340" t="e">
        <f>IF(X24="-","-",VLOOKUP($A24,KALBat!$A$10:$AR$1193,BY$9,FALSE)-X24)</f>
        <v>#N/A</v>
      </c>
      <c r="BZ24" s="340" t="e">
        <f>IF(Y24="-","-",VLOOKUP($A24,KALBat!$A$10:$AR$1193,BZ$9,FALSE)-Y24)</f>
        <v>#N/A</v>
      </c>
      <c r="CA24" s="340" t="e">
        <f>IF(Z24="-","-",VLOOKUP($A24,KALBat!$A$10:$AR$1193,CA$9,FALSE)-Z24)</f>
        <v>#N/A</v>
      </c>
      <c r="CB24" s="340" t="e">
        <f>IF(AA24="-","-",VLOOKUP($A24,KALBat!$A$10:$AR$1193,CB$9,FALSE)-AA24)</f>
        <v>#N/A</v>
      </c>
      <c r="CC24" s="340" t="e">
        <f>IF(AB24="-","-",VLOOKUP($A24,KALBat!$A$10:$AR$1193,CC$9,FALSE)-AB24)</f>
        <v>#N/A</v>
      </c>
      <c r="CD24" s="340" t="e">
        <f>IF(AC24="-","-",VLOOKUP($A24,KALBat!$A$10:$AR$1193,CD$9,FALSE)-AC24)</f>
        <v>#N/A</v>
      </c>
      <c r="CE24" s="340" t="e">
        <f>IF(AD24="-","-",VLOOKUP($A24,KALBat!$A$10:$AR$1193,CE$9,FALSE)-AD24)</f>
        <v>#N/A</v>
      </c>
      <c r="CF24" s="340" t="e">
        <f>IF(AE24="-","-",VLOOKUP($A24,KALBat!$A$10:$AR$1193,CF$9,FALSE)-AE24)</f>
        <v>#N/A</v>
      </c>
      <c r="CG24" s="340" t="str">
        <f>IF(AF24="-","-",VLOOKUP($A24,KALBat!$A$10:$AR$1193,CG$9,FALSE)-AF24)</f>
        <v>-</v>
      </c>
      <c r="CH24" s="340" t="str">
        <f>IF(AG24="-","-",VLOOKUP($A24,KALBat!$A$10:$AR$1193,CH$9,FALSE)-AG24)</f>
        <v>-</v>
      </c>
      <c r="CI24" s="340" t="str">
        <f>IF(AH24="-","-",VLOOKUP($A24,KALBat!$A$10:$AR$1193,CI$9,FALSE)-AH24)</f>
        <v>-</v>
      </c>
      <c r="CJ24" s="340" t="str">
        <f>IF(AI24="-","-",VLOOKUP($A24,KALBat!$A$10:$AR$1193,CJ$9,FALSE)-AI24)</f>
        <v>-</v>
      </c>
      <c r="CK24" s="340" t="e">
        <f>IF(AJ24="-","-",VLOOKUP($A24,KALBat!$A$10:$AR$1193,CK$9,FALSE)-AJ24)</f>
        <v>#N/A</v>
      </c>
      <c r="CL24" s="340" t="str">
        <f>IF(AK24="-","-",VLOOKUP($A24,KALBat!$A$10:$AR$1193,CL$9,FALSE)-AK24)</f>
        <v>-</v>
      </c>
      <c r="CM24" s="340" t="str">
        <f>IF(AL24="-","-",VLOOKUP($A24,KALBat!$A$10:$AR$1193,CM$9,FALSE)-AL24)</f>
        <v>-</v>
      </c>
      <c r="CN24" s="340" t="str">
        <f>IF(AM24="-","-",VLOOKUP($A24,KALBat!$A$10:$AR$1193,CN$9,FALSE)-AM24)</f>
        <v>-</v>
      </c>
      <c r="CO24" s="340" t="e">
        <f>IF(AN24="-","-",VLOOKUP($A24,KALBat!$A$10:$AR$1193,CO$9,FALSE)-AN24)</f>
        <v>#N/A</v>
      </c>
      <c r="CP24" s="340" t="e">
        <f>IF(AO24="-","-",VLOOKUP($A24,KALBat!$A$10:$AR$1193,CP$9,FALSE)-AO24)</f>
        <v>#N/A</v>
      </c>
      <c r="CQ24" s="340" t="e">
        <f>IF(AP24="-","-",VLOOKUP($A24,KALBat!$A$10:$AR$1193,CQ$9,FALSE)-AP24)</f>
        <v>#N/A</v>
      </c>
      <c r="CR24" s="84" t="e">
        <f t="shared" si="44"/>
        <v>#N/A</v>
      </c>
      <c r="CS24" s="84" t="e">
        <f t="shared" si="45"/>
        <v>#N/A</v>
      </c>
      <c r="CT24" s="84" t="e">
        <f t="shared" si="46"/>
        <v>#N/A</v>
      </c>
      <c r="CU24" s="84" t="e">
        <f t="shared" si="47"/>
        <v>#N/A</v>
      </c>
      <c r="CV24" s="84" t="e">
        <f t="shared" si="48"/>
        <v>#N/A</v>
      </c>
    </row>
    <row r="25" spans="1:100" s="96" customFormat="1" x14ac:dyDescent="0.25">
      <c r="A25" s="340" t="str">
        <f t="shared" si="49"/>
        <v>Máximo Medina</v>
      </c>
      <c r="B25" s="339"/>
      <c r="C25" s="339"/>
      <c r="D25" s="339" t="str">
        <f t="shared" si="50"/>
        <v>-</v>
      </c>
      <c r="E25" s="339" t="str">
        <f t="shared" si="51"/>
        <v>-</v>
      </c>
      <c r="F25" s="339" t="str">
        <f t="shared" si="52"/>
        <v>K</v>
      </c>
      <c r="G25" t="s">
        <v>87</v>
      </c>
      <c r="H25" t="s">
        <v>519</v>
      </c>
      <c r="I25" s="339" t="s">
        <v>520</v>
      </c>
      <c r="J25" t="s">
        <v>468</v>
      </c>
      <c r="K25" t="s">
        <v>469</v>
      </c>
      <c r="L25">
        <v>28</v>
      </c>
      <c r="M25" t="s">
        <v>94</v>
      </c>
      <c r="N25" t="s">
        <v>94</v>
      </c>
      <c r="O25" t="s">
        <v>40</v>
      </c>
      <c r="P25" s="257" t="s">
        <v>36</v>
      </c>
      <c r="Q25" t="s">
        <v>213</v>
      </c>
      <c r="R25" s="257" t="s">
        <v>214</v>
      </c>
      <c r="S25">
        <v>5</v>
      </c>
      <c r="T25">
        <v>3</v>
      </c>
      <c r="U25">
        <v>2</v>
      </c>
      <c r="V25">
        <v>5</v>
      </c>
      <c r="W25" s="257">
        <v>5</v>
      </c>
      <c r="X25">
        <v>5</v>
      </c>
      <c r="Y25">
        <v>3</v>
      </c>
      <c r="Z25">
        <v>2</v>
      </c>
      <c r="AA25">
        <v>5</v>
      </c>
      <c r="AB25" s="257">
        <v>5</v>
      </c>
      <c r="AC25">
        <v>8</v>
      </c>
      <c r="AD25">
        <v>1</v>
      </c>
      <c r="AE25">
        <v>1</v>
      </c>
      <c r="AF25" t="s">
        <v>35</v>
      </c>
      <c r="AG25" t="s">
        <v>35</v>
      </c>
      <c r="AH25">
        <v>9</v>
      </c>
      <c r="AI25">
        <v>4</v>
      </c>
      <c r="AJ25">
        <v>9</v>
      </c>
      <c r="AK25" t="s">
        <v>35</v>
      </c>
      <c r="AL25" t="s">
        <v>35</v>
      </c>
      <c r="AM25" s="257" t="s">
        <v>35</v>
      </c>
      <c r="AN25">
        <v>5</v>
      </c>
      <c r="AO25">
        <v>8</v>
      </c>
      <c r="AP25" s="257">
        <v>8</v>
      </c>
      <c r="AQ25" s="78">
        <v>510000</v>
      </c>
      <c r="AR25" s="257" t="s">
        <v>38</v>
      </c>
      <c r="AS25" s="6">
        <f t="shared" si="17"/>
        <v>3.5</v>
      </c>
      <c r="AT25" s="9" t="str">
        <f t="shared" si="18"/>
        <v>Minors</v>
      </c>
      <c r="AU25" s="6">
        <f t="shared" si="19"/>
        <v>3.5</v>
      </c>
      <c r="AV25" s="6" t="str">
        <f t="shared" si="20"/>
        <v>Minors</v>
      </c>
      <c r="AW25" s="9">
        <f t="shared" si="21"/>
        <v>3.5</v>
      </c>
      <c r="AX25" s="9" t="str">
        <f t="shared" si="22"/>
        <v>Minors</v>
      </c>
      <c r="AY25" s="46">
        <f t="shared" si="23"/>
        <v>0</v>
      </c>
      <c r="AZ25" s="256">
        <f t="shared" si="24"/>
        <v>0</v>
      </c>
      <c r="BA25" s="256">
        <f t="shared" si="25"/>
        <v>0</v>
      </c>
      <c r="BB25" s="256">
        <f t="shared" si="26"/>
        <v>0</v>
      </c>
      <c r="BC25" s="256">
        <f t="shared" si="27"/>
        <v>0</v>
      </c>
      <c r="BD25" s="256">
        <f t="shared" si="28"/>
        <v>0</v>
      </c>
      <c r="BE25" s="256">
        <f t="shared" si="29"/>
        <v>0</v>
      </c>
      <c r="BF25" s="256">
        <f t="shared" si="30"/>
        <v>0</v>
      </c>
      <c r="BG25" s="257">
        <f t="shared" si="31"/>
        <v>0</v>
      </c>
      <c r="BH25" s="46">
        <f t="shared" si="32"/>
        <v>0</v>
      </c>
      <c r="BI25" s="256">
        <f t="shared" si="33"/>
        <v>0</v>
      </c>
      <c r="BJ25" s="256">
        <f t="shared" si="34"/>
        <v>0</v>
      </c>
      <c r="BK25" s="256">
        <f t="shared" si="35"/>
        <v>0</v>
      </c>
      <c r="BL25" s="256">
        <f t="shared" si="36"/>
        <v>0</v>
      </c>
      <c r="BM25" s="256">
        <f t="shared" si="37"/>
        <v>0</v>
      </c>
      <c r="BN25" s="256">
        <f t="shared" si="38"/>
        <v>0</v>
      </c>
      <c r="BO25" s="256">
        <f t="shared" si="39"/>
        <v>0</v>
      </c>
      <c r="BP25" s="257">
        <f t="shared" si="40"/>
        <v>0</v>
      </c>
      <c r="BQ25" s="257">
        <f t="shared" si="41"/>
        <v>2</v>
      </c>
      <c r="BR25" s="7">
        <f t="shared" si="42"/>
        <v>2</v>
      </c>
      <c r="BS25" t="str">
        <f t="shared" si="43"/>
        <v/>
      </c>
      <c r="BT25" s="340" t="e">
        <f>IF(S25="-","-",VLOOKUP($A25,KALBat!$A$10:$AR$1193,BT$9,FALSE)-S25)</f>
        <v>#N/A</v>
      </c>
      <c r="BU25" s="340" t="e">
        <f>IF(T25="-","-",VLOOKUP($A25,KALBat!$A$10:$AR$1193,BU$9,FALSE)-T25)</f>
        <v>#N/A</v>
      </c>
      <c r="BV25" s="340" t="e">
        <f>IF(U25="-","-",VLOOKUP($A25,KALBat!$A$10:$AR$1193,BV$9,FALSE)-U25)</f>
        <v>#N/A</v>
      </c>
      <c r="BW25" s="340" t="e">
        <f>IF(V25="-","-",VLOOKUP($A25,KALBat!$A$10:$AR$1193,BW$9,FALSE)-V25)</f>
        <v>#N/A</v>
      </c>
      <c r="BX25" s="340" t="e">
        <f>IF(W25="-","-",VLOOKUP($A25,KALBat!$A$10:$AR$1193,BX$9,FALSE)-W25)</f>
        <v>#N/A</v>
      </c>
      <c r="BY25" s="340" t="e">
        <f>IF(X25="-","-",VLOOKUP($A25,KALBat!$A$10:$AR$1193,BY$9,FALSE)-X25)</f>
        <v>#N/A</v>
      </c>
      <c r="BZ25" s="340" t="e">
        <f>IF(Y25="-","-",VLOOKUP($A25,KALBat!$A$10:$AR$1193,BZ$9,FALSE)-Y25)</f>
        <v>#N/A</v>
      </c>
      <c r="CA25" s="340" t="e">
        <f>IF(Z25="-","-",VLOOKUP($A25,KALBat!$A$10:$AR$1193,CA$9,FALSE)-Z25)</f>
        <v>#N/A</v>
      </c>
      <c r="CB25" s="340" t="e">
        <f>IF(AA25="-","-",VLOOKUP($A25,KALBat!$A$10:$AR$1193,CB$9,FALSE)-AA25)</f>
        <v>#N/A</v>
      </c>
      <c r="CC25" s="340" t="e">
        <f>IF(AB25="-","-",VLOOKUP($A25,KALBat!$A$10:$AR$1193,CC$9,FALSE)-AB25)</f>
        <v>#N/A</v>
      </c>
      <c r="CD25" s="340" t="e">
        <f>IF(AC25="-","-",VLOOKUP($A25,KALBat!$A$10:$AR$1193,CD$9,FALSE)-AC25)</f>
        <v>#N/A</v>
      </c>
      <c r="CE25" s="340" t="e">
        <f>IF(AD25="-","-",VLOOKUP($A25,KALBat!$A$10:$AR$1193,CE$9,FALSE)-AD25)</f>
        <v>#N/A</v>
      </c>
      <c r="CF25" s="340" t="e">
        <f>IF(AE25="-","-",VLOOKUP($A25,KALBat!$A$10:$AR$1193,CF$9,FALSE)-AE25)</f>
        <v>#N/A</v>
      </c>
      <c r="CG25" s="340" t="str">
        <f>IF(AF25="-","-",VLOOKUP($A25,KALBat!$A$10:$AR$1193,CG$9,FALSE)-AF25)</f>
        <v>-</v>
      </c>
      <c r="CH25" s="340" t="str">
        <f>IF(AG25="-","-",VLOOKUP($A25,KALBat!$A$10:$AR$1193,CH$9,FALSE)-AG25)</f>
        <v>-</v>
      </c>
      <c r="CI25" s="340" t="e">
        <f>IF(AH25="-","-",VLOOKUP($A25,KALBat!$A$10:$AR$1193,CI$9,FALSE)-AH25)</f>
        <v>#N/A</v>
      </c>
      <c r="CJ25" s="340" t="e">
        <f>IF(AI25="-","-",VLOOKUP($A25,KALBat!$A$10:$AR$1193,CJ$9,FALSE)-AI25)</f>
        <v>#N/A</v>
      </c>
      <c r="CK25" s="340" t="e">
        <f>IF(AJ25="-","-",VLOOKUP($A25,KALBat!$A$10:$AR$1193,CK$9,FALSE)-AJ25)</f>
        <v>#N/A</v>
      </c>
      <c r="CL25" s="340" t="str">
        <f>IF(AK25="-","-",VLOOKUP($A25,KALBat!$A$10:$AR$1193,CL$9,FALSE)-AK25)</f>
        <v>-</v>
      </c>
      <c r="CM25" s="340" t="str">
        <f>IF(AL25="-","-",VLOOKUP($A25,KALBat!$A$10:$AR$1193,CM$9,FALSE)-AL25)</f>
        <v>-</v>
      </c>
      <c r="CN25" s="340" t="str">
        <f>IF(AM25="-","-",VLOOKUP($A25,KALBat!$A$10:$AR$1193,CN$9,FALSE)-AM25)</f>
        <v>-</v>
      </c>
      <c r="CO25" s="340" t="e">
        <f>IF(AN25="-","-",VLOOKUP($A25,KALBat!$A$10:$AR$1193,CO$9,FALSE)-AN25)</f>
        <v>#N/A</v>
      </c>
      <c r="CP25" s="340" t="e">
        <f>IF(AO25="-","-",VLOOKUP($A25,KALBat!$A$10:$AR$1193,CP$9,FALSE)-AO25)</f>
        <v>#N/A</v>
      </c>
      <c r="CQ25" s="340" t="e">
        <f>IF(AP25="-","-",VLOOKUP($A25,KALBat!$A$10:$AR$1193,CQ$9,FALSE)-AP25)</f>
        <v>#N/A</v>
      </c>
      <c r="CR25" s="84" t="e">
        <f t="shared" si="44"/>
        <v>#N/A</v>
      </c>
      <c r="CS25" s="84" t="e">
        <f t="shared" si="45"/>
        <v>#N/A</v>
      </c>
      <c r="CT25" s="84" t="e">
        <f t="shared" si="46"/>
        <v>#N/A</v>
      </c>
      <c r="CU25" s="84" t="e">
        <f t="shared" si="47"/>
        <v>#N/A</v>
      </c>
      <c r="CV25" s="84" t="e">
        <f t="shared" si="48"/>
        <v>#N/A</v>
      </c>
    </row>
    <row r="26" spans="1:100" s="96" customFormat="1" x14ac:dyDescent="0.25">
      <c r="A26" s="340" t="str">
        <f t="shared" si="49"/>
        <v>Wilson Mercado</v>
      </c>
      <c r="B26" s="339"/>
      <c r="C26" s="339"/>
      <c r="D26" s="339">
        <f t="shared" si="50"/>
        <v>9</v>
      </c>
      <c r="E26" s="339">
        <f t="shared" si="51"/>
        <v>9</v>
      </c>
      <c r="F26" s="339" t="str">
        <f t="shared" si="52"/>
        <v>K</v>
      </c>
      <c r="G26" t="s">
        <v>88</v>
      </c>
      <c r="H26" t="s">
        <v>495</v>
      </c>
      <c r="I26" s="339" t="s">
        <v>496</v>
      </c>
      <c r="J26" t="s">
        <v>468</v>
      </c>
      <c r="K26" t="s">
        <v>469</v>
      </c>
      <c r="L26">
        <v>28</v>
      </c>
      <c r="M26" t="s">
        <v>94</v>
      </c>
      <c r="N26" t="s">
        <v>94</v>
      </c>
      <c r="O26" t="s">
        <v>36</v>
      </c>
      <c r="P26" s="3" t="s">
        <v>36</v>
      </c>
      <c r="Q26" t="s">
        <v>214</v>
      </c>
      <c r="R26" s="3" t="s">
        <v>214</v>
      </c>
      <c r="S26">
        <v>5</v>
      </c>
      <c r="T26">
        <v>5</v>
      </c>
      <c r="U26">
        <v>5</v>
      </c>
      <c r="V26">
        <v>5</v>
      </c>
      <c r="W26" s="3">
        <v>10</v>
      </c>
      <c r="X26">
        <v>5</v>
      </c>
      <c r="Y26">
        <v>5</v>
      </c>
      <c r="Z26">
        <v>5</v>
      </c>
      <c r="AA26">
        <v>5</v>
      </c>
      <c r="AB26" s="3">
        <v>10</v>
      </c>
      <c r="AC26">
        <v>4</v>
      </c>
      <c r="AD26">
        <v>6</v>
      </c>
      <c r="AE26">
        <v>1</v>
      </c>
      <c r="AF26" t="s">
        <v>35</v>
      </c>
      <c r="AG26">
        <v>3</v>
      </c>
      <c r="AH26" t="s">
        <v>35</v>
      </c>
      <c r="AI26" t="s">
        <v>35</v>
      </c>
      <c r="AJ26" t="s">
        <v>35</v>
      </c>
      <c r="AK26">
        <v>6</v>
      </c>
      <c r="AL26">
        <v>2</v>
      </c>
      <c r="AM26" s="3">
        <v>5</v>
      </c>
      <c r="AN26">
        <v>6</v>
      </c>
      <c r="AO26">
        <v>9</v>
      </c>
      <c r="AP26" s="3">
        <v>10</v>
      </c>
      <c r="AQ26" s="78">
        <v>850000</v>
      </c>
      <c r="AR26" s="3" t="s">
        <v>39</v>
      </c>
      <c r="AS26" s="6">
        <f t="shared" si="17"/>
        <v>4.5</v>
      </c>
      <c r="AT26" s="9" t="str">
        <f t="shared" si="18"/>
        <v>Bench</v>
      </c>
      <c r="AU26" s="6">
        <f t="shared" si="19"/>
        <v>4.5</v>
      </c>
      <c r="AV26" s="6" t="str">
        <f t="shared" si="20"/>
        <v>Bench</v>
      </c>
      <c r="AW26" s="9">
        <f t="shared" si="21"/>
        <v>4.5</v>
      </c>
      <c r="AX26" s="9" t="str">
        <f t="shared" si="22"/>
        <v>Bench</v>
      </c>
      <c r="AY26" s="46">
        <f t="shared" si="23"/>
        <v>0</v>
      </c>
      <c r="AZ26" s="5">
        <f t="shared" si="24"/>
        <v>0</v>
      </c>
      <c r="BA26" s="5">
        <f t="shared" si="25"/>
        <v>0</v>
      </c>
      <c r="BB26" s="5">
        <f t="shared" si="26"/>
        <v>0</v>
      </c>
      <c r="BC26" s="5">
        <f t="shared" si="27"/>
        <v>0</v>
      </c>
      <c r="BD26" s="5">
        <f t="shared" si="28"/>
        <v>0</v>
      </c>
      <c r="BE26" s="5">
        <f t="shared" si="29"/>
        <v>0</v>
      </c>
      <c r="BF26" s="5">
        <f t="shared" si="30"/>
        <v>0</v>
      </c>
      <c r="BG26" s="3">
        <f t="shared" si="31"/>
        <v>1</v>
      </c>
      <c r="BH26" s="46">
        <f t="shared" si="32"/>
        <v>0</v>
      </c>
      <c r="BI26" s="5">
        <f t="shared" si="33"/>
        <v>0</v>
      </c>
      <c r="BJ26" s="5">
        <f t="shared" si="34"/>
        <v>0</v>
      </c>
      <c r="BK26" s="5">
        <f t="shared" si="35"/>
        <v>0</v>
      </c>
      <c r="BL26" s="5">
        <f t="shared" si="36"/>
        <v>0</v>
      </c>
      <c r="BM26" s="5">
        <f t="shared" si="37"/>
        <v>0</v>
      </c>
      <c r="BN26" s="5">
        <f t="shared" si="38"/>
        <v>0</v>
      </c>
      <c r="BO26" s="5">
        <f t="shared" si="39"/>
        <v>0</v>
      </c>
      <c r="BP26" s="3">
        <f t="shared" si="40"/>
        <v>1</v>
      </c>
      <c r="BQ26" s="3">
        <f t="shared" si="41"/>
        <v>4</v>
      </c>
      <c r="BR26" s="7">
        <f t="shared" si="42"/>
        <v>1</v>
      </c>
      <c r="BS26" t="str">
        <f t="shared" si="43"/>
        <v/>
      </c>
      <c r="BT26" s="340" t="e">
        <f>IF(S26="-","-",VLOOKUP($A26,KALBat!$A$10:$AR$1193,BT$9,FALSE)-S26)</f>
        <v>#N/A</v>
      </c>
      <c r="BU26" s="340" t="e">
        <f>IF(T26="-","-",VLOOKUP($A26,KALBat!$A$10:$AR$1193,BU$9,FALSE)-T26)</f>
        <v>#N/A</v>
      </c>
      <c r="BV26" s="340" t="e">
        <f>IF(U26="-","-",VLOOKUP($A26,KALBat!$A$10:$AR$1193,BV$9,FALSE)-U26)</f>
        <v>#N/A</v>
      </c>
      <c r="BW26" s="340" t="e">
        <f>IF(V26="-","-",VLOOKUP($A26,KALBat!$A$10:$AR$1193,BW$9,FALSE)-V26)</f>
        <v>#N/A</v>
      </c>
      <c r="BX26" s="340" t="e">
        <f>IF(W26="-","-",VLOOKUP($A26,KALBat!$A$10:$AR$1193,BX$9,FALSE)-W26)</f>
        <v>#N/A</v>
      </c>
      <c r="BY26" s="340" t="e">
        <f>IF(X26="-","-",VLOOKUP($A26,KALBat!$A$10:$AR$1193,BY$9,FALSE)-X26)</f>
        <v>#N/A</v>
      </c>
      <c r="BZ26" s="340" t="e">
        <f>IF(Y26="-","-",VLOOKUP($A26,KALBat!$A$10:$AR$1193,BZ$9,FALSE)-Y26)</f>
        <v>#N/A</v>
      </c>
      <c r="CA26" s="340" t="e">
        <f>IF(Z26="-","-",VLOOKUP($A26,KALBat!$A$10:$AR$1193,CA$9,FALSE)-Z26)</f>
        <v>#N/A</v>
      </c>
      <c r="CB26" s="340" t="e">
        <f>IF(AA26="-","-",VLOOKUP($A26,KALBat!$A$10:$AR$1193,CB$9,FALSE)-AA26)</f>
        <v>#N/A</v>
      </c>
      <c r="CC26" s="340" t="e">
        <f>IF(AB26="-","-",VLOOKUP($A26,KALBat!$A$10:$AR$1193,CC$9,FALSE)-AB26)</f>
        <v>#N/A</v>
      </c>
      <c r="CD26" s="340" t="e">
        <f>IF(AC26="-","-",VLOOKUP($A26,KALBat!$A$10:$AR$1193,CD$9,FALSE)-AC26)</f>
        <v>#N/A</v>
      </c>
      <c r="CE26" s="340" t="e">
        <f>IF(AD26="-","-",VLOOKUP($A26,KALBat!$A$10:$AR$1193,CE$9,FALSE)-AD26)</f>
        <v>#N/A</v>
      </c>
      <c r="CF26" s="340" t="e">
        <f>IF(AE26="-","-",VLOOKUP($A26,KALBat!$A$10:$AR$1193,CF$9,FALSE)-AE26)</f>
        <v>#N/A</v>
      </c>
      <c r="CG26" s="340" t="str">
        <f>IF(AF26="-","-",VLOOKUP($A26,KALBat!$A$10:$AR$1193,CG$9,FALSE)-AF26)</f>
        <v>-</v>
      </c>
      <c r="CH26" s="340" t="e">
        <f>IF(AG26="-","-",VLOOKUP($A26,KALBat!$A$10:$AR$1193,CH$9,FALSE)-AG26)</f>
        <v>#N/A</v>
      </c>
      <c r="CI26" s="340" t="str">
        <f>IF(AH26="-","-",VLOOKUP($A26,KALBat!$A$10:$AR$1193,CI$9,FALSE)-AH26)</f>
        <v>-</v>
      </c>
      <c r="CJ26" s="340" t="str">
        <f>IF(AI26="-","-",VLOOKUP($A26,KALBat!$A$10:$AR$1193,CJ$9,FALSE)-AI26)</f>
        <v>-</v>
      </c>
      <c r="CK26" s="340" t="str">
        <f>IF(AJ26="-","-",VLOOKUP($A26,KALBat!$A$10:$AR$1193,CK$9,FALSE)-AJ26)</f>
        <v>-</v>
      </c>
      <c r="CL26" s="340" t="e">
        <f>IF(AK26="-","-",VLOOKUP($A26,KALBat!$A$10:$AR$1193,CL$9,FALSE)-AK26)</f>
        <v>#N/A</v>
      </c>
      <c r="CM26" s="340" t="e">
        <f>IF(AL26="-","-",VLOOKUP($A26,KALBat!$A$10:$AR$1193,CM$9,FALSE)-AL26)</f>
        <v>#N/A</v>
      </c>
      <c r="CN26" s="340" t="e">
        <f>IF(AM26="-","-",VLOOKUP($A26,KALBat!$A$10:$AR$1193,CN$9,FALSE)-AM26)</f>
        <v>#N/A</v>
      </c>
      <c r="CO26" s="340" t="e">
        <f>IF(AN26="-","-",VLOOKUP($A26,KALBat!$A$10:$AR$1193,CO$9,FALSE)-AN26)</f>
        <v>#N/A</v>
      </c>
      <c r="CP26" s="340" t="e">
        <f>IF(AO26="-","-",VLOOKUP($A26,KALBat!$A$10:$AR$1193,CP$9,FALSE)-AO26)</f>
        <v>#N/A</v>
      </c>
      <c r="CQ26" s="340" t="e">
        <f>IF(AP26="-","-",VLOOKUP($A26,KALBat!$A$10:$AR$1193,CQ$9,FALSE)-AP26)</f>
        <v>#N/A</v>
      </c>
      <c r="CR26" s="84" t="e">
        <f t="shared" si="44"/>
        <v>#N/A</v>
      </c>
      <c r="CS26" s="84" t="e">
        <f t="shared" si="45"/>
        <v>#N/A</v>
      </c>
      <c r="CT26" s="84" t="e">
        <f t="shared" si="46"/>
        <v>#N/A</v>
      </c>
      <c r="CU26" s="84" t="e">
        <f t="shared" si="47"/>
        <v>#N/A</v>
      </c>
      <c r="CV26" s="84" t="e">
        <f t="shared" si="48"/>
        <v>#N/A</v>
      </c>
    </row>
    <row r="27" spans="1:100" x14ac:dyDescent="0.25">
      <c r="A27" s="340" t="str">
        <f t="shared" si="49"/>
        <v>Juan Carlos Ornelza</v>
      </c>
      <c r="B27" s="339"/>
      <c r="C27" s="339"/>
      <c r="D27" s="339">
        <f t="shared" si="50"/>
        <v>7</v>
      </c>
      <c r="E27" s="339" t="str">
        <f t="shared" si="51"/>
        <v>-</v>
      </c>
      <c r="F27" s="339" t="str">
        <f t="shared" si="52"/>
        <v>K</v>
      </c>
      <c r="G27" t="s">
        <v>90</v>
      </c>
      <c r="H27" t="s">
        <v>662</v>
      </c>
      <c r="I27" s="339" t="s">
        <v>663</v>
      </c>
      <c r="J27" t="s">
        <v>533</v>
      </c>
      <c r="K27" t="s">
        <v>199</v>
      </c>
      <c r="L27">
        <v>21</v>
      </c>
      <c r="M27" t="s">
        <v>93</v>
      </c>
      <c r="N27" t="s">
        <v>93</v>
      </c>
      <c r="O27" t="s">
        <v>40</v>
      </c>
      <c r="P27" s="3" t="s">
        <v>41</v>
      </c>
      <c r="Q27" t="s">
        <v>214</v>
      </c>
      <c r="R27" s="3" t="s">
        <v>215</v>
      </c>
      <c r="S27">
        <v>5</v>
      </c>
      <c r="T27">
        <v>6</v>
      </c>
      <c r="U27">
        <v>6</v>
      </c>
      <c r="V27">
        <v>2</v>
      </c>
      <c r="W27" s="3">
        <v>6</v>
      </c>
      <c r="X27">
        <v>6</v>
      </c>
      <c r="Y27">
        <v>6</v>
      </c>
      <c r="Z27">
        <v>8</v>
      </c>
      <c r="AA27">
        <v>4</v>
      </c>
      <c r="AB27" s="3">
        <v>7</v>
      </c>
      <c r="AC27">
        <v>6</v>
      </c>
      <c r="AD27">
        <v>9</v>
      </c>
      <c r="AE27">
        <v>1</v>
      </c>
      <c r="AF27" t="s">
        <v>35</v>
      </c>
      <c r="AG27" t="s">
        <v>35</v>
      </c>
      <c r="AH27" t="s">
        <v>35</v>
      </c>
      <c r="AI27" t="s">
        <v>35</v>
      </c>
      <c r="AJ27" t="s">
        <v>35</v>
      </c>
      <c r="AK27">
        <v>5</v>
      </c>
      <c r="AL27">
        <v>6</v>
      </c>
      <c r="AM27" s="3">
        <v>5</v>
      </c>
      <c r="AN27">
        <v>10</v>
      </c>
      <c r="AO27">
        <v>9</v>
      </c>
      <c r="AP27" s="3">
        <v>10</v>
      </c>
      <c r="AQ27" s="78" t="s">
        <v>35</v>
      </c>
      <c r="AR27" s="3" t="s">
        <v>38</v>
      </c>
      <c r="AS27" s="6">
        <f t="shared" si="17"/>
        <v>3.833333333333333</v>
      </c>
      <c r="AT27" s="9" t="str">
        <f t="shared" si="18"/>
        <v>Minors</v>
      </c>
      <c r="AU27" s="6">
        <f t="shared" si="19"/>
        <v>6.25</v>
      </c>
      <c r="AV27" s="6" t="str">
        <f t="shared" si="20"/>
        <v>Reg</v>
      </c>
      <c r="AW27" s="9">
        <f t="shared" si="21"/>
        <v>6.25</v>
      </c>
      <c r="AX27" s="9" t="str">
        <f t="shared" si="22"/>
        <v>Reg</v>
      </c>
      <c r="AY27" s="46">
        <f t="shared" si="23"/>
        <v>0</v>
      </c>
      <c r="AZ27" s="5">
        <f t="shared" si="24"/>
        <v>0</v>
      </c>
      <c r="BA27" s="5">
        <f t="shared" si="25"/>
        <v>0</v>
      </c>
      <c r="BB27" s="5">
        <f t="shared" si="26"/>
        <v>0</v>
      </c>
      <c r="BC27" s="5">
        <f t="shared" si="27"/>
        <v>0</v>
      </c>
      <c r="BD27" s="5">
        <f t="shared" si="28"/>
        <v>0</v>
      </c>
      <c r="BE27" s="5">
        <f t="shared" si="29"/>
        <v>0</v>
      </c>
      <c r="BF27" s="5">
        <f t="shared" si="30"/>
        <v>0</v>
      </c>
      <c r="BG27" s="3">
        <f t="shared" si="31"/>
        <v>0</v>
      </c>
      <c r="BH27" s="46">
        <f t="shared" si="32"/>
        <v>0</v>
      </c>
      <c r="BI27" s="5">
        <f t="shared" si="33"/>
        <v>0</v>
      </c>
      <c r="BJ27" s="5">
        <f t="shared" si="34"/>
        <v>0</v>
      </c>
      <c r="BK27" s="5">
        <f t="shared" si="35"/>
        <v>0</v>
      </c>
      <c r="BL27" s="5">
        <f t="shared" si="36"/>
        <v>0</v>
      </c>
      <c r="BM27" s="5">
        <f t="shared" si="37"/>
        <v>0</v>
      </c>
      <c r="BN27" s="5">
        <f t="shared" si="38"/>
        <v>1</v>
      </c>
      <c r="BO27" s="5">
        <f t="shared" si="39"/>
        <v>1</v>
      </c>
      <c r="BP27" s="3">
        <f t="shared" si="40"/>
        <v>1</v>
      </c>
      <c r="BQ27" s="3">
        <f t="shared" si="41"/>
        <v>6</v>
      </c>
      <c r="BR27" s="7">
        <f t="shared" si="42"/>
        <v>1</v>
      </c>
      <c r="BS27" t="str">
        <f t="shared" si="43"/>
        <v/>
      </c>
      <c r="BT27" s="340">
        <f>IF(S27="-","-",VLOOKUP($A27,KALBat!$A$10:$AR$1193,BT$9,FALSE)-S27)</f>
        <v>1</v>
      </c>
      <c r="BU27" s="340">
        <f>IF(T27="-","-",VLOOKUP($A27,KALBat!$A$10:$AR$1193,BU$9,FALSE)-T27)</f>
        <v>0</v>
      </c>
      <c r="BV27" s="340">
        <f>IF(U27="-","-",VLOOKUP($A27,KALBat!$A$10:$AR$1193,BV$9,FALSE)-U27)</f>
        <v>0</v>
      </c>
      <c r="BW27" s="340">
        <f>IF(V27="-","-",VLOOKUP($A27,KALBat!$A$10:$AR$1193,BW$9,FALSE)-V27)</f>
        <v>2</v>
      </c>
      <c r="BX27" s="340">
        <f>IF(W27="-","-",VLOOKUP($A27,KALBat!$A$10:$AR$1193,BX$9,FALSE)-W27)</f>
        <v>1</v>
      </c>
      <c r="BY27" s="340">
        <f>IF(X27="-","-",VLOOKUP($A27,KALBat!$A$10:$AR$1193,BY$9,FALSE)-X27)</f>
        <v>1</v>
      </c>
      <c r="BZ27" s="340">
        <f>IF(Y27="-","-",VLOOKUP($A27,KALBat!$A$10:$AR$1193,BZ$9,FALSE)-Y27)</f>
        <v>0</v>
      </c>
      <c r="CA27" s="340">
        <f>IF(Z27="-","-",VLOOKUP($A27,KALBat!$A$10:$AR$1193,CA$9,FALSE)-Z27)</f>
        <v>0</v>
      </c>
      <c r="CB27" s="340">
        <f>IF(AA27="-","-",VLOOKUP($A27,KALBat!$A$10:$AR$1193,CB$9,FALSE)-AA27)</f>
        <v>1</v>
      </c>
      <c r="CC27" s="340">
        <f>IF(AB27="-","-",VLOOKUP($A27,KALBat!$A$10:$AR$1193,CC$9,FALSE)-AB27)</f>
        <v>0</v>
      </c>
      <c r="CD27" s="340">
        <f>IF(AC27="-","-",VLOOKUP($A27,KALBat!$A$10:$AR$1193,CD$9,FALSE)-AC27)</f>
        <v>0</v>
      </c>
      <c r="CE27" s="340">
        <f>IF(AD27="-","-",VLOOKUP($A27,KALBat!$A$10:$AR$1193,CE$9,FALSE)-AD27)</f>
        <v>0</v>
      </c>
      <c r="CF27" s="340">
        <f>IF(AE27="-","-",VLOOKUP($A27,KALBat!$A$10:$AR$1193,CF$9,FALSE)-AE27)</f>
        <v>0</v>
      </c>
      <c r="CG27" s="340" t="str">
        <f>IF(AF27="-","-",VLOOKUP($A27,KALBat!$A$10:$AR$1193,CG$9,FALSE)-AF27)</f>
        <v>-</v>
      </c>
      <c r="CH27" s="340" t="str">
        <f>IF(AG27="-","-",VLOOKUP($A27,KALBat!$A$10:$AR$1193,CH$9,FALSE)-AG27)</f>
        <v>-</v>
      </c>
      <c r="CI27" s="340" t="str">
        <f>IF(AH27="-","-",VLOOKUP($A27,KALBat!$A$10:$AR$1193,CI$9,FALSE)-AH27)</f>
        <v>-</v>
      </c>
      <c r="CJ27" s="340" t="str">
        <f>IF(AI27="-","-",VLOOKUP($A27,KALBat!$A$10:$AR$1193,CJ$9,FALSE)-AI27)</f>
        <v>-</v>
      </c>
      <c r="CK27" s="340" t="str">
        <f>IF(AJ27="-","-",VLOOKUP($A27,KALBat!$A$10:$AR$1193,CK$9,FALSE)-AJ27)</f>
        <v>-</v>
      </c>
      <c r="CL27" s="340">
        <f>IF(AK27="-","-",VLOOKUP($A27,KALBat!$A$10:$AR$1193,CL$9,FALSE)-AK27)</f>
        <v>0</v>
      </c>
      <c r="CM27" s="340">
        <f>IF(AL27="-","-",VLOOKUP($A27,KALBat!$A$10:$AR$1193,CM$9,FALSE)-AL27)</f>
        <v>-2</v>
      </c>
      <c r="CN27" s="340">
        <f>IF(AM27="-","-",VLOOKUP($A27,KALBat!$A$10:$AR$1193,CN$9,FALSE)-AM27)</f>
        <v>2</v>
      </c>
      <c r="CO27" s="340">
        <f>IF(AN27="-","-",VLOOKUP($A27,KALBat!$A$10:$AR$1193,CO$9,FALSE)-AN27)</f>
        <v>0</v>
      </c>
      <c r="CP27" s="340">
        <f>IF(AO27="-","-",VLOOKUP($A27,KALBat!$A$10:$AR$1193,CP$9,FALSE)-AO27)</f>
        <v>1</v>
      </c>
      <c r="CQ27" s="340">
        <f>IF(AP27="-","-",VLOOKUP($A27,KALBat!$A$10:$AR$1193,CQ$9,FALSE)-AP27)</f>
        <v>0</v>
      </c>
      <c r="CR27" s="84">
        <f t="shared" si="44"/>
        <v>4</v>
      </c>
      <c r="CS27" s="84">
        <f t="shared" si="45"/>
        <v>2</v>
      </c>
      <c r="CT27" s="84">
        <f t="shared" si="46"/>
        <v>0</v>
      </c>
      <c r="CU27" s="84">
        <f t="shared" si="47"/>
        <v>1</v>
      </c>
      <c r="CV27" s="84">
        <f t="shared" si="48"/>
        <v>7</v>
      </c>
    </row>
    <row r="28" spans="1:100" x14ac:dyDescent="0.25">
      <c r="A28" s="340" t="str">
        <f t="shared" si="49"/>
        <v>Jesús Rodríguez</v>
      </c>
      <c r="B28" s="339"/>
      <c r="C28" s="339"/>
      <c r="D28" s="339" t="str">
        <f t="shared" si="50"/>
        <v>-</v>
      </c>
      <c r="E28" s="339" t="str">
        <f t="shared" si="51"/>
        <v>-</v>
      </c>
      <c r="F28" s="339" t="str">
        <f t="shared" si="52"/>
        <v>K</v>
      </c>
      <c r="G28" t="s">
        <v>90</v>
      </c>
      <c r="H28" t="s">
        <v>525</v>
      </c>
      <c r="I28" s="339" t="s">
        <v>502</v>
      </c>
      <c r="J28" t="s">
        <v>528</v>
      </c>
      <c r="K28" t="s">
        <v>198</v>
      </c>
      <c r="L28">
        <v>28</v>
      </c>
      <c r="M28" t="s">
        <v>93</v>
      </c>
      <c r="N28" t="s">
        <v>93</v>
      </c>
      <c r="O28" t="s">
        <v>40</v>
      </c>
      <c r="P28" s="229" t="s">
        <v>40</v>
      </c>
      <c r="Q28" t="s">
        <v>214</v>
      </c>
      <c r="R28" s="229" t="s">
        <v>214</v>
      </c>
      <c r="S28">
        <v>5</v>
      </c>
      <c r="T28">
        <v>5</v>
      </c>
      <c r="U28">
        <v>5</v>
      </c>
      <c r="V28">
        <v>5</v>
      </c>
      <c r="W28" s="229">
        <v>3</v>
      </c>
      <c r="X28">
        <v>5</v>
      </c>
      <c r="Y28">
        <v>5</v>
      </c>
      <c r="Z28">
        <v>5</v>
      </c>
      <c r="AA28">
        <v>5</v>
      </c>
      <c r="AB28" s="229">
        <v>3</v>
      </c>
      <c r="AC28">
        <v>1</v>
      </c>
      <c r="AD28">
        <v>8</v>
      </c>
      <c r="AE28">
        <v>1</v>
      </c>
      <c r="AF28" t="s">
        <v>35</v>
      </c>
      <c r="AG28" t="s">
        <v>35</v>
      </c>
      <c r="AH28" t="s">
        <v>35</v>
      </c>
      <c r="AI28" t="s">
        <v>35</v>
      </c>
      <c r="AJ28" t="s">
        <v>35</v>
      </c>
      <c r="AK28" t="s">
        <v>35</v>
      </c>
      <c r="AL28" t="s">
        <v>35</v>
      </c>
      <c r="AM28" s="229">
        <v>6</v>
      </c>
      <c r="AN28">
        <v>5</v>
      </c>
      <c r="AO28">
        <v>10</v>
      </c>
      <c r="AP28" s="229">
        <v>10</v>
      </c>
      <c r="AQ28">
        <v>510000</v>
      </c>
      <c r="AR28" s="229" t="s">
        <v>38</v>
      </c>
      <c r="AS28" s="6">
        <f t="shared" si="17"/>
        <v>4.5</v>
      </c>
      <c r="AT28" s="9" t="str">
        <f t="shared" si="18"/>
        <v>Bench</v>
      </c>
      <c r="AU28" s="6">
        <f t="shared" si="19"/>
        <v>4.5</v>
      </c>
      <c r="AV28" s="6" t="str">
        <f t="shared" si="20"/>
        <v>Bench</v>
      </c>
      <c r="AW28" s="9">
        <f t="shared" si="21"/>
        <v>4.5</v>
      </c>
      <c r="AX28" s="9" t="str">
        <f t="shared" si="22"/>
        <v>Bench</v>
      </c>
      <c r="AY28" s="46">
        <f t="shared" si="23"/>
        <v>0</v>
      </c>
      <c r="AZ28" s="228">
        <f t="shared" si="24"/>
        <v>0</v>
      </c>
      <c r="BA28" s="228">
        <f t="shared" si="25"/>
        <v>0</v>
      </c>
      <c r="BB28" s="228">
        <f t="shared" si="26"/>
        <v>0</v>
      </c>
      <c r="BC28" s="228">
        <f t="shared" si="27"/>
        <v>0</v>
      </c>
      <c r="BD28" s="228">
        <f t="shared" si="28"/>
        <v>0</v>
      </c>
      <c r="BE28" s="228">
        <f t="shared" si="29"/>
        <v>0</v>
      </c>
      <c r="BF28" s="228">
        <f t="shared" si="30"/>
        <v>0</v>
      </c>
      <c r="BG28" s="229">
        <f t="shared" si="31"/>
        <v>0</v>
      </c>
      <c r="BH28" s="46">
        <f t="shared" si="32"/>
        <v>0</v>
      </c>
      <c r="BI28" s="228">
        <f t="shared" si="33"/>
        <v>0</v>
      </c>
      <c r="BJ28" s="228">
        <f t="shared" si="34"/>
        <v>0</v>
      </c>
      <c r="BK28" s="228">
        <f t="shared" si="35"/>
        <v>0</v>
      </c>
      <c r="BL28" s="228">
        <f t="shared" si="36"/>
        <v>0</v>
      </c>
      <c r="BM28" s="228">
        <f t="shared" si="37"/>
        <v>0</v>
      </c>
      <c r="BN28" s="228">
        <f t="shared" si="38"/>
        <v>0</v>
      </c>
      <c r="BO28" s="228">
        <f t="shared" si="39"/>
        <v>0</v>
      </c>
      <c r="BP28" s="229">
        <f t="shared" si="40"/>
        <v>0</v>
      </c>
      <c r="BQ28" s="229">
        <f t="shared" si="41"/>
        <v>4</v>
      </c>
      <c r="BR28" s="7">
        <f t="shared" si="42"/>
        <v>1</v>
      </c>
      <c r="BS28" t="str">
        <f t="shared" si="43"/>
        <v/>
      </c>
      <c r="BT28" s="340" t="e">
        <f>IF(S28="-","-",VLOOKUP($A28,KALBat!$A$10:$AR$1193,BT$9,FALSE)-S28)</f>
        <v>#N/A</v>
      </c>
      <c r="BU28" s="340" t="e">
        <f>IF(T28="-","-",VLOOKUP($A28,KALBat!$A$10:$AR$1193,BU$9,FALSE)-T28)</f>
        <v>#N/A</v>
      </c>
      <c r="BV28" s="340" t="e">
        <f>IF(U28="-","-",VLOOKUP($A28,KALBat!$A$10:$AR$1193,BV$9,FALSE)-U28)</f>
        <v>#N/A</v>
      </c>
      <c r="BW28" s="340" t="e">
        <f>IF(V28="-","-",VLOOKUP($A28,KALBat!$A$10:$AR$1193,BW$9,FALSE)-V28)</f>
        <v>#N/A</v>
      </c>
      <c r="BX28" s="340" t="e">
        <f>IF(W28="-","-",VLOOKUP($A28,KALBat!$A$10:$AR$1193,BX$9,FALSE)-W28)</f>
        <v>#N/A</v>
      </c>
      <c r="BY28" s="340" t="e">
        <f>IF(X28="-","-",VLOOKUP($A28,KALBat!$A$10:$AR$1193,BY$9,FALSE)-X28)</f>
        <v>#N/A</v>
      </c>
      <c r="BZ28" s="340" t="e">
        <f>IF(Y28="-","-",VLOOKUP($A28,KALBat!$A$10:$AR$1193,BZ$9,FALSE)-Y28)</f>
        <v>#N/A</v>
      </c>
      <c r="CA28" s="340" t="e">
        <f>IF(Z28="-","-",VLOOKUP($A28,KALBat!$A$10:$AR$1193,CA$9,FALSE)-Z28)</f>
        <v>#N/A</v>
      </c>
      <c r="CB28" s="340" t="e">
        <f>IF(AA28="-","-",VLOOKUP($A28,KALBat!$A$10:$AR$1193,CB$9,FALSE)-AA28)</f>
        <v>#N/A</v>
      </c>
      <c r="CC28" s="340" t="e">
        <f>IF(AB28="-","-",VLOOKUP($A28,KALBat!$A$10:$AR$1193,CC$9,FALSE)-AB28)</f>
        <v>#N/A</v>
      </c>
      <c r="CD28" s="340" t="e">
        <f>IF(AC28="-","-",VLOOKUP($A28,KALBat!$A$10:$AR$1193,CD$9,FALSE)-AC28)</f>
        <v>#N/A</v>
      </c>
      <c r="CE28" s="340" t="e">
        <f>IF(AD28="-","-",VLOOKUP($A28,KALBat!$A$10:$AR$1193,CE$9,FALSE)-AD28)</f>
        <v>#N/A</v>
      </c>
      <c r="CF28" s="340" t="e">
        <f>IF(AE28="-","-",VLOOKUP($A28,KALBat!$A$10:$AR$1193,CF$9,FALSE)-AE28)</f>
        <v>#N/A</v>
      </c>
      <c r="CG28" s="340" t="str">
        <f>IF(AF28="-","-",VLOOKUP($A28,KALBat!$A$10:$AR$1193,CG$9,FALSE)-AF28)</f>
        <v>-</v>
      </c>
      <c r="CH28" s="340" t="str">
        <f>IF(AG28="-","-",VLOOKUP($A28,KALBat!$A$10:$AR$1193,CH$9,FALSE)-AG28)</f>
        <v>-</v>
      </c>
      <c r="CI28" s="340" t="str">
        <f>IF(AH28="-","-",VLOOKUP($A28,KALBat!$A$10:$AR$1193,CI$9,FALSE)-AH28)</f>
        <v>-</v>
      </c>
      <c r="CJ28" s="340" t="str">
        <f>IF(AI28="-","-",VLOOKUP($A28,KALBat!$A$10:$AR$1193,CJ$9,FALSE)-AI28)</f>
        <v>-</v>
      </c>
      <c r="CK28" s="340" t="str">
        <f>IF(AJ28="-","-",VLOOKUP($A28,KALBat!$A$10:$AR$1193,CK$9,FALSE)-AJ28)</f>
        <v>-</v>
      </c>
      <c r="CL28" s="340" t="str">
        <f>IF(AK28="-","-",VLOOKUP($A28,KALBat!$A$10:$AR$1193,CL$9,FALSE)-AK28)</f>
        <v>-</v>
      </c>
      <c r="CM28" s="340" t="str">
        <f>IF(AL28="-","-",VLOOKUP($A28,KALBat!$A$10:$AR$1193,CM$9,FALSE)-AL28)</f>
        <v>-</v>
      </c>
      <c r="CN28" s="340" t="e">
        <f>IF(AM28="-","-",VLOOKUP($A28,KALBat!$A$10:$AR$1193,CN$9,FALSE)-AM28)</f>
        <v>#N/A</v>
      </c>
      <c r="CO28" s="340" t="e">
        <f>IF(AN28="-","-",VLOOKUP($A28,KALBat!$A$10:$AR$1193,CO$9,FALSE)-AN28)</f>
        <v>#N/A</v>
      </c>
      <c r="CP28" s="340" t="e">
        <f>IF(AO28="-","-",VLOOKUP($A28,KALBat!$A$10:$AR$1193,CP$9,FALSE)-AO28)</f>
        <v>#N/A</v>
      </c>
      <c r="CQ28" s="340" t="e">
        <f>IF(AP28="-","-",VLOOKUP($A28,KALBat!$A$10:$AR$1193,CQ$9,FALSE)-AP28)</f>
        <v>#N/A</v>
      </c>
      <c r="CR28" s="84" t="e">
        <f t="shared" si="44"/>
        <v>#N/A</v>
      </c>
      <c r="CS28" s="84" t="e">
        <f t="shared" si="45"/>
        <v>#N/A</v>
      </c>
      <c r="CT28" s="84" t="e">
        <f t="shared" si="46"/>
        <v>#N/A</v>
      </c>
      <c r="CU28" s="84" t="e">
        <f t="shared" si="47"/>
        <v>#N/A</v>
      </c>
      <c r="CV28" s="84" t="e">
        <f t="shared" si="48"/>
        <v>#N/A</v>
      </c>
    </row>
    <row r="29" spans="1:100" x14ac:dyDescent="0.25">
      <c r="A29" s="340" t="str">
        <f t="shared" si="49"/>
        <v>Pedro Rodríguez</v>
      </c>
      <c r="B29" s="339"/>
      <c r="C29" s="339"/>
      <c r="D29" s="339" t="str">
        <f t="shared" si="50"/>
        <v>-</v>
      </c>
      <c r="E29" s="339" t="str">
        <f t="shared" si="51"/>
        <v>-</v>
      </c>
      <c r="F29" s="339" t="str">
        <f t="shared" si="52"/>
        <v>K</v>
      </c>
      <c r="G29" t="s">
        <v>88</v>
      </c>
      <c r="H29" t="s">
        <v>501</v>
      </c>
      <c r="I29" s="339" t="s">
        <v>502</v>
      </c>
      <c r="J29" t="s">
        <v>528</v>
      </c>
      <c r="K29" t="s">
        <v>198</v>
      </c>
      <c r="L29">
        <v>27</v>
      </c>
      <c r="M29" t="s">
        <v>93</v>
      </c>
      <c r="N29" t="s">
        <v>93</v>
      </c>
      <c r="O29" t="s">
        <v>36</v>
      </c>
      <c r="P29" s="206" t="s">
        <v>36</v>
      </c>
      <c r="Q29" t="s">
        <v>214</v>
      </c>
      <c r="R29" s="206" t="s">
        <v>213</v>
      </c>
      <c r="S29">
        <v>5</v>
      </c>
      <c r="T29">
        <v>6</v>
      </c>
      <c r="U29">
        <v>3</v>
      </c>
      <c r="V29">
        <v>3</v>
      </c>
      <c r="W29" s="206">
        <v>5</v>
      </c>
      <c r="X29">
        <v>5</v>
      </c>
      <c r="Y29">
        <v>6</v>
      </c>
      <c r="Z29">
        <v>3</v>
      </c>
      <c r="AA29">
        <v>4</v>
      </c>
      <c r="AB29" s="206">
        <v>5</v>
      </c>
      <c r="AC29">
        <v>1</v>
      </c>
      <c r="AD29">
        <v>6</v>
      </c>
      <c r="AE29">
        <v>1</v>
      </c>
      <c r="AF29" t="s">
        <v>35</v>
      </c>
      <c r="AG29" t="s">
        <v>35</v>
      </c>
      <c r="AH29" t="s">
        <v>35</v>
      </c>
      <c r="AI29" t="s">
        <v>35</v>
      </c>
      <c r="AJ29" t="s">
        <v>35</v>
      </c>
      <c r="AK29">
        <v>9</v>
      </c>
      <c r="AL29">
        <v>1</v>
      </c>
      <c r="AM29" s="206">
        <v>8</v>
      </c>
      <c r="AN29">
        <v>8</v>
      </c>
      <c r="AO29">
        <v>4</v>
      </c>
      <c r="AP29" s="206">
        <v>6</v>
      </c>
      <c r="AQ29" s="78">
        <v>510000</v>
      </c>
      <c r="AR29" s="206" t="s">
        <v>38</v>
      </c>
      <c r="AS29" s="6">
        <f t="shared" si="17"/>
        <v>3.1666666666666665</v>
      </c>
      <c r="AT29" s="9" t="str">
        <f t="shared" si="18"/>
        <v>Minors</v>
      </c>
      <c r="AU29" s="6">
        <f t="shared" si="19"/>
        <v>3.5</v>
      </c>
      <c r="AV29" s="6" t="str">
        <f t="shared" si="20"/>
        <v>Minors</v>
      </c>
      <c r="AW29" s="9">
        <f t="shared" si="21"/>
        <v>3.1666666666666665</v>
      </c>
      <c r="AX29" s="9" t="str">
        <f t="shared" si="22"/>
        <v>Minors</v>
      </c>
      <c r="AY29" s="46">
        <f t="shared" si="23"/>
        <v>0</v>
      </c>
      <c r="AZ29" s="205">
        <f t="shared" si="24"/>
        <v>0</v>
      </c>
      <c r="BA29" s="205">
        <f t="shared" si="25"/>
        <v>0</v>
      </c>
      <c r="BB29" s="205">
        <f t="shared" si="26"/>
        <v>0</v>
      </c>
      <c r="BC29" s="205">
        <f t="shared" si="27"/>
        <v>0</v>
      </c>
      <c r="BD29" s="205">
        <f t="shared" si="28"/>
        <v>0</v>
      </c>
      <c r="BE29" s="205">
        <f t="shared" si="29"/>
        <v>0</v>
      </c>
      <c r="BF29" s="205">
        <f t="shared" si="30"/>
        <v>0</v>
      </c>
      <c r="BG29" s="206">
        <f t="shared" si="31"/>
        <v>0</v>
      </c>
      <c r="BH29" s="46">
        <f t="shared" si="32"/>
        <v>0</v>
      </c>
      <c r="BI29" s="205">
        <f t="shared" si="33"/>
        <v>0</v>
      </c>
      <c r="BJ29" s="205">
        <f t="shared" si="34"/>
        <v>0</v>
      </c>
      <c r="BK29" s="205">
        <f t="shared" si="35"/>
        <v>0</v>
      </c>
      <c r="BL29" s="205">
        <f t="shared" si="36"/>
        <v>0</v>
      </c>
      <c r="BM29" s="205">
        <f t="shared" si="37"/>
        <v>0</v>
      </c>
      <c r="BN29" s="205">
        <f t="shared" si="38"/>
        <v>0</v>
      </c>
      <c r="BO29" s="205">
        <f t="shared" si="39"/>
        <v>0</v>
      </c>
      <c r="BP29" s="206">
        <f t="shared" si="40"/>
        <v>0</v>
      </c>
      <c r="BQ29" s="206">
        <f t="shared" si="41"/>
        <v>1</v>
      </c>
      <c r="BR29" s="7">
        <f t="shared" si="42"/>
        <v>2</v>
      </c>
      <c r="BS29" t="str">
        <f t="shared" si="43"/>
        <v/>
      </c>
      <c r="BT29" s="340" t="e">
        <f>IF(S29="-","-",VLOOKUP($A29,KALBat!$A$10:$AR$1193,BT$9,FALSE)-S29)</f>
        <v>#N/A</v>
      </c>
      <c r="BU29" s="340" t="e">
        <f>IF(T29="-","-",VLOOKUP($A29,KALBat!$A$10:$AR$1193,BU$9,FALSE)-T29)</f>
        <v>#N/A</v>
      </c>
      <c r="BV29" s="340" t="e">
        <f>IF(U29="-","-",VLOOKUP($A29,KALBat!$A$10:$AR$1193,BV$9,FALSE)-U29)</f>
        <v>#N/A</v>
      </c>
      <c r="BW29" s="340" t="e">
        <f>IF(V29="-","-",VLOOKUP($A29,KALBat!$A$10:$AR$1193,BW$9,FALSE)-V29)</f>
        <v>#N/A</v>
      </c>
      <c r="BX29" s="340" t="e">
        <f>IF(W29="-","-",VLOOKUP($A29,KALBat!$A$10:$AR$1193,BX$9,FALSE)-W29)</f>
        <v>#N/A</v>
      </c>
      <c r="BY29" s="340" t="e">
        <f>IF(X29="-","-",VLOOKUP($A29,KALBat!$A$10:$AR$1193,BY$9,FALSE)-X29)</f>
        <v>#N/A</v>
      </c>
      <c r="BZ29" s="340" t="e">
        <f>IF(Y29="-","-",VLOOKUP($A29,KALBat!$A$10:$AR$1193,BZ$9,FALSE)-Y29)</f>
        <v>#N/A</v>
      </c>
      <c r="CA29" s="340" t="e">
        <f>IF(Z29="-","-",VLOOKUP($A29,KALBat!$A$10:$AR$1193,CA$9,FALSE)-Z29)</f>
        <v>#N/A</v>
      </c>
      <c r="CB29" s="340" t="e">
        <f>IF(AA29="-","-",VLOOKUP($A29,KALBat!$A$10:$AR$1193,CB$9,FALSE)-AA29)</f>
        <v>#N/A</v>
      </c>
      <c r="CC29" s="340" t="e">
        <f>IF(AB29="-","-",VLOOKUP($A29,KALBat!$A$10:$AR$1193,CC$9,FALSE)-AB29)</f>
        <v>#N/A</v>
      </c>
      <c r="CD29" s="340" t="e">
        <f>IF(AC29="-","-",VLOOKUP($A29,KALBat!$A$10:$AR$1193,CD$9,FALSE)-AC29)</f>
        <v>#N/A</v>
      </c>
      <c r="CE29" s="340" t="e">
        <f>IF(AD29="-","-",VLOOKUP($A29,KALBat!$A$10:$AR$1193,CE$9,FALSE)-AD29)</f>
        <v>#N/A</v>
      </c>
      <c r="CF29" s="340" t="e">
        <f>IF(AE29="-","-",VLOOKUP($A29,KALBat!$A$10:$AR$1193,CF$9,FALSE)-AE29)</f>
        <v>#N/A</v>
      </c>
      <c r="CG29" s="340" t="str">
        <f>IF(AF29="-","-",VLOOKUP($A29,KALBat!$A$10:$AR$1193,CG$9,FALSE)-AF29)</f>
        <v>-</v>
      </c>
      <c r="CH29" s="340" t="str">
        <f>IF(AG29="-","-",VLOOKUP($A29,KALBat!$A$10:$AR$1193,CH$9,FALSE)-AG29)</f>
        <v>-</v>
      </c>
      <c r="CI29" s="340" t="str">
        <f>IF(AH29="-","-",VLOOKUP($A29,KALBat!$A$10:$AR$1193,CI$9,FALSE)-AH29)</f>
        <v>-</v>
      </c>
      <c r="CJ29" s="340" t="str">
        <f>IF(AI29="-","-",VLOOKUP($A29,KALBat!$A$10:$AR$1193,CJ$9,FALSE)-AI29)</f>
        <v>-</v>
      </c>
      <c r="CK29" s="340" t="str">
        <f>IF(AJ29="-","-",VLOOKUP($A29,KALBat!$A$10:$AR$1193,CK$9,FALSE)-AJ29)</f>
        <v>-</v>
      </c>
      <c r="CL29" s="340" t="e">
        <f>IF(AK29="-","-",VLOOKUP($A29,KALBat!$A$10:$AR$1193,CL$9,FALSE)-AK29)</f>
        <v>#N/A</v>
      </c>
      <c r="CM29" s="340" t="e">
        <f>IF(AL29="-","-",VLOOKUP($A29,KALBat!$A$10:$AR$1193,CM$9,FALSE)-AL29)</f>
        <v>#N/A</v>
      </c>
      <c r="CN29" s="340" t="e">
        <f>IF(AM29="-","-",VLOOKUP($A29,KALBat!$A$10:$AR$1193,CN$9,FALSE)-AM29)</f>
        <v>#N/A</v>
      </c>
      <c r="CO29" s="340" t="e">
        <f>IF(AN29="-","-",VLOOKUP($A29,KALBat!$A$10:$AR$1193,CO$9,FALSE)-AN29)</f>
        <v>#N/A</v>
      </c>
      <c r="CP29" s="340" t="e">
        <f>IF(AO29="-","-",VLOOKUP($A29,KALBat!$A$10:$AR$1193,CP$9,FALSE)-AO29)</f>
        <v>#N/A</v>
      </c>
      <c r="CQ29" s="340" t="e">
        <f>IF(AP29="-","-",VLOOKUP($A29,KALBat!$A$10:$AR$1193,CQ$9,FALSE)-AP29)</f>
        <v>#N/A</v>
      </c>
      <c r="CR29" s="84" t="e">
        <f t="shared" si="44"/>
        <v>#N/A</v>
      </c>
      <c r="CS29" s="84" t="e">
        <f t="shared" si="45"/>
        <v>#N/A</v>
      </c>
      <c r="CT29" s="84" t="e">
        <f t="shared" si="46"/>
        <v>#N/A</v>
      </c>
      <c r="CU29" s="84" t="e">
        <f t="shared" si="47"/>
        <v>#N/A</v>
      </c>
      <c r="CV29" s="84" t="e">
        <f t="shared" si="48"/>
        <v>#N/A</v>
      </c>
    </row>
    <row r="30" spans="1:100" x14ac:dyDescent="0.25">
      <c r="A30" s="340" t="str">
        <f t="shared" si="49"/>
        <v>Sonny Welch</v>
      </c>
      <c r="B30" s="339"/>
      <c r="C30" s="339"/>
      <c r="D30" s="339">
        <f t="shared" si="50"/>
        <v>8</v>
      </c>
      <c r="E30" s="339">
        <f t="shared" si="51"/>
        <v>8</v>
      </c>
      <c r="F30" s="339" t="str">
        <f t="shared" si="52"/>
        <v>K</v>
      </c>
      <c r="G30" t="s">
        <v>84</v>
      </c>
      <c r="H30" t="s">
        <v>505</v>
      </c>
      <c r="I30" s="339" t="s">
        <v>506</v>
      </c>
      <c r="J30" t="s">
        <v>528</v>
      </c>
      <c r="K30" t="s">
        <v>198</v>
      </c>
      <c r="L30">
        <v>27</v>
      </c>
      <c r="M30" t="s">
        <v>94</v>
      </c>
      <c r="N30" t="s">
        <v>94</v>
      </c>
      <c r="O30" t="s">
        <v>36</v>
      </c>
      <c r="P30" s="3" t="s">
        <v>36</v>
      </c>
      <c r="Q30" t="s">
        <v>213</v>
      </c>
      <c r="R30" s="3" t="s">
        <v>214</v>
      </c>
      <c r="S30">
        <v>5</v>
      </c>
      <c r="T30">
        <v>7</v>
      </c>
      <c r="U30">
        <v>5</v>
      </c>
      <c r="V30">
        <v>4</v>
      </c>
      <c r="W30" s="3">
        <v>5</v>
      </c>
      <c r="X30">
        <v>5</v>
      </c>
      <c r="Y30">
        <v>7</v>
      </c>
      <c r="Z30">
        <v>5</v>
      </c>
      <c r="AA30">
        <v>5</v>
      </c>
      <c r="AB30" s="3">
        <v>5</v>
      </c>
      <c r="AC30">
        <v>8</v>
      </c>
      <c r="AD30">
        <v>1</v>
      </c>
      <c r="AE30">
        <v>1</v>
      </c>
      <c r="AF30" t="s">
        <v>35</v>
      </c>
      <c r="AG30">
        <v>7</v>
      </c>
      <c r="AH30">
        <v>1</v>
      </c>
      <c r="AI30">
        <v>1</v>
      </c>
      <c r="AJ30" t="s">
        <v>35</v>
      </c>
      <c r="AK30" t="s">
        <v>35</v>
      </c>
      <c r="AL30" t="s">
        <v>35</v>
      </c>
      <c r="AM30" s="3" t="s">
        <v>35</v>
      </c>
      <c r="AN30">
        <v>4</v>
      </c>
      <c r="AO30">
        <v>10</v>
      </c>
      <c r="AP30" s="3">
        <v>10</v>
      </c>
      <c r="AQ30" s="78">
        <v>510000</v>
      </c>
      <c r="AR30" s="3" t="s">
        <v>38</v>
      </c>
      <c r="AS30" s="6">
        <f t="shared" si="17"/>
        <v>4.166666666666667</v>
      </c>
      <c r="AT30" s="9" t="str">
        <f t="shared" si="18"/>
        <v>Bench</v>
      </c>
      <c r="AU30" s="6">
        <f t="shared" si="19"/>
        <v>4.5</v>
      </c>
      <c r="AV30" s="6" t="str">
        <f t="shared" si="20"/>
        <v>Bench</v>
      </c>
      <c r="AW30" s="9">
        <f t="shared" si="21"/>
        <v>4.166666666666667</v>
      </c>
      <c r="AX30" s="9" t="str">
        <f t="shared" si="22"/>
        <v>Bench</v>
      </c>
      <c r="AY30" s="46">
        <f t="shared" si="23"/>
        <v>0</v>
      </c>
      <c r="AZ30" s="5">
        <f t="shared" si="24"/>
        <v>0</v>
      </c>
      <c r="BA30" s="5">
        <f t="shared" si="25"/>
        <v>0</v>
      </c>
      <c r="BB30" s="5">
        <f t="shared" si="26"/>
        <v>0</v>
      </c>
      <c r="BC30" s="5">
        <f t="shared" si="27"/>
        <v>0</v>
      </c>
      <c r="BD30" s="5">
        <f t="shared" si="28"/>
        <v>0</v>
      </c>
      <c r="BE30" s="5">
        <f t="shared" si="29"/>
        <v>0</v>
      </c>
      <c r="BF30" s="5">
        <f t="shared" si="30"/>
        <v>1</v>
      </c>
      <c r="BG30" s="3">
        <f t="shared" si="31"/>
        <v>1</v>
      </c>
      <c r="BH30" s="46">
        <f t="shared" si="32"/>
        <v>0</v>
      </c>
      <c r="BI30" s="5">
        <f t="shared" si="33"/>
        <v>0</v>
      </c>
      <c r="BJ30" s="5">
        <f t="shared" si="34"/>
        <v>0</v>
      </c>
      <c r="BK30" s="5">
        <f t="shared" si="35"/>
        <v>0</v>
      </c>
      <c r="BL30" s="5">
        <f t="shared" si="36"/>
        <v>0</v>
      </c>
      <c r="BM30" s="5">
        <f t="shared" si="37"/>
        <v>0</v>
      </c>
      <c r="BN30" s="5">
        <f t="shared" si="38"/>
        <v>0</v>
      </c>
      <c r="BO30" s="5">
        <f t="shared" si="39"/>
        <v>1</v>
      </c>
      <c r="BP30" s="3">
        <f t="shared" si="40"/>
        <v>1</v>
      </c>
      <c r="BQ30" s="3">
        <f t="shared" si="41"/>
        <v>3</v>
      </c>
      <c r="BR30" s="7">
        <f t="shared" si="42"/>
        <v>2</v>
      </c>
      <c r="BS30" t="str">
        <f t="shared" si="43"/>
        <v/>
      </c>
      <c r="BT30" s="340" t="e">
        <f>IF(S30="-","-",VLOOKUP($A30,KALBat!$A$10:$AR$1193,BT$9,FALSE)-S30)</f>
        <v>#N/A</v>
      </c>
      <c r="BU30" s="340" t="e">
        <f>IF(T30="-","-",VLOOKUP($A30,KALBat!$A$10:$AR$1193,BU$9,FALSE)-T30)</f>
        <v>#N/A</v>
      </c>
      <c r="BV30" s="340" t="e">
        <f>IF(U30="-","-",VLOOKUP($A30,KALBat!$A$10:$AR$1193,BV$9,FALSE)-U30)</f>
        <v>#N/A</v>
      </c>
      <c r="BW30" s="340" t="e">
        <f>IF(V30="-","-",VLOOKUP($A30,KALBat!$A$10:$AR$1193,BW$9,FALSE)-V30)</f>
        <v>#N/A</v>
      </c>
      <c r="BX30" s="340" t="e">
        <f>IF(W30="-","-",VLOOKUP($A30,KALBat!$A$10:$AR$1193,BX$9,FALSE)-W30)</f>
        <v>#N/A</v>
      </c>
      <c r="BY30" s="340" t="e">
        <f>IF(X30="-","-",VLOOKUP($A30,KALBat!$A$10:$AR$1193,BY$9,FALSE)-X30)</f>
        <v>#N/A</v>
      </c>
      <c r="BZ30" s="340" t="e">
        <f>IF(Y30="-","-",VLOOKUP($A30,KALBat!$A$10:$AR$1193,BZ$9,FALSE)-Y30)</f>
        <v>#N/A</v>
      </c>
      <c r="CA30" s="340" t="e">
        <f>IF(Z30="-","-",VLOOKUP($A30,KALBat!$A$10:$AR$1193,CA$9,FALSE)-Z30)</f>
        <v>#N/A</v>
      </c>
      <c r="CB30" s="340" t="e">
        <f>IF(AA30="-","-",VLOOKUP($A30,KALBat!$A$10:$AR$1193,CB$9,FALSE)-AA30)</f>
        <v>#N/A</v>
      </c>
      <c r="CC30" s="340" t="e">
        <f>IF(AB30="-","-",VLOOKUP($A30,KALBat!$A$10:$AR$1193,CC$9,FALSE)-AB30)</f>
        <v>#N/A</v>
      </c>
      <c r="CD30" s="340" t="e">
        <f>IF(AC30="-","-",VLOOKUP($A30,KALBat!$A$10:$AR$1193,CD$9,FALSE)-AC30)</f>
        <v>#N/A</v>
      </c>
      <c r="CE30" s="340" t="e">
        <f>IF(AD30="-","-",VLOOKUP($A30,KALBat!$A$10:$AR$1193,CE$9,FALSE)-AD30)</f>
        <v>#N/A</v>
      </c>
      <c r="CF30" s="340" t="e">
        <f>IF(AE30="-","-",VLOOKUP($A30,KALBat!$A$10:$AR$1193,CF$9,FALSE)-AE30)</f>
        <v>#N/A</v>
      </c>
      <c r="CG30" s="340" t="str">
        <f>IF(AF30="-","-",VLOOKUP($A30,KALBat!$A$10:$AR$1193,CG$9,FALSE)-AF30)</f>
        <v>-</v>
      </c>
      <c r="CH30" s="340" t="e">
        <f>IF(AG30="-","-",VLOOKUP($A30,KALBat!$A$10:$AR$1193,CH$9,FALSE)-AG30)</f>
        <v>#N/A</v>
      </c>
      <c r="CI30" s="340" t="e">
        <f>IF(AH30="-","-",VLOOKUP($A30,KALBat!$A$10:$AR$1193,CI$9,FALSE)-AH30)</f>
        <v>#N/A</v>
      </c>
      <c r="CJ30" s="340" t="e">
        <f>IF(AI30="-","-",VLOOKUP($A30,KALBat!$A$10:$AR$1193,CJ$9,FALSE)-AI30)</f>
        <v>#N/A</v>
      </c>
      <c r="CK30" s="340" t="str">
        <f>IF(AJ30="-","-",VLOOKUP($A30,KALBat!$A$10:$AR$1193,CK$9,FALSE)-AJ30)</f>
        <v>-</v>
      </c>
      <c r="CL30" s="340" t="str">
        <f>IF(AK30="-","-",VLOOKUP($A30,KALBat!$A$10:$AR$1193,CL$9,FALSE)-AK30)</f>
        <v>-</v>
      </c>
      <c r="CM30" s="340" t="str">
        <f>IF(AL30="-","-",VLOOKUP($A30,KALBat!$A$10:$AR$1193,CM$9,FALSE)-AL30)</f>
        <v>-</v>
      </c>
      <c r="CN30" s="340" t="str">
        <f>IF(AM30="-","-",VLOOKUP($A30,KALBat!$A$10:$AR$1193,CN$9,FALSE)-AM30)</f>
        <v>-</v>
      </c>
      <c r="CO30" s="340" t="e">
        <f>IF(AN30="-","-",VLOOKUP($A30,KALBat!$A$10:$AR$1193,CO$9,FALSE)-AN30)</f>
        <v>#N/A</v>
      </c>
      <c r="CP30" s="340" t="e">
        <f>IF(AO30="-","-",VLOOKUP($A30,KALBat!$A$10:$AR$1193,CP$9,FALSE)-AO30)</f>
        <v>#N/A</v>
      </c>
      <c r="CQ30" s="340" t="e">
        <f>IF(AP30="-","-",VLOOKUP($A30,KALBat!$A$10:$AR$1193,CQ$9,FALSE)-AP30)</f>
        <v>#N/A</v>
      </c>
      <c r="CR30" s="84" t="e">
        <f t="shared" si="44"/>
        <v>#N/A</v>
      </c>
      <c r="CS30" s="84" t="e">
        <f t="shared" si="45"/>
        <v>#N/A</v>
      </c>
      <c r="CT30" s="84" t="e">
        <f t="shared" si="46"/>
        <v>#N/A</v>
      </c>
      <c r="CU30" s="84" t="e">
        <f t="shared" si="47"/>
        <v>#N/A</v>
      </c>
      <c r="CV30" s="84" t="e">
        <f t="shared" si="48"/>
        <v>#N/A</v>
      </c>
    </row>
    <row r="31" spans="1:100" x14ac:dyDescent="0.25">
      <c r="A31" s="340" t="str">
        <f t="shared" si="49"/>
        <v>George Abrams</v>
      </c>
      <c r="B31" s="339"/>
      <c r="C31" s="339"/>
      <c r="D31" s="339" t="str">
        <f t="shared" si="50"/>
        <v>-</v>
      </c>
      <c r="E31" s="339" t="str">
        <f t="shared" si="51"/>
        <v>-</v>
      </c>
      <c r="F31" s="339" t="str">
        <f t="shared" si="52"/>
        <v>K</v>
      </c>
      <c r="G31" t="s">
        <v>90</v>
      </c>
      <c r="H31" t="s">
        <v>507</v>
      </c>
      <c r="I31" s="339" t="s">
        <v>508</v>
      </c>
      <c r="J31" t="s">
        <v>528</v>
      </c>
      <c r="K31" t="s">
        <v>198</v>
      </c>
      <c r="L31">
        <v>33</v>
      </c>
      <c r="M31" t="s">
        <v>94</v>
      </c>
      <c r="N31" t="s">
        <v>94</v>
      </c>
      <c r="O31" t="s">
        <v>40</v>
      </c>
      <c r="P31" s="255" t="s">
        <v>40</v>
      </c>
      <c r="Q31" t="s">
        <v>214</v>
      </c>
      <c r="R31" s="255" t="s">
        <v>214</v>
      </c>
      <c r="S31">
        <v>4</v>
      </c>
      <c r="T31">
        <v>7</v>
      </c>
      <c r="U31">
        <v>5</v>
      </c>
      <c r="V31">
        <v>5</v>
      </c>
      <c r="W31" s="255">
        <v>5</v>
      </c>
      <c r="X31">
        <v>4</v>
      </c>
      <c r="Y31">
        <v>8</v>
      </c>
      <c r="Z31">
        <v>5</v>
      </c>
      <c r="AA31">
        <v>5</v>
      </c>
      <c r="AB31" s="255">
        <v>5</v>
      </c>
      <c r="AC31">
        <v>1</v>
      </c>
      <c r="AD31">
        <v>9</v>
      </c>
      <c r="AE31">
        <v>1</v>
      </c>
      <c r="AF31" t="s">
        <v>35</v>
      </c>
      <c r="AG31" t="s">
        <v>35</v>
      </c>
      <c r="AH31" t="s">
        <v>35</v>
      </c>
      <c r="AI31" t="s">
        <v>35</v>
      </c>
      <c r="AJ31" t="s">
        <v>35</v>
      </c>
      <c r="AK31">
        <v>6</v>
      </c>
      <c r="AL31" t="s">
        <v>35</v>
      </c>
      <c r="AM31" s="255">
        <v>5</v>
      </c>
      <c r="AN31">
        <v>4</v>
      </c>
      <c r="AO31">
        <v>5</v>
      </c>
      <c r="AP31" s="255">
        <v>6</v>
      </c>
      <c r="AQ31" s="78">
        <v>510000</v>
      </c>
      <c r="AR31" s="255" t="s">
        <v>38</v>
      </c>
      <c r="AS31" s="6">
        <f t="shared" si="17"/>
        <v>3.666666666666667</v>
      </c>
      <c r="AT31" s="9" t="str">
        <f t="shared" si="18"/>
        <v>Minors</v>
      </c>
      <c r="AU31" s="6">
        <f t="shared" si="19"/>
        <v>3.666666666666667</v>
      </c>
      <c r="AV31" s="6" t="str">
        <f t="shared" si="20"/>
        <v>Minors</v>
      </c>
      <c r="AW31" s="9">
        <f t="shared" si="21"/>
        <v>3.666666666666667</v>
      </c>
      <c r="AX31" s="9" t="str">
        <f t="shared" si="22"/>
        <v>Minors</v>
      </c>
      <c r="AY31" s="46">
        <f t="shared" si="23"/>
        <v>0</v>
      </c>
      <c r="AZ31" s="254">
        <f t="shared" si="24"/>
        <v>0</v>
      </c>
      <c r="BA31" s="254">
        <f t="shared" si="25"/>
        <v>0</v>
      </c>
      <c r="BB31" s="254">
        <f t="shared" si="26"/>
        <v>0</v>
      </c>
      <c r="BC31" s="254">
        <f t="shared" si="27"/>
        <v>0</v>
      </c>
      <c r="BD31" s="254">
        <f t="shared" si="28"/>
        <v>0</v>
      </c>
      <c r="BE31" s="254">
        <f t="shared" si="29"/>
        <v>0</v>
      </c>
      <c r="BF31" s="254">
        <f t="shared" si="30"/>
        <v>0</v>
      </c>
      <c r="BG31" s="255">
        <f t="shared" si="31"/>
        <v>0</v>
      </c>
      <c r="BH31" s="46">
        <f t="shared" si="32"/>
        <v>0</v>
      </c>
      <c r="BI31" s="254">
        <f t="shared" si="33"/>
        <v>0</v>
      </c>
      <c r="BJ31" s="254">
        <f t="shared" si="34"/>
        <v>0</v>
      </c>
      <c r="BK31" s="254">
        <f t="shared" si="35"/>
        <v>0</v>
      </c>
      <c r="BL31" s="254">
        <f t="shared" si="36"/>
        <v>0</v>
      </c>
      <c r="BM31" s="254">
        <f t="shared" si="37"/>
        <v>0</v>
      </c>
      <c r="BN31" s="254">
        <f t="shared" si="38"/>
        <v>0</v>
      </c>
      <c r="BO31" s="254">
        <f t="shared" si="39"/>
        <v>0</v>
      </c>
      <c r="BP31" s="255">
        <f t="shared" si="40"/>
        <v>0</v>
      </c>
      <c r="BQ31" s="255">
        <f t="shared" si="41"/>
        <v>0</v>
      </c>
      <c r="BR31" s="7">
        <f t="shared" si="42"/>
        <v>1</v>
      </c>
      <c r="BS31" t="str">
        <f t="shared" si="43"/>
        <v/>
      </c>
      <c r="BT31" s="340" t="e">
        <f>IF(S31="-","-",VLOOKUP($A31,KALBat!$A$10:$AR$1193,BT$9,FALSE)-S31)</f>
        <v>#N/A</v>
      </c>
      <c r="BU31" s="340" t="e">
        <f>IF(T31="-","-",VLOOKUP($A31,KALBat!$A$10:$AR$1193,BU$9,FALSE)-T31)</f>
        <v>#N/A</v>
      </c>
      <c r="BV31" s="340" t="e">
        <f>IF(U31="-","-",VLOOKUP($A31,KALBat!$A$10:$AR$1193,BV$9,FALSE)-U31)</f>
        <v>#N/A</v>
      </c>
      <c r="BW31" s="340" t="e">
        <f>IF(V31="-","-",VLOOKUP($A31,KALBat!$A$10:$AR$1193,BW$9,FALSE)-V31)</f>
        <v>#N/A</v>
      </c>
      <c r="BX31" s="340" t="e">
        <f>IF(W31="-","-",VLOOKUP($A31,KALBat!$A$10:$AR$1193,BX$9,FALSE)-W31)</f>
        <v>#N/A</v>
      </c>
      <c r="BY31" s="340" t="e">
        <f>IF(X31="-","-",VLOOKUP($A31,KALBat!$A$10:$AR$1193,BY$9,FALSE)-X31)</f>
        <v>#N/A</v>
      </c>
      <c r="BZ31" s="340" t="e">
        <f>IF(Y31="-","-",VLOOKUP($A31,KALBat!$A$10:$AR$1193,BZ$9,FALSE)-Y31)</f>
        <v>#N/A</v>
      </c>
      <c r="CA31" s="340" t="e">
        <f>IF(Z31="-","-",VLOOKUP($A31,KALBat!$A$10:$AR$1193,CA$9,FALSE)-Z31)</f>
        <v>#N/A</v>
      </c>
      <c r="CB31" s="340" t="e">
        <f>IF(AA31="-","-",VLOOKUP($A31,KALBat!$A$10:$AR$1193,CB$9,FALSE)-AA31)</f>
        <v>#N/A</v>
      </c>
      <c r="CC31" s="340" t="e">
        <f>IF(AB31="-","-",VLOOKUP($A31,KALBat!$A$10:$AR$1193,CC$9,FALSE)-AB31)</f>
        <v>#N/A</v>
      </c>
      <c r="CD31" s="340" t="e">
        <f>IF(AC31="-","-",VLOOKUP($A31,KALBat!$A$10:$AR$1193,CD$9,FALSE)-AC31)</f>
        <v>#N/A</v>
      </c>
      <c r="CE31" s="340" t="e">
        <f>IF(AD31="-","-",VLOOKUP($A31,KALBat!$A$10:$AR$1193,CE$9,FALSE)-AD31)</f>
        <v>#N/A</v>
      </c>
      <c r="CF31" s="340" t="e">
        <f>IF(AE31="-","-",VLOOKUP($A31,KALBat!$A$10:$AR$1193,CF$9,FALSE)-AE31)</f>
        <v>#N/A</v>
      </c>
      <c r="CG31" s="340" t="str">
        <f>IF(AF31="-","-",VLOOKUP($A31,KALBat!$A$10:$AR$1193,CG$9,FALSE)-AF31)</f>
        <v>-</v>
      </c>
      <c r="CH31" s="340" t="str">
        <f>IF(AG31="-","-",VLOOKUP($A31,KALBat!$A$10:$AR$1193,CH$9,FALSE)-AG31)</f>
        <v>-</v>
      </c>
      <c r="CI31" s="340" t="str">
        <f>IF(AH31="-","-",VLOOKUP($A31,KALBat!$A$10:$AR$1193,CI$9,FALSE)-AH31)</f>
        <v>-</v>
      </c>
      <c r="CJ31" s="340" t="str">
        <f>IF(AI31="-","-",VLOOKUP($A31,KALBat!$A$10:$AR$1193,CJ$9,FALSE)-AI31)</f>
        <v>-</v>
      </c>
      <c r="CK31" s="340" t="str">
        <f>IF(AJ31="-","-",VLOOKUP($A31,KALBat!$A$10:$AR$1193,CK$9,FALSE)-AJ31)</f>
        <v>-</v>
      </c>
      <c r="CL31" s="340" t="e">
        <f>IF(AK31="-","-",VLOOKUP($A31,KALBat!$A$10:$AR$1193,CL$9,FALSE)-AK31)</f>
        <v>#N/A</v>
      </c>
      <c r="CM31" s="340" t="str">
        <f>IF(AL31="-","-",VLOOKUP($A31,KALBat!$A$10:$AR$1193,CM$9,FALSE)-AL31)</f>
        <v>-</v>
      </c>
      <c r="CN31" s="340" t="e">
        <f>IF(AM31="-","-",VLOOKUP($A31,KALBat!$A$10:$AR$1193,CN$9,FALSE)-AM31)</f>
        <v>#N/A</v>
      </c>
      <c r="CO31" s="340" t="e">
        <f>IF(AN31="-","-",VLOOKUP($A31,KALBat!$A$10:$AR$1193,CO$9,FALSE)-AN31)</f>
        <v>#N/A</v>
      </c>
      <c r="CP31" s="340" t="e">
        <f>IF(AO31="-","-",VLOOKUP($A31,KALBat!$A$10:$AR$1193,CP$9,FALSE)-AO31)</f>
        <v>#N/A</v>
      </c>
      <c r="CQ31" s="340" t="e">
        <f>IF(AP31="-","-",VLOOKUP($A31,KALBat!$A$10:$AR$1193,CQ$9,FALSE)-AP31)</f>
        <v>#N/A</v>
      </c>
      <c r="CR31" s="84" t="e">
        <f t="shared" si="44"/>
        <v>#N/A</v>
      </c>
      <c r="CS31" s="84" t="e">
        <f t="shared" si="45"/>
        <v>#N/A</v>
      </c>
      <c r="CT31" s="84" t="e">
        <f t="shared" si="46"/>
        <v>#N/A</v>
      </c>
      <c r="CU31" s="84" t="e">
        <f t="shared" si="47"/>
        <v>#N/A</v>
      </c>
      <c r="CV31" s="84" t="e">
        <f t="shared" si="48"/>
        <v>#N/A</v>
      </c>
    </row>
    <row r="32" spans="1:100" x14ac:dyDescent="0.25">
      <c r="A32" s="340" t="str">
        <f t="shared" si="49"/>
        <v>Tony Báez</v>
      </c>
      <c r="B32" s="339"/>
      <c r="C32" s="339"/>
      <c r="D32" s="339" t="str">
        <f t="shared" si="50"/>
        <v>-</v>
      </c>
      <c r="E32" s="339" t="str">
        <f t="shared" si="51"/>
        <v>-</v>
      </c>
      <c r="F32" s="339" t="str">
        <f t="shared" si="52"/>
        <v>K</v>
      </c>
      <c r="G32" t="s">
        <v>85</v>
      </c>
      <c r="H32" t="s">
        <v>548</v>
      </c>
      <c r="I32" s="339" t="s">
        <v>549</v>
      </c>
      <c r="J32" t="s">
        <v>528</v>
      </c>
      <c r="K32" t="s">
        <v>198</v>
      </c>
      <c r="L32">
        <v>25</v>
      </c>
      <c r="M32" t="s">
        <v>96</v>
      </c>
      <c r="N32" t="s">
        <v>94</v>
      </c>
      <c r="O32" t="s">
        <v>40</v>
      </c>
      <c r="P32" s="3" t="s">
        <v>40</v>
      </c>
      <c r="Q32" t="s">
        <v>214</v>
      </c>
      <c r="R32" s="3" t="s">
        <v>214</v>
      </c>
      <c r="S32">
        <v>4</v>
      </c>
      <c r="T32">
        <v>3</v>
      </c>
      <c r="U32">
        <v>2</v>
      </c>
      <c r="V32">
        <v>3</v>
      </c>
      <c r="W32" s="3">
        <v>6</v>
      </c>
      <c r="X32">
        <v>4</v>
      </c>
      <c r="Y32">
        <v>3</v>
      </c>
      <c r="Z32">
        <v>2</v>
      </c>
      <c r="AA32">
        <v>3</v>
      </c>
      <c r="AB32" s="3">
        <v>6</v>
      </c>
      <c r="AC32">
        <v>10</v>
      </c>
      <c r="AD32">
        <v>10</v>
      </c>
      <c r="AE32">
        <v>1</v>
      </c>
      <c r="AF32" t="s">
        <v>35</v>
      </c>
      <c r="AG32" t="s">
        <v>35</v>
      </c>
      <c r="AH32">
        <v>9</v>
      </c>
      <c r="AI32">
        <v>10</v>
      </c>
      <c r="AJ32">
        <v>7</v>
      </c>
      <c r="AK32" t="s">
        <v>35</v>
      </c>
      <c r="AL32" t="s">
        <v>35</v>
      </c>
      <c r="AM32" s="3" t="s">
        <v>35</v>
      </c>
      <c r="AN32">
        <v>7</v>
      </c>
      <c r="AO32">
        <v>8</v>
      </c>
      <c r="AP32" s="3">
        <v>7</v>
      </c>
      <c r="AQ32" s="78" t="s">
        <v>35</v>
      </c>
      <c r="AR32" s="3">
        <v>0</v>
      </c>
      <c r="AS32" s="6">
        <f t="shared" si="17"/>
        <v>2</v>
      </c>
      <c r="AT32" s="9" t="str">
        <f t="shared" si="18"/>
        <v>Minors</v>
      </c>
      <c r="AU32" s="6">
        <f t="shared" si="19"/>
        <v>2</v>
      </c>
      <c r="AV32" s="6" t="str">
        <f t="shared" si="20"/>
        <v>Minors</v>
      </c>
      <c r="AW32" s="9">
        <f t="shared" si="21"/>
        <v>2</v>
      </c>
      <c r="AX32" s="9" t="str">
        <f t="shared" si="22"/>
        <v>Minors</v>
      </c>
      <c r="AY32" s="46">
        <f t="shared" si="23"/>
        <v>0</v>
      </c>
      <c r="AZ32" s="5">
        <f t="shared" si="24"/>
        <v>0</v>
      </c>
      <c r="BA32" s="5">
        <f t="shared" si="25"/>
        <v>0</v>
      </c>
      <c r="BB32" s="5">
        <f t="shared" si="26"/>
        <v>0</v>
      </c>
      <c r="BC32" s="5">
        <f t="shared" si="27"/>
        <v>0</v>
      </c>
      <c r="BD32" s="5">
        <f t="shared" si="28"/>
        <v>0</v>
      </c>
      <c r="BE32" s="5">
        <f t="shared" si="29"/>
        <v>0</v>
      </c>
      <c r="BF32" s="5">
        <f t="shared" si="30"/>
        <v>0</v>
      </c>
      <c r="BG32" s="3">
        <f t="shared" si="31"/>
        <v>0</v>
      </c>
      <c r="BH32" s="46">
        <f t="shared" si="32"/>
        <v>0</v>
      </c>
      <c r="BI32" s="5">
        <f t="shared" si="33"/>
        <v>0</v>
      </c>
      <c r="BJ32" s="5">
        <f t="shared" si="34"/>
        <v>0</v>
      </c>
      <c r="BK32" s="5">
        <f t="shared" si="35"/>
        <v>0</v>
      </c>
      <c r="BL32" s="5">
        <f t="shared" si="36"/>
        <v>0</v>
      </c>
      <c r="BM32" s="5">
        <f t="shared" si="37"/>
        <v>0</v>
      </c>
      <c r="BN32" s="5">
        <f t="shared" si="38"/>
        <v>0</v>
      </c>
      <c r="BO32" s="5">
        <f t="shared" si="39"/>
        <v>0</v>
      </c>
      <c r="BP32" s="3">
        <f t="shared" si="40"/>
        <v>0</v>
      </c>
      <c r="BQ32" s="3">
        <f t="shared" si="41"/>
        <v>3</v>
      </c>
      <c r="BR32" s="7">
        <f t="shared" si="42"/>
        <v>2</v>
      </c>
      <c r="BS32" t="str">
        <f t="shared" si="43"/>
        <v/>
      </c>
      <c r="BT32" s="340" t="e">
        <f>IF(S32="-","-",VLOOKUP($A32,KALBat!$A$10:$AR$1193,BT$9,FALSE)-S32)</f>
        <v>#N/A</v>
      </c>
      <c r="BU32" s="340" t="e">
        <f>IF(T32="-","-",VLOOKUP($A32,KALBat!$A$10:$AR$1193,BU$9,FALSE)-T32)</f>
        <v>#N/A</v>
      </c>
      <c r="BV32" s="340" t="e">
        <f>IF(U32="-","-",VLOOKUP($A32,KALBat!$A$10:$AR$1193,BV$9,FALSE)-U32)</f>
        <v>#N/A</v>
      </c>
      <c r="BW32" s="340" t="e">
        <f>IF(V32="-","-",VLOOKUP($A32,KALBat!$A$10:$AR$1193,BW$9,FALSE)-V32)</f>
        <v>#N/A</v>
      </c>
      <c r="BX32" s="340" t="e">
        <f>IF(W32="-","-",VLOOKUP($A32,KALBat!$A$10:$AR$1193,BX$9,FALSE)-W32)</f>
        <v>#N/A</v>
      </c>
      <c r="BY32" s="340" t="e">
        <f>IF(X32="-","-",VLOOKUP($A32,KALBat!$A$10:$AR$1193,BY$9,FALSE)-X32)</f>
        <v>#N/A</v>
      </c>
      <c r="BZ32" s="340" t="e">
        <f>IF(Y32="-","-",VLOOKUP($A32,KALBat!$A$10:$AR$1193,BZ$9,FALSE)-Y32)</f>
        <v>#N/A</v>
      </c>
      <c r="CA32" s="340" t="e">
        <f>IF(Z32="-","-",VLOOKUP($A32,KALBat!$A$10:$AR$1193,CA$9,FALSE)-Z32)</f>
        <v>#N/A</v>
      </c>
      <c r="CB32" s="340" t="e">
        <f>IF(AA32="-","-",VLOOKUP($A32,KALBat!$A$10:$AR$1193,CB$9,FALSE)-AA32)</f>
        <v>#N/A</v>
      </c>
      <c r="CC32" s="340" t="e">
        <f>IF(AB32="-","-",VLOOKUP($A32,KALBat!$A$10:$AR$1193,CC$9,FALSE)-AB32)</f>
        <v>#N/A</v>
      </c>
      <c r="CD32" s="340" t="e">
        <f>IF(AC32="-","-",VLOOKUP($A32,KALBat!$A$10:$AR$1193,CD$9,FALSE)-AC32)</f>
        <v>#N/A</v>
      </c>
      <c r="CE32" s="340" t="e">
        <f>IF(AD32="-","-",VLOOKUP($A32,KALBat!$A$10:$AR$1193,CE$9,FALSE)-AD32)</f>
        <v>#N/A</v>
      </c>
      <c r="CF32" s="340" t="e">
        <f>IF(AE32="-","-",VLOOKUP($A32,KALBat!$A$10:$AR$1193,CF$9,FALSE)-AE32)</f>
        <v>#N/A</v>
      </c>
      <c r="CG32" s="340" t="str">
        <f>IF(AF32="-","-",VLOOKUP($A32,KALBat!$A$10:$AR$1193,CG$9,FALSE)-AF32)</f>
        <v>-</v>
      </c>
      <c r="CH32" s="340" t="str">
        <f>IF(AG32="-","-",VLOOKUP($A32,KALBat!$A$10:$AR$1193,CH$9,FALSE)-AG32)</f>
        <v>-</v>
      </c>
      <c r="CI32" s="340" t="e">
        <f>IF(AH32="-","-",VLOOKUP($A32,KALBat!$A$10:$AR$1193,CI$9,FALSE)-AH32)</f>
        <v>#N/A</v>
      </c>
      <c r="CJ32" s="340" t="e">
        <f>IF(AI32="-","-",VLOOKUP($A32,KALBat!$A$10:$AR$1193,CJ$9,FALSE)-AI32)</f>
        <v>#N/A</v>
      </c>
      <c r="CK32" s="340" t="e">
        <f>IF(AJ32="-","-",VLOOKUP($A32,KALBat!$A$10:$AR$1193,CK$9,FALSE)-AJ32)</f>
        <v>#N/A</v>
      </c>
      <c r="CL32" s="340" t="str">
        <f>IF(AK32="-","-",VLOOKUP($A32,KALBat!$A$10:$AR$1193,CL$9,FALSE)-AK32)</f>
        <v>-</v>
      </c>
      <c r="CM32" s="340" t="str">
        <f>IF(AL32="-","-",VLOOKUP($A32,KALBat!$A$10:$AR$1193,CM$9,FALSE)-AL32)</f>
        <v>-</v>
      </c>
      <c r="CN32" s="340" t="str">
        <f>IF(AM32="-","-",VLOOKUP($A32,KALBat!$A$10:$AR$1193,CN$9,FALSE)-AM32)</f>
        <v>-</v>
      </c>
      <c r="CO32" s="340" t="e">
        <f>IF(AN32="-","-",VLOOKUP($A32,KALBat!$A$10:$AR$1193,CO$9,FALSE)-AN32)</f>
        <v>#N/A</v>
      </c>
      <c r="CP32" s="340" t="e">
        <f>IF(AO32="-","-",VLOOKUP($A32,KALBat!$A$10:$AR$1193,CP$9,FALSE)-AO32)</f>
        <v>#N/A</v>
      </c>
      <c r="CQ32" s="340" t="e">
        <f>IF(AP32="-","-",VLOOKUP($A32,KALBat!$A$10:$AR$1193,CQ$9,FALSE)-AP32)</f>
        <v>#N/A</v>
      </c>
      <c r="CR32" s="84" t="e">
        <f t="shared" si="44"/>
        <v>#N/A</v>
      </c>
      <c r="CS32" s="84" t="e">
        <f t="shared" si="45"/>
        <v>#N/A</v>
      </c>
      <c r="CT32" s="84" t="e">
        <f t="shared" si="46"/>
        <v>#N/A</v>
      </c>
      <c r="CU32" s="84" t="e">
        <f t="shared" si="47"/>
        <v>#N/A</v>
      </c>
      <c r="CV32" s="84" t="e">
        <f t="shared" si="48"/>
        <v>#N/A</v>
      </c>
    </row>
    <row r="33" spans="1:100" x14ac:dyDescent="0.25">
      <c r="A33" s="340" t="str">
        <f t="shared" si="49"/>
        <v>Kevin Baker</v>
      </c>
      <c r="B33" s="339"/>
      <c r="C33" s="339"/>
      <c r="D33" s="339" t="str">
        <f t="shared" si="50"/>
        <v>-</v>
      </c>
      <c r="E33" s="339" t="str">
        <f t="shared" si="51"/>
        <v>-</v>
      </c>
      <c r="F33" s="339" t="str">
        <f t="shared" si="52"/>
        <v>K</v>
      </c>
      <c r="G33" t="s">
        <v>13</v>
      </c>
      <c r="H33" t="s">
        <v>552</v>
      </c>
      <c r="I33" s="339" t="s">
        <v>551</v>
      </c>
      <c r="J33" t="s">
        <v>531</v>
      </c>
      <c r="K33" t="s">
        <v>295</v>
      </c>
      <c r="L33">
        <v>21</v>
      </c>
      <c r="M33" t="s">
        <v>93</v>
      </c>
      <c r="N33" t="s">
        <v>93</v>
      </c>
      <c r="O33" t="s">
        <v>40</v>
      </c>
      <c r="P33" s="327" t="s">
        <v>40</v>
      </c>
      <c r="Q33" t="s">
        <v>214</v>
      </c>
      <c r="R33" s="327" t="s">
        <v>214</v>
      </c>
      <c r="S33">
        <v>4</v>
      </c>
      <c r="T33">
        <v>3</v>
      </c>
      <c r="U33">
        <v>1</v>
      </c>
      <c r="V33">
        <v>3</v>
      </c>
      <c r="W33" s="327">
        <v>4</v>
      </c>
      <c r="X33">
        <v>4</v>
      </c>
      <c r="Y33">
        <v>3</v>
      </c>
      <c r="Z33">
        <v>1</v>
      </c>
      <c r="AA33">
        <v>5</v>
      </c>
      <c r="AB33" s="327">
        <v>5</v>
      </c>
      <c r="AC33">
        <v>8</v>
      </c>
      <c r="AD33">
        <v>3</v>
      </c>
      <c r="AE33">
        <v>1</v>
      </c>
      <c r="AF33" t="s">
        <v>35</v>
      </c>
      <c r="AG33" t="s">
        <v>35</v>
      </c>
      <c r="AH33" t="s">
        <v>35</v>
      </c>
      <c r="AI33" t="s">
        <v>35</v>
      </c>
      <c r="AJ33" t="s">
        <v>35</v>
      </c>
      <c r="AK33" t="s">
        <v>35</v>
      </c>
      <c r="AL33" t="s">
        <v>35</v>
      </c>
      <c r="AM33" s="327" t="s">
        <v>35</v>
      </c>
      <c r="AN33">
        <v>1</v>
      </c>
      <c r="AO33">
        <v>1</v>
      </c>
      <c r="AP33" s="327">
        <v>1</v>
      </c>
      <c r="AQ33" s="78" t="s">
        <v>35</v>
      </c>
      <c r="AR33" s="327">
        <v>0</v>
      </c>
      <c r="AS33" s="6">
        <f t="shared" si="17"/>
        <v>1.6666666666666665</v>
      </c>
      <c r="AT33" s="9" t="str">
        <f t="shared" si="18"/>
        <v>Minors</v>
      </c>
      <c r="AU33" s="6">
        <f t="shared" si="19"/>
        <v>2.3333333333333335</v>
      </c>
      <c r="AV33" s="6" t="str">
        <f t="shared" si="20"/>
        <v>Minors</v>
      </c>
      <c r="AW33" s="9">
        <f t="shared" si="21"/>
        <v>2.3333333333333335</v>
      </c>
      <c r="AX33" s="9" t="str">
        <f t="shared" si="22"/>
        <v>Minors</v>
      </c>
      <c r="AY33" s="331">
        <f t="shared" si="23"/>
        <v>0</v>
      </c>
      <c r="AZ33" s="326">
        <f t="shared" si="24"/>
        <v>0</v>
      </c>
      <c r="BA33" s="326">
        <f t="shared" si="25"/>
        <v>0</v>
      </c>
      <c r="BB33" s="326">
        <f t="shared" si="26"/>
        <v>0</v>
      </c>
      <c r="BC33" s="326">
        <f t="shared" si="27"/>
        <v>0</v>
      </c>
      <c r="BD33" s="326">
        <f t="shared" si="28"/>
        <v>0</v>
      </c>
      <c r="BE33" s="326">
        <f t="shared" si="29"/>
        <v>0</v>
      </c>
      <c r="BF33" s="326">
        <f t="shared" si="30"/>
        <v>0</v>
      </c>
      <c r="BG33" s="327">
        <f t="shared" si="31"/>
        <v>0</v>
      </c>
      <c r="BH33" s="331">
        <f t="shared" si="32"/>
        <v>0</v>
      </c>
      <c r="BI33" s="326">
        <f t="shared" si="33"/>
        <v>0</v>
      </c>
      <c r="BJ33" s="326">
        <f t="shared" si="34"/>
        <v>0</v>
      </c>
      <c r="BK33" s="326">
        <f t="shared" si="35"/>
        <v>0</v>
      </c>
      <c r="BL33" s="326">
        <f t="shared" si="36"/>
        <v>0</v>
      </c>
      <c r="BM33" s="326">
        <f t="shared" si="37"/>
        <v>0</v>
      </c>
      <c r="BN33" s="326">
        <f t="shared" si="38"/>
        <v>0</v>
      </c>
      <c r="BO33" s="326">
        <f t="shared" si="39"/>
        <v>0</v>
      </c>
      <c r="BP33" s="327">
        <f t="shared" si="40"/>
        <v>0</v>
      </c>
      <c r="BQ33" s="327">
        <f t="shared" si="41"/>
        <v>0</v>
      </c>
      <c r="BR33" s="7">
        <f t="shared" si="42"/>
        <v>0</v>
      </c>
      <c r="BS33" t="str">
        <f t="shared" si="43"/>
        <v/>
      </c>
      <c r="BT33" s="340" t="e">
        <f>IF(S33="-","-",VLOOKUP($A33,KALBat!$A$10:$AR$1193,BT$9,FALSE)-S33)</f>
        <v>#N/A</v>
      </c>
      <c r="BU33" s="340" t="e">
        <f>IF(T33="-","-",VLOOKUP($A33,KALBat!$A$10:$AR$1193,BU$9,FALSE)-T33)</f>
        <v>#N/A</v>
      </c>
      <c r="BV33" s="340" t="e">
        <f>IF(U33="-","-",VLOOKUP($A33,KALBat!$A$10:$AR$1193,BV$9,FALSE)-U33)</f>
        <v>#N/A</v>
      </c>
      <c r="BW33" s="340" t="e">
        <f>IF(V33="-","-",VLOOKUP($A33,KALBat!$A$10:$AR$1193,BW$9,FALSE)-V33)</f>
        <v>#N/A</v>
      </c>
      <c r="BX33" s="340" t="e">
        <f>IF(W33="-","-",VLOOKUP($A33,KALBat!$A$10:$AR$1193,BX$9,FALSE)-W33)</f>
        <v>#N/A</v>
      </c>
      <c r="BY33" s="340" t="e">
        <f>IF(X33="-","-",VLOOKUP($A33,KALBat!$A$10:$AR$1193,BY$9,FALSE)-X33)</f>
        <v>#N/A</v>
      </c>
      <c r="BZ33" s="340" t="e">
        <f>IF(Y33="-","-",VLOOKUP($A33,KALBat!$A$10:$AR$1193,BZ$9,FALSE)-Y33)</f>
        <v>#N/A</v>
      </c>
      <c r="CA33" s="340" t="e">
        <f>IF(Z33="-","-",VLOOKUP($A33,KALBat!$A$10:$AR$1193,CA$9,FALSE)-Z33)</f>
        <v>#N/A</v>
      </c>
      <c r="CB33" s="340" t="e">
        <f>IF(AA33="-","-",VLOOKUP($A33,KALBat!$A$10:$AR$1193,CB$9,FALSE)-AA33)</f>
        <v>#N/A</v>
      </c>
      <c r="CC33" s="340" t="e">
        <f>IF(AB33="-","-",VLOOKUP($A33,KALBat!$A$10:$AR$1193,CC$9,FALSE)-AB33)</f>
        <v>#N/A</v>
      </c>
      <c r="CD33" s="340" t="e">
        <f>IF(AC33="-","-",VLOOKUP($A33,KALBat!$A$10:$AR$1193,CD$9,FALSE)-AC33)</f>
        <v>#N/A</v>
      </c>
      <c r="CE33" s="340" t="e">
        <f>IF(AD33="-","-",VLOOKUP($A33,KALBat!$A$10:$AR$1193,CE$9,FALSE)-AD33)</f>
        <v>#N/A</v>
      </c>
      <c r="CF33" s="340" t="e">
        <f>IF(AE33="-","-",VLOOKUP($A33,KALBat!$A$10:$AR$1193,CF$9,FALSE)-AE33)</f>
        <v>#N/A</v>
      </c>
      <c r="CG33" s="340" t="str">
        <f>IF(AF33="-","-",VLOOKUP($A33,KALBat!$A$10:$AR$1193,CG$9,FALSE)-AF33)</f>
        <v>-</v>
      </c>
      <c r="CH33" s="340" t="str">
        <f>IF(AG33="-","-",VLOOKUP($A33,KALBat!$A$10:$AR$1193,CH$9,FALSE)-AG33)</f>
        <v>-</v>
      </c>
      <c r="CI33" s="340" t="str">
        <f>IF(AH33="-","-",VLOOKUP($A33,KALBat!$A$10:$AR$1193,CI$9,FALSE)-AH33)</f>
        <v>-</v>
      </c>
      <c r="CJ33" s="340" t="str">
        <f>IF(AI33="-","-",VLOOKUP($A33,KALBat!$A$10:$AR$1193,CJ$9,FALSE)-AI33)</f>
        <v>-</v>
      </c>
      <c r="CK33" s="340" t="str">
        <f>IF(AJ33="-","-",VLOOKUP($A33,KALBat!$A$10:$AR$1193,CK$9,FALSE)-AJ33)</f>
        <v>-</v>
      </c>
      <c r="CL33" s="340" t="str">
        <f>IF(AK33="-","-",VLOOKUP($A33,KALBat!$A$10:$AR$1193,CL$9,FALSE)-AK33)</f>
        <v>-</v>
      </c>
      <c r="CM33" s="340" t="str">
        <f>IF(AL33="-","-",VLOOKUP($A33,KALBat!$A$10:$AR$1193,CM$9,FALSE)-AL33)</f>
        <v>-</v>
      </c>
      <c r="CN33" s="340" t="str">
        <f>IF(AM33="-","-",VLOOKUP($A33,KALBat!$A$10:$AR$1193,CN$9,FALSE)-AM33)</f>
        <v>-</v>
      </c>
      <c r="CO33" s="340" t="e">
        <f>IF(AN33="-","-",VLOOKUP($A33,KALBat!$A$10:$AR$1193,CO$9,FALSE)-AN33)</f>
        <v>#N/A</v>
      </c>
      <c r="CP33" s="340" t="e">
        <f>IF(AO33="-","-",VLOOKUP($A33,KALBat!$A$10:$AR$1193,CP$9,FALSE)-AO33)</f>
        <v>#N/A</v>
      </c>
      <c r="CQ33" s="340" t="e">
        <f>IF(AP33="-","-",VLOOKUP($A33,KALBat!$A$10:$AR$1193,CQ$9,FALSE)-AP33)</f>
        <v>#N/A</v>
      </c>
      <c r="CR33" s="84" t="e">
        <f t="shared" si="44"/>
        <v>#N/A</v>
      </c>
      <c r="CS33" s="84" t="e">
        <f t="shared" si="45"/>
        <v>#N/A</v>
      </c>
      <c r="CT33" s="84" t="e">
        <f t="shared" si="46"/>
        <v>#N/A</v>
      </c>
      <c r="CU33" s="84" t="e">
        <f t="shared" si="47"/>
        <v>#N/A</v>
      </c>
      <c r="CV33" s="84" t="e">
        <f t="shared" si="48"/>
        <v>#N/A</v>
      </c>
    </row>
    <row r="34" spans="1:100" x14ac:dyDescent="0.25">
      <c r="A34" s="340" t="str">
        <f t="shared" si="49"/>
        <v>Albert Chávez</v>
      </c>
      <c r="B34" s="339"/>
      <c r="C34" s="339"/>
      <c r="D34" s="339" t="str">
        <f t="shared" si="50"/>
        <v>-</v>
      </c>
      <c r="E34" s="339" t="str">
        <f t="shared" si="51"/>
        <v>-</v>
      </c>
      <c r="F34" s="339" t="str">
        <f t="shared" si="52"/>
        <v>K</v>
      </c>
      <c r="G34" s="84" t="s">
        <v>82</v>
      </c>
      <c r="H34" s="84" t="s">
        <v>571</v>
      </c>
      <c r="I34" s="340" t="s">
        <v>572</v>
      </c>
      <c r="J34" s="84" t="s">
        <v>533</v>
      </c>
      <c r="K34" s="84" t="s">
        <v>199</v>
      </c>
      <c r="L34" s="84">
        <v>25</v>
      </c>
      <c r="M34" s="84" t="s">
        <v>94</v>
      </c>
      <c r="N34" s="84" t="s">
        <v>94</v>
      </c>
      <c r="O34" s="84" t="s">
        <v>40</v>
      </c>
      <c r="P34" s="330" t="s">
        <v>40</v>
      </c>
      <c r="Q34" s="84" t="s">
        <v>214</v>
      </c>
      <c r="R34" s="330" t="s">
        <v>214</v>
      </c>
      <c r="S34" s="84">
        <v>4</v>
      </c>
      <c r="T34" s="84">
        <v>3</v>
      </c>
      <c r="U34" s="84">
        <v>4</v>
      </c>
      <c r="V34" s="84">
        <v>3</v>
      </c>
      <c r="W34" s="330">
        <v>5</v>
      </c>
      <c r="X34" s="84">
        <v>4</v>
      </c>
      <c r="Y34" s="84">
        <v>3</v>
      </c>
      <c r="Z34" s="84">
        <v>5</v>
      </c>
      <c r="AA34" s="84">
        <v>3</v>
      </c>
      <c r="AB34" s="330">
        <v>5</v>
      </c>
      <c r="AC34" s="84">
        <v>5</v>
      </c>
      <c r="AD34" s="84">
        <v>4</v>
      </c>
      <c r="AE34" s="84">
        <v>7</v>
      </c>
      <c r="AF34" s="84">
        <v>4</v>
      </c>
      <c r="AG34" s="84" t="s">
        <v>35</v>
      </c>
      <c r="AH34" s="84" t="s">
        <v>35</v>
      </c>
      <c r="AI34" s="84" t="s">
        <v>35</v>
      </c>
      <c r="AJ34" s="84" t="s">
        <v>35</v>
      </c>
      <c r="AK34" s="84" t="s">
        <v>35</v>
      </c>
      <c r="AL34" s="84" t="s">
        <v>35</v>
      </c>
      <c r="AM34" s="330" t="s">
        <v>35</v>
      </c>
      <c r="AN34" s="84">
        <v>1</v>
      </c>
      <c r="AO34" s="84">
        <v>4</v>
      </c>
      <c r="AP34" s="330">
        <v>1</v>
      </c>
      <c r="AQ34" s="85" t="s">
        <v>35</v>
      </c>
      <c r="AR34" s="330">
        <v>0</v>
      </c>
      <c r="AS34" s="86">
        <f t="shared" si="17"/>
        <v>2.6666666666666665</v>
      </c>
      <c r="AT34" s="87" t="str">
        <f t="shared" si="18"/>
        <v>Minors</v>
      </c>
      <c r="AU34" s="86">
        <f t="shared" si="19"/>
        <v>3</v>
      </c>
      <c r="AV34" s="86" t="str">
        <f t="shared" si="20"/>
        <v>Minors</v>
      </c>
      <c r="AW34" s="87">
        <f t="shared" si="21"/>
        <v>2.6666666666666665</v>
      </c>
      <c r="AX34" s="87" t="str">
        <f t="shared" si="22"/>
        <v>Minors</v>
      </c>
      <c r="AY34" s="328">
        <f t="shared" si="23"/>
        <v>0</v>
      </c>
      <c r="AZ34" s="329">
        <f t="shared" si="24"/>
        <v>0</v>
      </c>
      <c r="BA34" s="329">
        <f t="shared" si="25"/>
        <v>0</v>
      </c>
      <c r="BB34" s="329">
        <f t="shared" si="26"/>
        <v>0</v>
      </c>
      <c r="BC34" s="329">
        <f t="shared" si="27"/>
        <v>0</v>
      </c>
      <c r="BD34" s="329">
        <f t="shared" si="28"/>
        <v>0</v>
      </c>
      <c r="BE34" s="329">
        <f t="shared" si="29"/>
        <v>0</v>
      </c>
      <c r="BF34" s="329">
        <f t="shared" si="30"/>
        <v>0</v>
      </c>
      <c r="BG34" s="330">
        <f t="shared" si="31"/>
        <v>0</v>
      </c>
      <c r="BH34" s="328">
        <f t="shared" si="32"/>
        <v>0</v>
      </c>
      <c r="BI34" s="329">
        <f t="shared" si="33"/>
        <v>0</v>
      </c>
      <c r="BJ34" s="329">
        <f t="shared" si="34"/>
        <v>0</v>
      </c>
      <c r="BK34" s="329">
        <f t="shared" si="35"/>
        <v>0</v>
      </c>
      <c r="BL34" s="329">
        <f t="shared" si="36"/>
        <v>0</v>
      </c>
      <c r="BM34" s="329">
        <f t="shared" si="37"/>
        <v>0</v>
      </c>
      <c r="BN34" s="329">
        <f t="shared" si="38"/>
        <v>0</v>
      </c>
      <c r="BO34" s="329">
        <f t="shared" si="39"/>
        <v>0</v>
      </c>
      <c r="BP34" s="330">
        <f t="shared" si="40"/>
        <v>0</v>
      </c>
      <c r="BQ34" s="330">
        <f t="shared" si="41"/>
        <v>0</v>
      </c>
      <c r="BR34" s="89">
        <f t="shared" si="42"/>
        <v>0</v>
      </c>
      <c r="BS34" s="84" t="str">
        <f t="shared" si="43"/>
        <v/>
      </c>
      <c r="BT34" s="340" t="e">
        <f>IF(S34="-","-",VLOOKUP($A34,KALBat!$A$10:$AR$1193,BT$9,FALSE)-S34)</f>
        <v>#N/A</v>
      </c>
      <c r="BU34" s="340" t="e">
        <f>IF(T34="-","-",VLOOKUP($A34,KALBat!$A$10:$AR$1193,BU$9,FALSE)-T34)</f>
        <v>#N/A</v>
      </c>
      <c r="BV34" s="340" t="e">
        <f>IF(U34="-","-",VLOOKUP($A34,KALBat!$A$10:$AR$1193,BV$9,FALSE)-U34)</f>
        <v>#N/A</v>
      </c>
      <c r="BW34" s="340" t="e">
        <f>IF(V34="-","-",VLOOKUP($A34,KALBat!$A$10:$AR$1193,BW$9,FALSE)-V34)</f>
        <v>#N/A</v>
      </c>
      <c r="BX34" s="340" t="e">
        <f>IF(W34="-","-",VLOOKUP($A34,KALBat!$A$10:$AR$1193,BX$9,FALSE)-W34)</f>
        <v>#N/A</v>
      </c>
      <c r="BY34" s="340" t="e">
        <f>IF(X34="-","-",VLOOKUP($A34,KALBat!$A$10:$AR$1193,BY$9,FALSE)-X34)</f>
        <v>#N/A</v>
      </c>
      <c r="BZ34" s="340" t="e">
        <f>IF(Y34="-","-",VLOOKUP($A34,KALBat!$A$10:$AR$1193,BZ$9,FALSE)-Y34)</f>
        <v>#N/A</v>
      </c>
      <c r="CA34" s="340" t="e">
        <f>IF(Z34="-","-",VLOOKUP($A34,KALBat!$A$10:$AR$1193,CA$9,FALSE)-Z34)</f>
        <v>#N/A</v>
      </c>
      <c r="CB34" s="340" t="e">
        <f>IF(AA34="-","-",VLOOKUP($A34,KALBat!$A$10:$AR$1193,CB$9,FALSE)-AA34)</f>
        <v>#N/A</v>
      </c>
      <c r="CC34" s="340" t="e">
        <f>IF(AB34="-","-",VLOOKUP($A34,KALBat!$A$10:$AR$1193,CC$9,FALSE)-AB34)</f>
        <v>#N/A</v>
      </c>
      <c r="CD34" s="340" t="e">
        <f>IF(AC34="-","-",VLOOKUP($A34,KALBat!$A$10:$AR$1193,CD$9,FALSE)-AC34)</f>
        <v>#N/A</v>
      </c>
      <c r="CE34" s="340" t="e">
        <f>IF(AD34="-","-",VLOOKUP($A34,KALBat!$A$10:$AR$1193,CE$9,FALSE)-AD34)</f>
        <v>#N/A</v>
      </c>
      <c r="CF34" s="340" t="e">
        <f>IF(AE34="-","-",VLOOKUP($A34,KALBat!$A$10:$AR$1193,CF$9,FALSE)-AE34)</f>
        <v>#N/A</v>
      </c>
      <c r="CG34" s="340" t="e">
        <f>IF(AF34="-","-",VLOOKUP($A34,KALBat!$A$10:$AR$1193,CG$9,FALSE)-AF34)</f>
        <v>#N/A</v>
      </c>
      <c r="CH34" s="340" t="str">
        <f>IF(AG34="-","-",VLOOKUP($A34,KALBat!$A$10:$AR$1193,CH$9,FALSE)-AG34)</f>
        <v>-</v>
      </c>
      <c r="CI34" s="340" t="str">
        <f>IF(AH34="-","-",VLOOKUP($A34,KALBat!$A$10:$AR$1193,CI$9,FALSE)-AH34)</f>
        <v>-</v>
      </c>
      <c r="CJ34" s="340" t="str">
        <f>IF(AI34="-","-",VLOOKUP($A34,KALBat!$A$10:$AR$1193,CJ$9,FALSE)-AI34)</f>
        <v>-</v>
      </c>
      <c r="CK34" s="340" t="str">
        <f>IF(AJ34="-","-",VLOOKUP($A34,KALBat!$A$10:$AR$1193,CK$9,FALSE)-AJ34)</f>
        <v>-</v>
      </c>
      <c r="CL34" s="340" t="str">
        <f>IF(AK34="-","-",VLOOKUP($A34,KALBat!$A$10:$AR$1193,CL$9,FALSE)-AK34)</f>
        <v>-</v>
      </c>
      <c r="CM34" s="340" t="str">
        <f>IF(AL34="-","-",VLOOKUP($A34,KALBat!$A$10:$AR$1193,CM$9,FALSE)-AL34)</f>
        <v>-</v>
      </c>
      <c r="CN34" s="340" t="str">
        <f>IF(AM34="-","-",VLOOKUP($A34,KALBat!$A$10:$AR$1193,CN$9,FALSE)-AM34)</f>
        <v>-</v>
      </c>
      <c r="CO34" s="340" t="e">
        <f>IF(AN34="-","-",VLOOKUP($A34,KALBat!$A$10:$AR$1193,CO$9,FALSE)-AN34)</f>
        <v>#N/A</v>
      </c>
      <c r="CP34" s="340" t="e">
        <f>IF(AO34="-","-",VLOOKUP($A34,KALBat!$A$10:$AR$1193,CP$9,FALSE)-AO34)</f>
        <v>#N/A</v>
      </c>
      <c r="CQ34" s="340" t="e">
        <f>IF(AP34="-","-",VLOOKUP($A34,KALBat!$A$10:$AR$1193,CQ$9,FALSE)-AP34)</f>
        <v>#N/A</v>
      </c>
      <c r="CR34" s="84" t="e">
        <f t="shared" si="44"/>
        <v>#N/A</v>
      </c>
      <c r="CS34" s="84" t="e">
        <f t="shared" si="45"/>
        <v>#N/A</v>
      </c>
      <c r="CT34" s="84" t="e">
        <f t="shared" si="46"/>
        <v>#N/A</v>
      </c>
      <c r="CU34" s="84" t="e">
        <f t="shared" si="47"/>
        <v>#N/A</v>
      </c>
      <c r="CV34" s="84" t="e">
        <f t="shared" si="48"/>
        <v>#N/A</v>
      </c>
    </row>
    <row r="35" spans="1:100" x14ac:dyDescent="0.25">
      <c r="A35" s="340" t="str">
        <f t="shared" si="49"/>
        <v>Mitch Dwyer</v>
      </c>
      <c r="B35" s="339"/>
      <c r="C35" s="339"/>
      <c r="D35" s="339" t="str">
        <f t="shared" si="50"/>
        <v>-</v>
      </c>
      <c r="E35" s="339" t="str">
        <f t="shared" si="51"/>
        <v>-</v>
      </c>
      <c r="F35" s="339" t="str">
        <f t="shared" si="52"/>
        <v>K</v>
      </c>
      <c r="G35" t="s">
        <v>85</v>
      </c>
      <c r="H35" t="s">
        <v>585</v>
      </c>
      <c r="I35" s="339" t="s">
        <v>586</v>
      </c>
      <c r="J35" t="s">
        <v>533</v>
      </c>
      <c r="K35" t="s">
        <v>199</v>
      </c>
      <c r="L35">
        <v>23</v>
      </c>
      <c r="M35" t="s">
        <v>94</v>
      </c>
      <c r="N35" t="s">
        <v>94</v>
      </c>
      <c r="O35" t="s">
        <v>40</v>
      </c>
      <c r="P35" s="327" t="s">
        <v>36</v>
      </c>
      <c r="Q35" t="s">
        <v>213</v>
      </c>
      <c r="R35" s="327" t="s">
        <v>214</v>
      </c>
      <c r="S35">
        <v>4</v>
      </c>
      <c r="T35">
        <v>4</v>
      </c>
      <c r="U35">
        <v>4</v>
      </c>
      <c r="V35">
        <v>4</v>
      </c>
      <c r="W35" s="327">
        <v>5</v>
      </c>
      <c r="X35">
        <v>4</v>
      </c>
      <c r="Y35">
        <v>4</v>
      </c>
      <c r="Z35">
        <v>4</v>
      </c>
      <c r="AA35">
        <v>6</v>
      </c>
      <c r="AB35" s="327">
        <v>6</v>
      </c>
      <c r="AC35">
        <v>10</v>
      </c>
      <c r="AD35">
        <v>10</v>
      </c>
      <c r="AE35">
        <v>1</v>
      </c>
      <c r="AF35" t="s">
        <v>35</v>
      </c>
      <c r="AG35" t="s">
        <v>35</v>
      </c>
      <c r="AH35">
        <v>5</v>
      </c>
      <c r="AI35" t="s">
        <v>35</v>
      </c>
      <c r="AJ35" t="s">
        <v>35</v>
      </c>
      <c r="AK35" t="s">
        <v>35</v>
      </c>
      <c r="AL35" t="s">
        <v>35</v>
      </c>
      <c r="AM35" s="327" t="s">
        <v>35</v>
      </c>
      <c r="AN35">
        <v>5</v>
      </c>
      <c r="AO35">
        <v>9</v>
      </c>
      <c r="AP35" s="327">
        <v>9</v>
      </c>
      <c r="AQ35" t="s">
        <v>35</v>
      </c>
      <c r="AR35" s="327">
        <v>0</v>
      </c>
      <c r="AS35" s="6">
        <f t="shared" si="17"/>
        <v>3</v>
      </c>
      <c r="AT35" s="9" t="str">
        <f t="shared" si="18"/>
        <v>Minors</v>
      </c>
      <c r="AU35" s="6">
        <f t="shared" si="19"/>
        <v>3.666666666666667</v>
      </c>
      <c r="AV35" s="6" t="str">
        <f t="shared" si="20"/>
        <v>Minors</v>
      </c>
      <c r="AW35" s="9">
        <f t="shared" si="21"/>
        <v>3.666666666666667</v>
      </c>
      <c r="AX35" s="9" t="str">
        <f t="shared" si="22"/>
        <v>Minors</v>
      </c>
      <c r="AY35" s="331">
        <f t="shared" si="23"/>
        <v>0</v>
      </c>
      <c r="AZ35" s="326">
        <f t="shared" si="24"/>
        <v>0</v>
      </c>
      <c r="BA35" s="326">
        <f t="shared" si="25"/>
        <v>0</v>
      </c>
      <c r="BB35" s="326">
        <f t="shared" si="26"/>
        <v>0</v>
      </c>
      <c r="BC35" s="326">
        <f t="shared" si="27"/>
        <v>0</v>
      </c>
      <c r="BD35" s="326">
        <f t="shared" si="28"/>
        <v>0</v>
      </c>
      <c r="BE35" s="326">
        <f t="shared" si="29"/>
        <v>0</v>
      </c>
      <c r="BF35" s="326">
        <f t="shared" si="30"/>
        <v>0</v>
      </c>
      <c r="BG35" s="327">
        <f t="shared" si="31"/>
        <v>0</v>
      </c>
      <c r="BH35" s="331">
        <f t="shared" si="32"/>
        <v>0</v>
      </c>
      <c r="BI35" s="326">
        <f t="shared" si="33"/>
        <v>0</v>
      </c>
      <c r="BJ35" s="326">
        <f t="shared" si="34"/>
        <v>0</v>
      </c>
      <c r="BK35" s="326">
        <f t="shared" si="35"/>
        <v>0</v>
      </c>
      <c r="BL35" s="326">
        <f t="shared" si="36"/>
        <v>0</v>
      </c>
      <c r="BM35" s="326">
        <f t="shared" si="37"/>
        <v>0</v>
      </c>
      <c r="BN35" s="326">
        <f t="shared" si="38"/>
        <v>0</v>
      </c>
      <c r="BO35" s="326">
        <f t="shared" si="39"/>
        <v>0</v>
      </c>
      <c r="BP35" s="327">
        <f t="shared" si="40"/>
        <v>0</v>
      </c>
      <c r="BQ35" s="327">
        <f t="shared" si="41"/>
        <v>3</v>
      </c>
      <c r="BR35" s="7">
        <f t="shared" si="42"/>
        <v>1</v>
      </c>
      <c r="BS35" t="str">
        <f t="shared" si="43"/>
        <v/>
      </c>
      <c r="BT35" s="340">
        <f>IF(S35="-","-",VLOOKUP($A35,KALBat!$A$10:$AR$1193,BT$9,FALSE)-S35)</f>
        <v>0</v>
      </c>
      <c r="BU35" s="340">
        <f>IF(T35="-","-",VLOOKUP($A35,KALBat!$A$10:$AR$1193,BU$9,FALSE)-T35)</f>
        <v>0</v>
      </c>
      <c r="BV35" s="340">
        <f>IF(U35="-","-",VLOOKUP($A35,KALBat!$A$10:$AR$1193,BV$9,FALSE)-U35)</f>
        <v>0</v>
      </c>
      <c r="BW35" s="340">
        <f>IF(V35="-","-",VLOOKUP($A35,KALBat!$A$10:$AR$1193,BW$9,FALSE)-V35)</f>
        <v>1</v>
      </c>
      <c r="BX35" s="340">
        <f>IF(W35="-","-",VLOOKUP($A35,KALBat!$A$10:$AR$1193,BX$9,FALSE)-W35)</f>
        <v>0</v>
      </c>
      <c r="BY35" s="340">
        <f>IF(X35="-","-",VLOOKUP($A35,KALBat!$A$10:$AR$1193,BY$9,FALSE)-X35)</f>
        <v>0</v>
      </c>
      <c r="BZ35" s="340">
        <f>IF(Y35="-","-",VLOOKUP($A35,KALBat!$A$10:$AR$1193,BZ$9,FALSE)-Y35)</f>
        <v>0</v>
      </c>
      <c r="CA35" s="340">
        <f>IF(Z35="-","-",VLOOKUP($A35,KALBat!$A$10:$AR$1193,CA$9,FALSE)-Z35)</f>
        <v>0</v>
      </c>
      <c r="CB35" s="340">
        <f>IF(AA35="-","-",VLOOKUP($A35,KALBat!$A$10:$AR$1193,CB$9,FALSE)-AA35)</f>
        <v>0</v>
      </c>
      <c r="CC35" s="340">
        <f>IF(AB35="-","-",VLOOKUP($A35,KALBat!$A$10:$AR$1193,CC$9,FALSE)-AB35)</f>
        <v>0</v>
      </c>
      <c r="CD35" s="340">
        <f>IF(AC35="-","-",VLOOKUP($A35,KALBat!$A$10:$AR$1193,CD$9,FALSE)-AC35)</f>
        <v>0</v>
      </c>
      <c r="CE35" s="340">
        <f>IF(AD35="-","-",VLOOKUP($A35,KALBat!$A$10:$AR$1193,CE$9,FALSE)-AD35)</f>
        <v>0</v>
      </c>
      <c r="CF35" s="340">
        <f>IF(AE35="-","-",VLOOKUP($A35,KALBat!$A$10:$AR$1193,CF$9,FALSE)-AE35)</f>
        <v>0</v>
      </c>
      <c r="CG35" s="340" t="str">
        <f>IF(AF35="-","-",VLOOKUP($A35,KALBat!$A$10:$AR$1193,CG$9,FALSE)-AF35)</f>
        <v>-</v>
      </c>
      <c r="CH35" s="340" t="str">
        <f>IF(AG35="-","-",VLOOKUP($A35,KALBat!$A$10:$AR$1193,CH$9,FALSE)-AG35)</f>
        <v>-</v>
      </c>
      <c r="CI35" s="340">
        <f>IF(AH35="-","-",VLOOKUP($A35,KALBat!$A$10:$AR$1193,CI$9,FALSE)-AH35)</f>
        <v>1</v>
      </c>
      <c r="CJ35" s="340" t="str">
        <f>IF(AI35="-","-",VLOOKUP($A35,KALBat!$A$10:$AR$1193,CJ$9,FALSE)-AI35)</f>
        <v>-</v>
      </c>
      <c r="CK35" s="340" t="str">
        <f>IF(AJ35="-","-",VLOOKUP($A35,KALBat!$A$10:$AR$1193,CK$9,FALSE)-AJ35)</f>
        <v>-</v>
      </c>
      <c r="CL35" s="340" t="str">
        <f>IF(AK35="-","-",VLOOKUP($A35,KALBat!$A$10:$AR$1193,CL$9,FALSE)-AK35)</f>
        <v>-</v>
      </c>
      <c r="CM35" s="340" t="str">
        <f>IF(AL35="-","-",VLOOKUP($A35,KALBat!$A$10:$AR$1193,CM$9,FALSE)-AL35)</f>
        <v>-</v>
      </c>
      <c r="CN35" s="340" t="str">
        <f>IF(AM35="-","-",VLOOKUP($A35,KALBat!$A$10:$AR$1193,CN$9,FALSE)-AM35)</f>
        <v>-</v>
      </c>
      <c r="CO35" s="340">
        <f>IF(AN35="-","-",VLOOKUP($A35,KALBat!$A$10:$AR$1193,CO$9,FALSE)-AN35)</f>
        <v>-1</v>
      </c>
      <c r="CP35" s="340">
        <f>IF(AO35="-","-",VLOOKUP($A35,KALBat!$A$10:$AR$1193,CP$9,FALSE)-AO35)</f>
        <v>0</v>
      </c>
      <c r="CQ35" s="340">
        <f>IF(AP35="-","-",VLOOKUP($A35,KALBat!$A$10:$AR$1193,CQ$9,FALSE)-AP35)</f>
        <v>0</v>
      </c>
      <c r="CR35" s="84">
        <f t="shared" si="44"/>
        <v>1</v>
      </c>
      <c r="CS35" s="84">
        <f t="shared" si="45"/>
        <v>0</v>
      </c>
      <c r="CT35" s="84">
        <f t="shared" si="46"/>
        <v>1</v>
      </c>
      <c r="CU35" s="84">
        <f t="shared" si="47"/>
        <v>-1</v>
      </c>
      <c r="CV35" s="84">
        <f t="shared" si="48"/>
        <v>1</v>
      </c>
    </row>
    <row r="36" spans="1:100" x14ac:dyDescent="0.25">
      <c r="A36" s="340" t="str">
        <f t="shared" si="49"/>
        <v>Bob Grimes</v>
      </c>
      <c r="B36" s="339"/>
      <c r="C36" s="339"/>
      <c r="D36" s="339" t="str">
        <f t="shared" si="50"/>
        <v>-</v>
      </c>
      <c r="E36" s="339" t="str">
        <f t="shared" si="51"/>
        <v>-</v>
      </c>
      <c r="F36" s="339" t="str">
        <f t="shared" si="52"/>
        <v>K</v>
      </c>
      <c r="G36" s="84" t="s">
        <v>88</v>
      </c>
      <c r="H36" s="84" t="s">
        <v>489</v>
      </c>
      <c r="I36" s="340" t="s">
        <v>599</v>
      </c>
      <c r="J36" s="84" t="s">
        <v>533</v>
      </c>
      <c r="K36" s="84" t="s">
        <v>199</v>
      </c>
      <c r="L36" s="84">
        <v>23</v>
      </c>
      <c r="M36" s="84" t="s">
        <v>94</v>
      </c>
      <c r="N36" s="84" t="s">
        <v>94</v>
      </c>
      <c r="O36" s="84" t="s">
        <v>40</v>
      </c>
      <c r="P36" s="330" t="s">
        <v>36</v>
      </c>
      <c r="Q36" s="84" t="s">
        <v>214</v>
      </c>
      <c r="R36" s="330" t="s">
        <v>214</v>
      </c>
      <c r="S36" s="84">
        <v>4</v>
      </c>
      <c r="T36" s="84">
        <v>4</v>
      </c>
      <c r="U36" s="84">
        <v>5</v>
      </c>
      <c r="V36" s="84">
        <v>4</v>
      </c>
      <c r="W36" s="330">
        <v>3</v>
      </c>
      <c r="X36" s="84">
        <v>5</v>
      </c>
      <c r="Y36" s="84">
        <v>4</v>
      </c>
      <c r="Z36" s="84">
        <v>6</v>
      </c>
      <c r="AA36" s="84">
        <v>6</v>
      </c>
      <c r="AB36" s="330">
        <v>4</v>
      </c>
      <c r="AC36" s="84">
        <v>4</v>
      </c>
      <c r="AD36" s="84">
        <v>8</v>
      </c>
      <c r="AE36" s="84">
        <v>1</v>
      </c>
      <c r="AF36" s="84" t="s">
        <v>35</v>
      </c>
      <c r="AG36" s="84" t="s">
        <v>35</v>
      </c>
      <c r="AH36" s="84">
        <v>2</v>
      </c>
      <c r="AI36" s="84" t="s">
        <v>35</v>
      </c>
      <c r="AJ36" s="84" t="s">
        <v>35</v>
      </c>
      <c r="AK36" s="84">
        <v>7</v>
      </c>
      <c r="AL36" s="84" t="s">
        <v>35</v>
      </c>
      <c r="AM36" s="330">
        <v>2</v>
      </c>
      <c r="AN36" s="84">
        <v>10</v>
      </c>
      <c r="AO36" s="84">
        <v>9</v>
      </c>
      <c r="AP36" s="330">
        <v>10</v>
      </c>
      <c r="AQ36" s="85" t="s">
        <v>35</v>
      </c>
      <c r="AR36" s="330">
        <v>0</v>
      </c>
      <c r="AS36" s="86">
        <f t="shared" si="17"/>
        <v>3.333333333333333</v>
      </c>
      <c r="AT36" s="87" t="str">
        <f t="shared" si="18"/>
        <v>Minors</v>
      </c>
      <c r="AU36" s="86">
        <f t="shared" si="19"/>
        <v>5.166666666666667</v>
      </c>
      <c r="AV36" s="86" t="str">
        <f t="shared" si="20"/>
        <v>Reg</v>
      </c>
      <c r="AW36" s="87">
        <f t="shared" si="21"/>
        <v>5.166666666666667</v>
      </c>
      <c r="AX36" s="87" t="str">
        <f t="shared" si="22"/>
        <v>Reg</v>
      </c>
      <c r="AY36" s="328">
        <f t="shared" si="23"/>
        <v>0</v>
      </c>
      <c r="AZ36" s="329">
        <f t="shared" si="24"/>
        <v>0</v>
      </c>
      <c r="BA36" s="329">
        <f t="shared" si="25"/>
        <v>0</v>
      </c>
      <c r="BB36" s="329">
        <f t="shared" si="26"/>
        <v>0</v>
      </c>
      <c r="BC36" s="329">
        <f t="shared" si="27"/>
        <v>0</v>
      </c>
      <c r="BD36" s="329">
        <f t="shared" si="28"/>
        <v>0</v>
      </c>
      <c r="BE36" s="329">
        <f t="shared" si="29"/>
        <v>0</v>
      </c>
      <c r="BF36" s="329">
        <f t="shared" si="30"/>
        <v>0</v>
      </c>
      <c r="BG36" s="330">
        <f t="shared" si="31"/>
        <v>0</v>
      </c>
      <c r="BH36" s="328">
        <f t="shared" si="32"/>
        <v>0</v>
      </c>
      <c r="BI36" s="329">
        <f t="shared" si="33"/>
        <v>0</v>
      </c>
      <c r="BJ36" s="329">
        <f t="shared" si="34"/>
        <v>0</v>
      </c>
      <c r="BK36" s="329">
        <f t="shared" si="35"/>
        <v>0</v>
      </c>
      <c r="BL36" s="329">
        <f t="shared" si="36"/>
        <v>0</v>
      </c>
      <c r="BM36" s="329">
        <f t="shared" si="37"/>
        <v>0</v>
      </c>
      <c r="BN36" s="329">
        <f t="shared" si="38"/>
        <v>0</v>
      </c>
      <c r="BO36" s="329">
        <f t="shared" si="39"/>
        <v>0</v>
      </c>
      <c r="BP36" s="330">
        <f t="shared" si="40"/>
        <v>0</v>
      </c>
      <c r="BQ36" s="330">
        <f t="shared" si="41"/>
        <v>6</v>
      </c>
      <c r="BR36" s="89">
        <f t="shared" si="42"/>
        <v>2</v>
      </c>
      <c r="BS36" s="84" t="str">
        <f t="shared" si="43"/>
        <v/>
      </c>
      <c r="BT36" s="340">
        <f>IF(S36="-","-",VLOOKUP($A36,KALBat!$A$10:$AR$1193,BT$9,FALSE)-S36)</f>
        <v>0</v>
      </c>
      <c r="BU36" s="340">
        <f>IF(T36="-","-",VLOOKUP($A36,KALBat!$A$10:$AR$1193,BU$9,FALSE)-T36)</f>
        <v>0</v>
      </c>
      <c r="BV36" s="340">
        <f>IF(U36="-","-",VLOOKUP($A36,KALBat!$A$10:$AR$1193,BV$9,FALSE)-U36)</f>
        <v>0</v>
      </c>
      <c r="BW36" s="340">
        <f>IF(V36="-","-",VLOOKUP($A36,KALBat!$A$10:$AR$1193,BW$9,FALSE)-V36)</f>
        <v>0</v>
      </c>
      <c r="BX36" s="340">
        <f>IF(W36="-","-",VLOOKUP($A36,KALBat!$A$10:$AR$1193,BX$9,FALSE)-W36)</f>
        <v>0</v>
      </c>
      <c r="BY36" s="340">
        <f>IF(X36="-","-",VLOOKUP($A36,KALBat!$A$10:$AR$1193,BY$9,FALSE)-X36)</f>
        <v>0</v>
      </c>
      <c r="BZ36" s="340">
        <f>IF(Y36="-","-",VLOOKUP($A36,KALBat!$A$10:$AR$1193,BZ$9,FALSE)-Y36)</f>
        <v>0</v>
      </c>
      <c r="CA36" s="340">
        <f>IF(Z36="-","-",VLOOKUP($A36,KALBat!$A$10:$AR$1193,CA$9,FALSE)-Z36)</f>
        <v>0</v>
      </c>
      <c r="CB36" s="340">
        <f>IF(AA36="-","-",VLOOKUP($A36,KALBat!$A$10:$AR$1193,CB$9,FALSE)-AA36)</f>
        <v>0</v>
      </c>
      <c r="CC36" s="340">
        <f>IF(AB36="-","-",VLOOKUP($A36,KALBat!$A$10:$AR$1193,CC$9,FALSE)-AB36)</f>
        <v>0</v>
      </c>
      <c r="CD36" s="340">
        <f>IF(AC36="-","-",VLOOKUP($A36,KALBat!$A$10:$AR$1193,CD$9,FALSE)-AC36)</f>
        <v>0</v>
      </c>
      <c r="CE36" s="340">
        <f>IF(AD36="-","-",VLOOKUP($A36,KALBat!$A$10:$AR$1193,CE$9,FALSE)-AD36)</f>
        <v>0</v>
      </c>
      <c r="CF36" s="340">
        <f>IF(AE36="-","-",VLOOKUP($A36,KALBat!$A$10:$AR$1193,CF$9,FALSE)-AE36)</f>
        <v>0</v>
      </c>
      <c r="CG36" s="340" t="str">
        <f>IF(AF36="-","-",VLOOKUP($A36,KALBat!$A$10:$AR$1193,CG$9,FALSE)-AF36)</f>
        <v>-</v>
      </c>
      <c r="CH36" s="340" t="str">
        <f>IF(AG36="-","-",VLOOKUP($A36,KALBat!$A$10:$AR$1193,CH$9,FALSE)-AG36)</f>
        <v>-</v>
      </c>
      <c r="CI36" s="340">
        <f>IF(AH36="-","-",VLOOKUP($A36,KALBat!$A$10:$AR$1193,CI$9,FALSE)-AH36)</f>
        <v>0</v>
      </c>
      <c r="CJ36" s="340" t="str">
        <f>IF(AI36="-","-",VLOOKUP($A36,KALBat!$A$10:$AR$1193,CJ$9,FALSE)-AI36)</f>
        <v>-</v>
      </c>
      <c r="CK36" s="340" t="str">
        <f>IF(AJ36="-","-",VLOOKUP($A36,KALBat!$A$10:$AR$1193,CK$9,FALSE)-AJ36)</f>
        <v>-</v>
      </c>
      <c r="CL36" s="340">
        <f>IF(AK36="-","-",VLOOKUP($A36,KALBat!$A$10:$AR$1193,CL$9,FALSE)-AK36)</f>
        <v>-1</v>
      </c>
      <c r="CM36" s="340" t="str">
        <f>IF(AL36="-","-",VLOOKUP($A36,KALBat!$A$10:$AR$1193,CM$9,FALSE)-AL36)</f>
        <v>-</v>
      </c>
      <c r="CN36" s="340">
        <f>IF(AM36="-","-",VLOOKUP($A36,KALBat!$A$10:$AR$1193,CN$9,FALSE)-AM36)</f>
        <v>3</v>
      </c>
      <c r="CO36" s="340">
        <f>IF(AN36="-","-",VLOOKUP($A36,KALBat!$A$10:$AR$1193,CO$9,FALSE)-AN36)</f>
        <v>0</v>
      </c>
      <c r="CP36" s="340">
        <f>IF(AO36="-","-",VLOOKUP($A36,KALBat!$A$10:$AR$1193,CP$9,FALSE)-AO36)</f>
        <v>1</v>
      </c>
      <c r="CQ36" s="340">
        <f>IF(AP36="-","-",VLOOKUP($A36,KALBat!$A$10:$AR$1193,CQ$9,FALSE)-AP36)</f>
        <v>0</v>
      </c>
      <c r="CR36" s="84">
        <f t="shared" si="44"/>
        <v>0</v>
      </c>
      <c r="CS36" s="84">
        <f t="shared" si="45"/>
        <v>0</v>
      </c>
      <c r="CT36" s="84">
        <f t="shared" si="46"/>
        <v>2</v>
      </c>
      <c r="CU36" s="84">
        <f t="shared" si="47"/>
        <v>1</v>
      </c>
      <c r="CV36" s="84">
        <f t="shared" si="48"/>
        <v>3</v>
      </c>
    </row>
    <row r="37" spans="1:100" x14ac:dyDescent="0.25">
      <c r="A37" s="340" t="str">
        <f t="shared" si="49"/>
        <v>Jeremiah Henderson</v>
      </c>
      <c r="B37" s="339"/>
      <c r="C37" s="339"/>
      <c r="D37" s="339" t="str">
        <f t="shared" si="50"/>
        <v>-</v>
      </c>
      <c r="E37" s="339" t="str">
        <f t="shared" si="51"/>
        <v>-</v>
      </c>
      <c r="F37" s="339" t="str">
        <f t="shared" si="52"/>
        <v>K</v>
      </c>
      <c r="G37" t="s">
        <v>89</v>
      </c>
      <c r="H37" t="s">
        <v>481</v>
      </c>
      <c r="I37" s="339" t="s">
        <v>482</v>
      </c>
      <c r="J37" t="s">
        <v>468</v>
      </c>
      <c r="K37" t="s">
        <v>469</v>
      </c>
      <c r="L37">
        <v>30</v>
      </c>
      <c r="M37" t="s">
        <v>96</v>
      </c>
      <c r="N37" t="s">
        <v>94</v>
      </c>
      <c r="O37" t="s">
        <v>36</v>
      </c>
      <c r="P37" s="301" t="s">
        <v>36</v>
      </c>
      <c r="Q37" t="s">
        <v>214</v>
      </c>
      <c r="R37" s="301" t="s">
        <v>213</v>
      </c>
      <c r="S37">
        <v>4</v>
      </c>
      <c r="T37">
        <v>7</v>
      </c>
      <c r="U37">
        <v>8</v>
      </c>
      <c r="V37">
        <v>3</v>
      </c>
      <c r="W37" s="301">
        <v>5</v>
      </c>
      <c r="X37">
        <v>4</v>
      </c>
      <c r="Y37">
        <v>7</v>
      </c>
      <c r="Z37">
        <v>8</v>
      </c>
      <c r="AA37">
        <v>3</v>
      </c>
      <c r="AB37" s="301">
        <v>5</v>
      </c>
      <c r="AC37">
        <v>5</v>
      </c>
      <c r="AD37">
        <v>7</v>
      </c>
      <c r="AE37">
        <v>1</v>
      </c>
      <c r="AF37" t="s">
        <v>35</v>
      </c>
      <c r="AG37" t="s">
        <v>35</v>
      </c>
      <c r="AH37" t="s">
        <v>35</v>
      </c>
      <c r="AI37" t="s">
        <v>35</v>
      </c>
      <c r="AJ37" t="s">
        <v>35</v>
      </c>
      <c r="AK37">
        <v>10</v>
      </c>
      <c r="AL37">
        <v>9</v>
      </c>
      <c r="AM37" s="301">
        <v>5</v>
      </c>
      <c r="AN37">
        <v>7</v>
      </c>
      <c r="AO37">
        <v>7</v>
      </c>
      <c r="AP37" s="301">
        <v>7</v>
      </c>
      <c r="AQ37" s="78">
        <v>510000</v>
      </c>
      <c r="AR37" s="301" t="s">
        <v>38</v>
      </c>
      <c r="AS37" s="6">
        <f t="shared" si="17"/>
        <v>4.25</v>
      </c>
      <c r="AT37" s="9" t="str">
        <f t="shared" si="18"/>
        <v>Bench</v>
      </c>
      <c r="AU37" s="6">
        <f t="shared" si="19"/>
        <v>4.25</v>
      </c>
      <c r="AV37" s="6" t="str">
        <f t="shared" si="20"/>
        <v>Bench</v>
      </c>
      <c r="AW37" s="9">
        <f t="shared" si="21"/>
        <v>4.25</v>
      </c>
      <c r="AX37" s="9" t="str">
        <f t="shared" si="22"/>
        <v>Bench</v>
      </c>
      <c r="AY37" s="299">
        <f t="shared" si="23"/>
        <v>0</v>
      </c>
      <c r="AZ37" s="300">
        <f t="shared" si="24"/>
        <v>0</v>
      </c>
      <c r="BA37" s="300">
        <f t="shared" si="25"/>
        <v>0</v>
      </c>
      <c r="BB37" s="300">
        <f t="shared" si="26"/>
        <v>0</v>
      </c>
      <c r="BC37" s="300">
        <f t="shared" si="27"/>
        <v>0</v>
      </c>
      <c r="BD37" s="300">
        <f t="shared" si="28"/>
        <v>0</v>
      </c>
      <c r="BE37" s="300">
        <f t="shared" si="29"/>
        <v>0</v>
      </c>
      <c r="BF37" s="300">
        <f t="shared" si="30"/>
        <v>0</v>
      </c>
      <c r="BG37" s="301">
        <f t="shared" si="31"/>
        <v>0</v>
      </c>
      <c r="BH37" s="299">
        <f t="shared" si="32"/>
        <v>0</v>
      </c>
      <c r="BI37" s="300">
        <f t="shared" si="33"/>
        <v>0</v>
      </c>
      <c r="BJ37" s="300">
        <f t="shared" si="34"/>
        <v>0</v>
      </c>
      <c r="BK37" s="300">
        <f t="shared" si="35"/>
        <v>0</v>
      </c>
      <c r="BL37" s="300">
        <f t="shared" si="36"/>
        <v>0</v>
      </c>
      <c r="BM37" s="300">
        <f t="shared" si="37"/>
        <v>0</v>
      </c>
      <c r="BN37" s="300">
        <f t="shared" si="38"/>
        <v>0</v>
      </c>
      <c r="BO37" s="300">
        <f t="shared" si="39"/>
        <v>0</v>
      </c>
      <c r="BP37" s="301">
        <f t="shared" si="40"/>
        <v>0</v>
      </c>
      <c r="BQ37" s="301">
        <f t="shared" si="41"/>
        <v>1</v>
      </c>
      <c r="BR37" s="7">
        <f t="shared" si="42"/>
        <v>2</v>
      </c>
      <c r="BS37" t="str">
        <f t="shared" si="43"/>
        <v/>
      </c>
      <c r="BT37" s="340">
        <f>IF(S37="-","-",VLOOKUP($A37,KALBat!$A$10:$AR$1193,BT$9,FALSE)-S37)</f>
        <v>0</v>
      </c>
      <c r="BU37" s="340">
        <f>IF(T37="-","-",VLOOKUP($A37,KALBat!$A$10:$AR$1193,BU$9,FALSE)-T37)</f>
        <v>0</v>
      </c>
      <c r="BV37" s="340">
        <f>IF(U37="-","-",VLOOKUP($A37,KALBat!$A$10:$AR$1193,BV$9,FALSE)-U37)</f>
        <v>0</v>
      </c>
      <c r="BW37" s="340">
        <f>IF(V37="-","-",VLOOKUP($A37,KALBat!$A$10:$AR$1193,BW$9,FALSE)-V37)</f>
        <v>0</v>
      </c>
      <c r="BX37" s="340">
        <f>IF(W37="-","-",VLOOKUP($A37,KALBat!$A$10:$AR$1193,BX$9,FALSE)-W37)</f>
        <v>0</v>
      </c>
      <c r="BY37" s="340">
        <f>IF(X37="-","-",VLOOKUP($A37,KALBat!$A$10:$AR$1193,BY$9,FALSE)-X37)</f>
        <v>0</v>
      </c>
      <c r="BZ37" s="340">
        <f>IF(Y37="-","-",VLOOKUP($A37,KALBat!$A$10:$AR$1193,BZ$9,FALSE)-Y37)</f>
        <v>0</v>
      </c>
      <c r="CA37" s="340">
        <f>IF(Z37="-","-",VLOOKUP($A37,KALBat!$A$10:$AR$1193,CA$9,FALSE)-Z37)</f>
        <v>0</v>
      </c>
      <c r="CB37" s="340">
        <f>IF(AA37="-","-",VLOOKUP($A37,KALBat!$A$10:$AR$1193,CB$9,FALSE)-AA37)</f>
        <v>0</v>
      </c>
      <c r="CC37" s="340">
        <f>IF(AB37="-","-",VLOOKUP($A37,KALBat!$A$10:$AR$1193,CC$9,FALSE)-AB37)</f>
        <v>0</v>
      </c>
      <c r="CD37" s="340">
        <f>IF(AC37="-","-",VLOOKUP($A37,KALBat!$A$10:$AR$1193,CD$9,FALSE)-AC37)</f>
        <v>0</v>
      </c>
      <c r="CE37" s="340">
        <f>IF(AD37="-","-",VLOOKUP($A37,KALBat!$A$10:$AR$1193,CE$9,FALSE)-AD37)</f>
        <v>0</v>
      </c>
      <c r="CF37" s="340">
        <f>IF(AE37="-","-",VLOOKUP($A37,KALBat!$A$10:$AR$1193,CF$9,FALSE)-AE37)</f>
        <v>0</v>
      </c>
      <c r="CG37" s="340" t="str">
        <f>IF(AF37="-","-",VLOOKUP($A37,KALBat!$A$10:$AR$1193,CG$9,FALSE)-AF37)</f>
        <v>-</v>
      </c>
      <c r="CH37" s="340" t="str">
        <f>IF(AG37="-","-",VLOOKUP($A37,KALBat!$A$10:$AR$1193,CH$9,FALSE)-AG37)</f>
        <v>-</v>
      </c>
      <c r="CI37" s="340" t="str">
        <f>IF(AH37="-","-",VLOOKUP($A37,KALBat!$A$10:$AR$1193,CI$9,FALSE)-AH37)</f>
        <v>-</v>
      </c>
      <c r="CJ37" s="340" t="str">
        <f>IF(AI37="-","-",VLOOKUP($A37,KALBat!$A$10:$AR$1193,CJ$9,FALSE)-AI37)</f>
        <v>-</v>
      </c>
      <c r="CK37" s="340" t="str">
        <f>IF(AJ37="-","-",VLOOKUP($A37,KALBat!$A$10:$AR$1193,CK$9,FALSE)-AJ37)</f>
        <v>-</v>
      </c>
      <c r="CL37" s="340">
        <f>IF(AK37="-","-",VLOOKUP($A37,KALBat!$A$10:$AR$1193,CL$9,FALSE)-AK37)</f>
        <v>0</v>
      </c>
      <c r="CM37" s="340">
        <f>IF(AL37="-","-",VLOOKUP($A37,KALBat!$A$10:$AR$1193,CM$9,FALSE)-AL37)</f>
        <v>0</v>
      </c>
      <c r="CN37" s="340">
        <f>IF(AM37="-","-",VLOOKUP($A37,KALBat!$A$10:$AR$1193,CN$9,FALSE)-AM37)</f>
        <v>1</v>
      </c>
      <c r="CO37" s="340">
        <f>IF(AN37="-","-",VLOOKUP($A37,KALBat!$A$10:$AR$1193,CO$9,FALSE)-AN37)</f>
        <v>-1</v>
      </c>
      <c r="CP37" s="340">
        <f>IF(AO37="-","-",VLOOKUP($A37,KALBat!$A$10:$AR$1193,CP$9,FALSE)-AO37)</f>
        <v>0</v>
      </c>
      <c r="CQ37" s="340">
        <f>IF(AP37="-","-",VLOOKUP($A37,KALBat!$A$10:$AR$1193,CQ$9,FALSE)-AP37)</f>
        <v>0</v>
      </c>
      <c r="CR37" s="84">
        <f t="shared" si="44"/>
        <v>0</v>
      </c>
      <c r="CS37" s="84">
        <f t="shared" si="45"/>
        <v>0</v>
      </c>
      <c r="CT37" s="84">
        <f t="shared" si="46"/>
        <v>1</v>
      </c>
      <c r="CU37" s="84">
        <f t="shared" si="47"/>
        <v>-1</v>
      </c>
      <c r="CV37" s="84">
        <f t="shared" si="48"/>
        <v>0</v>
      </c>
    </row>
    <row r="38" spans="1:100" x14ac:dyDescent="0.25">
      <c r="A38" s="340" t="str">
        <f t="shared" si="49"/>
        <v>Paullo Keil</v>
      </c>
      <c r="B38" s="339"/>
      <c r="C38" s="339"/>
      <c r="D38" s="339">
        <f t="shared" si="50"/>
        <v>9</v>
      </c>
      <c r="E38" s="339" t="str">
        <f t="shared" si="51"/>
        <v>-</v>
      </c>
      <c r="F38" s="339" t="str">
        <f t="shared" si="52"/>
        <v>K</v>
      </c>
      <c r="G38" t="s">
        <v>89</v>
      </c>
      <c r="H38" t="s">
        <v>616</v>
      </c>
      <c r="I38" s="339" t="s">
        <v>617</v>
      </c>
      <c r="J38" t="s">
        <v>553</v>
      </c>
      <c r="K38" t="s">
        <v>200</v>
      </c>
      <c r="L38">
        <v>18</v>
      </c>
      <c r="M38" t="s">
        <v>94</v>
      </c>
      <c r="N38" t="s">
        <v>94</v>
      </c>
      <c r="O38" t="s">
        <v>40</v>
      </c>
      <c r="P38" s="257" t="s">
        <v>34</v>
      </c>
      <c r="Q38" t="s">
        <v>214</v>
      </c>
      <c r="R38" s="257" t="s">
        <v>214</v>
      </c>
      <c r="S38">
        <v>4</v>
      </c>
      <c r="T38">
        <v>4</v>
      </c>
      <c r="U38">
        <v>1</v>
      </c>
      <c r="V38">
        <v>3</v>
      </c>
      <c r="W38" s="257">
        <v>4</v>
      </c>
      <c r="X38">
        <v>6</v>
      </c>
      <c r="Y38">
        <v>4</v>
      </c>
      <c r="Z38">
        <v>1</v>
      </c>
      <c r="AA38">
        <v>5</v>
      </c>
      <c r="AB38" s="257">
        <v>7</v>
      </c>
      <c r="AC38">
        <v>5</v>
      </c>
      <c r="AD38">
        <v>7</v>
      </c>
      <c r="AE38">
        <v>1</v>
      </c>
      <c r="AF38" t="s">
        <v>35</v>
      </c>
      <c r="AG38">
        <v>1</v>
      </c>
      <c r="AH38" t="s">
        <v>35</v>
      </c>
      <c r="AI38" t="s">
        <v>35</v>
      </c>
      <c r="AJ38" t="s">
        <v>35</v>
      </c>
      <c r="AK38" t="s">
        <v>35</v>
      </c>
      <c r="AL38">
        <v>4</v>
      </c>
      <c r="AM38" s="257" t="s">
        <v>35</v>
      </c>
      <c r="AN38">
        <v>10</v>
      </c>
      <c r="AO38">
        <v>10</v>
      </c>
      <c r="AP38" s="257">
        <v>7</v>
      </c>
      <c r="AQ38" s="78" t="s">
        <v>35</v>
      </c>
      <c r="AR38" s="257">
        <v>0</v>
      </c>
      <c r="AS38" s="6">
        <f t="shared" si="17"/>
        <v>1.6666666666666665</v>
      </c>
      <c r="AT38" s="9" t="str">
        <f t="shared" si="18"/>
        <v>Minors</v>
      </c>
      <c r="AU38" s="6">
        <f t="shared" si="19"/>
        <v>4</v>
      </c>
      <c r="AV38" s="6" t="str">
        <f t="shared" si="20"/>
        <v>Minors</v>
      </c>
      <c r="AW38" s="9">
        <f t="shared" si="21"/>
        <v>4</v>
      </c>
      <c r="AX38" s="9" t="str">
        <f t="shared" si="22"/>
        <v>Minors</v>
      </c>
      <c r="AY38" s="46">
        <f t="shared" si="23"/>
        <v>0</v>
      </c>
      <c r="AZ38" s="256">
        <f t="shared" si="24"/>
        <v>0</v>
      </c>
      <c r="BA38" s="256">
        <f t="shared" si="25"/>
        <v>0</v>
      </c>
      <c r="BB38" s="256">
        <f t="shared" si="26"/>
        <v>0</v>
      </c>
      <c r="BC38" s="256">
        <f t="shared" si="27"/>
        <v>0</v>
      </c>
      <c r="BD38" s="256">
        <f t="shared" si="28"/>
        <v>0</v>
      </c>
      <c r="BE38" s="256">
        <f t="shared" si="29"/>
        <v>0</v>
      </c>
      <c r="BF38" s="256">
        <f t="shared" si="30"/>
        <v>0</v>
      </c>
      <c r="BG38" s="257">
        <f t="shared" si="31"/>
        <v>0</v>
      </c>
      <c r="BH38" s="46">
        <f t="shared" si="32"/>
        <v>0</v>
      </c>
      <c r="BI38" s="256">
        <f t="shared" si="33"/>
        <v>0</v>
      </c>
      <c r="BJ38" s="256">
        <f t="shared" si="34"/>
        <v>0</v>
      </c>
      <c r="BK38" s="256">
        <f t="shared" si="35"/>
        <v>0</v>
      </c>
      <c r="BL38" s="256">
        <f t="shared" si="36"/>
        <v>0</v>
      </c>
      <c r="BM38" s="256">
        <f t="shared" si="37"/>
        <v>0</v>
      </c>
      <c r="BN38" s="256">
        <f t="shared" si="38"/>
        <v>0</v>
      </c>
      <c r="BO38" s="256">
        <f t="shared" si="39"/>
        <v>0</v>
      </c>
      <c r="BP38" s="257">
        <f t="shared" si="40"/>
        <v>1</v>
      </c>
      <c r="BQ38" s="257">
        <f t="shared" si="41"/>
        <v>5</v>
      </c>
      <c r="BR38" s="7">
        <f t="shared" si="42"/>
        <v>0</v>
      </c>
      <c r="BS38" t="str">
        <f t="shared" si="43"/>
        <v/>
      </c>
      <c r="BT38" s="340">
        <f>IF(S38="-","-",VLOOKUP($A38,KALBat!$A$10:$AR$1193,BT$9,FALSE)-S38)</f>
        <v>0</v>
      </c>
      <c r="BU38" s="340">
        <f>IF(T38="-","-",VLOOKUP($A38,KALBat!$A$10:$AR$1193,BU$9,FALSE)-T38)</f>
        <v>0</v>
      </c>
      <c r="BV38" s="340">
        <f>IF(U38="-","-",VLOOKUP($A38,KALBat!$A$10:$AR$1193,BV$9,FALSE)-U38)</f>
        <v>1</v>
      </c>
      <c r="BW38" s="340">
        <f>IF(V38="-","-",VLOOKUP($A38,KALBat!$A$10:$AR$1193,BW$9,FALSE)-V38)</f>
        <v>0</v>
      </c>
      <c r="BX38" s="340">
        <f>IF(W38="-","-",VLOOKUP($A38,KALBat!$A$10:$AR$1193,BX$9,FALSE)-W38)</f>
        <v>1</v>
      </c>
      <c r="BY38" s="340">
        <f>IF(X38="-","-",VLOOKUP($A38,KALBat!$A$10:$AR$1193,BY$9,FALSE)-X38)</f>
        <v>0</v>
      </c>
      <c r="BZ38" s="340">
        <f>IF(Y38="-","-",VLOOKUP($A38,KALBat!$A$10:$AR$1193,BZ$9,FALSE)-Y38)</f>
        <v>0</v>
      </c>
      <c r="CA38" s="340">
        <f>IF(Z38="-","-",VLOOKUP($A38,KALBat!$A$10:$AR$1193,CA$9,FALSE)-Z38)</f>
        <v>2</v>
      </c>
      <c r="CB38" s="340">
        <f>IF(AA38="-","-",VLOOKUP($A38,KALBat!$A$10:$AR$1193,CB$9,FALSE)-AA38)</f>
        <v>0</v>
      </c>
      <c r="CC38" s="340">
        <f>IF(AB38="-","-",VLOOKUP($A38,KALBat!$A$10:$AR$1193,CC$9,FALSE)-AB38)</f>
        <v>0</v>
      </c>
      <c r="CD38" s="340">
        <f>IF(AC38="-","-",VLOOKUP($A38,KALBat!$A$10:$AR$1193,CD$9,FALSE)-AC38)</f>
        <v>0</v>
      </c>
      <c r="CE38" s="340">
        <f>IF(AD38="-","-",VLOOKUP($A38,KALBat!$A$10:$AR$1193,CE$9,FALSE)-AD38)</f>
        <v>0</v>
      </c>
      <c r="CF38" s="340">
        <f>IF(AE38="-","-",VLOOKUP($A38,KALBat!$A$10:$AR$1193,CF$9,FALSE)-AE38)</f>
        <v>0</v>
      </c>
      <c r="CG38" s="340" t="str">
        <f>IF(AF38="-","-",VLOOKUP($A38,KALBat!$A$10:$AR$1193,CG$9,FALSE)-AF38)</f>
        <v>-</v>
      </c>
      <c r="CH38" s="340" t="e">
        <f>IF(AG38="-","-",VLOOKUP($A38,KALBat!$A$10:$AR$1193,CH$9,FALSE)-AG38)</f>
        <v>#VALUE!</v>
      </c>
      <c r="CI38" s="340" t="str">
        <f>IF(AH38="-","-",VLOOKUP($A38,KALBat!$A$10:$AR$1193,CI$9,FALSE)-AH38)</f>
        <v>-</v>
      </c>
      <c r="CJ38" s="340" t="str">
        <f>IF(AI38="-","-",VLOOKUP($A38,KALBat!$A$10:$AR$1193,CJ$9,FALSE)-AI38)</f>
        <v>-</v>
      </c>
      <c r="CK38" s="340" t="str">
        <f>IF(AJ38="-","-",VLOOKUP($A38,KALBat!$A$10:$AR$1193,CK$9,FALSE)-AJ38)</f>
        <v>-</v>
      </c>
      <c r="CL38" s="340" t="str">
        <f>IF(AK38="-","-",VLOOKUP($A38,KALBat!$A$10:$AR$1193,CL$9,FALSE)-AK38)</f>
        <v>-</v>
      </c>
      <c r="CM38" s="340">
        <f>IF(AL38="-","-",VLOOKUP($A38,KALBat!$A$10:$AR$1193,CM$9,FALSE)-AL38)</f>
        <v>3</v>
      </c>
      <c r="CN38" s="340" t="str">
        <f>IF(AM38="-","-",VLOOKUP($A38,KALBat!$A$10:$AR$1193,CN$9,FALSE)-AM38)</f>
        <v>-</v>
      </c>
      <c r="CO38" s="340">
        <f>IF(AN38="-","-",VLOOKUP($A38,KALBat!$A$10:$AR$1193,CO$9,FALSE)-AN38)</f>
        <v>0</v>
      </c>
      <c r="CP38" s="340">
        <f>IF(AO38="-","-",VLOOKUP($A38,KALBat!$A$10:$AR$1193,CP$9,FALSE)-AO38)</f>
        <v>0</v>
      </c>
      <c r="CQ38" s="340">
        <f>IF(AP38="-","-",VLOOKUP($A38,KALBat!$A$10:$AR$1193,CQ$9,FALSE)-AP38)</f>
        <v>0</v>
      </c>
      <c r="CR38" s="84">
        <f t="shared" si="44"/>
        <v>2</v>
      </c>
      <c r="CS38" s="84">
        <f t="shared" si="45"/>
        <v>2</v>
      </c>
      <c r="CT38" s="84" t="e">
        <f t="shared" si="46"/>
        <v>#VALUE!</v>
      </c>
      <c r="CU38" s="84">
        <f t="shared" si="47"/>
        <v>0</v>
      </c>
      <c r="CV38" s="84" t="e">
        <f t="shared" si="48"/>
        <v>#VALUE!</v>
      </c>
    </row>
    <row r="39" spans="1:100" x14ac:dyDescent="0.25">
      <c r="A39" s="340" t="str">
        <f t="shared" si="49"/>
        <v>Wayne Keller</v>
      </c>
      <c r="B39" s="339"/>
      <c r="C39" s="339"/>
      <c r="D39" s="339" t="str">
        <f t="shared" si="50"/>
        <v>-</v>
      </c>
      <c r="E39" s="339" t="str">
        <f t="shared" si="51"/>
        <v>-</v>
      </c>
      <c r="F39" s="339" t="str">
        <f t="shared" si="52"/>
        <v>K</v>
      </c>
      <c r="G39" t="s">
        <v>98</v>
      </c>
      <c r="H39" t="s">
        <v>511</v>
      </c>
      <c r="I39" s="339" t="s">
        <v>842</v>
      </c>
      <c r="J39" t="s">
        <v>468</v>
      </c>
      <c r="K39" t="s">
        <v>469</v>
      </c>
      <c r="L39">
        <v>28</v>
      </c>
      <c r="M39" t="s">
        <v>94</v>
      </c>
      <c r="N39" t="s">
        <v>94</v>
      </c>
      <c r="O39" t="s">
        <v>36</v>
      </c>
      <c r="P39" s="206" t="s">
        <v>36</v>
      </c>
      <c r="Q39" t="s">
        <v>215</v>
      </c>
      <c r="R39" s="206" t="s">
        <v>213</v>
      </c>
      <c r="S39">
        <v>4</v>
      </c>
      <c r="T39">
        <v>4</v>
      </c>
      <c r="U39">
        <v>1</v>
      </c>
      <c r="V39">
        <v>2</v>
      </c>
      <c r="W39" s="206">
        <v>3</v>
      </c>
      <c r="X39">
        <v>4</v>
      </c>
      <c r="Y39">
        <v>4</v>
      </c>
      <c r="Z39">
        <v>1</v>
      </c>
      <c r="AA39">
        <v>2</v>
      </c>
      <c r="AB39" s="206">
        <v>3</v>
      </c>
      <c r="AC39">
        <v>10</v>
      </c>
      <c r="AD39">
        <v>1</v>
      </c>
      <c r="AE39">
        <v>1</v>
      </c>
      <c r="AF39" t="s">
        <v>35</v>
      </c>
      <c r="AG39" t="s">
        <v>35</v>
      </c>
      <c r="AH39" t="s">
        <v>35</v>
      </c>
      <c r="AI39" t="s">
        <v>35</v>
      </c>
      <c r="AJ39" t="s">
        <v>35</v>
      </c>
      <c r="AK39" t="s">
        <v>35</v>
      </c>
      <c r="AL39" t="s">
        <v>35</v>
      </c>
      <c r="AM39" s="206" t="s">
        <v>35</v>
      </c>
      <c r="AN39">
        <v>1</v>
      </c>
      <c r="AO39">
        <v>2</v>
      </c>
      <c r="AP39" s="206">
        <v>1</v>
      </c>
      <c r="AQ39" s="78">
        <v>900000</v>
      </c>
      <c r="AR39" s="206" t="s">
        <v>38</v>
      </c>
      <c r="AS39" s="6">
        <f t="shared" si="17"/>
        <v>1.3333333333333335</v>
      </c>
      <c r="AT39" s="9" t="str">
        <f t="shared" si="18"/>
        <v>Minors</v>
      </c>
      <c r="AU39" s="6">
        <f t="shared" si="19"/>
        <v>1.3333333333333335</v>
      </c>
      <c r="AV39" s="6" t="str">
        <f t="shared" si="20"/>
        <v>Minors</v>
      </c>
      <c r="AW39" s="9">
        <f t="shared" si="21"/>
        <v>1.3333333333333335</v>
      </c>
      <c r="AX39" s="9" t="str">
        <f t="shared" si="22"/>
        <v>Minors</v>
      </c>
      <c r="AY39" s="46">
        <f t="shared" si="23"/>
        <v>0</v>
      </c>
      <c r="AZ39" s="205">
        <f t="shared" si="24"/>
        <v>0</v>
      </c>
      <c r="BA39" s="205">
        <f t="shared" si="25"/>
        <v>0</v>
      </c>
      <c r="BB39" s="205">
        <f t="shared" si="26"/>
        <v>0</v>
      </c>
      <c r="BC39" s="205">
        <f t="shared" si="27"/>
        <v>0</v>
      </c>
      <c r="BD39" s="205">
        <f t="shared" si="28"/>
        <v>0</v>
      </c>
      <c r="BE39" s="205">
        <f t="shared" si="29"/>
        <v>0</v>
      </c>
      <c r="BF39" s="205">
        <f t="shared" si="30"/>
        <v>0</v>
      </c>
      <c r="BG39" s="206">
        <f t="shared" si="31"/>
        <v>0</v>
      </c>
      <c r="BH39" s="46">
        <f t="shared" si="32"/>
        <v>0</v>
      </c>
      <c r="BI39" s="205">
        <f t="shared" si="33"/>
        <v>0</v>
      </c>
      <c r="BJ39" s="205">
        <f t="shared" si="34"/>
        <v>0</v>
      </c>
      <c r="BK39" s="205">
        <f t="shared" si="35"/>
        <v>0</v>
      </c>
      <c r="BL39" s="205">
        <f t="shared" si="36"/>
        <v>0</v>
      </c>
      <c r="BM39" s="205">
        <f t="shared" si="37"/>
        <v>0</v>
      </c>
      <c r="BN39" s="205">
        <f t="shared" si="38"/>
        <v>0</v>
      </c>
      <c r="BO39" s="205">
        <f t="shared" si="39"/>
        <v>0</v>
      </c>
      <c r="BP39" s="206">
        <f t="shared" si="40"/>
        <v>0</v>
      </c>
      <c r="BQ39" s="206">
        <f t="shared" si="41"/>
        <v>0</v>
      </c>
      <c r="BR39" s="7">
        <f t="shared" si="42"/>
        <v>0</v>
      </c>
      <c r="BS39" t="str">
        <f t="shared" si="43"/>
        <v/>
      </c>
      <c r="BT39" s="340" t="e">
        <f>IF(S39="-","-",VLOOKUP($A39,KALBat!$A$10:$AR$1193,BT$9,FALSE)-S39)</f>
        <v>#N/A</v>
      </c>
      <c r="BU39" s="340" t="e">
        <f>IF(T39="-","-",VLOOKUP($A39,KALBat!$A$10:$AR$1193,BU$9,FALSE)-T39)</f>
        <v>#N/A</v>
      </c>
      <c r="BV39" s="340" t="e">
        <f>IF(U39="-","-",VLOOKUP($A39,KALBat!$A$10:$AR$1193,BV$9,FALSE)-U39)</f>
        <v>#N/A</v>
      </c>
      <c r="BW39" s="340" t="e">
        <f>IF(V39="-","-",VLOOKUP($A39,KALBat!$A$10:$AR$1193,BW$9,FALSE)-V39)</f>
        <v>#N/A</v>
      </c>
      <c r="BX39" s="340" t="e">
        <f>IF(W39="-","-",VLOOKUP($A39,KALBat!$A$10:$AR$1193,BX$9,FALSE)-W39)</f>
        <v>#N/A</v>
      </c>
      <c r="BY39" s="340" t="e">
        <f>IF(X39="-","-",VLOOKUP($A39,KALBat!$A$10:$AR$1193,BY$9,FALSE)-X39)</f>
        <v>#N/A</v>
      </c>
      <c r="BZ39" s="340" t="e">
        <f>IF(Y39="-","-",VLOOKUP($A39,KALBat!$A$10:$AR$1193,BZ$9,FALSE)-Y39)</f>
        <v>#N/A</v>
      </c>
      <c r="CA39" s="340" t="e">
        <f>IF(Z39="-","-",VLOOKUP($A39,KALBat!$A$10:$AR$1193,CA$9,FALSE)-Z39)</f>
        <v>#N/A</v>
      </c>
      <c r="CB39" s="340" t="e">
        <f>IF(AA39="-","-",VLOOKUP($A39,KALBat!$A$10:$AR$1193,CB$9,FALSE)-AA39)</f>
        <v>#N/A</v>
      </c>
      <c r="CC39" s="340" t="e">
        <f>IF(AB39="-","-",VLOOKUP($A39,KALBat!$A$10:$AR$1193,CC$9,FALSE)-AB39)</f>
        <v>#N/A</v>
      </c>
      <c r="CD39" s="340" t="e">
        <f>IF(AC39="-","-",VLOOKUP($A39,KALBat!$A$10:$AR$1193,CD$9,FALSE)-AC39)</f>
        <v>#N/A</v>
      </c>
      <c r="CE39" s="340" t="e">
        <f>IF(AD39="-","-",VLOOKUP($A39,KALBat!$A$10:$AR$1193,CE$9,FALSE)-AD39)</f>
        <v>#N/A</v>
      </c>
      <c r="CF39" s="340" t="e">
        <f>IF(AE39="-","-",VLOOKUP($A39,KALBat!$A$10:$AR$1193,CF$9,FALSE)-AE39)</f>
        <v>#N/A</v>
      </c>
      <c r="CG39" s="340" t="str">
        <f>IF(AF39="-","-",VLOOKUP($A39,KALBat!$A$10:$AR$1193,CG$9,FALSE)-AF39)</f>
        <v>-</v>
      </c>
      <c r="CH39" s="340" t="str">
        <f>IF(AG39="-","-",VLOOKUP($A39,KALBat!$A$10:$AR$1193,CH$9,FALSE)-AG39)</f>
        <v>-</v>
      </c>
      <c r="CI39" s="340" t="str">
        <f>IF(AH39="-","-",VLOOKUP($A39,KALBat!$A$10:$AR$1193,CI$9,FALSE)-AH39)</f>
        <v>-</v>
      </c>
      <c r="CJ39" s="340" t="str">
        <f>IF(AI39="-","-",VLOOKUP($A39,KALBat!$A$10:$AR$1193,CJ$9,FALSE)-AI39)</f>
        <v>-</v>
      </c>
      <c r="CK39" s="340" t="str">
        <f>IF(AJ39="-","-",VLOOKUP($A39,KALBat!$A$10:$AR$1193,CK$9,FALSE)-AJ39)</f>
        <v>-</v>
      </c>
      <c r="CL39" s="340" t="str">
        <f>IF(AK39="-","-",VLOOKUP($A39,KALBat!$A$10:$AR$1193,CL$9,FALSE)-AK39)</f>
        <v>-</v>
      </c>
      <c r="CM39" s="340" t="str">
        <f>IF(AL39="-","-",VLOOKUP($A39,KALBat!$A$10:$AR$1193,CM$9,FALSE)-AL39)</f>
        <v>-</v>
      </c>
      <c r="CN39" s="340" t="str">
        <f>IF(AM39="-","-",VLOOKUP($A39,KALBat!$A$10:$AR$1193,CN$9,FALSE)-AM39)</f>
        <v>-</v>
      </c>
      <c r="CO39" s="340" t="e">
        <f>IF(AN39="-","-",VLOOKUP($A39,KALBat!$A$10:$AR$1193,CO$9,FALSE)-AN39)</f>
        <v>#N/A</v>
      </c>
      <c r="CP39" s="340" t="e">
        <f>IF(AO39="-","-",VLOOKUP($A39,KALBat!$A$10:$AR$1193,CP$9,FALSE)-AO39)</f>
        <v>#N/A</v>
      </c>
      <c r="CQ39" s="340" t="e">
        <f>IF(AP39="-","-",VLOOKUP($A39,KALBat!$A$10:$AR$1193,CQ$9,FALSE)-AP39)</f>
        <v>#N/A</v>
      </c>
      <c r="CR39" s="84" t="e">
        <f t="shared" si="44"/>
        <v>#N/A</v>
      </c>
      <c r="CS39" s="84" t="e">
        <f t="shared" si="45"/>
        <v>#N/A</v>
      </c>
      <c r="CT39" s="84" t="e">
        <f t="shared" si="46"/>
        <v>#N/A</v>
      </c>
      <c r="CU39" s="84" t="e">
        <f t="shared" si="47"/>
        <v>#N/A</v>
      </c>
      <c r="CV39" s="84" t="e">
        <f t="shared" si="48"/>
        <v>#N/A</v>
      </c>
    </row>
    <row r="40" spans="1:100" x14ac:dyDescent="0.25">
      <c r="A40" s="340" t="str">
        <f t="shared" si="49"/>
        <v>Byung-hee Kim</v>
      </c>
      <c r="B40" s="339"/>
      <c r="C40" s="339"/>
      <c r="D40" s="339" t="str">
        <f t="shared" si="50"/>
        <v>-</v>
      </c>
      <c r="E40" s="339" t="str">
        <f t="shared" si="51"/>
        <v>-</v>
      </c>
      <c r="F40" s="339" t="str">
        <f t="shared" si="52"/>
        <v>K</v>
      </c>
      <c r="G40" t="s">
        <v>88</v>
      </c>
      <c r="H40" t="s">
        <v>620</v>
      </c>
      <c r="I40" s="339" t="s">
        <v>621</v>
      </c>
      <c r="J40" t="s">
        <v>528</v>
      </c>
      <c r="K40" t="s">
        <v>198</v>
      </c>
      <c r="L40">
        <v>24</v>
      </c>
      <c r="M40" t="s">
        <v>94</v>
      </c>
      <c r="N40" t="s">
        <v>94</v>
      </c>
      <c r="O40" t="s">
        <v>40</v>
      </c>
      <c r="P40" s="257" t="s">
        <v>36</v>
      </c>
      <c r="Q40" t="s">
        <v>215</v>
      </c>
      <c r="R40" s="257" t="s">
        <v>214</v>
      </c>
      <c r="S40">
        <v>4</v>
      </c>
      <c r="T40">
        <v>4</v>
      </c>
      <c r="U40">
        <v>2</v>
      </c>
      <c r="V40">
        <v>5</v>
      </c>
      <c r="W40" s="257">
        <v>5</v>
      </c>
      <c r="X40">
        <v>4</v>
      </c>
      <c r="Y40">
        <v>4</v>
      </c>
      <c r="Z40">
        <v>2</v>
      </c>
      <c r="AA40">
        <v>6</v>
      </c>
      <c r="AB40" s="257">
        <v>5</v>
      </c>
      <c r="AC40">
        <v>3</v>
      </c>
      <c r="AD40">
        <v>6</v>
      </c>
      <c r="AE40">
        <v>1</v>
      </c>
      <c r="AF40" t="s">
        <v>35</v>
      </c>
      <c r="AG40">
        <v>8</v>
      </c>
      <c r="AH40">
        <v>5</v>
      </c>
      <c r="AI40" t="s">
        <v>35</v>
      </c>
      <c r="AJ40" t="s">
        <v>35</v>
      </c>
      <c r="AK40">
        <v>8</v>
      </c>
      <c r="AL40">
        <v>4</v>
      </c>
      <c r="AM40" s="257">
        <v>6</v>
      </c>
      <c r="AN40">
        <v>9</v>
      </c>
      <c r="AO40">
        <v>10</v>
      </c>
      <c r="AP40" s="257">
        <v>10</v>
      </c>
      <c r="AQ40" s="78" t="s">
        <v>35</v>
      </c>
      <c r="AR40" s="257">
        <v>0</v>
      </c>
      <c r="AS40" s="6">
        <f t="shared" si="17"/>
        <v>2.6666666666666665</v>
      </c>
      <c r="AT40" s="9" t="str">
        <f t="shared" si="18"/>
        <v>Minors</v>
      </c>
      <c r="AU40" s="6">
        <f t="shared" si="19"/>
        <v>3</v>
      </c>
      <c r="AV40" s="6" t="str">
        <f t="shared" si="20"/>
        <v>Minors</v>
      </c>
      <c r="AW40" s="9">
        <f t="shared" si="21"/>
        <v>3</v>
      </c>
      <c r="AX40" s="9" t="str">
        <f t="shared" si="22"/>
        <v>Minors</v>
      </c>
      <c r="AY40" s="46">
        <f t="shared" si="23"/>
        <v>0</v>
      </c>
      <c r="AZ40" s="256">
        <f t="shared" si="24"/>
        <v>0</v>
      </c>
      <c r="BA40" s="256">
        <f t="shared" si="25"/>
        <v>0</v>
      </c>
      <c r="BB40" s="256">
        <f t="shared" si="26"/>
        <v>0</v>
      </c>
      <c r="BC40" s="256">
        <f t="shared" si="27"/>
        <v>0</v>
      </c>
      <c r="BD40" s="256">
        <f t="shared" si="28"/>
        <v>0</v>
      </c>
      <c r="BE40" s="256">
        <f t="shared" si="29"/>
        <v>0</v>
      </c>
      <c r="BF40" s="256">
        <f t="shared" si="30"/>
        <v>0</v>
      </c>
      <c r="BG40" s="257">
        <f t="shared" si="31"/>
        <v>0</v>
      </c>
      <c r="BH40" s="46">
        <f t="shared" si="32"/>
        <v>0</v>
      </c>
      <c r="BI40" s="256">
        <f t="shared" si="33"/>
        <v>0</v>
      </c>
      <c r="BJ40" s="256">
        <f t="shared" si="34"/>
        <v>0</v>
      </c>
      <c r="BK40" s="256">
        <f t="shared" si="35"/>
        <v>0</v>
      </c>
      <c r="BL40" s="256">
        <f t="shared" si="36"/>
        <v>0</v>
      </c>
      <c r="BM40" s="256">
        <f t="shared" si="37"/>
        <v>0</v>
      </c>
      <c r="BN40" s="256">
        <f t="shared" si="38"/>
        <v>0</v>
      </c>
      <c r="BO40" s="256">
        <f t="shared" si="39"/>
        <v>0</v>
      </c>
      <c r="BP40" s="257">
        <f t="shared" si="40"/>
        <v>0</v>
      </c>
      <c r="BQ40" s="257">
        <f t="shared" si="41"/>
        <v>6</v>
      </c>
      <c r="BR40" s="7">
        <f t="shared" si="42"/>
        <v>2</v>
      </c>
      <c r="BS40" t="str">
        <f t="shared" si="43"/>
        <v/>
      </c>
      <c r="BT40" s="340">
        <f>IF(S40="-","-",VLOOKUP($A40,KALBat!$A$10:$AR$1193,BT$9,FALSE)-S40)</f>
        <v>0</v>
      </c>
      <c r="BU40" s="340">
        <f>IF(T40="-","-",VLOOKUP($A40,KALBat!$A$10:$AR$1193,BU$9,FALSE)-T40)</f>
        <v>0</v>
      </c>
      <c r="BV40" s="340">
        <f>IF(U40="-","-",VLOOKUP($A40,KALBat!$A$10:$AR$1193,BV$9,FALSE)-U40)</f>
        <v>0</v>
      </c>
      <c r="BW40" s="340">
        <f>IF(V40="-","-",VLOOKUP($A40,KALBat!$A$10:$AR$1193,BW$9,FALSE)-V40)</f>
        <v>0</v>
      </c>
      <c r="BX40" s="340">
        <f>IF(W40="-","-",VLOOKUP($A40,KALBat!$A$10:$AR$1193,BX$9,FALSE)-W40)</f>
        <v>0</v>
      </c>
      <c r="BY40" s="340">
        <f>IF(X40="-","-",VLOOKUP($A40,KALBat!$A$10:$AR$1193,BY$9,FALSE)-X40)</f>
        <v>0</v>
      </c>
      <c r="BZ40" s="340">
        <f>IF(Y40="-","-",VLOOKUP($A40,KALBat!$A$10:$AR$1193,BZ$9,FALSE)-Y40)</f>
        <v>1</v>
      </c>
      <c r="CA40" s="340">
        <f>IF(Z40="-","-",VLOOKUP($A40,KALBat!$A$10:$AR$1193,CA$9,FALSE)-Z40)</f>
        <v>0</v>
      </c>
      <c r="CB40" s="340">
        <f>IF(AA40="-","-",VLOOKUP($A40,KALBat!$A$10:$AR$1193,CB$9,FALSE)-AA40)</f>
        <v>0</v>
      </c>
      <c r="CC40" s="340">
        <f>IF(AB40="-","-",VLOOKUP($A40,KALBat!$A$10:$AR$1193,CC$9,FALSE)-AB40)</f>
        <v>0</v>
      </c>
      <c r="CD40" s="340">
        <f>IF(AC40="-","-",VLOOKUP($A40,KALBat!$A$10:$AR$1193,CD$9,FALSE)-AC40)</f>
        <v>0</v>
      </c>
      <c r="CE40" s="340">
        <f>IF(AD40="-","-",VLOOKUP($A40,KALBat!$A$10:$AR$1193,CE$9,FALSE)-AD40)</f>
        <v>0</v>
      </c>
      <c r="CF40" s="340">
        <f>IF(AE40="-","-",VLOOKUP($A40,KALBat!$A$10:$AR$1193,CF$9,FALSE)-AE40)</f>
        <v>0</v>
      </c>
      <c r="CG40" s="340" t="str">
        <f>IF(AF40="-","-",VLOOKUP($A40,KALBat!$A$10:$AR$1193,CG$9,FALSE)-AF40)</f>
        <v>-</v>
      </c>
      <c r="CH40" s="340">
        <f>IF(AG40="-","-",VLOOKUP($A40,KALBat!$A$10:$AR$1193,CH$9,FALSE)-AG40)</f>
        <v>0</v>
      </c>
      <c r="CI40" s="340">
        <f>IF(AH40="-","-",VLOOKUP($A40,KALBat!$A$10:$AR$1193,CI$9,FALSE)-AH40)</f>
        <v>0</v>
      </c>
      <c r="CJ40" s="340" t="str">
        <f>IF(AI40="-","-",VLOOKUP($A40,KALBat!$A$10:$AR$1193,CJ$9,FALSE)-AI40)</f>
        <v>-</v>
      </c>
      <c r="CK40" s="340" t="str">
        <f>IF(AJ40="-","-",VLOOKUP($A40,KALBat!$A$10:$AR$1193,CK$9,FALSE)-AJ40)</f>
        <v>-</v>
      </c>
      <c r="CL40" s="340">
        <f>IF(AK40="-","-",VLOOKUP($A40,KALBat!$A$10:$AR$1193,CL$9,FALSE)-AK40)</f>
        <v>0</v>
      </c>
      <c r="CM40" s="340">
        <f>IF(AL40="-","-",VLOOKUP($A40,KALBat!$A$10:$AR$1193,CM$9,FALSE)-AL40)</f>
        <v>0</v>
      </c>
      <c r="CN40" s="340">
        <f>IF(AM40="-","-",VLOOKUP($A40,KALBat!$A$10:$AR$1193,CN$9,FALSE)-AM40)</f>
        <v>-1</v>
      </c>
      <c r="CO40" s="340">
        <f>IF(AN40="-","-",VLOOKUP($A40,KALBat!$A$10:$AR$1193,CO$9,FALSE)-AN40)</f>
        <v>0</v>
      </c>
      <c r="CP40" s="340">
        <f>IF(AO40="-","-",VLOOKUP($A40,KALBat!$A$10:$AR$1193,CP$9,FALSE)-AO40)</f>
        <v>0</v>
      </c>
      <c r="CQ40" s="340">
        <f>IF(AP40="-","-",VLOOKUP($A40,KALBat!$A$10:$AR$1193,CQ$9,FALSE)-AP40)</f>
        <v>0</v>
      </c>
      <c r="CR40" s="84">
        <f t="shared" si="44"/>
        <v>0</v>
      </c>
      <c r="CS40" s="84">
        <f t="shared" si="45"/>
        <v>1</v>
      </c>
      <c r="CT40" s="84">
        <f t="shared" si="46"/>
        <v>-1</v>
      </c>
      <c r="CU40" s="84">
        <f t="shared" si="47"/>
        <v>0</v>
      </c>
      <c r="CV40" s="84">
        <f t="shared" si="48"/>
        <v>0</v>
      </c>
    </row>
    <row r="41" spans="1:100" x14ac:dyDescent="0.25">
      <c r="A41" s="340" t="str">
        <f t="shared" si="49"/>
        <v>Carlos Martínez</v>
      </c>
      <c r="B41" s="339"/>
      <c r="C41" s="339"/>
      <c r="D41" s="339" t="str">
        <f t="shared" si="50"/>
        <v>-</v>
      </c>
      <c r="E41" s="339" t="str">
        <f t="shared" si="51"/>
        <v>-</v>
      </c>
      <c r="F41" s="339" t="str">
        <f t="shared" si="52"/>
        <v>K</v>
      </c>
      <c r="G41" t="s">
        <v>84</v>
      </c>
      <c r="H41" t="s">
        <v>592</v>
      </c>
      <c r="I41" s="339" t="s">
        <v>635</v>
      </c>
      <c r="J41" t="s">
        <v>533</v>
      </c>
      <c r="K41" t="s">
        <v>199</v>
      </c>
      <c r="L41">
        <v>23</v>
      </c>
      <c r="M41" t="s">
        <v>94</v>
      </c>
      <c r="N41" t="s">
        <v>94</v>
      </c>
      <c r="O41" t="s">
        <v>40</v>
      </c>
      <c r="P41" s="3" t="s">
        <v>40</v>
      </c>
      <c r="Q41" t="s">
        <v>213</v>
      </c>
      <c r="R41" s="3" t="s">
        <v>215</v>
      </c>
      <c r="S41">
        <v>4</v>
      </c>
      <c r="T41">
        <v>4</v>
      </c>
      <c r="U41">
        <v>2</v>
      </c>
      <c r="V41">
        <v>3</v>
      </c>
      <c r="W41" s="3">
        <v>8</v>
      </c>
      <c r="X41">
        <v>4</v>
      </c>
      <c r="Y41">
        <v>4</v>
      </c>
      <c r="Z41">
        <v>2</v>
      </c>
      <c r="AA41">
        <v>3</v>
      </c>
      <c r="AB41" s="3">
        <v>8</v>
      </c>
      <c r="AC41">
        <v>2</v>
      </c>
      <c r="AD41">
        <v>2</v>
      </c>
      <c r="AE41">
        <v>7</v>
      </c>
      <c r="AF41">
        <v>4</v>
      </c>
      <c r="AG41">
        <v>2</v>
      </c>
      <c r="AH41" t="s">
        <v>35</v>
      </c>
      <c r="AI41" t="s">
        <v>35</v>
      </c>
      <c r="AJ41" t="s">
        <v>35</v>
      </c>
      <c r="AK41" t="s">
        <v>35</v>
      </c>
      <c r="AL41" t="s">
        <v>35</v>
      </c>
      <c r="AM41" s="3" t="s">
        <v>35</v>
      </c>
      <c r="AN41">
        <v>2</v>
      </c>
      <c r="AO41">
        <v>4</v>
      </c>
      <c r="AP41" s="3">
        <v>1</v>
      </c>
      <c r="AQ41" s="78" t="s">
        <v>35</v>
      </c>
      <c r="AR41" s="3">
        <v>0</v>
      </c>
      <c r="AS41" s="6">
        <f t="shared" si="17"/>
        <v>2</v>
      </c>
      <c r="AT41" s="9" t="str">
        <f t="shared" si="18"/>
        <v>Minors</v>
      </c>
      <c r="AU41" s="6">
        <f t="shared" si="19"/>
        <v>2</v>
      </c>
      <c r="AV41" s="6" t="str">
        <f t="shared" si="20"/>
        <v>Minors</v>
      </c>
      <c r="AW41" s="9">
        <f t="shared" si="21"/>
        <v>2</v>
      </c>
      <c r="AX41" s="9" t="str">
        <f t="shared" si="22"/>
        <v>Minors</v>
      </c>
      <c r="AY41" s="46">
        <f t="shared" si="23"/>
        <v>0</v>
      </c>
      <c r="AZ41" s="5">
        <f t="shared" si="24"/>
        <v>0</v>
      </c>
      <c r="BA41" s="5">
        <f t="shared" si="25"/>
        <v>0</v>
      </c>
      <c r="BB41" s="5">
        <f t="shared" si="26"/>
        <v>0</v>
      </c>
      <c r="BC41" s="5">
        <f t="shared" si="27"/>
        <v>0</v>
      </c>
      <c r="BD41" s="5">
        <f t="shared" si="28"/>
        <v>0</v>
      </c>
      <c r="BE41" s="5">
        <f t="shared" si="29"/>
        <v>0</v>
      </c>
      <c r="BF41" s="5">
        <f t="shared" si="30"/>
        <v>0</v>
      </c>
      <c r="BG41" s="3">
        <f t="shared" si="31"/>
        <v>0</v>
      </c>
      <c r="BH41" s="46">
        <f t="shared" si="32"/>
        <v>0</v>
      </c>
      <c r="BI41" s="5">
        <f t="shared" si="33"/>
        <v>0</v>
      </c>
      <c r="BJ41" s="5">
        <f t="shared" si="34"/>
        <v>0</v>
      </c>
      <c r="BK41" s="5">
        <f t="shared" si="35"/>
        <v>0</v>
      </c>
      <c r="BL41" s="5">
        <f t="shared" si="36"/>
        <v>0</v>
      </c>
      <c r="BM41" s="5">
        <f t="shared" si="37"/>
        <v>0</v>
      </c>
      <c r="BN41" s="5">
        <f t="shared" si="38"/>
        <v>0</v>
      </c>
      <c r="BO41" s="5">
        <f t="shared" si="39"/>
        <v>0</v>
      </c>
      <c r="BP41" s="3">
        <f t="shared" si="40"/>
        <v>0</v>
      </c>
      <c r="BQ41" s="3">
        <f t="shared" si="41"/>
        <v>0</v>
      </c>
      <c r="BR41" s="7">
        <f t="shared" si="42"/>
        <v>0</v>
      </c>
      <c r="BS41" t="str">
        <f t="shared" si="43"/>
        <v/>
      </c>
      <c r="BT41" s="340" t="e">
        <f>IF(S41="-","-",VLOOKUP($A41,KALBat!$A$10:$AR$1193,BT$9,FALSE)-S41)</f>
        <v>#N/A</v>
      </c>
      <c r="BU41" s="340" t="e">
        <f>IF(T41="-","-",VLOOKUP($A41,KALBat!$A$10:$AR$1193,BU$9,FALSE)-T41)</f>
        <v>#N/A</v>
      </c>
      <c r="BV41" s="340" t="e">
        <f>IF(U41="-","-",VLOOKUP($A41,KALBat!$A$10:$AR$1193,BV$9,FALSE)-U41)</f>
        <v>#N/A</v>
      </c>
      <c r="BW41" s="340" t="e">
        <f>IF(V41="-","-",VLOOKUP($A41,KALBat!$A$10:$AR$1193,BW$9,FALSE)-V41)</f>
        <v>#N/A</v>
      </c>
      <c r="BX41" s="340" t="e">
        <f>IF(W41="-","-",VLOOKUP($A41,KALBat!$A$10:$AR$1193,BX$9,FALSE)-W41)</f>
        <v>#N/A</v>
      </c>
      <c r="BY41" s="340" t="e">
        <f>IF(X41="-","-",VLOOKUP($A41,KALBat!$A$10:$AR$1193,BY$9,FALSE)-X41)</f>
        <v>#N/A</v>
      </c>
      <c r="BZ41" s="340" t="e">
        <f>IF(Y41="-","-",VLOOKUP($A41,KALBat!$A$10:$AR$1193,BZ$9,FALSE)-Y41)</f>
        <v>#N/A</v>
      </c>
      <c r="CA41" s="340" t="e">
        <f>IF(Z41="-","-",VLOOKUP($A41,KALBat!$A$10:$AR$1193,CA$9,FALSE)-Z41)</f>
        <v>#N/A</v>
      </c>
      <c r="CB41" s="340" t="e">
        <f>IF(AA41="-","-",VLOOKUP($A41,KALBat!$A$10:$AR$1193,CB$9,FALSE)-AA41)</f>
        <v>#N/A</v>
      </c>
      <c r="CC41" s="340" t="e">
        <f>IF(AB41="-","-",VLOOKUP($A41,KALBat!$A$10:$AR$1193,CC$9,FALSE)-AB41)</f>
        <v>#N/A</v>
      </c>
      <c r="CD41" s="340" t="e">
        <f>IF(AC41="-","-",VLOOKUP($A41,KALBat!$A$10:$AR$1193,CD$9,FALSE)-AC41)</f>
        <v>#N/A</v>
      </c>
      <c r="CE41" s="340" t="e">
        <f>IF(AD41="-","-",VLOOKUP($A41,KALBat!$A$10:$AR$1193,CE$9,FALSE)-AD41)</f>
        <v>#N/A</v>
      </c>
      <c r="CF41" s="340" t="e">
        <f>IF(AE41="-","-",VLOOKUP($A41,KALBat!$A$10:$AR$1193,CF$9,FALSE)-AE41)</f>
        <v>#N/A</v>
      </c>
      <c r="CG41" s="340" t="e">
        <f>IF(AF41="-","-",VLOOKUP($A41,KALBat!$A$10:$AR$1193,CG$9,FALSE)-AF41)</f>
        <v>#N/A</v>
      </c>
      <c r="CH41" s="340" t="e">
        <f>IF(AG41="-","-",VLOOKUP($A41,KALBat!$A$10:$AR$1193,CH$9,FALSE)-AG41)</f>
        <v>#N/A</v>
      </c>
      <c r="CI41" s="340" t="str">
        <f>IF(AH41="-","-",VLOOKUP($A41,KALBat!$A$10:$AR$1193,CI$9,FALSE)-AH41)</f>
        <v>-</v>
      </c>
      <c r="CJ41" s="340" t="str">
        <f>IF(AI41="-","-",VLOOKUP($A41,KALBat!$A$10:$AR$1193,CJ$9,FALSE)-AI41)</f>
        <v>-</v>
      </c>
      <c r="CK41" s="340" t="str">
        <f>IF(AJ41="-","-",VLOOKUP($A41,KALBat!$A$10:$AR$1193,CK$9,FALSE)-AJ41)</f>
        <v>-</v>
      </c>
      <c r="CL41" s="340" t="str">
        <f>IF(AK41="-","-",VLOOKUP($A41,KALBat!$A$10:$AR$1193,CL$9,FALSE)-AK41)</f>
        <v>-</v>
      </c>
      <c r="CM41" s="340" t="str">
        <f>IF(AL41="-","-",VLOOKUP($A41,KALBat!$A$10:$AR$1193,CM$9,FALSE)-AL41)</f>
        <v>-</v>
      </c>
      <c r="CN41" s="340" t="str">
        <f>IF(AM41="-","-",VLOOKUP($A41,KALBat!$A$10:$AR$1193,CN$9,FALSE)-AM41)</f>
        <v>-</v>
      </c>
      <c r="CO41" s="340" t="e">
        <f>IF(AN41="-","-",VLOOKUP($A41,KALBat!$A$10:$AR$1193,CO$9,FALSE)-AN41)</f>
        <v>#N/A</v>
      </c>
      <c r="CP41" s="340" t="e">
        <f>IF(AO41="-","-",VLOOKUP($A41,KALBat!$A$10:$AR$1193,CP$9,FALSE)-AO41)</f>
        <v>#N/A</v>
      </c>
      <c r="CQ41" s="340" t="e">
        <f>IF(AP41="-","-",VLOOKUP($A41,KALBat!$A$10:$AR$1193,CQ$9,FALSE)-AP41)</f>
        <v>#N/A</v>
      </c>
      <c r="CR41" s="84" t="e">
        <f t="shared" si="44"/>
        <v>#N/A</v>
      </c>
      <c r="CS41" s="84" t="e">
        <f t="shared" si="45"/>
        <v>#N/A</v>
      </c>
      <c r="CT41" s="84" t="e">
        <f t="shared" si="46"/>
        <v>#N/A</v>
      </c>
      <c r="CU41" s="84" t="e">
        <f t="shared" si="47"/>
        <v>#N/A</v>
      </c>
      <c r="CV41" s="84" t="e">
        <f t="shared" si="48"/>
        <v>#N/A</v>
      </c>
    </row>
    <row r="42" spans="1:100" x14ac:dyDescent="0.25">
      <c r="A42" s="340" t="str">
        <f t="shared" si="49"/>
        <v>Juan Ortíz</v>
      </c>
      <c r="B42" s="339"/>
      <c r="C42" s="339"/>
      <c r="D42" s="339" t="str">
        <f t="shared" si="50"/>
        <v>-</v>
      </c>
      <c r="E42" s="339" t="str">
        <f t="shared" si="51"/>
        <v>-</v>
      </c>
      <c r="F42" s="339" t="str">
        <f t="shared" si="52"/>
        <v>K</v>
      </c>
      <c r="G42" s="84" t="s">
        <v>89</v>
      </c>
      <c r="H42" s="84" t="s">
        <v>466</v>
      </c>
      <c r="I42" s="340" t="s">
        <v>665</v>
      </c>
      <c r="J42" s="84" t="s">
        <v>528</v>
      </c>
      <c r="K42" s="84" t="s">
        <v>198</v>
      </c>
      <c r="L42" s="84">
        <v>23</v>
      </c>
      <c r="M42" s="84" t="s">
        <v>93</v>
      </c>
      <c r="N42" s="84" t="s">
        <v>93</v>
      </c>
      <c r="O42" s="84" t="s">
        <v>40</v>
      </c>
      <c r="P42" s="304" t="s">
        <v>36</v>
      </c>
      <c r="Q42" s="84" t="s">
        <v>213</v>
      </c>
      <c r="R42" s="304" t="s">
        <v>214</v>
      </c>
      <c r="S42" s="84">
        <v>4</v>
      </c>
      <c r="T42" s="84">
        <v>3</v>
      </c>
      <c r="U42" s="84">
        <v>4</v>
      </c>
      <c r="V42" s="84">
        <v>5</v>
      </c>
      <c r="W42" s="304">
        <v>3</v>
      </c>
      <c r="X42" s="84">
        <v>4</v>
      </c>
      <c r="Y42" s="84">
        <v>3</v>
      </c>
      <c r="Z42" s="84">
        <v>4</v>
      </c>
      <c r="AA42" s="84">
        <v>6</v>
      </c>
      <c r="AB42" s="304">
        <v>3</v>
      </c>
      <c r="AC42" s="84">
        <v>4</v>
      </c>
      <c r="AD42" s="84">
        <v>6</v>
      </c>
      <c r="AE42" s="84">
        <v>1</v>
      </c>
      <c r="AF42" s="84" t="s">
        <v>35</v>
      </c>
      <c r="AG42" s="84">
        <v>6</v>
      </c>
      <c r="AH42" s="84" t="s">
        <v>35</v>
      </c>
      <c r="AI42" s="84" t="s">
        <v>35</v>
      </c>
      <c r="AJ42" s="84" t="s">
        <v>35</v>
      </c>
      <c r="AK42" s="84">
        <v>10</v>
      </c>
      <c r="AL42" s="84">
        <v>9</v>
      </c>
      <c r="AM42" s="304">
        <v>8</v>
      </c>
      <c r="AN42" s="84">
        <v>10</v>
      </c>
      <c r="AO42" s="84">
        <v>10</v>
      </c>
      <c r="AP42" s="304">
        <v>10</v>
      </c>
      <c r="AQ42" s="85" t="s">
        <v>35</v>
      </c>
      <c r="AR42" s="304">
        <v>0</v>
      </c>
      <c r="AS42" s="86">
        <f t="shared" si="17"/>
        <v>3.333333333333333</v>
      </c>
      <c r="AT42" s="87" t="str">
        <f t="shared" si="18"/>
        <v>Minors</v>
      </c>
      <c r="AU42" s="86">
        <f t="shared" si="19"/>
        <v>3.666666666666667</v>
      </c>
      <c r="AV42" s="86" t="str">
        <f t="shared" si="20"/>
        <v>Minors</v>
      </c>
      <c r="AW42" s="87">
        <f t="shared" si="21"/>
        <v>3.666666666666667</v>
      </c>
      <c r="AX42" s="87" t="str">
        <f t="shared" si="22"/>
        <v>Minors</v>
      </c>
      <c r="AY42" s="302">
        <f t="shared" si="23"/>
        <v>0</v>
      </c>
      <c r="AZ42" s="303">
        <f t="shared" si="24"/>
        <v>0</v>
      </c>
      <c r="BA42" s="303">
        <f t="shared" si="25"/>
        <v>0</v>
      </c>
      <c r="BB42" s="303">
        <f t="shared" si="26"/>
        <v>0</v>
      </c>
      <c r="BC42" s="303">
        <f t="shared" si="27"/>
        <v>0</v>
      </c>
      <c r="BD42" s="303">
        <f t="shared" si="28"/>
        <v>0</v>
      </c>
      <c r="BE42" s="303">
        <f t="shared" si="29"/>
        <v>0</v>
      </c>
      <c r="BF42" s="303">
        <f t="shared" si="30"/>
        <v>0</v>
      </c>
      <c r="BG42" s="304">
        <f t="shared" si="31"/>
        <v>0</v>
      </c>
      <c r="BH42" s="302">
        <f t="shared" si="32"/>
        <v>0</v>
      </c>
      <c r="BI42" s="303">
        <f t="shared" si="33"/>
        <v>0</v>
      </c>
      <c r="BJ42" s="303">
        <f t="shared" si="34"/>
        <v>0</v>
      </c>
      <c r="BK42" s="303">
        <f t="shared" si="35"/>
        <v>0</v>
      </c>
      <c r="BL42" s="303">
        <f t="shared" si="36"/>
        <v>0</v>
      </c>
      <c r="BM42" s="303">
        <f t="shared" si="37"/>
        <v>0</v>
      </c>
      <c r="BN42" s="303">
        <f t="shared" si="38"/>
        <v>0</v>
      </c>
      <c r="BO42" s="303">
        <f t="shared" si="39"/>
        <v>0</v>
      </c>
      <c r="BP42" s="304">
        <f t="shared" si="40"/>
        <v>0</v>
      </c>
      <c r="BQ42" s="304">
        <f t="shared" si="41"/>
        <v>6</v>
      </c>
      <c r="BR42" s="89">
        <f t="shared" si="42"/>
        <v>2</v>
      </c>
      <c r="BS42" s="84" t="str">
        <f t="shared" si="43"/>
        <v/>
      </c>
      <c r="BT42" s="340">
        <f>IF(S42="-","-",VLOOKUP($A42,KALBat!$A$10:$AR$1193,BT$9,FALSE)-S42)</f>
        <v>-1</v>
      </c>
      <c r="BU42" s="340">
        <f>IF(T42="-","-",VLOOKUP($A42,KALBat!$A$10:$AR$1193,BU$9,FALSE)-T42)</f>
        <v>0</v>
      </c>
      <c r="BV42" s="340">
        <f>IF(U42="-","-",VLOOKUP($A42,KALBat!$A$10:$AR$1193,BV$9,FALSE)-U42)</f>
        <v>-1</v>
      </c>
      <c r="BW42" s="340">
        <f>IF(V42="-","-",VLOOKUP($A42,KALBat!$A$10:$AR$1193,BW$9,FALSE)-V42)</f>
        <v>0</v>
      </c>
      <c r="BX42" s="340">
        <f>IF(W42="-","-",VLOOKUP($A42,KALBat!$A$10:$AR$1193,BX$9,FALSE)-W42)</f>
        <v>0</v>
      </c>
      <c r="BY42" s="340">
        <f>IF(X42="-","-",VLOOKUP($A42,KALBat!$A$10:$AR$1193,BY$9,FALSE)-X42)</f>
        <v>-1</v>
      </c>
      <c r="BZ42" s="340">
        <f>IF(Y42="-","-",VLOOKUP($A42,KALBat!$A$10:$AR$1193,BZ$9,FALSE)-Y42)</f>
        <v>0</v>
      </c>
      <c r="CA42" s="340">
        <f>IF(Z42="-","-",VLOOKUP($A42,KALBat!$A$10:$AR$1193,CA$9,FALSE)-Z42)</f>
        <v>-1</v>
      </c>
      <c r="CB42" s="340">
        <f>IF(AA42="-","-",VLOOKUP($A42,KALBat!$A$10:$AR$1193,CB$9,FALSE)-AA42)</f>
        <v>-1</v>
      </c>
      <c r="CC42" s="340">
        <f>IF(AB42="-","-",VLOOKUP($A42,KALBat!$A$10:$AR$1193,CC$9,FALSE)-AB42)</f>
        <v>0</v>
      </c>
      <c r="CD42" s="340">
        <f>IF(AC42="-","-",VLOOKUP($A42,KALBat!$A$10:$AR$1193,CD$9,FALSE)-AC42)</f>
        <v>-1</v>
      </c>
      <c r="CE42" s="340">
        <f>IF(AD42="-","-",VLOOKUP($A42,KALBat!$A$10:$AR$1193,CE$9,FALSE)-AD42)</f>
        <v>1</v>
      </c>
      <c r="CF42" s="340">
        <f>IF(AE42="-","-",VLOOKUP($A42,KALBat!$A$10:$AR$1193,CF$9,FALSE)-AE42)</f>
        <v>0</v>
      </c>
      <c r="CG42" s="340" t="str">
        <f>IF(AF42="-","-",VLOOKUP($A42,KALBat!$A$10:$AR$1193,CG$9,FALSE)-AF42)</f>
        <v>-</v>
      </c>
      <c r="CH42" s="340">
        <f>IF(AG42="-","-",VLOOKUP($A42,KALBat!$A$10:$AR$1193,CH$9,FALSE)-AG42)</f>
        <v>0</v>
      </c>
      <c r="CI42" s="340" t="str">
        <f>IF(AH42="-","-",VLOOKUP($A42,KALBat!$A$10:$AR$1193,CI$9,FALSE)-AH42)</f>
        <v>-</v>
      </c>
      <c r="CJ42" s="340" t="str">
        <f>IF(AI42="-","-",VLOOKUP($A42,KALBat!$A$10:$AR$1193,CJ$9,FALSE)-AI42)</f>
        <v>-</v>
      </c>
      <c r="CK42" s="340" t="str">
        <f>IF(AJ42="-","-",VLOOKUP($A42,KALBat!$A$10:$AR$1193,CK$9,FALSE)-AJ42)</f>
        <v>-</v>
      </c>
      <c r="CL42" s="340">
        <f>IF(AK42="-","-",VLOOKUP($A42,KALBat!$A$10:$AR$1193,CL$9,FALSE)-AK42)</f>
        <v>0</v>
      </c>
      <c r="CM42" s="340">
        <f>IF(AL42="-","-",VLOOKUP($A42,KALBat!$A$10:$AR$1193,CM$9,FALSE)-AL42)</f>
        <v>0</v>
      </c>
      <c r="CN42" s="340">
        <f>IF(AM42="-","-",VLOOKUP($A42,KALBat!$A$10:$AR$1193,CN$9,FALSE)-AM42)</f>
        <v>0</v>
      </c>
      <c r="CO42" s="340">
        <f>IF(AN42="-","-",VLOOKUP($A42,KALBat!$A$10:$AR$1193,CO$9,FALSE)-AN42)</f>
        <v>0</v>
      </c>
      <c r="CP42" s="340">
        <f>IF(AO42="-","-",VLOOKUP($A42,KALBat!$A$10:$AR$1193,CP$9,FALSE)-AO42)</f>
        <v>0</v>
      </c>
      <c r="CQ42" s="340">
        <f>IF(AP42="-","-",VLOOKUP($A42,KALBat!$A$10:$AR$1193,CQ$9,FALSE)-AP42)</f>
        <v>0</v>
      </c>
      <c r="CR42" s="84">
        <f t="shared" si="44"/>
        <v>-2</v>
      </c>
      <c r="CS42" s="84">
        <f t="shared" si="45"/>
        <v>-3</v>
      </c>
      <c r="CT42" s="84">
        <f t="shared" si="46"/>
        <v>0</v>
      </c>
      <c r="CU42" s="84">
        <f t="shared" si="47"/>
        <v>0</v>
      </c>
      <c r="CV42" s="84">
        <f t="shared" si="48"/>
        <v>-5</v>
      </c>
    </row>
    <row r="43" spans="1:100" x14ac:dyDescent="0.25">
      <c r="A43" s="340" t="str">
        <f t="shared" si="49"/>
        <v>Dave Provencher</v>
      </c>
      <c r="B43" s="339"/>
      <c r="C43" s="339"/>
      <c r="D43" s="339" t="str">
        <f t="shared" si="50"/>
        <v>-</v>
      </c>
      <c r="E43" s="339" t="str">
        <f t="shared" si="51"/>
        <v>-</v>
      </c>
      <c r="F43" s="339" t="str">
        <f t="shared" si="52"/>
        <v>K</v>
      </c>
      <c r="G43" t="s">
        <v>85</v>
      </c>
      <c r="H43" t="s">
        <v>523</v>
      </c>
      <c r="I43" s="339" t="s">
        <v>524</v>
      </c>
      <c r="J43" t="s">
        <v>468</v>
      </c>
      <c r="K43" t="s">
        <v>469</v>
      </c>
      <c r="L43">
        <v>23</v>
      </c>
      <c r="M43" t="s">
        <v>94</v>
      </c>
      <c r="N43" t="s">
        <v>94</v>
      </c>
      <c r="O43" t="s">
        <v>40</v>
      </c>
      <c r="P43" s="255" t="s">
        <v>36</v>
      </c>
      <c r="Q43" t="s">
        <v>214</v>
      </c>
      <c r="R43" s="255" t="s">
        <v>214</v>
      </c>
      <c r="S43">
        <v>4</v>
      </c>
      <c r="T43">
        <v>6</v>
      </c>
      <c r="U43">
        <v>4</v>
      </c>
      <c r="V43">
        <v>5</v>
      </c>
      <c r="W43" s="255">
        <v>4</v>
      </c>
      <c r="X43">
        <v>5</v>
      </c>
      <c r="Y43">
        <v>6</v>
      </c>
      <c r="Z43">
        <v>4</v>
      </c>
      <c r="AA43">
        <v>6</v>
      </c>
      <c r="AB43" s="255">
        <v>5</v>
      </c>
      <c r="AC43">
        <v>7</v>
      </c>
      <c r="AD43">
        <v>6</v>
      </c>
      <c r="AE43">
        <v>1</v>
      </c>
      <c r="AF43" t="s">
        <v>35</v>
      </c>
      <c r="AG43" t="s">
        <v>35</v>
      </c>
      <c r="AH43">
        <v>7</v>
      </c>
      <c r="AI43">
        <v>4</v>
      </c>
      <c r="AJ43">
        <v>2</v>
      </c>
      <c r="AK43" t="s">
        <v>35</v>
      </c>
      <c r="AL43" t="s">
        <v>35</v>
      </c>
      <c r="AM43" s="255" t="s">
        <v>35</v>
      </c>
      <c r="AN43">
        <v>10</v>
      </c>
      <c r="AO43">
        <v>9</v>
      </c>
      <c r="AP43" s="255">
        <v>10</v>
      </c>
      <c r="AQ43" s="78">
        <v>510000</v>
      </c>
      <c r="AR43" s="255" t="s">
        <v>38</v>
      </c>
      <c r="AS43" s="6">
        <f t="shared" ref="AS43:AS74" si="53">AVERAGE(S43,U43,V43)+IF(OR(S43&gt;7,AND(S43&gt;5,V43&gt;5)),0.5,0)+IF(U43&gt;7,0.25,0)+IF(S43&lt;6,-0.5*(6-S43),0)</f>
        <v>3.333333333333333</v>
      </c>
      <c r="AT43" s="9" t="str">
        <f t="shared" ref="AT43:AT74" si="54">IF(AS43&gt;9,"SuperStar",IF(AS43&gt;8,"Star",IF(AS43&gt;6.5,"GoodReg",IF(AS43&gt;5,"Reg",IF(AS43&gt;4,"Bench","Minors")))))</f>
        <v>Minors</v>
      </c>
      <c r="AU43" s="6">
        <f t="shared" ref="AU43:AU74" si="55">AVERAGE(X43,Z43,AA43)+IF(OR(X43&gt;7,AND(X43&gt;5,AA43&gt;5)),0.5,0)+IF(Z43&gt;7,0.25,0)+IF(X43&lt;6,-0.5*(6-X43),0)</f>
        <v>4.5</v>
      </c>
      <c r="AV43" s="6" t="str">
        <f t="shared" ref="AV43:AV74" si="56">IF(AU43&gt;9,"SuperStar",IF(AU43&gt;8,"Star",IF(AU43&gt;6.5,"GoodReg",IF(AU43&gt;5,"Reg",IF(AU43&gt;4,"Bench","Minors")))))</f>
        <v>Bench</v>
      </c>
      <c r="AW43" s="9">
        <f t="shared" ref="AW43:AW74" si="57">MIN(AS43+(MAX(0,25-L43))^1.5,AU43)</f>
        <v>4.5</v>
      </c>
      <c r="AX43" s="9" t="str">
        <f t="shared" ref="AX43:AX74" si="58">IF(AW43&gt;9,"SuperStar",IF(AW43&gt;8,"Star",IF(AW43&gt;6.5,"GoodReg",IF(AW43&gt;5,"Reg",IF(AW43&gt;4,"Bench","Minors")))))</f>
        <v>Bench</v>
      </c>
      <c r="AY43" s="46">
        <f t="shared" ref="AY43:AY74" si="59">IF(AND(OR(S43+V43&gt;12,AND(S43&gt;6,V43&gt;6)),AN43&gt;6,OR(AO43&gt;=AN43,AO43&gt;6)),1,0)</f>
        <v>0</v>
      </c>
      <c r="AZ43" s="254">
        <f t="shared" ref="AZ43:AZ74" si="60">IF(OR(AND(S43&gt;6,W43&gt;6),S43+V43&gt;12),1,0)</f>
        <v>0</v>
      </c>
      <c r="BA43" s="254">
        <f t="shared" ref="BA43:BA74" si="61">IF(AND(S43&gt;6,U43&gt;6,V43&gt;6),1,0)</f>
        <v>0</v>
      </c>
      <c r="BB43" s="254">
        <f t="shared" ref="BB43:BB74" si="62">IF(AND(U43&gt;7,OR(S43&gt;6,V43&gt;6)),1,0)</f>
        <v>0</v>
      </c>
      <c r="BC43" s="254">
        <f t="shared" ref="BC43:BC74" si="63">IF(AND(U43&gt;6,OR(S43&gt;6,V43&gt;6)),1,0)</f>
        <v>0</v>
      </c>
      <c r="BD43" s="254">
        <f t="shared" ref="BD43:BD74" si="64">IF(AND(OR(S43&gt;6,U43&gt;6),OR(S43&gt;6,V43&gt;6)),1,0)</f>
        <v>0</v>
      </c>
      <c r="BE43" s="254">
        <f t="shared" ref="BE43:BE74" si="65">IF(AND(S43&gt;4,OR(S43&gt;6,U43&gt;6,V43&gt;6)),1,0)</f>
        <v>0</v>
      </c>
      <c r="BF43" s="254">
        <f t="shared" ref="BF43:BF74" si="66">IF(AND(S43&gt;4,OR(S43&gt;6,T43&gt;6,U43&gt;6,V43&gt;6)),1,0)</f>
        <v>0</v>
      </c>
      <c r="BG43" s="255">
        <f t="shared" ref="BG43:BG74" si="67">IF(AND(S43&gt;4,MAX(S43:W43)&gt;6),1,0)</f>
        <v>0</v>
      </c>
      <c r="BH43" s="46">
        <f t="shared" ref="BH43:BH74" si="68">IF(AND(OR(X43+AA43&gt;12,AND(X43&gt;6,AA43&gt;6)),AN43&gt;6,OR(AO43&gt;=AN43,AO43&gt;6)),1,0)</f>
        <v>0</v>
      </c>
      <c r="BI43" s="254">
        <f t="shared" ref="BI43:BI74" si="69">IF(OR(AND(X43&gt;6,AB43&gt;6),X43+AA43&gt;12),1,0)</f>
        <v>0</v>
      </c>
      <c r="BJ43" s="254">
        <f t="shared" ref="BJ43:BJ74" si="70">IF(AND(X43&gt;6,Z43&gt;6,AA43&gt;6),1,0)</f>
        <v>0</v>
      </c>
      <c r="BK43" s="254">
        <f t="shared" ref="BK43:BK74" si="71">IF(AND(Z43&gt;7,OR(X43&gt;6,AA43&gt;6)),1,0)</f>
        <v>0</v>
      </c>
      <c r="BL43" s="254">
        <f t="shared" ref="BL43:BL74" si="72">IF(AND(Z43&gt;6,OR(X43&gt;6,AA43&gt;6)),1,0)</f>
        <v>0</v>
      </c>
      <c r="BM43" s="254">
        <f t="shared" ref="BM43:BM74" si="73">IF(AND(OR(X43&gt;6,Z43&gt;6),OR(X43&gt;6,AA43&gt;6)),1,0)</f>
        <v>0</v>
      </c>
      <c r="BN43" s="254">
        <f t="shared" ref="BN43:BN74" si="74">IF(AND(X43&gt;4,OR(X43&gt;6,Z43&gt;6,AA43&gt;6)),1,0)</f>
        <v>0</v>
      </c>
      <c r="BO43" s="254">
        <f t="shared" ref="BO43:BO74" si="75">IF(AND(X43&gt;4,OR(X43&gt;6,Y43&gt;6,Z43&gt;6,AA43&gt;6)),1,0)</f>
        <v>0</v>
      </c>
      <c r="BP43" s="255">
        <f t="shared" ref="BP43:BP74" si="76">IF(AND(X43&gt;4,MAX(X43:AB43)&gt;6),1,0)</f>
        <v>0</v>
      </c>
      <c r="BQ43" s="255">
        <f t="shared" ref="BQ43:BQ74" si="77">IF(AVERAGE(AN43:AO43)&gt;9,1,0)+IF(AVERAGE(AN43:AO43)&gt;7,1,0)+IF(AN43&gt;7,1,0)+IF(AO43&gt;7,1,0)+IF(AP43&gt;8,1,0)+IF(AP43&gt;6,1,0)</f>
        <v>6</v>
      </c>
      <c r="BR43" s="7">
        <f t="shared" ref="BR43:BR74" si="78">IF(OR(MAX(AF43,AG43,AK43,AM43)&gt;6,MAX(AH43,AI43,AJ43,AL43)&gt;7),2,IF(MAX(AF43:AM43)&gt;4,1,0))</f>
        <v>1</v>
      </c>
      <c r="BS43" t="str">
        <f t="shared" ref="BS43:BS74" si="79">IF(AR43=1,"Yes","")</f>
        <v/>
      </c>
      <c r="BT43" s="340">
        <f>IF(S43="-","-",VLOOKUP($A43,KALBat!$A$10:$AR$1193,BT$9,FALSE)-S43)</f>
        <v>1</v>
      </c>
      <c r="BU43" s="340">
        <f>IF(T43="-","-",VLOOKUP($A43,KALBat!$A$10:$AR$1193,BU$9,FALSE)-T43)</f>
        <v>0</v>
      </c>
      <c r="BV43" s="340">
        <f>IF(U43="-","-",VLOOKUP($A43,KALBat!$A$10:$AR$1193,BV$9,FALSE)-U43)</f>
        <v>0</v>
      </c>
      <c r="BW43" s="340">
        <f>IF(V43="-","-",VLOOKUP($A43,KALBat!$A$10:$AR$1193,BW$9,FALSE)-V43)</f>
        <v>0</v>
      </c>
      <c r="BX43" s="340">
        <f>IF(W43="-","-",VLOOKUP($A43,KALBat!$A$10:$AR$1193,BX$9,FALSE)-W43)</f>
        <v>1</v>
      </c>
      <c r="BY43" s="340">
        <f>IF(X43="-","-",VLOOKUP($A43,KALBat!$A$10:$AR$1193,BY$9,FALSE)-X43)</f>
        <v>0</v>
      </c>
      <c r="BZ43" s="340">
        <f>IF(Y43="-","-",VLOOKUP($A43,KALBat!$A$10:$AR$1193,BZ$9,FALSE)-Y43)</f>
        <v>0</v>
      </c>
      <c r="CA43" s="340">
        <f>IF(Z43="-","-",VLOOKUP($A43,KALBat!$A$10:$AR$1193,CA$9,FALSE)-Z43)</f>
        <v>0</v>
      </c>
      <c r="CB43" s="340">
        <f>IF(AA43="-","-",VLOOKUP($A43,KALBat!$A$10:$AR$1193,CB$9,FALSE)-AA43)</f>
        <v>0</v>
      </c>
      <c r="CC43" s="340">
        <f>IF(AB43="-","-",VLOOKUP($A43,KALBat!$A$10:$AR$1193,CC$9,FALSE)-AB43)</f>
        <v>0</v>
      </c>
      <c r="CD43" s="340">
        <f>IF(AC43="-","-",VLOOKUP($A43,KALBat!$A$10:$AR$1193,CD$9,FALSE)-AC43)</f>
        <v>0</v>
      </c>
      <c r="CE43" s="340">
        <f>IF(AD43="-","-",VLOOKUP($A43,KALBat!$A$10:$AR$1193,CE$9,FALSE)-AD43)</f>
        <v>0</v>
      </c>
      <c r="CF43" s="340">
        <f>IF(AE43="-","-",VLOOKUP($A43,KALBat!$A$10:$AR$1193,CF$9,FALSE)-AE43)</f>
        <v>0</v>
      </c>
      <c r="CG43" s="340" t="str">
        <f>IF(AF43="-","-",VLOOKUP($A43,KALBat!$A$10:$AR$1193,CG$9,FALSE)-AF43)</f>
        <v>-</v>
      </c>
      <c r="CH43" s="340" t="str">
        <f>IF(AG43="-","-",VLOOKUP($A43,KALBat!$A$10:$AR$1193,CH$9,FALSE)-AG43)</f>
        <v>-</v>
      </c>
      <c r="CI43" s="340">
        <f>IF(AH43="-","-",VLOOKUP($A43,KALBat!$A$10:$AR$1193,CI$9,FALSE)-AH43)</f>
        <v>0</v>
      </c>
      <c r="CJ43" s="340">
        <f>IF(AI43="-","-",VLOOKUP($A43,KALBat!$A$10:$AR$1193,CJ$9,FALSE)-AI43)</f>
        <v>-1</v>
      </c>
      <c r="CK43" s="340">
        <f>IF(AJ43="-","-",VLOOKUP($A43,KALBat!$A$10:$AR$1193,CK$9,FALSE)-AJ43)</f>
        <v>0</v>
      </c>
      <c r="CL43" s="340" t="str">
        <f>IF(AK43="-","-",VLOOKUP($A43,KALBat!$A$10:$AR$1193,CL$9,FALSE)-AK43)</f>
        <v>-</v>
      </c>
      <c r="CM43" s="340" t="str">
        <f>IF(AL43="-","-",VLOOKUP($A43,KALBat!$A$10:$AR$1193,CM$9,FALSE)-AL43)</f>
        <v>-</v>
      </c>
      <c r="CN43" s="340" t="str">
        <f>IF(AM43="-","-",VLOOKUP($A43,KALBat!$A$10:$AR$1193,CN$9,FALSE)-AM43)</f>
        <v>-</v>
      </c>
      <c r="CO43" s="340">
        <f>IF(AN43="-","-",VLOOKUP($A43,KALBat!$A$10:$AR$1193,CO$9,FALSE)-AN43)</f>
        <v>-1</v>
      </c>
      <c r="CP43" s="340">
        <f>IF(AO43="-","-",VLOOKUP($A43,KALBat!$A$10:$AR$1193,CP$9,FALSE)-AO43)</f>
        <v>0</v>
      </c>
      <c r="CQ43" s="340">
        <f>IF(AP43="-","-",VLOOKUP($A43,KALBat!$A$10:$AR$1193,CQ$9,FALSE)-AP43)</f>
        <v>0</v>
      </c>
      <c r="CR43" s="84">
        <f t="shared" ref="CR43:CR74" si="80">SUM(BT43:BX43)</f>
        <v>2</v>
      </c>
      <c r="CS43" s="84">
        <f t="shared" ref="CS43:CS74" si="81">SUM(BY43:CC43)</f>
        <v>0</v>
      </c>
      <c r="CT43" s="84">
        <f t="shared" ref="CT43:CT74" si="82">SUM(CD43:CN43)</f>
        <v>-1</v>
      </c>
      <c r="CU43" s="84">
        <f t="shared" ref="CU43:CU74" si="83">SUM(CO43:CQ43)</f>
        <v>-1</v>
      </c>
      <c r="CV43" s="84">
        <f t="shared" ref="CV43:CV74" si="84">SUM(CR43:CU43)</f>
        <v>0</v>
      </c>
    </row>
    <row r="44" spans="1:100" x14ac:dyDescent="0.25">
      <c r="A44" s="340" t="str">
        <f t="shared" si="49"/>
        <v>Pepe Ruíz</v>
      </c>
      <c r="B44" s="339"/>
      <c r="C44" s="339"/>
      <c r="D44" s="339" t="str">
        <f t="shared" si="50"/>
        <v>-</v>
      </c>
      <c r="E44" s="339" t="str">
        <f t="shared" si="51"/>
        <v>-</v>
      </c>
      <c r="F44" s="339" t="str">
        <f t="shared" si="52"/>
        <v>K</v>
      </c>
      <c r="G44" t="s">
        <v>86</v>
      </c>
      <c r="H44" t="s">
        <v>637</v>
      </c>
      <c r="I44" s="339" t="s">
        <v>695</v>
      </c>
      <c r="J44" t="s">
        <v>528</v>
      </c>
      <c r="K44" t="s">
        <v>198</v>
      </c>
      <c r="L44">
        <v>27</v>
      </c>
      <c r="M44" t="s">
        <v>96</v>
      </c>
      <c r="N44" t="s">
        <v>94</v>
      </c>
      <c r="O44" t="s">
        <v>40</v>
      </c>
      <c r="P44" s="229" t="s">
        <v>40</v>
      </c>
      <c r="Q44" t="s">
        <v>215</v>
      </c>
      <c r="R44" s="229" t="s">
        <v>214</v>
      </c>
      <c r="S44">
        <v>4</v>
      </c>
      <c r="T44">
        <v>7</v>
      </c>
      <c r="U44">
        <v>3</v>
      </c>
      <c r="V44">
        <v>3</v>
      </c>
      <c r="W44" s="229">
        <v>4</v>
      </c>
      <c r="X44">
        <v>4</v>
      </c>
      <c r="Y44">
        <v>7</v>
      </c>
      <c r="Z44">
        <v>3</v>
      </c>
      <c r="AA44">
        <v>3</v>
      </c>
      <c r="AB44" s="229">
        <v>5</v>
      </c>
      <c r="AC44">
        <v>10</v>
      </c>
      <c r="AD44">
        <v>3</v>
      </c>
      <c r="AE44">
        <v>1</v>
      </c>
      <c r="AF44" t="s">
        <v>35</v>
      </c>
      <c r="AG44">
        <v>2</v>
      </c>
      <c r="AH44" t="s">
        <v>35</v>
      </c>
      <c r="AI44">
        <v>7</v>
      </c>
      <c r="AJ44" t="s">
        <v>35</v>
      </c>
      <c r="AK44" t="s">
        <v>35</v>
      </c>
      <c r="AL44" t="s">
        <v>35</v>
      </c>
      <c r="AM44" s="229" t="s">
        <v>35</v>
      </c>
      <c r="AN44">
        <v>3</v>
      </c>
      <c r="AO44">
        <v>7</v>
      </c>
      <c r="AP44" s="229">
        <v>7</v>
      </c>
      <c r="AQ44" s="78" t="s">
        <v>35</v>
      </c>
      <c r="AR44" s="229">
        <v>0</v>
      </c>
      <c r="AS44" s="6">
        <f t="shared" si="53"/>
        <v>2.3333333333333335</v>
      </c>
      <c r="AT44" s="9" t="str">
        <f t="shared" si="54"/>
        <v>Minors</v>
      </c>
      <c r="AU44" s="6">
        <f t="shared" si="55"/>
        <v>2.3333333333333335</v>
      </c>
      <c r="AV44" s="6" t="str">
        <f t="shared" si="56"/>
        <v>Minors</v>
      </c>
      <c r="AW44" s="9">
        <f t="shared" si="57"/>
        <v>2.3333333333333335</v>
      </c>
      <c r="AX44" s="9" t="str">
        <f t="shared" si="58"/>
        <v>Minors</v>
      </c>
      <c r="AY44" s="46">
        <f t="shared" si="59"/>
        <v>0</v>
      </c>
      <c r="AZ44" s="228">
        <f t="shared" si="60"/>
        <v>0</v>
      </c>
      <c r="BA44" s="228">
        <f t="shared" si="61"/>
        <v>0</v>
      </c>
      <c r="BB44" s="228">
        <f t="shared" si="62"/>
        <v>0</v>
      </c>
      <c r="BC44" s="228">
        <f t="shared" si="63"/>
        <v>0</v>
      </c>
      <c r="BD44" s="228">
        <f t="shared" si="64"/>
        <v>0</v>
      </c>
      <c r="BE44" s="228">
        <f t="shared" si="65"/>
        <v>0</v>
      </c>
      <c r="BF44" s="228">
        <f t="shared" si="66"/>
        <v>0</v>
      </c>
      <c r="BG44" s="229">
        <f t="shared" si="67"/>
        <v>0</v>
      </c>
      <c r="BH44" s="46">
        <f t="shared" si="68"/>
        <v>0</v>
      </c>
      <c r="BI44" s="228">
        <f t="shared" si="69"/>
        <v>0</v>
      </c>
      <c r="BJ44" s="228">
        <f t="shared" si="70"/>
        <v>0</v>
      </c>
      <c r="BK44" s="228">
        <f t="shared" si="71"/>
        <v>0</v>
      </c>
      <c r="BL44" s="228">
        <f t="shared" si="72"/>
        <v>0</v>
      </c>
      <c r="BM44" s="228">
        <f t="shared" si="73"/>
        <v>0</v>
      </c>
      <c r="BN44" s="228">
        <f t="shared" si="74"/>
        <v>0</v>
      </c>
      <c r="BO44" s="228">
        <f t="shared" si="75"/>
        <v>0</v>
      </c>
      <c r="BP44" s="229">
        <f t="shared" si="76"/>
        <v>0</v>
      </c>
      <c r="BQ44" s="229">
        <f t="shared" si="77"/>
        <v>1</v>
      </c>
      <c r="BR44" s="7">
        <f t="shared" si="78"/>
        <v>1</v>
      </c>
      <c r="BS44" t="str">
        <f t="shared" si="79"/>
        <v/>
      </c>
      <c r="BT44" s="340">
        <f>IF(S44="-","-",VLOOKUP($A44,KALBat!$A$10:$AR$1193,BT$9,FALSE)-S44)</f>
        <v>0</v>
      </c>
      <c r="BU44" s="340">
        <f>IF(T44="-","-",VLOOKUP($A44,KALBat!$A$10:$AR$1193,BU$9,FALSE)-T44)</f>
        <v>0</v>
      </c>
      <c r="BV44" s="340">
        <f>IF(U44="-","-",VLOOKUP($A44,KALBat!$A$10:$AR$1193,BV$9,FALSE)-U44)</f>
        <v>0</v>
      </c>
      <c r="BW44" s="340">
        <f>IF(V44="-","-",VLOOKUP($A44,KALBat!$A$10:$AR$1193,BW$9,FALSE)-V44)</f>
        <v>0</v>
      </c>
      <c r="BX44" s="340">
        <f>IF(W44="-","-",VLOOKUP($A44,KALBat!$A$10:$AR$1193,BX$9,FALSE)-W44)</f>
        <v>1</v>
      </c>
      <c r="BY44" s="340">
        <f>IF(X44="-","-",VLOOKUP($A44,KALBat!$A$10:$AR$1193,BY$9,FALSE)-X44)</f>
        <v>0</v>
      </c>
      <c r="BZ44" s="340">
        <f>IF(Y44="-","-",VLOOKUP($A44,KALBat!$A$10:$AR$1193,BZ$9,FALSE)-Y44)</f>
        <v>0</v>
      </c>
      <c r="CA44" s="340">
        <f>IF(Z44="-","-",VLOOKUP($A44,KALBat!$A$10:$AR$1193,CA$9,FALSE)-Z44)</f>
        <v>0</v>
      </c>
      <c r="CB44" s="340">
        <f>IF(AA44="-","-",VLOOKUP($A44,KALBat!$A$10:$AR$1193,CB$9,FALSE)-AA44)</f>
        <v>0</v>
      </c>
      <c r="CC44" s="340">
        <f>IF(AB44="-","-",VLOOKUP($A44,KALBat!$A$10:$AR$1193,CC$9,FALSE)-AB44)</f>
        <v>0</v>
      </c>
      <c r="CD44" s="340">
        <f>IF(AC44="-","-",VLOOKUP($A44,KALBat!$A$10:$AR$1193,CD$9,FALSE)-AC44)</f>
        <v>0</v>
      </c>
      <c r="CE44" s="340">
        <f>IF(AD44="-","-",VLOOKUP($A44,KALBat!$A$10:$AR$1193,CE$9,FALSE)-AD44)</f>
        <v>0</v>
      </c>
      <c r="CF44" s="340">
        <f>IF(AE44="-","-",VLOOKUP($A44,KALBat!$A$10:$AR$1193,CF$9,FALSE)-AE44)</f>
        <v>0</v>
      </c>
      <c r="CG44" s="340" t="str">
        <f>IF(AF44="-","-",VLOOKUP($A44,KALBat!$A$10:$AR$1193,CG$9,FALSE)-AF44)</f>
        <v>-</v>
      </c>
      <c r="CH44" s="340">
        <f>IF(AG44="-","-",VLOOKUP($A44,KALBat!$A$10:$AR$1193,CH$9,FALSE)-AG44)</f>
        <v>0</v>
      </c>
      <c r="CI44" s="340" t="str">
        <f>IF(AH44="-","-",VLOOKUP($A44,KALBat!$A$10:$AR$1193,CI$9,FALSE)-AH44)</f>
        <v>-</v>
      </c>
      <c r="CJ44" s="340">
        <f>IF(AI44="-","-",VLOOKUP($A44,KALBat!$A$10:$AR$1193,CJ$9,FALSE)-AI44)</f>
        <v>0</v>
      </c>
      <c r="CK44" s="340" t="str">
        <f>IF(AJ44="-","-",VLOOKUP($A44,KALBat!$A$10:$AR$1193,CK$9,FALSE)-AJ44)</f>
        <v>-</v>
      </c>
      <c r="CL44" s="340" t="str">
        <f>IF(AK44="-","-",VLOOKUP($A44,KALBat!$A$10:$AR$1193,CL$9,FALSE)-AK44)</f>
        <v>-</v>
      </c>
      <c r="CM44" s="340" t="str">
        <f>IF(AL44="-","-",VLOOKUP($A44,KALBat!$A$10:$AR$1193,CM$9,FALSE)-AL44)</f>
        <v>-</v>
      </c>
      <c r="CN44" s="340" t="str">
        <f>IF(AM44="-","-",VLOOKUP($A44,KALBat!$A$10:$AR$1193,CN$9,FALSE)-AM44)</f>
        <v>-</v>
      </c>
      <c r="CO44" s="340">
        <f>IF(AN44="-","-",VLOOKUP($A44,KALBat!$A$10:$AR$1193,CO$9,FALSE)-AN44)</f>
        <v>0</v>
      </c>
      <c r="CP44" s="340">
        <f>IF(AO44="-","-",VLOOKUP($A44,KALBat!$A$10:$AR$1193,CP$9,FALSE)-AO44)</f>
        <v>0</v>
      </c>
      <c r="CQ44" s="340">
        <f>IF(AP44="-","-",VLOOKUP($A44,KALBat!$A$10:$AR$1193,CQ$9,FALSE)-AP44)</f>
        <v>0</v>
      </c>
      <c r="CR44" s="84">
        <f t="shared" si="80"/>
        <v>1</v>
      </c>
      <c r="CS44" s="84">
        <f t="shared" si="81"/>
        <v>0</v>
      </c>
      <c r="CT44" s="84">
        <f t="shared" si="82"/>
        <v>0</v>
      </c>
      <c r="CU44" s="84">
        <f t="shared" si="83"/>
        <v>0</v>
      </c>
      <c r="CV44" s="84">
        <f t="shared" si="84"/>
        <v>1</v>
      </c>
    </row>
    <row r="45" spans="1:100" x14ac:dyDescent="0.25">
      <c r="A45" s="340" t="str">
        <f t="shared" si="49"/>
        <v>Yoshifumi Shimizu</v>
      </c>
      <c r="B45" s="339"/>
      <c r="C45" s="339"/>
      <c r="D45" s="339" t="str">
        <f t="shared" si="50"/>
        <v>-</v>
      </c>
      <c r="E45" s="339" t="str">
        <f t="shared" si="51"/>
        <v>-</v>
      </c>
      <c r="F45" s="339" t="str">
        <f t="shared" si="52"/>
        <v>K</v>
      </c>
      <c r="G45" t="s">
        <v>87</v>
      </c>
      <c r="H45" t="s">
        <v>712</v>
      </c>
      <c r="I45" s="339" t="s">
        <v>713</v>
      </c>
      <c r="J45" t="s">
        <v>533</v>
      </c>
      <c r="K45" t="s">
        <v>199</v>
      </c>
      <c r="L45">
        <v>24</v>
      </c>
      <c r="M45" t="s">
        <v>93</v>
      </c>
      <c r="N45" t="s">
        <v>94</v>
      </c>
      <c r="O45" t="s">
        <v>40</v>
      </c>
      <c r="P45" s="206" t="s">
        <v>36</v>
      </c>
      <c r="Q45" t="s">
        <v>214</v>
      </c>
      <c r="R45" s="206" t="s">
        <v>214</v>
      </c>
      <c r="S45">
        <v>4</v>
      </c>
      <c r="T45">
        <v>4</v>
      </c>
      <c r="U45">
        <v>2</v>
      </c>
      <c r="V45">
        <v>5</v>
      </c>
      <c r="W45" s="206">
        <v>5</v>
      </c>
      <c r="X45">
        <v>4</v>
      </c>
      <c r="Y45">
        <v>4</v>
      </c>
      <c r="Z45">
        <v>2</v>
      </c>
      <c r="AA45">
        <v>6</v>
      </c>
      <c r="AB45" s="206">
        <v>5</v>
      </c>
      <c r="AC45">
        <v>9</v>
      </c>
      <c r="AD45">
        <v>8</v>
      </c>
      <c r="AE45">
        <v>1</v>
      </c>
      <c r="AF45" t="s">
        <v>35</v>
      </c>
      <c r="AG45" t="s">
        <v>35</v>
      </c>
      <c r="AH45" t="s">
        <v>35</v>
      </c>
      <c r="AI45">
        <v>1</v>
      </c>
      <c r="AJ45">
        <v>5</v>
      </c>
      <c r="AK45" t="s">
        <v>35</v>
      </c>
      <c r="AL45" t="s">
        <v>35</v>
      </c>
      <c r="AM45" s="206" t="s">
        <v>35</v>
      </c>
      <c r="AN45">
        <v>10</v>
      </c>
      <c r="AO45">
        <v>10</v>
      </c>
      <c r="AP45" s="206">
        <v>10</v>
      </c>
      <c r="AQ45" s="78" t="s">
        <v>35</v>
      </c>
      <c r="AR45" s="206" t="s">
        <v>38</v>
      </c>
      <c r="AS45" s="6">
        <f t="shared" si="53"/>
        <v>2.6666666666666665</v>
      </c>
      <c r="AT45" s="9" t="str">
        <f t="shared" si="54"/>
        <v>Minors</v>
      </c>
      <c r="AU45" s="6">
        <f t="shared" si="55"/>
        <v>3</v>
      </c>
      <c r="AV45" s="6" t="str">
        <f t="shared" si="56"/>
        <v>Minors</v>
      </c>
      <c r="AW45" s="9">
        <f t="shared" si="57"/>
        <v>3</v>
      </c>
      <c r="AX45" s="9" t="str">
        <f t="shared" si="58"/>
        <v>Minors</v>
      </c>
      <c r="AY45" s="46">
        <f t="shared" si="59"/>
        <v>0</v>
      </c>
      <c r="AZ45" s="205">
        <f t="shared" si="60"/>
        <v>0</v>
      </c>
      <c r="BA45" s="205">
        <f t="shared" si="61"/>
        <v>0</v>
      </c>
      <c r="BB45" s="205">
        <f t="shared" si="62"/>
        <v>0</v>
      </c>
      <c r="BC45" s="205">
        <f t="shared" si="63"/>
        <v>0</v>
      </c>
      <c r="BD45" s="205">
        <f t="shared" si="64"/>
        <v>0</v>
      </c>
      <c r="BE45" s="205">
        <f t="shared" si="65"/>
        <v>0</v>
      </c>
      <c r="BF45" s="205">
        <f t="shared" si="66"/>
        <v>0</v>
      </c>
      <c r="BG45" s="206">
        <f t="shared" si="67"/>
        <v>0</v>
      </c>
      <c r="BH45" s="46">
        <f t="shared" si="68"/>
        <v>0</v>
      </c>
      <c r="BI45" s="205">
        <f t="shared" si="69"/>
        <v>0</v>
      </c>
      <c r="BJ45" s="205">
        <f t="shared" si="70"/>
        <v>0</v>
      </c>
      <c r="BK45" s="205">
        <f t="shared" si="71"/>
        <v>0</v>
      </c>
      <c r="BL45" s="205">
        <f t="shared" si="72"/>
        <v>0</v>
      </c>
      <c r="BM45" s="205">
        <f t="shared" si="73"/>
        <v>0</v>
      </c>
      <c r="BN45" s="205">
        <f t="shared" si="74"/>
        <v>0</v>
      </c>
      <c r="BO45" s="205">
        <f t="shared" si="75"/>
        <v>0</v>
      </c>
      <c r="BP45" s="206">
        <f t="shared" si="76"/>
        <v>0</v>
      </c>
      <c r="BQ45" s="206">
        <f t="shared" si="77"/>
        <v>6</v>
      </c>
      <c r="BR45" s="7">
        <f t="shared" si="78"/>
        <v>1</v>
      </c>
      <c r="BS45" t="str">
        <f t="shared" si="79"/>
        <v/>
      </c>
      <c r="BT45" s="340" t="e">
        <f>IF(S45="-","-",VLOOKUP($A45,KALBat!$A$10:$AR$1193,BT$9,FALSE)-S45)</f>
        <v>#N/A</v>
      </c>
      <c r="BU45" s="340" t="e">
        <f>IF(T45="-","-",VLOOKUP($A45,KALBat!$A$10:$AR$1193,BU$9,FALSE)-T45)</f>
        <v>#N/A</v>
      </c>
      <c r="BV45" s="340" t="e">
        <f>IF(U45="-","-",VLOOKUP($A45,KALBat!$A$10:$AR$1193,BV$9,FALSE)-U45)</f>
        <v>#N/A</v>
      </c>
      <c r="BW45" s="340" t="e">
        <f>IF(V45="-","-",VLOOKUP($A45,KALBat!$A$10:$AR$1193,BW$9,FALSE)-V45)</f>
        <v>#N/A</v>
      </c>
      <c r="BX45" s="340" t="e">
        <f>IF(W45="-","-",VLOOKUP($A45,KALBat!$A$10:$AR$1193,BX$9,FALSE)-W45)</f>
        <v>#N/A</v>
      </c>
      <c r="BY45" s="340" t="e">
        <f>IF(X45="-","-",VLOOKUP($A45,KALBat!$A$10:$AR$1193,BY$9,FALSE)-X45)</f>
        <v>#N/A</v>
      </c>
      <c r="BZ45" s="340" t="e">
        <f>IF(Y45="-","-",VLOOKUP($A45,KALBat!$A$10:$AR$1193,BZ$9,FALSE)-Y45)</f>
        <v>#N/A</v>
      </c>
      <c r="CA45" s="340" t="e">
        <f>IF(Z45="-","-",VLOOKUP($A45,KALBat!$A$10:$AR$1193,CA$9,FALSE)-Z45)</f>
        <v>#N/A</v>
      </c>
      <c r="CB45" s="340" t="e">
        <f>IF(AA45="-","-",VLOOKUP($A45,KALBat!$A$10:$AR$1193,CB$9,FALSE)-AA45)</f>
        <v>#N/A</v>
      </c>
      <c r="CC45" s="340" t="e">
        <f>IF(AB45="-","-",VLOOKUP($A45,KALBat!$A$10:$AR$1193,CC$9,FALSE)-AB45)</f>
        <v>#N/A</v>
      </c>
      <c r="CD45" s="340" t="e">
        <f>IF(AC45="-","-",VLOOKUP($A45,KALBat!$A$10:$AR$1193,CD$9,FALSE)-AC45)</f>
        <v>#N/A</v>
      </c>
      <c r="CE45" s="340" t="e">
        <f>IF(AD45="-","-",VLOOKUP($A45,KALBat!$A$10:$AR$1193,CE$9,FALSE)-AD45)</f>
        <v>#N/A</v>
      </c>
      <c r="CF45" s="340" t="e">
        <f>IF(AE45="-","-",VLOOKUP($A45,KALBat!$A$10:$AR$1193,CF$9,FALSE)-AE45)</f>
        <v>#N/A</v>
      </c>
      <c r="CG45" s="340" t="str">
        <f>IF(AF45="-","-",VLOOKUP($A45,KALBat!$A$10:$AR$1193,CG$9,FALSE)-AF45)</f>
        <v>-</v>
      </c>
      <c r="CH45" s="340" t="str">
        <f>IF(AG45="-","-",VLOOKUP($A45,KALBat!$A$10:$AR$1193,CH$9,FALSE)-AG45)</f>
        <v>-</v>
      </c>
      <c r="CI45" s="340" t="str">
        <f>IF(AH45="-","-",VLOOKUP($A45,KALBat!$A$10:$AR$1193,CI$9,FALSE)-AH45)</f>
        <v>-</v>
      </c>
      <c r="CJ45" s="340" t="e">
        <f>IF(AI45="-","-",VLOOKUP($A45,KALBat!$A$10:$AR$1193,CJ$9,FALSE)-AI45)</f>
        <v>#N/A</v>
      </c>
      <c r="CK45" s="340" t="e">
        <f>IF(AJ45="-","-",VLOOKUP($A45,KALBat!$A$10:$AR$1193,CK$9,FALSE)-AJ45)</f>
        <v>#N/A</v>
      </c>
      <c r="CL45" s="340" t="str">
        <f>IF(AK45="-","-",VLOOKUP($A45,KALBat!$A$10:$AR$1193,CL$9,FALSE)-AK45)</f>
        <v>-</v>
      </c>
      <c r="CM45" s="340" t="str">
        <f>IF(AL45="-","-",VLOOKUP($A45,KALBat!$A$10:$AR$1193,CM$9,FALSE)-AL45)</f>
        <v>-</v>
      </c>
      <c r="CN45" s="340" t="str">
        <f>IF(AM45="-","-",VLOOKUP($A45,KALBat!$A$10:$AR$1193,CN$9,FALSE)-AM45)</f>
        <v>-</v>
      </c>
      <c r="CO45" s="340" t="e">
        <f>IF(AN45="-","-",VLOOKUP($A45,KALBat!$A$10:$AR$1193,CO$9,FALSE)-AN45)</f>
        <v>#N/A</v>
      </c>
      <c r="CP45" s="340" t="e">
        <f>IF(AO45="-","-",VLOOKUP($A45,KALBat!$A$10:$AR$1193,CP$9,FALSE)-AO45)</f>
        <v>#N/A</v>
      </c>
      <c r="CQ45" s="340" t="e">
        <f>IF(AP45="-","-",VLOOKUP($A45,KALBat!$A$10:$AR$1193,CQ$9,FALSE)-AP45)</f>
        <v>#N/A</v>
      </c>
      <c r="CR45" s="84" t="e">
        <f t="shared" si="80"/>
        <v>#N/A</v>
      </c>
      <c r="CS45" s="84" t="e">
        <f t="shared" si="81"/>
        <v>#N/A</v>
      </c>
      <c r="CT45" s="84" t="e">
        <f t="shared" si="82"/>
        <v>#N/A</v>
      </c>
      <c r="CU45" s="84" t="e">
        <f t="shared" si="83"/>
        <v>#N/A</v>
      </c>
      <c r="CV45" s="84" t="e">
        <f t="shared" si="84"/>
        <v>#N/A</v>
      </c>
    </row>
    <row r="46" spans="1:100" x14ac:dyDescent="0.25">
      <c r="A46" s="340" t="str">
        <f t="shared" si="49"/>
        <v>Al Thomas</v>
      </c>
      <c r="B46" s="339"/>
      <c r="C46" s="339"/>
      <c r="D46" s="339" t="str">
        <f t="shared" si="50"/>
        <v>-</v>
      </c>
      <c r="E46" s="339" t="str">
        <f t="shared" si="51"/>
        <v>-</v>
      </c>
      <c r="F46" s="339" t="str">
        <f t="shared" si="52"/>
        <v>K</v>
      </c>
      <c r="G46" t="s">
        <v>89</v>
      </c>
      <c r="H46" t="s">
        <v>658</v>
      </c>
      <c r="I46" s="339" t="s">
        <v>504</v>
      </c>
      <c r="J46" t="s">
        <v>528</v>
      </c>
      <c r="K46" t="s">
        <v>198</v>
      </c>
      <c r="L46">
        <v>25</v>
      </c>
      <c r="M46" t="s">
        <v>94</v>
      </c>
      <c r="N46" t="s">
        <v>94</v>
      </c>
      <c r="O46" t="s">
        <v>40</v>
      </c>
      <c r="P46" s="3" t="s">
        <v>40</v>
      </c>
      <c r="Q46" t="s">
        <v>214</v>
      </c>
      <c r="R46" s="3" t="s">
        <v>214</v>
      </c>
      <c r="S46">
        <v>4</v>
      </c>
      <c r="T46">
        <v>5</v>
      </c>
      <c r="U46">
        <v>2</v>
      </c>
      <c r="V46">
        <v>2</v>
      </c>
      <c r="W46" s="3">
        <v>3</v>
      </c>
      <c r="X46">
        <v>4</v>
      </c>
      <c r="Y46">
        <v>5</v>
      </c>
      <c r="Z46">
        <v>2</v>
      </c>
      <c r="AA46">
        <v>2</v>
      </c>
      <c r="AB46" s="3">
        <v>3</v>
      </c>
      <c r="AC46">
        <v>1</v>
      </c>
      <c r="AD46">
        <v>10</v>
      </c>
      <c r="AE46">
        <v>1</v>
      </c>
      <c r="AF46" t="s">
        <v>35</v>
      </c>
      <c r="AG46" t="s">
        <v>35</v>
      </c>
      <c r="AH46" t="s">
        <v>35</v>
      </c>
      <c r="AI46" t="s">
        <v>35</v>
      </c>
      <c r="AJ46" t="s">
        <v>35</v>
      </c>
      <c r="AK46">
        <v>10</v>
      </c>
      <c r="AL46">
        <v>9</v>
      </c>
      <c r="AM46" s="3" t="s">
        <v>35</v>
      </c>
      <c r="AN46">
        <v>10</v>
      </c>
      <c r="AO46">
        <v>10</v>
      </c>
      <c r="AP46" s="3">
        <v>10</v>
      </c>
      <c r="AQ46" t="s">
        <v>35</v>
      </c>
      <c r="AR46" s="3">
        <v>0</v>
      </c>
      <c r="AS46" s="6">
        <f t="shared" si="53"/>
        <v>1.6666666666666665</v>
      </c>
      <c r="AT46" s="9" t="str">
        <f t="shared" si="54"/>
        <v>Minors</v>
      </c>
      <c r="AU46" s="6">
        <f t="shared" si="55"/>
        <v>1.6666666666666665</v>
      </c>
      <c r="AV46" s="6" t="str">
        <f t="shared" si="56"/>
        <v>Minors</v>
      </c>
      <c r="AW46" s="9">
        <f t="shared" si="57"/>
        <v>1.6666666666666665</v>
      </c>
      <c r="AX46" s="9" t="str">
        <f t="shared" si="58"/>
        <v>Minors</v>
      </c>
      <c r="AY46" s="46">
        <f t="shared" si="59"/>
        <v>0</v>
      </c>
      <c r="AZ46" s="5">
        <f t="shared" si="60"/>
        <v>0</v>
      </c>
      <c r="BA46" s="5">
        <f t="shared" si="61"/>
        <v>0</v>
      </c>
      <c r="BB46" s="5">
        <f t="shared" si="62"/>
        <v>0</v>
      </c>
      <c r="BC46" s="5">
        <f t="shared" si="63"/>
        <v>0</v>
      </c>
      <c r="BD46" s="5">
        <f t="shared" si="64"/>
        <v>0</v>
      </c>
      <c r="BE46" s="5">
        <f t="shared" si="65"/>
        <v>0</v>
      </c>
      <c r="BF46" s="5">
        <f t="shared" si="66"/>
        <v>0</v>
      </c>
      <c r="BG46" s="3">
        <f t="shared" si="67"/>
        <v>0</v>
      </c>
      <c r="BH46" s="46">
        <f t="shared" si="68"/>
        <v>0</v>
      </c>
      <c r="BI46" s="5">
        <f t="shared" si="69"/>
        <v>0</v>
      </c>
      <c r="BJ46" s="5">
        <f t="shared" si="70"/>
        <v>0</v>
      </c>
      <c r="BK46" s="5">
        <f t="shared" si="71"/>
        <v>0</v>
      </c>
      <c r="BL46" s="5">
        <f t="shared" si="72"/>
        <v>0</v>
      </c>
      <c r="BM46" s="5">
        <f t="shared" si="73"/>
        <v>0</v>
      </c>
      <c r="BN46" s="5">
        <f t="shared" si="74"/>
        <v>0</v>
      </c>
      <c r="BO46" s="5">
        <f t="shared" si="75"/>
        <v>0</v>
      </c>
      <c r="BP46" s="3">
        <f t="shared" si="76"/>
        <v>0</v>
      </c>
      <c r="BQ46" s="3">
        <f t="shared" si="77"/>
        <v>6</v>
      </c>
      <c r="BR46" s="7">
        <f t="shared" si="78"/>
        <v>2</v>
      </c>
      <c r="BS46" t="str">
        <f t="shared" si="79"/>
        <v/>
      </c>
      <c r="BT46" s="340" t="e">
        <f>IF(S46="-","-",VLOOKUP($A46,KALBat!$A$10:$AR$1193,BT$9,FALSE)-S46)</f>
        <v>#N/A</v>
      </c>
      <c r="BU46" s="340" t="e">
        <f>IF(T46="-","-",VLOOKUP($A46,KALBat!$A$10:$AR$1193,BU$9,FALSE)-T46)</f>
        <v>#N/A</v>
      </c>
      <c r="BV46" s="340" t="e">
        <f>IF(U46="-","-",VLOOKUP($A46,KALBat!$A$10:$AR$1193,BV$9,FALSE)-U46)</f>
        <v>#N/A</v>
      </c>
      <c r="BW46" s="340" t="e">
        <f>IF(V46="-","-",VLOOKUP($A46,KALBat!$A$10:$AR$1193,BW$9,FALSE)-V46)</f>
        <v>#N/A</v>
      </c>
      <c r="BX46" s="340" t="e">
        <f>IF(W46="-","-",VLOOKUP($A46,KALBat!$A$10:$AR$1193,BX$9,FALSE)-W46)</f>
        <v>#N/A</v>
      </c>
      <c r="BY46" s="340" t="e">
        <f>IF(X46="-","-",VLOOKUP($A46,KALBat!$A$10:$AR$1193,BY$9,FALSE)-X46)</f>
        <v>#N/A</v>
      </c>
      <c r="BZ46" s="340" t="e">
        <f>IF(Y46="-","-",VLOOKUP($A46,KALBat!$A$10:$AR$1193,BZ$9,FALSE)-Y46)</f>
        <v>#N/A</v>
      </c>
      <c r="CA46" s="340" t="e">
        <f>IF(Z46="-","-",VLOOKUP($A46,KALBat!$A$10:$AR$1193,CA$9,FALSE)-Z46)</f>
        <v>#N/A</v>
      </c>
      <c r="CB46" s="340" t="e">
        <f>IF(AA46="-","-",VLOOKUP($A46,KALBat!$A$10:$AR$1193,CB$9,FALSE)-AA46)</f>
        <v>#N/A</v>
      </c>
      <c r="CC46" s="340" t="e">
        <f>IF(AB46="-","-",VLOOKUP($A46,KALBat!$A$10:$AR$1193,CC$9,FALSE)-AB46)</f>
        <v>#N/A</v>
      </c>
      <c r="CD46" s="340" t="e">
        <f>IF(AC46="-","-",VLOOKUP($A46,KALBat!$A$10:$AR$1193,CD$9,FALSE)-AC46)</f>
        <v>#N/A</v>
      </c>
      <c r="CE46" s="340" t="e">
        <f>IF(AD46="-","-",VLOOKUP($A46,KALBat!$A$10:$AR$1193,CE$9,FALSE)-AD46)</f>
        <v>#N/A</v>
      </c>
      <c r="CF46" s="340" t="e">
        <f>IF(AE46="-","-",VLOOKUP($A46,KALBat!$A$10:$AR$1193,CF$9,FALSE)-AE46)</f>
        <v>#N/A</v>
      </c>
      <c r="CG46" s="340" t="str">
        <f>IF(AF46="-","-",VLOOKUP($A46,KALBat!$A$10:$AR$1193,CG$9,FALSE)-AF46)</f>
        <v>-</v>
      </c>
      <c r="CH46" s="340" t="str">
        <f>IF(AG46="-","-",VLOOKUP($A46,KALBat!$A$10:$AR$1193,CH$9,FALSE)-AG46)</f>
        <v>-</v>
      </c>
      <c r="CI46" s="340" t="str">
        <f>IF(AH46="-","-",VLOOKUP($A46,KALBat!$A$10:$AR$1193,CI$9,FALSE)-AH46)</f>
        <v>-</v>
      </c>
      <c r="CJ46" s="340" t="str">
        <f>IF(AI46="-","-",VLOOKUP($A46,KALBat!$A$10:$AR$1193,CJ$9,FALSE)-AI46)</f>
        <v>-</v>
      </c>
      <c r="CK46" s="340" t="str">
        <f>IF(AJ46="-","-",VLOOKUP($A46,KALBat!$A$10:$AR$1193,CK$9,FALSE)-AJ46)</f>
        <v>-</v>
      </c>
      <c r="CL46" s="340" t="e">
        <f>IF(AK46="-","-",VLOOKUP($A46,KALBat!$A$10:$AR$1193,CL$9,FALSE)-AK46)</f>
        <v>#N/A</v>
      </c>
      <c r="CM46" s="340" t="e">
        <f>IF(AL46="-","-",VLOOKUP($A46,KALBat!$A$10:$AR$1193,CM$9,FALSE)-AL46)</f>
        <v>#N/A</v>
      </c>
      <c r="CN46" s="340" t="str">
        <f>IF(AM46="-","-",VLOOKUP($A46,KALBat!$A$10:$AR$1193,CN$9,FALSE)-AM46)</f>
        <v>-</v>
      </c>
      <c r="CO46" s="340" t="e">
        <f>IF(AN46="-","-",VLOOKUP($A46,KALBat!$A$10:$AR$1193,CO$9,FALSE)-AN46)</f>
        <v>#N/A</v>
      </c>
      <c r="CP46" s="340" t="e">
        <f>IF(AO46="-","-",VLOOKUP($A46,KALBat!$A$10:$AR$1193,CP$9,FALSE)-AO46)</f>
        <v>#N/A</v>
      </c>
      <c r="CQ46" s="340" t="e">
        <f>IF(AP46="-","-",VLOOKUP($A46,KALBat!$A$10:$AR$1193,CQ$9,FALSE)-AP46)</f>
        <v>#N/A</v>
      </c>
      <c r="CR46" s="84" t="e">
        <f t="shared" si="80"/>
        <v>#N/A</v>
      </c>
      <c r="CS46" s="84" t="e">
        <f t="shared" si="81"/>
        <v>#N/A</v>
      </c>
      <c r="CT46" s="84" t="e">
        <f t="shared" si="82"/>
        <v>#N/A</v>
      </c>
      <c r="CU46" s="84" t="e">
        <f t="shared" si="83"/>
        <v>#N/A</v>
      </c>
      <c r="CV46" s="84" t="e">
        <f t="shared" si="84"/>
        <v>#N/A</v>
      </c>
    </row>
    <row r="47" spans="1:100" x14ac:dyDescent="0.25">
      <c r="A47" s="340" t="str">
        <f t="shared" si="49"/>
        <v>Chet Thomas</v>
      </c>
      <c r="B47" s="339"/>
      <c r="C47" s="339"/>
      <c r="D47" s="339" t="str">
        <f t="shared" si="50"/>
        <v>-</v>
      </c>
      <c r="E47" s="339" t="str">
        <f t="shared" si="51"/>
        <v>-</v>
      </c>
      <c r="F47" s="339" t="str">
        <f t="shared" si="52"/>
        <v>K</v>
      </c>
      <c r="G47" t="s">
        <v>86</v>
      </c>
      <c r="H47" t="s">
        <v>503</v>
      </c>
      <c r="I47" s="339" t="s">
        <v>504</v>
      </c>
      <c r="J47" t="s">
        <v>468</v>
      </c>
      <c r="K47" t="s">
        <v>469</v>
      </c>
      <c r="L47">
        <v>30</v>
      </c>
      <c r="M47" t="s">
        <v>96</v>
      </c>
      <c r="N47" t="s">
        <v>94</v>
      </c>
      <c r="O47" t="s">
        <v>36</v>
      </c>
      <c r="P47" s="206" t="s">
        <v>36</v>
      </c>
      <c r="Q47" t="s">
        <v>214</v>
      </c>
      <c r="R47" s="206" t="s">
        <v>214</v>
      </c>
      <c r="S47">
        <v>4</v>
      </c>
      <c r="T47">
        <v>5</v>
      </c>
      <c r="U47">
        <v>6</v>
      </c>
      <c r="V47">
        <v>6</v>
      </c>
      <c r="W47" s="206">
        <v>5</v>
      </c>
      <c r="X47">
        <v>4</v>
      </c>
      <c r="Y47">
        <v>5</v>
      </c>
      <c r="Z47">
        <v>6</v>
      </c>
      <c r="AA47">
        <v>6</v>
      </c>
      <c r="AB47" s="206">
        <v>5</v>
      </c>
      <c r="AC47">
        <v>8</v>
      </c>
      <c r="AD47">
        <v>3</v>
      </c>
      <c r="AE47">
        <v>1</v>
      </c>
      <c r="AF47" t="s">
        <v>35</v>
      </c>
      <c r="AG47" t="s">
        <v>35</v>
      </c>
      <c r="AH47" t="s">
        <v>35</v>
      </c>
      <c r="AI47">
        <v>5</v>
      </c>
      <c r="AJ47" t="s">
        <v>35</v>
      </c>
      <c r="AK47" t="s">
        <v>35</v>
      </c>
      <c r="AL47" t="s">
        <v>35</v>
      </c>
      <c r="AM47" s="206" t="s">
        <v>35</v>
      </c>
      <c r="AN47">
        <v>2</v>
      </c>
      <c r="AO47">
        <v>6</v>
      </c>
      <c r="AP47" s="206">
        <v>5</v>
      </c>
      <c r="AQ47" s="78">
        <v>510000</v>
      </c>
      <c r="AR47" s="206" t="s">
        <v>38</v>
      </c>
      <c r="AS47" s="6">
        <f t="shared" si="53"/>
        <v>4.333333333333333</v>
      </c>
      <c r="AT47" s="9" t="str">
        <f t="shared" si="54"/>
        <v>Bench</v>
      </c>
      <c r="AU47" s="6">
        <f t="shared" si="55"/>
        <v>4.333333333333333</v>
      </c>
      <c r="AV47" s="6" t="str">
        <f t="shared" si="56"/>
        <v>Bench</v>
      </c>
      <c r="AW47" s="9">
        <f t="shared" si="57"/>
        <v>4.333333333333333</v>
      </c>
      <c r="AX47" s="9" t="str">
        <f t="shared" si="58"/>
        <v>Bench</v>
      </c>
      <c r="AY47" s="46">
        <f t="shared" si="59"/>
        <v>0</v>
      </c>
      <c r="AZ47" s="205">
        <f t="shared" si="60"/>
        <v>0</v>
      </c>
      <c r="BA47" s="205">
        <f t="shared" si="61"/>
        <v>0</v>
      </c>
      <c r="BB47" s="205">
        <f t="shared" si="62"/>
        <v>0</v>
      </c>
      <c r="BC47" s="205">
        <f t="shared" si="63"/>
        <v>0</v>
      </c>
      <c r="BD47" s="205">
        <f t="shared" si="64"/>
        <v>0</v>
      </c>
      <c r="BE47" s="205">
        <f t="shared" si="65"/>
        <v>0</v>
      </c>
      <c r="BF47" s="205">
        <f t="shared" si="66"/>
        <v>0</v>
      </c>
      <c r="BG47" s="206">
        <f t="shared" si="67"/>
        <v>0</v>
      </c>
      <c r="BH47" s="46">
        <f t="shared" si="68"/>
        <v>0</v>
      </c>
      <c r="BI47" s="205">
        <f t="shared" si="69"/>
        <v>0</v>
      </c>
      <c r="BJ47" s="205">
        <f t="shared" si="70"/>
        <v>0</v>
      </c>
      <c r="BK47" s="205">
        <f t="shared" si="71"/>
        <v>0</v>
      </c>
      <c r="BL47" s="205">
        <f t="shared" si="72"/>
        <v>0</v>
      </c>
      <c r="BM47" s="205">
        <f t="shared" si="73"/>
        <v>0</v>
      </c>
      <c r="BN47" s="205">
        <f t="shared" si="74"/>
        <v>0</v>
      </c>
      <c r="BO47" s="205">
        <f t="shared" si="75"/>
        <v>0</v>
      </c>
      <c r="BP47" s="206">
        <f t="shared" si="76"/>
        <v>0</v>
      </c>
      <c r="BQ47" s="206">
        <f t="shared" si="77"/>
        <v>0</v>
      </c>
      <c r="BR47" s="7">
        <f t="shared" si="78"/>
        <v>1</v>
      </c>
      <c r="BS47" t="str">
        <f t="shared" si="79"/>
        <v/>
      </c>
      <c r="BT47" s="340" t="e">
        <f>IF(S47="-","-",VLOOKUP($A47,KALBat!$A$10:$AR$1193,BT$9,FALSE)-S47)</f>
        <v>#N/A</v>
      </c>
      <c r="BU47" s="340" t="e">
        <f>IF(T47="-","-",VLOOKUP($A47,KALBat!$A$10:$AR$1193,BU$9,FALSE)-T47)</f>
        <v>#N/A</v>
      </c>
      <c r="BV47" s="340" t="e">
        <f>IF(U47="-","-",VLOOKUP($A47,KALBat!$A$10:$AR$1193,BV$9,FALSE)-U47)</f>
        <v>#N/A</v>
      </c>
      <c r="BW47" s="340" t="e">
        <f>IF(V47="-","-",VLOOKUP($A47,KALBat!$A$10:$AR$1193,BW$9,FALSE)-V47)</f>
        <v>#N/A</v>
      </c>
      <c r="BX47" s="340" t="e">
        <f>IF(W47="-","-",VLOOKUP($A47,KALBat!$A$10:$AR$1193,BX$9,FALSE)-W47)</f>
        <v>#N/A</v>
      </c>
      <c r="BY47" s="340" t="e">
        <f>IF(X47="-","-",VLOOKUP($A47,KALBat!$A$10:$AR$1193,BY$9,FALSE)-X47)</f>
        <v>#N/A</v>
      </c>
      <c r="BZ47" s="340" t="e">
        <f>IF(Y47="-","-",VLOOKUP($A47,KALBat!$A$10:$AR$1193,BZ$9,FALSE)-Y47)</f>
        <v>#N/A</v>
      </c>
      <c r="CA47" s="340" t="e">
        <f>IF(Z47="-","-",VLOOKUP($A47,KALBat!$A$10:$AR$1193,CA$9,FALSE)-Z47)</f>
        <v>#N/A</v>
      </c>
      <c r="CB47" s="340" t="e">
        <f>IF(AA47="-","-",VLOOKUP($A47,KALBat!$A$10:$AR$1193,CB$9,FALSE)-AA47)</f>
        <v>#N/A</v>
      </c>
      <c r="CC47" s="340" t="e">
        <f>IF(AB47="-","-",VLOOKUP($A47,KALBat!$A$10:$AR$1193,CC$9,FALSE)-AB47)</f>
        <v>#N/A</v>
      </c>
      <c r="CD47" s="340" t="e">
        <f>IF(AC47="-","-",VLOOKUP($A47,KALBat!$A$10:$AR$1193,CD$9,FALSE)-AC47)</f>
        <v>#N/A</v>
      </c>
      <c r="CE47" s="340" t="e">
        <f>IF(AD47="-","-",VLOOKUP($A47,KALBat!$A$10:$AR$1193,CE$9,FALSE)-AD47)</f>
        <v>#N/A</v>
      </c>
      <c r="CF47" s="340" t="e">
        <f>IF(AE47="-","-",VLOOKUP($A47,KALBat!$A$10:$AR$1193,CF$9,FALSE)-AE47)</f>
        <v>#N/A</v>
      </c>
      <c r="CG47" s="340" t="str">
        <f>IF(AF47="-","-",VLOOKUP($A47,KALBat!$A$10:$AR$1193,CG$9,FALSE)-AF47)</f>
        <v>-</v>
      </c>
      <c r="CH47" s="340" t="str">
        <f>IF(AG47="-","-",VLOOKUP($A47,KALBat!$A$10:$AR$1193,CH$9,FALSE)-AG47)</f>
        <v>-</v>
      </c>
      <c r="CI47" s="340" t="str">
        <f>IF(AH47="-","-",VLOOKUP($A47,KALBat!$A$10:$AR$1193,CI$9,FALSE)-AH47)</f>
        <v>-</v>
      </c>
      <c r="CJ47" s="340" t="e">
        <f>IF(AI47="-","-",VLOOKUP($A47,KALBat!$A$10:$AR$1193,CJ$9,FALSE)-AI47)</f>
        <v>#N/A</v>
      </c>
      <c r="CK47" s="340" t="str">
        <f>IF(AJ47="-","-",VLOOKUP($A47,KALBat!$A$10:$AR$1193,CK$9,FALSE)-AJ47)</f>
        <v>-</v>
      </c>
      <c r="CL47" s="340" t="str">
        <f>IF(AK47="-","-",VLOOKUP($A47,KALBat!$A$10:$AR$1193,CL$9,FALSE)-AK47)</f>
        <v>-</v>
      </c>
      <c r="CM47" s="340" t="str">
        <f>IF(AL47="-","-",VLOOKUP($A47,KALBat!$A$10:$AR$1193,CM$9,FALSE)-AL47)</f>
        <v>-</v>
      </c>
      <c r="CN47" s="340" t="str">
        <f>IF(AM47="-","-",VLOOKUP($A47,KALBat!$A$10:$AR$1193,CN$9,FALSE)-AM47)</f>
        <v>-</v>
      </c>
      <c r="CO47" s="340" t="e">
        <f>IF(AN47="-","-",VLOOKUP($A47,KALBat!$A$10:$AR$1193,CO$9,FALSE)-AN47)</f>
        <v>#N/A</v>
      </c>
      <c r="CP47" s="340" t="e">
        <f>IF(AO47="-","-",VLOOKUP($A47,KALBat!$A$10:$AR$1193,CP$9,FALSE)-AO47)</f>
        <v>#N/A</v>
      </c>
      <c r="CQ47" s="340" t="e">
        <f>IF(AP47="-","-",VLOOKUP($A47,KALBat!$A$10:$AR$1193,CQ$9,FALSE)-AP47)</f>
        <v>#N/A</v>
      </c>
      <c r="CR47" s="84" t="e">
        <f t="shared" si="80"/>
        <v>#N/A</v>
      </c>
      <c r="CS47" s="84" t="e">
        <f t="shared" si="81"/>
        <v>#N/A</v>
      </c>
      <c r="CT47" s="84" t="e">
        <f t="shared" si="82"/>
        <v>#N/A</v>
      </c>
      <c r="CU47" s="84" t="e">
        <f t="shared" si="83"/>
        <v>#N/A</v>
      </c>
      <c r="CV47" s="84" t="e">
        <f t="shared" si="84"/>
        <v>#N/A</v>
      </c>
    </row>
    <row r="48" spans="1:100" x14ac:dyDescent="0.25">
      <c r="A48" s="340" t="str">
        <f t="shared" si="49"/>
        <v>Héctor Álvarez</v>
      </c>
      <c r="B48" s="339"/>
      <c r="C48" s="339"/>
      <c r="D48" s="339" t="str">
        <f t="shared" si="50"/>
        <v>-</v>
      </c>
      <c r="E48" s="339" t="str">
        <f t="shared" si="51"/>
        <v>-</v>
      </c>
      <c r="F48" s="339" t="str">
        <f t="shared" si="52"/>
        <v>K</v>
      </c>
      <c r="G48" t="s">
        <v>82</v>
      </c>
      <c r="H48" t="s">
        <v>532</v>
      </c>
      <c r="I48" s="339" t="s">
        <v>530</v>
      </c>
      <c r="J48" t="s">
        <v>533</v>
      </c>
      <c r="K48" t="s">
        <v>199</v>
      </c>
      <c r="L48">
        <v>24</v>
      </c>
      <c r="M48" t="s">
        <v>96</v>
      </c>
      <c r="N48" t="s">
        <v>94</v>
      </c>
      <c r="O48" t="s">
        <v>40</v>
      </c>
      <c r="P48" s="301" t="s">
        <v>36</v>
      </c>
      <c r="Q48" t="s">
        <v>214</v>
      </c>
      <c r="R48" s="301" t="s">
        <v>215</v>
      </c>
      <c r="S48">
        <v>3</v>
      </c>
      <c r="T48">
        <v>2</v>
      </c>
      <c r="U48">
        <v>2</v>
      </c>
      <c r="V48">
        <v>5</v>
      </c>
      <c r="W48" s="301">
        <v>3</v>
      </c>
      <c r="X48">
        <v>4</v>
      </c>
      <c r="Y48">
        <v>4</v>
      </c>
      <c r="Z48">
        <v>2</v>
      </c>
      <c r="AA48">
        <v>7</v>
      </c>
      <c r="AB48" s="301">
        <v>3</v>
      </c>
      <c r="AC48">
        <v>5</v>
      </c>
      <c r="AD48">
        <v>4</v>
      </c>
      <c r="AE48">
        <v>8</v>
      </c>
      <c r="AF48">
        <v>5</v>
      </c>
      <c r="AG48">
        <v>1</v>
      </c>
      <c r="AH48" t="s">
        <v>35</v>
      </c>
      <c r="AI48" t="s">
        <v>35</v>
      </c>
      <c r="AJ48" t="s">
        <v>35</v>
      </c>
      <c r="AK48" t="s">
        <v>35</v>
      </c>
      <c r="AL48" t="s">
        <v>35</v>
      </c>
      <c r="AM48" s="301" t="s">
        <v>35</v>
      </c>
      <c r="AN48">
        <v>2</v>
      </c>
      <c r="AO48">
        <v>2</v>
      </c>
      <c r="AP48" s="301">
        <v>3</v>
      </c>
      <c r="AQ48" s="78" t="s">
        <v>35</v>
      </c>
      <c r="AR48" s="301">
        <v>0</v>
      </c>
      <c r="AS48" s="6">
        <f t="shared" si="53"/>
        <v>1.8333333333333335</v>
      </c>
      <c r="AT48" s="9" t="str">
        <f t="shared" si="54"/>
        <v>Minors</v>
      </c>
      <c r="AU48" s="6">
        <f t="shared" si="55"/>
        <v>3.333333333333333</v>
      </c>
      <c r="AV48" s="6" t="str">
        <f t="shared" si="56"/>
        <v>Minors</v>
      </c>
      <c r="AW48" s="9">
        <f t="shared" si="57"/>
        <v>2.8333333333333335</v>
      </c>
      <c r="AX48" s="9" t="str">
        <f t="shared" si="58"/>
        <v>Minors</v>
      </c>
      <c r="AY48" s="299">
        <f t="shared" si="59"/>
        <v>0</v>
      </c>
      <c r="AZ48" s="300">
        <f t="shared" si="60"/>
        <v>0</v>
      </c>
      <c r="BA48" s="300">
        <f t="shared" si="61"/>
        <v>0</v>
      </c>
      <c r="BB48" s="300">
        <f t="shared" si="62"/>
        <v>0</v>
      </c>
      <c r="BC48" s="300">
        <f t="shared" si="63"/>
        <v>0</v>
      </c>
      <c r="BD48" s="300">
        <f t="shared" si="64"/>
        <v>0</v>
      </c>
      <c r="BE48" s="300">
        <f t="shared" si="65"/>
        <v>0</v>
      </c>
      <c r="BF48" s="300">
        <f t="shared" si="66"/>
        <v>0</v>
      </c>
      <c r="BG48" s="301">
        <f t="shared" si="67"/>
        <v>0</v>
      </c>
      <c r="BH48" s="299">
        <f t="shared" si="68"/>
        <v>0</v>
      </c>
      <c r="BI48" s="300">
        <f t="shared" si="69"/>
        <v>0</v>
      </c>
      <c r="BJ48" s="300">
        <f t="shared" si="70"/>
        <v>0</v>
      </c>
      <c r="BK48" s="300">
        <f t="shared" si="71"/>
        <v>0</v>
      </c>
      <c r="BL48" s="300">
        <f t="shared" si="72"/>
        <v>0</v>
      </c>
      <c r="BM48" s="300">
        <f t="shared" si="73"/>
        <v>0</v>
      </c>
      <c r="BN48" s="300">
        <f t="shared" si="74"/>
        <v>0</v>
      </c>
      <c r="BO48" s="300">
        <f t="shared" si="75"/>
        <v>0</v>
      </c>
      <c r="BP48" s="301">
        <f t="shared" si="76"/>
        <v>0</v>
      </c>
      <c r="BQ48" s="301">
        <f t="shared" si="77"/>
        <v>0</v>
      </c>
      <c r="BR48" s="7">
        <f t="shared" si="78"/>
        <v>1</v>
      </c>
      <c r="BS48" t="str">
        <f t="shared" si="79"/>
        <v/>
      </c>
      <c r="BT48" s="340">
        <f>IF(S48="-","-",VLOOKUP($A48,KALBat!$A$10:$AR$1193,BT$9,FALSE)-S48)</f>
        <v>0</v>
      </c>
      <c r="BU48" s="340">
        <f>IF(T48="-","-",VLOOKUP($A48,KALBat!$A$10:$AR$1193,BU$9,FALSE)-T48)</f>
        <v>0</v>
      </c>
      <c r="BV48" s="340">
        <f>IF(U48="-","-",VLOOKUP($A48,KALBat!$A$10:$AR$1193,BV$9,FALSE)-U48)</f>
        <v>0</v>
      </c>
      <c r="BW48" s="340">
        <f>IF(V48="-","-",VLOOKUP($A48,KALBat!$A$10:$AR$1193,BW$9,FALSE)-V48)</f>
        <v>0</v>
      </c>
      <c r="BX48" s="340">
        <f>IF(W48="-","-",VLOOKUP($A48,KALBat!$A$10:$AR$1193,BX$9,FALSE)-W48)</f>
        <v>0</v>
      </c>
      <c r="BY48" s="340">
        <f>IF(X48="-","-",VLOOKUP($A48,KALBat!$A$10:$AR$1193,BY$9,FALSE)-X48)</f>
        <v>-1</v>
      </c>
      <c r="BZ48" s="340">
        <f>IF(Y48="-","-",VLOOKUP($A48,KALBat!$A$10:$AR$1193,BZ$9,FALSE)-Y48)</f>
        <v>-2</v>
      </c>
      <c r="CA48" s="340">
        <f>IF(Z48="-","-",VLOOKUP($A48,KALBat!$A$10:$AR$1193,CA$9,FALSE)-Z48)</f>
        <v>0</v>
      </c>
      <c r="CB48" s="340">
        <f>IF(AA48="-","-",VLOOKUP($A48,KALBat!$A$10:$AR$1193,CB$9,FALSE)-AA48)</f>
        <v>0</v>
      </c>
      <c r="CC48" s="340">
        <f>IF(AB48="-","-",VLOOKUP($A48,KALBat!$A$10:$AR$1193,CC$9,FALSE)-AB48)</f>
        <v>1</v>
      </c>
      <c r="CD48" s="340">
        <f>IF(AC48="-","-",VLOOKUP($A48,KALBat!$A$10:$AR$1193,CD$9,FALSE)-AC48)</f>
        <v>-1</v>
      </c>
      <c r="CE48" s="340">
        <f>IF(AD48="-","-",VLOOKUP($A48,KALBat!$A$10:$AR$1193,CE$9,FALSE)-AD48)</f>
        <v>0</v>
      </c>
      <c r="CF48" s="340">
        <f>IF(AE48="-","-",VLOOKUP($A48,KALBat!$A$10:$AR$1193,CF$9,FALSE)-AE48)</f>
        <v>0</v>
      </c>
      <c r="CG48" s="340">
        <f>IF(AF48="-","-",VLOOKUP($A48,KALBat!$A$10:$AR$1193,CG$9,FALSE)-AF48)</f>
        <v>1</v>
      </c>
      <c r="CH48" s="340">
        <f>IF(AG48="-","-",VLOOKUP($A48,KALBat!$A$10:$AR$1193,CH$9,FALSE)-AG48)</f>
        <v>0</v>
      </c>
      <c r="CI48" s="340" t="str">
        <f>IF(AH48="-","-",VLOOKUP($A48,KALBat!$A$10:$AR$1193,CI$9,FALSE)-AH48)</f>
        <v>-</v>
      </c>
      <c r="CJ48" s="340" t="str">
        <f>IF(AI48="-","-",VLOOKUP($A48,KALBat!$A$10:$AR$1193,CJ$9,FALSE)-AI48)</f>
        <v>-</v>
      </c>
      <c r="CK48" s="340" t="str">
        <f>IF(AJ48="-","-",VLOOKUP($A48,KALBat!$A$10:$AR$1193,CK$9,FALSE)-AJ48)</f>
        <v>-</v>
      </c>
      <c r="CL48" s="340" t="str">
        <f>IF(AK48="-","-",VLOOKUP($A48,KALBat!$A$10:$AR$1193,CL$9,FALSE)-AK48)</f>
        <v>-</v>
      </c>
      <c r="CM48" s="340" t="str">
        <f>IF(AL48="-","-",VLOOKUP($A48,KALBat!$A$10:$AR$1193,CM$9,FALSE)-AL48)</f>
        <v>-</v>
      </c>
      <c r="CN48" s="340" t="str">
        <f>IF(AM48="-","-",VLOOKUP($A48,KALBat!$A$10:$AR$1193,CN$9,FALSE)-AM48)</f>
        <v>-</v>
      </c>
      <c r="CO48" s="340">
        <f>IF(AN48="-","-",VLOOKUP($A48,KALBat!$A$10:$AR$1193,CO$9,FALSE)-AN48)</f>
        <v>0</v>
      </c>
      <c r="CP48" s="340">
        <f>IF(AO48="-","-",VLOOKUP($A48,KALBat!$A$10:$AR$1193,CP$9,FALSE)-AO48)</f>
        <v>0</v>
      </c>
      <c r="CQ48" s="340">
        <f>IF(AP48="-","-",VLOOKUP($A48,KALBat!$A$10:$AR$1193,CQ$9,FALSE)-AP48)</f>
        <v>0</v>
      </c>
      <c r="CR48" s="84">
        <f t="shared" si="80"/>
        <v>0</v>
      </c>
      <c r="CS48" s="84">
        <f t="shared" si="81"/>
        <v>-2</v>
      </c>
      <c r="CT48" s="84">
        <f t="shared" si="82"/>
        <v>0</v>
      </c>
      <c r="CU48" s="84">
        <f t="shared" si="83"/>
        <v>0</v>
      </c>
      <c r="CV48" s="84">
        <f t="shared" si="84"/>
        <v>-2</v>
      </c>
    </row>
    <row r="49" spans="1:100" x14ac:dyDescent="0.25">
      <c r="A49" s="340" t="str">
        <f t="shared" si="49"/>
        <v>Tatsukichi Araki</v>
      </c>
      <c r="B49" s="339"/>
      <c r="C49" s="339"/>
      <c r="D49" s="339" t="str">
        <f t="shared" si="50"/>
        <v>-</v>
      </c>
      <c r="E49" s="339" t="str">
        <f t="shared" si="51"/>
        <v>-</v>
      </c>
      <c r="F49" s="339" t="str">
        <f t="shared" si="52"/>
        <v>K</v>
      </c>
      <c r="G49" t="s">
        <v>82</v>
      </c>
      <c r="H49" t="s">
        <v>540</v>
      </c>
      <c r="I49" s="339" t="s">
        <v>541</v>
      </c>
      <c r="J49" t="s">
        <v>531</v>
      </c>
      <c r="K49" t="s">
        <v>295</v>
      </c>
      <c r="L49">
        <v>19</v>
      </c>
      <c r="M49" t="s">
        <v>94</v>
      </c>
      <c r="N49" t="s">
        <v>94</v>
      </c>
      <c r="O49" t="s">
        <v>40</v>
      </c>
      <c r="P49" s="301" t="s">
        <v>40</v>
      </c>
      <c r="Q49" t="s">
        <v>214</v>
      </c>
      <c r="R49" s="301" t="s">
        <v>214</v>
      </c>
      <c r="S49">
        <v>3</v>
      </c>
      <c r="T49">
        <v>4</v>
      </c>
      <c r="U49">
        <v>2</v>
      </c>
      <c r="V49">
        <v>4</v>
      </c>
      <c r="W49" s="301">
        <v>2</v>
      </c>
      <c r="X49">
        <v>3</v>
      </c>
      <c r="Y49">
        <v>5</v>
      </c>
      <c r="Z49">
        <v>2</v>
      </c>
      <c r="AA49">
        <v>5</v>
      </c>
      <c r="AB49" s="301">
        <v>4</v>
      </c>
      <c r="AC49">
        <v>7</v>
      </c>
      <c r="AD49">
        <v>6</v>
      </c>
      <c r="AE49">
        <v>8</v>
      </c>
      <c r="AF49">
        <v>6</v>
      </c>
      <c r="AG49" t="s">
        <v>35</v>
      </c>
      <c r="AH49" t="s">
        <v>35</v>
      </c>
      <c r="AI49">
        <v>3</v>
      </c>
      <c r="AJ49" t="s">
        <v>35</v>
      </c>
      <c r="AK49" t="s">
        <v>35</v>
      </c>
      <c r="AL49" t="s">
        <v>35</v>
      </c>
      <c r="AM49" s="301" t="s">
        <v>35</v>
      </c>
      <c r="AN49">
        <v>3</v>
      </c>
      <c r="AO49">
        <v>2</v>
      </c>
      <c r="AP49" s="301">
        <v>1</v>
      </c>
      <c r="AQ49" s="78" t="s">
        <v>35</v>
      </c>
      <c r="AR49" s="301">
        <v>0</v>
      </c>
      <c r="AS49" s="6">
        <f t="shared" si="53"/>
        <v>1.5</v>
      </c>
      <c r="AT49" s="9" t="str">
        <f t="shared" si="54"/>
        <v>Minors</v>
      </c>
      <c r="AU49" s="6">
        <f t="shared" si="55"/>
        <v>1.8333333333333335</v>
      </c>
      <c r="AV49" s="6" t="str">
        <f t="shared" si="56"/>
        <v>Minors</v>
      </c>
      <c r="AW49" s="9">
        <f t="shared" si="57"/>
        <v>1.8333333333333335</v>
      </c>
      <c r="AX49" s="9" t="str">
        <f t="shared" si="58"/>
        <v>Minors</v>
      </c>
      <c r="AY49" s="299">
        <f t="shared" si="59"/>
        <v>0</v>
      </c>
      <c r="AZ49" s="300">
        <f t="shared" si="60"/>
        <v>0</v>
      </c>
      <c r="BA49" s="300">
        <f t="shared" si="61"/>
        <v>0</v>
      </c>
      <c r="BB49" s="300">
        <f t="shared" si="62"/>
        <v>0</v>
      </c>
      <c r="BC49" s="300">
        <f t="shared" si="63"/>
        <v>0</v>
      </c>
      <c r="BD49" s="300">
        <f t="shared" si="64"/>
        <v>0</v>
      </c>
      <c r="BE49" s="300">
        <f t="shared" si="65"/>
        <v>0</v>
      </c>
      <c r="BF49" s="300">
        <f t="shared" si="66"/>
        <v>0</v>
      </c>
      <c r="BG49" s="301">
        <f t="shared" si="67"/>
        <v>0</v>
      </c>
      <c r="BH49" s="299">
        <f t="shared" si="68"/>
        <v>0</v>
      </c>
      <c r="BI49" s="300">
        <f t="shared" si="69"/>
        <v>0</v>
      </c>
      <c r="BJ49" s="300">
        <f t="shared" si="70"/>
        <v>0</v>
      </c>
      <c r="BK49" s="300">
        <f t="shared" si="71"/>
        <v>0</v>
      </c>
      <c r="BL49" s="300">
        <f t="shared" si="72"/>
        <v>0</v>
      </c>
      <c r="BM49" s="300">
        <f t="shared" si="73"/>
        <v>0</v>
      </c>
      <c r="BN49" s="300">
        <f t="shared" si="74"/>
        <v>0</v>
      </c>
      <c r="BO49" s="300">
        <f t="shared" si="75"/>
        <v>0</v>
      </c>
      <c r="BP49" s="301">
        <f t="shared" si="76"/>
        <v>0</v>
      </c>
      <c r="BQ49" s="301">
        <f t="shared" si="77"/>
        <v>0</v>
      </c>
      <c r="BR49" s="7">
        <f t="shared" si="78"/>
        <v>1</v>
      </c>
      <c r="BS49" t="str">
        <f t="shared" si="79"/>
        <v/>
      </c>
      <c r="BT49" s="340" t="e">
        <f>IF(S49="-","-",VLOOKUP($A49,KALBat!$A$10:$AR$1193,BT$9,FALSE)-S49)</f>
        <v>#N/A</v>
      </c>
      <c r="BU49" s="340" t="e">
        <f>IF(T49="-","-",VLOOKUP($A49,KALBat!$A$10:$AR$1193,BU$9,FALSE)-T49)</f>
        <v>#N/A</v>
      </c>
      <c r="BV49" s="340" t="e">
        <f>IF(U49="-","-",VLOOKUP($A49,KALBat!$A$10:$AR$1193,BV$9,FALSE)-U49)</f>
        <v>#N/A</v>
      </c>
      <c r="BW49" s="340" t="e">
        <f>IF(V49="-","-",VLOOKUP($A49,KALBat!$A$10:$AR$1193,BW$9,FALSE)-V49)</f>
        <v>#N/A</v>
      </c>
      <c r="BX49" s="340" t="e">
        <f>IF(W49="-","-",VLOOKUP($A49,KALBat!$A$10:$AR$1193,BX$9,FALSE)-W49)</f>
        <v>#N/A</v>
      </c>
      <c r="BY49" s="340" t="e">
        <f>IF(X49="-","-",VLOOKUP($A49,KALBat!$A$10:$AR$1193,BY$9,FALSE)-X49)</f>
        <v>#N/A</v>
      </c>
      <c r="BZ49" s="340" t="e">
        <f>IF(Y49="-","-",VLOOKUP($A49,KALBat!$A$10:$AR$1193,BZ$9,FALSE)-Y49)</f>
        <v>#N/A</v>
      </c>
      <c r="CA49" s="340" t="e">
        <f>IF(Z49="-","-",VLOOKUP($A49,KALBat!$A$10:$AR$1193,CA$9,FALSE)-Z49)</f>
        <v>#N/A</v>
      </c>
      <c r="CB49" s="340" t="e">
        <f>IF(AA49="-","-",VLOOKUP($A49,KALBat!$A$10:$AR$1193,CB$9,FALSE)-AA49)</f>
        <v>#N/A</v>
      </c>
      <c r="CC49" s="340" t="e">
        <f>IF(AB49="-","-",VLOOKUP($A49,KALBat!$A$10:$AR$1193,CC$9,FALSE)-AB49)</f>
        <v>#N/A</v>
      </c>
      <c r="CD49" s="340" t="e">
        <f>IF(AC49="-","-",VLOOKUP($A49,KALBat!$A$10:$AR$1193,CD$9,FALSE)-AC49)</f>
        <v>#N/A</v>
      </c>
      <c r="CE49" s="340" t="e">
        <f>IF(AD49="-","-",VLOOKUP($A49,KALBat!$A$10:$AR$1193,CE$9,FALSE)-AD49)</f>
        <v>#N/A</v>
      </c>
      <c r="CF49" s="340" t="e">
        <f>IF(AE49="-","-",VLOOKUP($A49,KALBat!$A$10:$AR$1193,CF$9,FALSE)-AE49)</f>
        <v>#N/A</v>
      </c>
      <c r="CG49" s="340" t="e">
        <f>IF(AF49="-","-",VLOOKUP($A49,KALBat!$A$10:$AR$1193,CG$9,FALSE)-AF49)</f>
        <v>#N/A</v>
      </c>
      <c r="CH49" s="340" t="str">
        <f>IF(AG49="-","-",VLOOKUP($A49,KALBat!$A$10:$AR$1193,CH$9,FALSE)-AG49)</f>
        <v>-</v>
      </c>
      <c r="CI49" s="340" t="str">
        <f>IF(AH49="-","-",VLOOKUP($A49,KALBat!$A$10:$AR$1193,CI$9,FALSE)-AH49)</f>
        <v>-</v>
      </c>
      <c r="CJ49" s="340" t="e">
        <f>IF(AI49="-","-",VLOOKUP($A49,KALBat!$A$10:$AR$1193,CJ$9,FALSE)-AI49)</f>
        <v>#N/A</v>
      </c>
      <c r="CK49" s="340" t="str">
        <f>IF(AJ49="-","-",VLOOKUP($A49,KALBat!$A$10:$AR$1193,CK$9,FALSE)-AJ49)</f>
        <v>-</v>
      </c>
      <c r="CL49" s="340" t="str">
        <f>IF(AK49="-","-",VLOOKUP($A49,KALBat!$A$10:$AR$1193,CL$9,FALSE)-AK49)</f>
        <v>-</v>
      </c>
      <c r="CM49" s="340" t="str">
        <f>IF(AL49="-","-",VLOOKUP($A49,KALBat!$A$10:$AR$1193,CM$9,FALSE)-AL49)</f>
        <v>-</v>
      </c>
      <c r="CN49" s="340" t="str">
        <f>IF(AM49="-","-",VLOOKUP($A49,KALBat!$A$10:$AR$1193,CN$9,FALSE)-AM49)</f>
        <v>-</v>
      </c>
      <c r="CO49" s="340" t="e">
        <f>IF(AN49="-","-",VLOOKUP($A49,KALBat!$A$10:$AR$1193,CO$9,FALSE)-AN49)</f>
        <v>#N/A</v>
      </c>
      <c r="CP49" s="340" t="e">
        <f>IF(AO49="-","-",VLOOKUP($A49,KALBat!$A$10:$AR$1193,CP$9,FALSE)-AO49)</f>
        <v>#N/A</v>
      </c>
      <c r="CQ49" s="340" t="e">
        <f>IF(AP49="-","-",VLOOKUP($A49,KALBat!$A$10:$AR$1193,CQ$9,FALSE)-AP49)</f>
        <v>#N/A</v>
      </c>
      <c r="CR49" s="84" t="e">
        <f t="shared" si="80"/>
        <v>#N/A</v>
      </c>
      <c r="CS49" s="84" t="e">
        <f t="shared" si="81"/>
        <v>#N/A</v>
      </c>
      <c r="CT49" s="84" t="e">
        <f t="shared" si="82"/>
        <v>#N/A</v>
      </c>
      <c r="CU49" s="84" t="e">
        <f t="shared" si="83"/>
        <v>#N/A</v>
      </c>
      <c r="CV49" s="84" t="e">
        <f t="shared" si="84"/>
        <v>#N/A</v>
      </c>
    </row>
    <row r="50" spans="1:100" x14ac:dyDescent="0.25">
      <c r="A50" s="340" t="str">
        <f t="shared" si="49"/>
        <v>Kaspar Augustyn</v>
      </c>
      <c r="B50" s="339"/>
      <c r="C50" s="339"/>
      <c r="D50" s="339" t="str">
        <f t="shared" si="50"/>
        <v>-</v>
      </c>
      <c r="E50" s="339" t="str">
        <f t="shared" si="51"/>
        <v>-</v>
      </c>
      <c r="F50" s="339" t="str">
        <f t="shared" si="52"/>
        <v>K</v>
      </c>
      <c r="G50" t="s">
        <v>90</v>
      </c>
      <c r="H50" t="s">
        <v>542</v>
      </c>
      <c r="I50" s="339" t="s">
        <v>543</v>
      </c>
      <c r="J50" t="s">
        <v>531</v>
      </c>
      <c r="K50" t="s">
        <v>295</v>
      </c>
      <c r="L50">
        <v>23</v>
      </c>
      <c r="M50" t="s">
        <v>93</v>
      </c>
      <c r="N50" t="s">
        <v>93</v>
      </c>
      <c r="O50" t="s">
        <v>40</v>
      </c>
      <c r="P50" s="3" t="s">
        <v>40</v>
      </c>
      <c r="Q50" t="s">
        <v>214</v>
      </c>
      <c r="R50" s="3" t="s">
        <v>214</v>
      </c>
      <c r="S50">
        <v>3</v>
      </c>
      <c r="T50">
        <v>3</v>
      </c>
      <c r="U50">
        <v>4</v>
      </c>
      <c r="V50">
        <v>4</v>
      </c>
      <c r="W50" s="3">
        <v>3</v>
      </c>
      <c r="X50">
        <v>3</v>
      </c>
      <c r="Y50">
        <v>3</v>
      </c>
      <c r="Z50">
        <v>4</v>
      </c>
      <c r="AA50">
        <v>5</v>
      </c>
      <c r="AB50" s="3">
        <v>3</v>
      </c>
      <c r="AC50">
        <v>5</v>
      </c>
      <c r="AD50">
        <v>7</v>
      </c>
      <c r="AE50">
        <v>1</v>
      </c>
      <c r="AF50" t="s">
        <v>35</v>
      </c>
      <c r="AG50">
        <v>2</v>
      </c>
      <c r="AH50" t="s">
        <v>35</v>
      </c>
      <c r="AI50" t="s">
        <v>35</v>
      </c>
      <c r="AJ50" t="s">
        <v>35</v>
      </c>
      <c r="AK50">
        <v>2</v>
      </c>
      <c r="AL50" t="s">
        <v>35</v>
      </c>
      <c r="AM50" s="3">
        <v>3</v>
      </c>
      <c r="AN50">
        <v>3</v>
      </c>
      <c r="AO50">
        <v>7</v>
      </c>
      <c r="AP50" s="3">
        <v>6</v>
      </c>
      <c r="AQ50" s="78" t="s">
        <v>35</v>
      </c>
      <c r="AR50" s="3">
        <v>0</v>
      </c>
      <c r="AS50" s="6">
        <f t="shared" si="53"/>
        <v>2.1666666666666665</v>
      </c>
      <c r="AT50" s="9" t="str">
        <f t="shared" si="54"/>
        <v>Minors</v>
      </c>
      <c r="AU50" s="6">
        <f t="shared" si="55"/>
        <v>2.5</v>
      </c>
      <c r="AV50" s="6" t="str">
        <f t="shared" si="56"/>
        <v>Minors</v>
      </c>
      <c r="AW50" s="9">
        <f t="shared" si="57"/>
        <v>2.5</v>
      </c>
      <c r="AX50" s="9" t="str">
        <f t="shared" si="58"/>
        <v>Minors</v>
      </c>
      <c r="AY50" s="46">
        <f t="shared" si="59"/>
        <v>0</v>
      </c>
      <c r="AZ50" s="5">
        <f t="shared" si="60"/>
        <v>0</v>
      </c>
      <c r="BA50" s="5">
        <f t="shared" si="61"/>
        <v>0</v>
      </c>
      <c r="BB50" s="5">
        <f t="shared" si="62"/>
        <v>0</v>
      </c>
      <c r="BC50" s="5">
        <f t="shared" si="63"/>
        <v>0</v>
      </c>
      <c r="BD50" s="5">
        <f t="shared" si="64"/>
        <v>0</v>
      </c>
      <c r="BE50" s="5">
        <f t="shared" si="65"/>
        <v>0</v>
      </c>
      <c r="BF50" s="5">
        <f t="shared" si="66"/>
        <v>0</v>
      </c>
      <c r="BG50" s="3">
        <f t="shared" si="67"/>
        <v>0</v>
      </c>
      <c r="BH50" s="46">
        <f t="shared" si="68"/>
        <v>0</v>
      </c>
      <c r="BI50" s="5">
        <f t="shared" si="69"/>
        <v>0</v>
      </c>
      <c r="BJ50" s="5">
        <f t="shared" si="70"/>
        <v>0</v>
      </c>
      <c r="BK50" s="5">
        <f t="shared" si="71"/>
        <v>0</v>
      </c>
      <c r="BL50" s="5">
        <f t="shared" si="72"/>
        <v>0</v>
      </c>
      <c r="BM50" s="5">
        <f t="shared" si="73"/>
        <v>0</v>
      </c>
      <c r="BN50" s="5">
        <f t="shared" si="74"/>
        <v>0</v>
      </c>
      <c r="BO50" s="5">
        <f t="shared" si="75"/>
        <v>0</v>
      </c>
      <c r="BP50" s="3">
        <f t="shared" si="76"/>
        <v>0</v>
      </c>
      <c r="BQ50" s="3">
        <f t="shared" si="77"/>
        <v>0</v>
      </c>
      <c r="BR50" s="7">
        <f t="shared" si="78"/>
        <v>0</v>
      </c>
      <c r="BS50" t="str">
        <f t="shared" si="79"/>
        <v/>
      </c>
      <c r="BT50" s="340" t="e">
        <f>IF(S50="-","-",VLOOKUP($A50,KALBat!$A$10:$AR$1193,BT$9,FALSE)-S50)</f>
        <v>#N/A</v>
      </c>
      <c r="BU50" s="340" t="e">
        <f>IF(T50="-","-",VLOOKUP($A50,KALBat!$A$10:$AR$1193,BU$9,FALSE)-T50)</f>
        <v>#N/A</v>
      </c>
      <c r="BV50" s="340" t="e">
        <f>IF(U50="-","-",VLOOKUP($A50,KALBat!$A$10:$AR$1193,BV$9,FALSE)-U50)</f>
        <v>#N/A</v>
      </c>
      <c r="BW50" s="340" t="e">
        <f>IF(V50="-","-",VLOOKUP($A50,KALBat!$A$10:$AR$1193,BW$9,FALSE)-V50)</f>
        <v>#N/A</v>
      </c>
      <c r="BX50" s="340" t="e">
        <f>IF(W50="-","-",VLOOKUP($A50,KALBat!$A$10:$AR$1193,BX$9,FALSE)-W50)</f>
        <v>#N/A</v>
      </c>
      <c r="BY50" s="340" t="e">
        <f>IF(X50="-","-",VLOOKUP($A50,KALBat!$A$10:$AR$1193,BY$9,FALSE)-X50)</f>
        <v>#N/A</v>
      </c>
      <c r="BZ50" s="340" t="e">
        <f>IF(Y50="-","-",VLOOKUP($A50,KALBat!$A$10:$AR$1193,BZ$9,FALSE)-Y50)</f>
        <v>#N/A</v>
      </c>
      <c r="CA50" s="340" t="e">
        <f>IF(Z50="-","-",VLOOKUP($A50,KALBat!$A$10:$AR$1193,CA$9,FALSE)-Z50)</f>
        <v>#N/A</v>
      </c>
      <c r="CB50" s="340" t="e">
        <f>IF(AA50="-","-",VLOOKUP($A50,KALBat!$A$10:$AR$1193,CB$9,FALSE)-AA50)</f>
        <v>#N/A</v>
      </c>
      <c r="CC50" s="340" t="e">
        <f>IF(AB50="-","-",VLOOKUP($A50,KALBat!$A$10:$AR$1193,CC$9,FALSE)-AB50)</f>
        <v>#N/A</v>
      </c>
      <c r="CD50" s="340" t="e">
        <f>IF(AC50="-","-",VLOOKUP($A50,KALBat!$A$10:$AR$1193,CD$9,FALSE)-AC50)</f>
        <v>#N/A</v>
      </c>
      <c r="CE50" s="340" t="e">
        <f>IF(AD50="-","-",VLOOKUP($A50,KALBat!$A$10:$AR$1193,CE$9,FALSE)-AD50)</f>
        <v>#N/A</v>
      </c>
      <c r="CF50" s="340" t="e">
        <f>IF(AE50="-","-",VLOOKUP($A50,KALBat!$A$10:$AR$1193,CF$9,FALSE)-AE50)</f>
        <v>#N/A</v>
      </c>
      <c r="CG50" s="340" t="str">
        <f>IF(AF50="-","-",VLOOKUP($A50,KALBat!$A$10:$AR$1193,CG$9,FALSE)-AF50)</f>
        <v>-</v>
      </c>
      <c r="CH50" s="340" t="e">
        <f>IF(AG50="-","-",VLOOKUP($A50,KALBat!$A$10:$AR$1193,CH$9,FALSE)-AG50)</f>
        <v>#N/A</v>
      </c>
      <c r="CI50" s="340" t="str">
        <f>IF(AH50="-","-",VLOOKUP($A50,KALBat!$A$10:$AR$1193,CI$9,FALSE)-AH50)</f>
        <v>-</v>
      </c>
      <c r="CJ50" s="340" t="str">
        <f>IF(AI50="-","-",VLOOKUP($A50,KALBat!$A$10:$AR$1193,CJ$9,FALSE)-AI50)</f>
        <v>-</v>
      </c>
      <c r="CK50" s="340" t="str">
        <f>IF(AJ50="-","-",VLOOKUP($A50,KALBat!$A$10:$AR$1193,CK$9,FALSE)-AJ50)</f>
        <v>-</v>
      </c>
      <c r="CL50" s="340" t="e">
        <f>IF(AK50="-","-",VLOOKUP($A50,KALBat!$A$10:$AR$1193,CL$9,FALSE)-AK50)</f>
        <v>#N/A</v>
      </c>
      <c r="CM50" s="340" t="str">
        <f>IF(AL50="-","-",VLOOKUP($A50,KALBat!$A$10:$AR$1193,CM$9,FALSE)-AL50)</f>
        <v>-</v>
      </c>
      <c r="CN50" s="340" t="e">
        <f>IF(AM50="-","-",VLOOKUP($A50,KALBat!$A$10:$AR$1193,CN$9,FALSE)-AM50)</f>
        <v>#N/A</v>
      </c>
      <c r="CO50" s="340" t="e">
        <f>IF(AN50="-","-",VLOOKUP($A50,KALBat!$A$10:$AR$1193,CO$9,FALSE)-AN50)</f>
        <v>#N/A</v>
      </c>
      <c r="CP50" s="340" t="e">
        <f>IF(AO50="-","-",VLOOKUP($A50,KALBat!$A$10:$AR$1193,CP$9,FALSE)-AO50)</f>
        <v>#N/A</v>
      </c>
      <c r="CQ50" s="340" t="e">
        <f>IF(AP50="-","-",VLOOKUP($A50,KALBat!$A$10:$AR$1193,CQ$9,FALSE)-AP50)</f>
        <v>#N/A</v>
      </c>
      <c r="CR50" s="84" t="e">
        <f t="shared" si="80"/>
        <v>#N/A</v>
      </c>
      <c r="CS50" s="84" t="e">
        <f t="shared" si="81"/>
        <v>#N/A</v>
      </c>
      <c r="CT50" s="84" t="e">
        <f t="shared" si="82"/>
        <v>#N/A</v>
      </c>
      <c r="CU50" s="84" t="e">
        <f t="shared" si="83"/>
        <v>#N/A</v>
      </c>
      <c r="CV50" s="84" t="e">
        <f t="shared" si="84"/>
        <v>#N/A</v>
      </c>
    </row>
    <row r="51" spans="1:100" x14ac:dyDescent="0.25">
      <c r="A51" s="340" t="str">
        <f t="shared" si="49"/>
        <v>Michael Bacon</v>
      </c>
      <c r="B51" s="339"/>
      <c r="C51" s="339"/>
      <c r="D51" s="339" t="str">
        <f t="shared" si="50"/>
        <v>-</v>
      </c>
      <c r="E51" s="339" t="str">
        <f t="shared" si="51"/>
        <v>-</v>
      </c>
      <c r="F51" s="339" t="str">
        <f t="shared" si="52"/>
        <v>K</v>
      </c>
      <c r="G51" t="s">
        <v>85</v>
      </c>
      <c r="H51" t="s">
        <v>544</v>
      </c>
      <c r="I51" s="339" t="s">
        <v>545</v>
      </c>
      <c r="J51" t="s">
        <v>531</v>
      </c>
      <c r="K51" t="s">
        <v>295</v>
      </c>
      <c r="L51">
        <v>23</v>
      </c>
      <c r="M51" t="s">
        <v>93</v>
      </c>
      <c r="N51" t="s">
        <v>94</v>
      </c>
      <c r="O51" t="s">
        <v>40</v>
      </c>
      <c r="P51" s="3" t="s">
        <v>40</v>
      </c>
      <c r="Q51" t="s">
        <v>215</v>
      </c>
      <c r="R51" s="3" t="s">
        <v>214</v>
      </c>
      <c r="S51">
        <v>3</v>
      </c>
      <c r="T51">
        <v>3</v>
      </c>
      <c r="U51">
        <v>2</v>
      </c>
      <c r="V51">
        <v>4</v>
      </c>
      <c r="W51" s="3">
        <v>3</v>
      </c>
      <c r="X51">
        <v>4</v>
      </c>
      <c r="Y51">
        <v>3</v>
      </c>
      <c r="Z51">
        <v>2</v>
      </c>
      <c r="AA51">
        <v>5</v>
      </c>
      <c r="AB51" s="3">
        <v>3</v>
      </c>
      <c r="AC51">
        <v>5</v>
      </c>
      <c r="AD51">
        <v>2</v>
      </c>
      <c r="AE51">
        <v>1</v>
      </c>
      <c r="AF51" t="s">
        <v>35</v>
      </c>
      <c r="AG51" t="s">
        <v>35</v>
      </c>
      <c r="AH51">
        <v>8</v>
      </c>
      <c r="AI51" t="s">
        <v>35</v>
      </c>
      <c r="AJ51">
        <v>4</v>
      </c>
      <c r="AK51">
        <v>2</v>
      </c>
      <c r="AL51" t="s">
        <v>35</v>
      </c>
      <c r="AM51" s="3" t="s">
        <v>35</v>
      </c>
      <c r="AN51">
        <v>8</v>
      </c>
      <c r="AO51">
        <v>8</v>
      </c>
      <c r="AP51" s="3">
        <v>5</v>
      </c>
      <c r="AQ51" s="78" t="s">
        <v>35</v>
      </c>
      <c r="AR51" s="3" t="s">
        <v>38</v>
      </c>
      <c r="AS51" s="6">
        <f t="shared" si="53"/>
        <v>1.5</v>
      </c>
      <c r="AT51" s="9" t="str">
        <f t="shared" si="54"/>
        <v>Minors</v>
      </c>
      <c r="AU51" s="6">
        <f t="shared" si="55"/>
        <v>2.6666666666666665</v>
      </c>
      <c r="AV51" s="6" t="str">
        <f t="shared" si="56"/>
        <v>Minors</v>
      </c>
      <c r="AW51" s="9">
        <f t="shared" si="57"/>
        <v>2.6666666666666665</v>
      </c>
      <c r="AX51" s="9" t="str">
        <f t="shared" si="58"/>
        <v>Minors</v>
      </c>
      <c r="AY51" s="46">
        <f t="shared" si="59"/>
        <v>0</v>
      </c>
      <c r="AZ51" s="5">
        <f t="shared" si="60"/>
        <v>0</v>
      </c>
      <c r="BA51" s="5">
        <f t="shared" si="61"/>
        <v>0</v>
      </c>
      <c r="BB51" s="5">
        <f t="shared" si="62"/>
        <v>0</v>
      </c>
      <c r="BC51" s="5">
        <f t="shared" si="63"/>
        <v>0</v>
      </c>
      <c r="BD51" s="5">
        <f t="shared" si="64"/>
        <v>0</v>
      </c>
      <c r="BE51" s="5">
        <f t="shared" si="65"/>
        <v>0</v>
      </c>
      <c r="BF51" s="5">
        <f t="shared" si="66"/>
        <v>0</v>
      </c>
      <c r="BG51" s="3">
        <f t="shared" si="67"/>
        <v>0</v>
      </c>
      <c r="BH51" s="46">
        <f t="shared" si="68"/>
        <v>0</v>
      </c>
      <c r="BI51" s="5">
        <f t="shared" si="69"/>
        <v>0</v>
      </c>
      <c r="BJ51" s="5">
        <f t="shared" si="70"/>
        <v>0</v>
      </c>
      <c r="BK51" s="5">
        <f t="shared" si="71"/>
        <v>0</v>
      </c>
      <c r="BL51" s="5">
        <f t="shared" si="72"/>
        <v>0</v>
      </c>
      <c r="BM51" s="5">
        <f t="shared" si="73"/>
        <v>0</v>
      </c>
      <c r="BN51" s="5">
        <f t="shared" si="74"/>
        <v>0</v>
      </c>
      <c r="BO51" s="5">
        <f t="shared" si="75"/>
        <v>0</v>
      </c>
      <c r="BP51" s="3">
        <f t="shared" si="76"/>
        <v>0</v>
      </c>
      <c r="BQ51" s="3">
        <f t="shared" si="77"/>
        <v>3</v>
      </c>
      <c r="BR51" s="7">
        <f t="shared" si="78"/>
        <v>2</v>
      </c>
      <c r="BS51" t="str">
        <f t="shared" si="79"/>
        <v/>
      </c>
      <c r="BT51" s="340">
        <f>IF(S51="-","-",VLOOKUP($A51,KALBat!$A$10:$AR$1193,BT$9,FALSE)-S51)</f>
        <v>0</v>
      </c>
      <c r="BU51" s="340">
        <f>IF(T51="-","-",VLOOKUP($A51,KALBat!$A$10:$AR$1193,BU$9,FALSE)-T51)</f>
        <v>0</v>
      </c>
      <c r="BV51" s="340">
        <f>IF(U51="-","-",VLOOKUP($A51,KALBat!$A$10:$AR$1193,BV$9,FALSE)-U51)</f>
        <v>0</v>
      </c>
      <c r="BW51" s="340">
        <f>IF(V51="-","-",VLOOKUP($A51,KALBat!$A$10:$AR$1193,BW$9,FALSE)-V51)</f>
        <v>0</v>
      </c>
      <c r="BX51" s="340">
        <f>IF(W51="-","-",VLOOKUP($A51,KALBat!$A$10:$AR$1193,BX$9,FALSE)-W51)</f>
        <v>0</v>
      </c>
      <c r="BY51" s="340">
        <f>IF(X51="-","-",VLOOKUP($A51,KALBat!$A$10:$AR$1193,BY$9,FALSE)-X51)</f>
        <v>0</v>
      </c>
      <c r="BZ51" s="340">
        <f>IF(Y51="-","-",VLOOKUP($A51,KALBat!$A$10:$AR$1193,BZ$9,FALSE)-Y51)</f>
        <v>0</v>
      </c>
      <c r="CA51" s="340">
        <f>IF(Z51="-","-",VLOOKUP($A51,KALBat!$A$10:$AR$1193,CA$9,FALSE)-Z51)</f>
        <v>0</v>
      </c>
      <c r="CB51" s="340">
        <f>IF(AA51="-","-",VLOOKUP($A51,KALBat!$A$10:$AR$1193,CB$9,FALSE)-AA51)</f>
        <v>0</v>
      </c>
      <c r="CC51" s="340">
        <f>IF(AB51="-","-",VLOOKUP($A51,KALBat!$A$10:$AR$1193,CC$9,FALSE)-AB51)</f>
        <v>0</v>
      </c>
      <c r="CD51" s="340">
        <f>IF(AC51="-","-",VLOOKUP($A51,KALBat!$A$10:$AR$1193,CD$9,FALSE)-AC51)</f>
        <v>0</v>
      </c>
      <c r="CE51" s="340">
        <f>IF(AD51="-","-",VLOOKUP($A51,KALBat!$A$10:$AR$1193,CE$9,FALSE)-AD51)</f>
        <v>0</v>
      </c>
      <c r="CF51" s="340">
        <f>IF(AE51="-","-",VLOOKUP($A51,KALBat!$A$10:$AR$1193,CF$9,FALSE)-AE51)</f>
        <v>0</v>
      </c>
      <c r="CG51" s="340" t="str">
        <f>IF(AF51="-","-",VLOOKUP($A51,KALBat!$A$10:$AR$1193,CG$9,FALSE)-AF51)</f>
        <v>-</v>
      </c>
      <c r="CH51" s="340" t="str">
        <f>IF(AG51="-","-",VLOOKUP($A51,KALBat!$A$10:$AR$1193,CH$9,FALSE)-AG51)</f>
        <v>-</v>
      </c>
      <c r="CI51" s="340">
        <f>IF(AH51="-","-",VLOOKUP($A51,KALBat!$A$10:$AR$1193,CI$9,FALSE)-AH51)</f>
        <v>0</v>
      </c>
      <c r="CJ51" s="340" t="str">
        <f>IF(AI51="-","-",VLOOKUP($A51,KALBat!$A$10:$AR$1193,CJ$9,FALSE)-AI51)</f>
        <v>-</v>
      </c>
      <c r="CK51" s="340">
        <f>IF(AJ51="-","-",VLOOKUP($A51,KALBat!$A$10:$AR$1193,CK$9,FALSE)-AJ51)</f>
        <v>0</v>
      </c>
      <c r="CL51" s="340">
        <f>IF(AK51="-","-",VLOOKUP($A51,KALBat!$A$10:$AR$1193,CL$9,FALSE)-AK51)</f>
        <v>-1</v>
      </c>
      <c r="CM51" s="340" t="str">
        <f>IF(AL51="-","-",VLOOKUP($A51,KALBat!$A$10:$AR$1193,CM$9,FALSE)-AL51)</f>
        <v>-</v>
      </c>
      <c r="CN51" s="340" t="str">
        <f>IF(AM51="-","-",VLOOKUP($A51,KALBat!$A$10:$AR$1193,CN$9,FALSE)-AM51)</f>
        <v>-</v>
      </c>
      <c r="CO51" s="340">
        <f>IF(AN51="-","-",VLOOKUP($A51,KALBat!$A$10:$AR$1193,CO$9,FALSE)-AN51)</f>
        <v>1</v>
      </c>
      <c r="CP51" s="340">
        <f>IF(AO51="-","-",VLOOKUP($A51,KALBat!$A$10:$AR$1193,CP$9,FALSE)-AO51)</f>
        <v>0</v>
      </c>
      <c r="CQ51" s="340">
        <f>IF(AP51="-","-",VLOOKUP($A51,KALBat!$A$10:$AR$1193,CQ$9,FALSE)-AP51)</f>
        <v>1</v>
      </c>
      <c r="CR51" s="84">
        <f t="shared" si="80"/>
        <v>0</v>
      </c>
      <c r="CS51" s="84">
        <f t="shared" si="81"/>
        <v>0</v>
      </c>
      <c r="CT51" s="84">
        <f t="shared" si="82"/>
        <v>-1</v>
      </c>
      <c r="CU51" s="84">
        <f t="shared" si="83"/>
        <v>2</v>
      </c>
      <c r="CV51" s="84">
        <f t="shared" si="84"/>
        <v>1</v>
      </c>
    </row>
    <row r="52" spans="1:100" x14ac:dyDescent="0.25">
      <c r="A52" s="340" t="str">
        <f t="shared" si="49"/>
        <v>Freddy Becerra</v>
      </c>
      <c r="B52" s="339"/>
      <c r="C52" s="339"/>
      <c r="D52" s="339" t="str">
        <f t="shared" si="50"/>
        <v>-</v>
      </c>
      <c r="E52" s="339" t="str">
        <f t="shared" si="51"/>
        <v>-</v>
      </c>
      <c r="F52" s="339" t="str">
        <f t="shared" si="52"/>
        <v>K</v>
      </c>
      <c r="G52" t="s">
        <v>85</v>
      </c>
      <c r="H52" t="s">
        <v>555</v>
      </c>
      <c r="I52" s="339" t="s">
        <v>556</v>
      </c>
      <c r="J52" t="s">
        <v>531</v>
      </c>
      <c r="K52" t="s">
        <v>295</v>
      </c>
      <c r="L52">
        <v>23</v>
      </c>
      <c r="M52" t="s">
        <v>94</v>
      </c>
      <c r="N52" t="s">
        <v>94</v>
      </c>
      <c r="O52" t="s">
        <v>40</v>
      </c>
      <c r="P52" s="229" t="s">
        <v>40</v>
      </c>
      <c r="Q52" t="s">
        <v>215</v>
      </c>
      <c r="R52" s="229" t="s">
        <v>214</v>
      </c>
      <c r="S52">
        <v>3</v>
      </c>
      <c r="T52">
        <v>3</v>
      </c>
      <c r="U52">
        <v>1</v>
      </c>
      <c r="V52">
        <v>2</v>
      </c>
      <c r="W52" s="229">
        <v>2</v>
      </c>
      <c r="X52">
        <v>4</v>
      </c>
      <c r="Y52">
        <v>3</v>
      </c>
      <c r="Z52">
        <v>1</v>
      </c>
      <c r="AA52">
        <v>3</v>
      </c>
      <c r="AB52" s="229">
        <v>3</v>
      </c>
      <c r="AC52">
        <v>7</v>
      </c>
      <c r="AD52">
        <v>7</v>
      </c>
      <c r="AE52">
        <v>1</v>
      </c>
      <c r="AF52" t="s">
        <v>35</v>
      </c>
      <c r="AG52" t="s">
        <v>35</v>
      </c>
      <c r="AH52">
        <v>6</v>
      </c>
      <c r="AI52">
        <v>3</v>
      </c>
      <c r="AJ52">
        <v>2</v>
      </c>
      <c r="AK52">
        <v>2</v>
      </c>
      <c r="AL52" t="s">
        <v>35</v>
      </c>
      <c r="AM52" s="229">
        <v>2</v>
      </c>
      <c r="AN52">
        <v>9</v>
      </c>
      <c r="AO52">
        <v>8</v>
      </c>
      <c r="AP52" s="229">
        <v>7</v>
      </c>
      <c r="AQ52" t="s">
        <v>35</v>
      </c>
      <c r="AR52" s="229" t="s">
        <v>38</v>
      </c>
      <c r="AS52" s="6">
        <f t="shared" si="53"/>
        <v>0.5</v>
      </c>
      <c r="AT52" s="9" t="str">
        <f t="shared" si="54"/>
        <v>Minors</v>
      </c>
      <c r="AU52" s="6">
        <f t="shared" si="55"/>
        <v>1.6666666666666665</v>
      </c>
      <c r="AV52" s="6" t="str">
        <f t="shared" si="56"/>
        <v>Minors</v>
      </c>
      <c r="AW52" s="9">
        <f t="shared" si="57"/>
        <v>1.6666666666666665</v>
      </c>
      <c r="AX52" s="9" t="str">
        <f t="shared" si="58"/>
        <v>Minors</v>
      </c>
      <c r="AY52" s="46">
        <f t="shared" si="59"/>
        <v>0</v>
      </c>
      <c r="AZ52" s="228">
        <f t="shared" si="60"/>
        <v>0</v>
      </c>
      <c r="BA52" s="228">
        <f t="shared" si="61"/>
        <v>0</v>
      </c>
      <c r="BB52" s="228">
        <f t="shared" si="62"/>
        <v>0</v>
      </c>
      <c r="BC52" s="228">
        <f t="shared" si="63"/>
        <v>0</v>
      </c>
      <c r="BD52" s="228">
        <f t="shared" si="64"/>
        <v>0</v>
      </c>
      <c r="BE52" s="228">
        <f t="shared" si="65"/>
        <v>0</v>
      </c>
      <c r="BF52" s="228">
        <f t="shared" si="66"/>
        <v>0</v>
      </c>
      <c r="BG52" s="229">
        <f t="shared" si="67"/>
        <v>0</v>
      </c>
      <c r="BH52" s="46">
        <f t="shared" si="68"/>
        <v>0</v>
      </c>
      <c r="BI52" s="228">
        <f t="shared" si="69"/>
        <v>0</v>
      </c>
      <c r="BJ52" s="228">
        <f t="shared" si="70"/>
        <v>0</v>
      </c>
      <c r="BK52" s="228">
        <f t="shared" si="71"/>
        <v>0</v>
      </c>
      <c r="BL52" s="228">
        <f t="shared" si="72"/>
        <v>0</v>
      </c>
      <c r="BM52" s="228">
        <f t="shared" si="73"/>
        <v>0</v>
      </c>
      <c r="BN52" s="228">
        <f t="shared" si="74"/>
        <v>0</v>
      </c>
      <c r="BO52" s="228">
        <f t="shared" si="75"/>
        <v>0</v>
      </c>
      <c r="BP52" s="229">
        <f t="shared" si="76"/>
        <v>0</v>
      </c>
      <c r="BQ52" s="229">
        <f t="shared" si="77"/>
        <v>4</v>
      </c>
      <c r="BR52" s="7">
        <f t="shared" si="78"/>
        <v>1</v>
      </c>
      <c r="BS52" t="str">
        <f t="shared" si="79"/>
        <v/>
      </c>
      <c r="BT52" s="340">
        <f>IF(S52="-","-",VLOOKUP($A52,KALBat!$A$10:$AR$1193,BT$9,FALSE)-S52)</f>
        <v>0</v>
      </c>
      <c r="BU52" s="340">
        <f>IF(T52="-","-",VLOOKUP($A52,KALBat!$A$10:$AR$1193,BU$9,FALSE)-T52)</f>
        <v>0</v>
      </c>
      <c r="BV52" s="340">
        <f>IF(U52="-","-",VLOOKUP($A52,KALBat!$A$10:$AR$1193,BV$9,FALSE)-U52)</f>
        <v>0</v>
      </c>
      <c r="BW52" s="340">
        <f>IF(V52="-","-",VLOOKUP($A52,KALBat!$A$10:$AR$1193,BW$9,FALSE)-V52)</f>
        <v>1</v>
      </c>
      <c r="BX52" s="340">
        <f>IF(W52="-","-",VLOOKUP($A52,KALBat!$A$10:$AR$1193,BX$9,FALSE)-W52)</f>
        <v>2</v>
      </c>
      <c r="BY52" s="340">
        <f>IF(X52="-","-",VLOOKUP($A52,KALBat!$A$10:$AR$1193,BY$9,FALSE)-X52)</f>
        <v>1</v>
      </c>
      <c r="BZ52" s="340">
        <f>IF(Y52="-","-",VLOOKUP($A52,KALBat!$A$10:$AR$1193,BZ$9,FALSE)-Y52)</f>
        <v>0</v>
      </c>
      <c r="CA52" s="340">
        <f>IF(Z52="-","-",VLOOKUP($A52,KALBat!$A$10:$AR$1193,CA$9,FALSE)-Z52)</f>
        <v>0</v>
      </c>
      <c r="CB52" s="340">
        <f>IF(AA52="-","-",VLOOKUP($A52,KALBat!$A$10:$AR$1193,CB$9,FALSE)-AA52)</f>
        <v>0</v>
      </c>
      <c r="CC52" s="340">
        <f>IF(AB52="-","-",VLOOKUP($A52,KALBat!$A$10:$AR$1193,CC$9,FALSE)-AB52)</f>
        <v>1</v>
      </c>
      <c r="CD52" s="340">
        <f>IF(AC52="-","-",VLOOKUP($A52,KALBat!$A$10:$AR$1193,CD$9,FALSE)-AC52)</f>
        <v>0</v>
      </c>
      <c r="CE52" s="340">
        <f>IF(AD52="-","-",VLOOKUP($A52,KALBat!$A$10:$AR$1193,CE$9,FALSE)-AD52)</f>
        <v>0</v>
      </c>
      <c r="CF52" s="340">
        <f>IF(AE52="-","-",VLOOKUP($A52,KALBat!$A$10:$AR$1193,CF$9,FALSE)-AE52)</f>
        <v>0</v>
      </c>
      <c r="CG52" s="340" t="str">
        <f>IF(AF52="-","-",VLOOKUP($A52,KALBat!$A$10:$AR$1193,CG$9,FALSE)-AF52)</f>
        <v>-</v>
      </c>
      <c r="CH52" s="340" t="str">
        <f>IF(AG52="-","-",VLOOKUP($A52,KALBat!$A$10:$AR$1193,CH$9,FALSE)-AG52)</f>
        <v>-</v>
      </c>
      <c r="CI52" s="340">
        <f>IF(AH52="-","-",VLOOKUP($A52,KALBat!$A$10:$AR$1193,CI$9,FALSE)-AH52)</f>
        <v>0</v>
      </c>
      <c r="CJ52" s="340">
        <f>IF(AI52="-","-",VLOOKUP($A52,KALBat!$A$10:$AR$1193,CJ$9,FALSE)-AI52)</f>
        <v>0</v>
      </c>
      <c r="CK52" s="340">
        <f>IF(AJ52="-","-",VLOOKUP($A52,KALBat!$A$10:$AR$1193,CK$9,FALSE)-AJ52)</f>
        <v>0</v>
      </c>
      <c r="CL52" s="340">
        <f>IF(AK52="-","-",VLOOKUP($A52,KALBat!$A$10:$AR$1193,CL$9,FALSE)-AK52)</f>
        <v>0</v>
      </c>
      <c r="CM52" s="340" t="str">
        <f>IF(AL52="-","-",VLOOKUP($A52,KALBat!$A$10:$AR$1193,CM$9,FALSE)-AL52)</f>
        <v>-</v>
      </c>
      <c r="CN52" s="340">
        <f>IF(AM52="-","-",VLOOKUP($A52,KALBat!$A$10:$AR$1193,CN$9,FALSE)-AM52)</f>
        <v>-1</v>
      </c>
      <c r="CO52" s="340">
        <f>IF(AN52="-","-",VLOOKUP($A52,KALBat!$A$10:$AR$1193,CO$9,FALSE)-AN52)</f>
        <v>0</v>
      </c>
      <c r="CP52" s="340">
        <f>IF(AO52="-","-",VLOOKUP($A52,KALBat!$A$10:$AR$1193,CP$9,FALSE)-AO52)</f>
        <v>1</v>
      </c>
      <c r="CQ52" s="340">
        <f>IF(AP52="-","-",VLOOKUP($A52,KALBat!$A$10:$AR$1193,CQ$9,FALSE)-AP52)</f>
        <v>0</v>
      </c>
      <c r="CR52" s="84">
        <f t="shared" si="80"/>
        <v>3</v>
      </c>
      <c r="CS52" s="84">
        <f t="shared" si="81"/>
        <v>2</v>
      </c>
      <c r="CT52" s="84">
        <f t="shared" si="82"/>
        <v>-1</v>
      </c>
      <c r="CU52" s="84">
        <f t="shared" si="83"/>
        <v>1</v>
      </c>
      <c r="CV52" s="84">
        <f t="shared" si="84"/>
        <v>5</v>
      </c>
    </row>
    <row r="53" spans="1:100" x14ac:dyDescent="0.25">
      <c r="A53" s="340" t="str">
        <f t="shared" si="49"/>
        <v>Bernardo Castro</v>
      </c>
      <c r="B53" s="339"/>
      <c r="C53" s="339"/>
      <c r="D53" s="339" t="str">
        <f t="shared" si="50"/>
        <v>-</v>
      </c>
      <c r="E53" s="339" t="str">
        <f t="shared" si="51"/>
        <v>-</v>
      </c>
      <c r="F53" s="339" t="str">
        <f t="shared" si="52"/>
        <v>K</v>
      </c>
      <c r="G53" t="s">
        <v>82</v>
      </c>
      <c r="H53" t="s">
        <v>567</v>
      </c>
      <c r="I53" s="339" t="s">
        <v>568</v>
      </c>
      <c r="J53" t="s">
        <v>531</v>
      </c>
      <c r="K53" t="s">
        <v>295</v>
      </c>
      <c r="L53">
        <v>22</v>
      </c>
      <c r="M53" t="s">
        <v>93</v>
      </c>
      <c r="N53" t="s">
        <v>94</v>
      </c>
      <c r="O53" t="s">
        <v>40</v>
      </c>
      <c r="P53" s="255" t="s">
        <v>36</v>
      </c>
      <c r="Q53" t="s">
        <v>214</v>
      </c>
      <c r="R53" s="255" t="s">
        <v>213</v>
      </c>
      <c r="S53">
        <v>3</v>
      </c>
      <c r="T53">
        <v>4</v>
      </c>
      <c r="U53">
        <v>3</v>
      </c>
      <c r="V53">
        <v>5</v>
      </c>
      <c r="W53" s="255">
        <v>4</v>
      </c>
      <c r="X53">
        <v>5</v>
      </c>
      <c r="Y53">
        <v>4</v>
      </c>
      <c r="Z53">
        <v>4</v>
      </c>
      <c r="AA53">
        <v>5</v>
      </c>
      <c r="AB53" s="255">
        <v>5</v>
      </c>
      <c r="AC53">
        <v>6</v>
      </c>
      <c r="AD53">
        <v>5</v>
      </c>
      <c r="AE53">
        <v>5</v>
      </c>
      <c r="AF53">
        <v>3</v>
      </c>
      <c r="AG53" t="s">
        <v>35</v>
      </c>
      <c r="AH53" t="s">
        <v>35</v>
      </c>
      <c r="AI53" t="s">
        <v>35</v>
      </c>
      <c r="AJ53" t="s">
        <v>35</v>
      </c>
      <c r="AK53" t="s">
        <v>35</v>
      </c>
      <c r="AL53" t="s">
        <v>35</v>
      </c>
      <c r="AM53" s="255" t="s">
        <v>35</v>
      </c>
      <c r="AN53">
        <v>1</v>
      </c>
      <c r="AO53">
        <v>1</v>
      </c>
      <c r="AP53" s="255">
        <v>1</v>
      </c>
      <c r="AQ53" s="78" t="s">
        <v>35</v>
      </c>
      <c r="AR53" s="255" t="s">
        <v>38</v>
      </c>
      <c r="AS53" s="6">
        <f t="shared" si="53"/>
        <v>2.1666666666666665</v>
      </c>
      <c r="AT53" s="9" t="str">
        <f t="shared" si="54"/>
        <v>Minors</v>
      </c>
      <c r="AU53" s="6">
        <f t="shared" si="55"/>
        <v>4.166666666666667</v>
      </c>
      <c r="AV53" s="6" t="str">
        <f t="shared" si="56"/>
        <v>Bench</v>
      </c>
      <c r="AW53" s="9">
        <f t="shared" si="57"/>
        <v>4.166666666666667</v>
      </c>
      <c r="AX53" s="9" t="str">
        <f t="shared" si="58"/>
        <v>Bench</v>
      </c>
      <c r="AY53" s="46">
        <f t="shared" si="59"/>
        <v>0</v>
      </c>
      <c r="AZ53" s="254">
        <f t="shared" si="60"/>
        <v>0</v>
      </c>
      <c r="BA53" s="254">
        <f t="shared" si="61"/>
        <v>0</v>
      </c>
      <c r="BB53" s="254">
        <f t="shared" si="62"/>
        <v>0</v>
      </c>
      <c r="BC53" s="254">
        <f t="shared" si="63"/>
        <v>0</v>
      </c>
      <c r="BD53" s="254">
        <f t="shared" si="64"/>
        <v>0</v>
      </c>
      <c r="BE53" s="254">
        <f t="shared" si="65"/>
        <v>0</v>
      </c>
      <c r="BF53" s="254">
        <f t="shared" si="66"/>
        <v>0</v>
      </c>
      <c r="BG53" s="255">
        <f t="shared" si="67"/>
        <v>0</v>
      </c>
      <c r="BH53" s="46">
        <f t="shared" si="68"/>
        <v>0</v>
      </c>
      <c r="BI53" s="254">
        <f t="shared" si="69"/>
        <v>0</v>
      </c>
      <c r="BJ53" s="254">
        <f t="shared" si="70"/>
        <v>0</v>
      </c>
      <c r="BK53" s="254">
        <f t="shared" si="71"/>
        <v>0</v>
      </c>
      <c r="BL53" s="254">
        <f t="shared" si="72"/>
        <v>0</v>
      </c>
      <c r="BM53" s="254">
        <f t="shared" si="73"/>
        <v>0</v>
      </c>
      <c r="BN53" s="254">
        <f t="shared" si="74"/>
        <v>0</v>
      </c>
      <c r="BO53" s="254">
        <f t="shared" si="75"/>
        <v>0</v>
      </c>
      <c r="BP53" s="255">
        <f t="shared" si="76"/>
        <v>0</v>
      </c>
      <c r="BQ53" s="255">
        <f t="shared" si="77"/>
        <v>0</v>
      </c>
      <c r="BR53" s="7">
        <f t="shared" si="78"/>
        <v>0</v>
      </c>
      <c r="BS53" t="str">
        <f t="shared" si="79"/>
        <v/>
      </c>
      <c r="BT53" s="340">
        <f>IF(S53="-","-",VLOOKUP($A53,KALBat!$A$10:$AR$1193,BT$9,FALSE)-S53)</f>
        <v>0</v>
      </c>
      <c r="BU53" s="340">
        <f>IF(T53="-","-",VLOOKUP($A53,KALBat!$A$10:$AR$1193,BU$9,FALSE)-T53)</f>
        <v>0</v>
      </c>
      <c r="BV53" s="340">
        <f>IF(U53="-","-",VLOOKUP($A53,KALBat!$A$10:$AR$1193,BV$9,FALSE)-U53)</f>
        <v>0</v>
      </c>
      <c r="BW53" s="340">
        <f>IF(V53="-","-",VLOOKUP($A53,KALBat!$A$10:$AR$1193,BW$9,FALSE)-V53)</f>
        <v>0</v>
      </c>
      <c r="BX53" s="340">
        <f>IF(W53="-","-",VLOOKUP($A53,KALBat!$A$10:$AR$1193,BX$9,FALSE)-W53)</f>
        <v>0</v>
      </c>
      <c r="BY53" s="340">
        <f>IF(X53="-","-",VLOOKUP($A53,KALBat!$A$10:$AR$1193,BY$9,FALSE)-X53)</f>
        <v>0</v>
      </c>
      <c r="BZ53" s="340">
        <f>IF(Y53="-","-",VLOOKUP($A53,KALBat!$A$10:$AR$1193,BZ$9,FALSE)-Y53)</f>
        <v>0</v>
      </c>
      <c r="CA53" s="340">
        <f>IF(Z53="-","-",VLOOKUP($A53,KALBat!$A$10:$AR$1193,CA$9,FALSE)-Z53)</f>
        <v>0</v>
      </c>
      <c r="CB53" s="340">
        <f>IF(AA53="-","-",VLOOKUP($A53,KALBat!$A$10:$AR$1193,CB$9,FALSE)-AA53)</f>
        <v>0</v>
      </c>
      <c r="CC53" s="340">
        <f>IF(AB53="-","-",VLOOKUP($A53,KALBat!$A$10:$AR$1193,CC$9,FALSE)-AB53)</f>
        <v>0</v>
      </c>
      <c r="CD53" s="340">
        <f>IF(AC53="-","-",VLOOKUP($A53,KALBat!$A$10:$AR$1193,CD$9,FALSE)-AC53)</f>
        <v>0</v>
      </c>
      <c r="CE53" s="340">
        <f>IF(AD53="-","-",VLOOKUP($A53,KALBat!$A$10:$AR$1193,CE$9,FALSE)-AD53)</f>
        <v>0</v>
      </c>
      <c r="CF53" s="340">
        <f>IF(AE53="-","-",VLOOKUP($A53,KALBat!$A$10:$AR$1193,CF$9,FALSE)-AE53)</f>
        <v>0</v>
      </c>
      <c r="CG53" s="340">
        <f>IF(AF53="-","-",VLOOKUP($A53,KALBat!$A$10:$AR$1193,CG$9,FALSE)-AF53)</f>
        <v>0</v>
      </c>
      <c r="CH53" s="340" t="str">
        <f>IF(AG53="-","-",VLOOKUP($A53,KALBat!$A$10:$AR$1193,CH$9,FALSE)-AG53)</f>
        <v>-</v>
      </c>
      <c r="CI53" s="340" t="str">
        <f>IF(AH53="-","-",VLOOKUP($A53,KALBat!$A$10:$AR$1193,CI$9,FALSE)-AH53)</f>
        <v>-</v>
      </c>
      <c r="CJ53" s="340" t="str">
        <f>IF(AI53="-","-",VLOOKUP($A53,KALBat!$A$10:$AR$1193,CJ$9,FALSE)-AI53)</f>
        <v>-</v>
      </c>
      <c r="CK53" s="340" t="str">
        <f>IF(AJ53="-","-",VLOOKUP($A53,KALBat!$A$10:$AR$1193,CK$9,FALSE)-AJ53)</f>
        <v>-</v>
      </c>
      <c r="CL53" s="340" t="str">
        <f>IF(AK53="-","-",VLOOKUP($A53,KALBat!$A$10:$AR$1193,CL$9,FALSE)-AK53)</f>
        <v>-</v>
      </c>
      <c r="CM53" s="340" t="str">
        <f>IF(AL53="-","-",VLOOKUP($A53,KALBat!$A$10:$AR$1193,CM$9,FALSE)-AL53)</f>
        <v>-</v>
      </c>
      <c r="CN53" s="340" t="str">
        <f>IF(AM53="-","-",VLOOKUP($A53,KALBat!$A$10:$AR$1193,CN$9,FALSE)-AM53)</f>
        <v>-</v>
      </c>
      <c r="CO53" s="340">
        <f>IF(AN53="-","-",VLOOKUP($A53,KALBat!$A$10:$AR$1193,CO$9,FALSE)-AN53)</f>
        <v>0</v>
      </c>
      <c r="CP53" s="340">
        <f>IF(AO53="-","-",VLOOKUP($A53,KALBat!$A$10:$AR$1193,CP$9,FALSE)-AO53)</f>
        <v>0</v>
      </c>
      <c r="CQ53" s="340">
        <f>IF(AP53="-","-",VLOOKUP($A53,KALBat!$A$10:$AR$1193,CQ$9,FALSE)-AP53)</f>
        <v>0</v>
      </c>
      <c r="CR53" s="84">
        <f t="shared" si="80"/>
        <v>0</v>
      </c>
      <c r="CS53" s="84">
        <f t="shared" si="81"/>
        <v>0</v>
      </c>
      <c r="CT53" s="84">
        <f t="shared" si="82"/>
        <v>0</v>
      </c>
      <c r="CU53" s="84">
        <f t="shared" si="83"/>
        <v>0</v>
      </c>
      <c r="CV53" s="84">
        <f t="shared" si="84"/>
        <v>0</v>
      </c>
    </row>
    <row r="54" spans="1:100" x14ac:dyDescent="0.25">
      <c r="A54" s="340" t="str">
        <f t="shared" si="49"/>
        <v>Chong-chin Chong</v>
      </c>
      <c r="B54" s="339"/>
      <c r="C54" s="339"/>
      <c r="D54" s="339" t="str">
        <f t="shared" si="50"/>
        <v>-</v>
      </c>
      <c r="E54" s="339" t="str">
        <f t="shared" si="51"/>
        <v>-</v>
      </c>
      <c r="F54" s="339" t="str">
        <f t="shared" si="52"/>
        <v>K</v>
      </c>
      <c r="G54" s="84" t="s">
        <v>82</v>
      </c>
      <c r="H54" s="84" t="s">
        <v>574</v>
      </c>
      <c r="I54" s="340" t="s">
        <v>575</v>
      </c>
      <c r="J54" s="84" t="s">
        <v>553</v>
      </c>
      <c r="K54" s="84" t="s">
        <v>200</v>
      </c>
      <c r="L54" s="84">
        <v>21</v>
      </c>
      <c r="M54" s="84" t="s">
        <v>94</v>
      </c>
      <c r="N54" s="84" t="s">
        <v>94</v>
      </c>
      <c r="O54" s="84" t="s">
        <v>40</v>
      </c>
      <c r="P54" s="304" t="s">
        <v>36</v>
      </c>
      <c r="Q54" s="84" t="s">
        <v>215</v>
      </c>
      <c r="R54" s="304" t="s">
        <v>214</v>
      </c>
      <c r="S54" s="84">
        <v>3</v>
      </c>
      <c r="T54" s="84">
        <v>2</v>
      </c>
      <c r="U54" s="84">
        <v>2</v>
      </c>
      <c r="V54" s="84">
        <v>3</v>
      </c>
      <c r="W54" s="304">
        <v>2</v>
      </c>
      <c r="X54" s="84">
        <v>5</v>
      </c>
      <c r="Y54" s="84">
        <v>4</v>
      </c>
      <c r="Z54" s="84">
        <v>3</v>
      </c>
      <c r="AA54" s="84">
        <v>5</v>
      </c>
      <c r="AB54" s="304">
        <v>3</v>
      </c>
      <c r="AC54" s="84">
        <v>3</v>
      </c>
      <c r="AD54" s="84">
        <v>4</v>
      </c>
      <c r="AE54" s="84">
        <v>7</v>
      </c>
      <c r="AF54" s="84">
        <v>5</v>
      </c>
      <c r="AG54" s="84" t="s">
        <v>35</v>
      </c>
      <c r="AH54" s="84" t="s">
        <v>35</v>
      </c>
      <c r="AI54" s="84" t="s">
        <v>35</v>
      </c>
      <c r="AJ54" s="84" t="s">
        <v>35</v>
      </c>
      <c r="AK54" s="84" t="s">
        <v>35</v>
      </c>
      <c r="AL54" s="84" t="s">
        <v>35</v>
      </c>
      <c r="AM54" s="304" t="s">
        <v>35</v>
      </c>
      <c r="AN54" s="84">
        <v>1</v>
      </c>
      <c r="AO54" s="84">
        <v>3</v>
      </c>
      <c r="AP54" s="304">
        <v>1</v>
      </c>
      <c r="AQ54" s="85" t="s">
        <v>35</v>
      </c>
      <c r="AR54" s="304" t="s">
        <v>38</v>
      </c>
      <c r="AS54" s="86">
        <f t="shared" si="53"/>
        <v>1.1666666666666665</v>
      </c>
      <c r="AT54" s="87" t="str">
        <f t="shared" si="54"/>
        <v>Minors</v>
      </c>
      <c r="AU54" s="86">
        <f t="shared" si="55"/>
        <v>3.833333333333333</v>
      </c>
      <c r="AV54" s="86" t="str">
        <f t="shared" si="56"/>
        <v>Minors</v>
      </c>
      <c r="AW54" s="87">
        <f t="shared" si="57"/>
        <v>3.833333333333333</v>
      </c>
      <c r="AX54" s="87" t="str">
        <f t="shared" si="58"/>
        <v>Minors</v>
      </c>
      <c r="AY54" s="302">
        <f t="shared" si="59"/>
        <v>0</v>
      </c>
      <c r="AZ54" s="303">
        <f t="shared" si="60"/>
        <v>0</v>
      </c>
      <c r="BA54" s="303">
        <f t="shared" si="61"/>
        <v>0</v>
      </c>
      <c r="BB54" s="303">
        <f t="shared" si="62"/>
        <v>0</v>
      </c>
      <c r="BC54" s="303">
        <f t="shared" si="63"/>
        <v>0</v>
      </c>
      <c r="BD54" s="303">
        <f t="shared" si="64"/>
        <v>0</v>
      </c>
      <c r="BE54" s="303">
        <f t="shared" si="65"/>
        <v>0</v>
      </c>
      <c r="BF54" s="303">
        <f t="shared" si="66"/>
        <v>0</v>
      </c>
      <c r="BG54" s="304">
        <f t="shared" si="67"/>
        <v>0</v>
      </c>
      <c r="BH54" s="302">
        <f t="shared" si="68"/>
        <v>0</v>
      </c>
      <c r="BI54" s="303">
        <f t="shared" si="69"/>
        <v>0</v>
      </c>
      <c r="BJ54" s="303">
        <f t="shared" si="70"/>
        <v>0</v>
      </c>
      <c r="BK54" s="303">
        <f t="shared" si="71"/>
        <v>0</v>
      </c>
      <c r="BL54" s="303">
        <f t="shared" si="72"/>
        <v>0</v>
      </c>
      <c r="BM54" s="303">
        <f t="shared" si="73"/>
        <v>0</v>
      </c>
      <c r="BN54" s="303">
        <f t="shared" si="74"/>
        <v>0</v>
      </c>
      <c r="BO54" s="303">
        <f t="shared" si="75"/>
        <v>0</v>
      </c>
      <c r="BP54" s="304">
        <f t="shared" si="76"/>
        <v>0</v>
      </c>
      <c r="BQ54" s="304">
        <f t="shared" si="77"/>
        <v>0</v>
      </c>
      <c r="BR54" s="89">
        <f t="shared" si="78"/>
        <v>1</v>
      </c>
      <c r="BS54" s="84" t="str">
        <f t="shared" si="79"/>
        <v/>
      </c>
      <c r="BT54" s="340">
        <f>IF(S54="-","-",VLOOKUP($A54,KALBat!$A$10:$AR$1193,BT$9,FALSE)-S54)</f>
        <v>0</v>
      </c>
      <c r="BU54" s="340">
        <f>IF(T54="-","-",VLOOKUP($A54,KALBat!$A$10:$AR$1193,BU$9,FALSE)-T54)</f>
        <v>1</v>
      </c>
      <c r="BV54" s="340">
        <f>IF(U54="-","-",VLOOKUP($A54,KALBat!$A$10:$AR$1193,BV$9,FALSE)-U54)</f>
        <v>0</v>
      </c>
      <c r="BW54" s="340">
        <f>IF(V54="-","-",VLOOKUP($A54,KALBat!$A$10:$AR$1193,BW$9,FALSE)-V54)</f>
        <v>1</v>
      </c>
      <c r="BX54" s="340">
        <f>IF(W54="-","-",VLOOKUP($A54,KALBat!$A$10:$AR$1193,BX$9,FALSE)-W54)</f>
        <v>0</v>
      </c>
      <c r="BY54" s="340">
        <f>IF(X54="-","-",VLOOKUP($A54,KALBat!$A$10:$AR$1193,BY$9,FALSE)-X54)</f>
        <v>0</v>
      </c>
      <c r="BZ54" s="340">
        <f>IF(Y54="-","-",VLOOKUP($A54,KALBat!$A$10:$AR$1193,BZ$9,FALSE)-Y54)</f>
        <v>-1</v>
      </c>
      <c r="CA54" s="340">
        <f>IF(Z54="-","-",VLOOKUP($A54,KALBat!$A$10:$AR$1193,CA$9,FALSE)-Z54)</f>
        <v>0</v>
      </c>
      <c r="CB54" s="340">
        <f>IF(AA54="-","-",VLOOKUP($A54,KALBat!$A$10:$AR$1193,CB$9,FALSE)-AA54)</f>
        <v>0</v>
      </c>
      <c r="CC54" s="340">
        <f>IF(AB54="-","-",VLOOKUP($A54,KALBat!$A$10:$AR$1193,CC$9,FALSE)-AB54)</f>
        <v>0</v>
      </c>
      <c r="CD54" s="340">
        <f>IF(AC54="-","-",VLOOKUP($A54,KALBat!$A$10:$AR$1193,CD$9,FALSE)-AC54)</f>
        <v>0</v>
      </c>
      <c r="CE54" s="340">
        <f>IF(AD54="-","-",VLOOKUP($A54,KALBat!$A$10:$AR$1193,CE$9,FALSE)-AD54)</f>
        <v>0</v>
      </c>
      <c r="CF54" s="340">
        <f>IF(AE54="-","-",VLOOKUP($A54,KALBat!$A$10:$AR$1193,CF$9,FALSE)-AE54)</f>
        <v>0</v>
      </c>
      <c r="CG54" s="340">
        <f>IF(AF54="-","-",VLOOKUP($A54,KALBat!$A$10:$AR$1193,CG$9,FALSE)-AF54)</f>
        <v>0</v>
      </c>
      <c r="CH54" s="340" t="str">
        <f>IF(AG54="-","-",VLOOKUP($A54,KALBat!$A$10:$AR$1193,CH$9,FALSE)-AG54)</f>
        <v>-</v>
      </c>
      <c r="CI54" s="340" t="str">
        <f>IF(AH54="-","-",VLOOKUP($A54,KALBat!$A$10:$AR$1193,CI$9,FALSE)-AH54)</f>
        <v>-</v>
      </c>
      <c r="CJ54" s="340" t="str">
        <f>IF(AI54="-","-",VLOOKUP($A54,KALBat!$A$10:$AR$1193,CJ$9,FALSE)-AI54)</f>
        <v>-</v>
      </c>
      <c r="CK54" s="340" t="str">
        <f>IF(AJ54="-","-",VLOOKUP($A54,KALBat!$A$10:$AR$1193,CK$9,FALSE)-AJ54)</f>
        <v>-</v>
      </c>
      <c r="CL54" s="340" t="str">
        <f>IF(AK54="-","-",VLOOKUP($A54,KALBat!$A$10:$AR$1193,CL$9,FALSE)-AK54)</f>
        <v>-</v>
      </c>
      <c r="CM54" s="340" t="str">
        <f>IF(AL54="-","-",VLOOKUP($A54,KALBat!$A$10:$AR$1193,CM$9,FALSE)-AL54)</f>
        <v>-</v>
      </c>
      <c r="CN54" s="340" t="str">
        <f>IF(AM54="-","-",VLOOKUP($A54,KALBat!$A$10:$AR$1193,CN$9,FALSE)-AM54)</f>
        <v>-</v>
      </c>
      <c r="CO54" s="340">
        <f>IF(AN54="-","-",VLOOKUP($A54,KALBat!$A$10:$AR$1193,CO$9,FALSE)-AN54)</f>
        <v>0</v>
      </c>
      <c r="CP54" s="340">
        <f>IF(AO54="-","-",VLOOKUP($A54,KALBat!$A$10:$AR$1193,CP$9,FALSE)-AO54)</f>
        <v>0</v>
      </c>
      <c r="CQ54" s="340">
        <f>IF(AP54="-","-",VLOOKUP($A54,KALBat!$A$10:$AR$1193,CQ$9,FALSE)-AP54)</f>
        <v>0</v>
      </c>
      <c r="CR54" s="84">
        <f t="shared" si="80"/>
        <v>2</v>
      </c>
      <c r="CS54" s="84">
        <f t="shared" si="81"/>
        <v>-1</v>
      </c>
      <c r="CT54" s="84">
        <f t="shared" si="82"/>
        <v>0</v>
      </c>
      <c r="CU54" s="84">
        <f t="shared" si="83"/>
        <v>0</v>
      </c>
      <c r="CV54" s="84">
        <f t="shared" si="84"/>
        <v>1</v>
      </c>
    </row>
    <row r="55" spans="1:100" x14ac:dyDescent="0.25">
      <c r="A55" s="340" t="str">
        <f t="shared" si="49"/>
        <v>Tomás Cisneros</v>
      </c>
      <c r="B55" s="339"/>
      <c r="C55" s="339"/>
      <c r="D55" s="339" t="str">
        <f t="shared" si="50"/>
        <v>-</v>
      </c>
      <c r="E55" s="339" t="str">
        <f t="shared" si="51"/>
        <v>-</v>
      </c>
      <c r="F55" s="339" t="str">
        <f t="shared" si="52"/>
        <v>K</v>
      </c>
      <c r="G55" t="s">
        <v>82</v>
      </c>
      <c r="H55" t="s">
        <v>491</v>
      </c>
      <c r="I55" s="339" t="s">
        <v>492</v>
      </c>
      <c r="J55" t="s">
        <v>468</v>
      </c>
      <c r="K55" t="s">
        <v>469</v>
      </c>
      <c r="L55">
        <v>26</v>
      </c>
      <c r="M55" t="s">
        <v>93</v>
      </c>
      <c r="N55" t="s">
        <v>94</v>
      </c>
      <c r="O55" t="s">
        <v>36</v>
      </c>
      <c r="P55" s="301" t="s">
        <v>36</v>
      </c>
      <c r="Q55" t="s">
        <v>215</v>
      </c>
      <c r="R55" s="301" t="s">
        <v>213</v>
      </c>
      <c r="S55">
        <v>3</v>
      </c>
      <c r="T55">
        <v>3</v>
      </c>
      <c r="U55">
        <v>5</v>
      </c>
      <c r="V55">
        <v>9</v>
      </c>
      <c r="W55" s="301">
        <v>6</v>
      </c>
      <c r="X55">
        <v>3</v>
      </c>
      <c r="Y55">
        <v>3</v>
      </c>
      <c r="Z55">
        <v>5</v>
      </c>
      <c r="AA55">
        <v>9</v>
      </c>
      <c r="AB55" s="301">
        <v>6</v>
      </c>
      <c r="AC55">
        <v>6</v>
      </c>
      <c r="AD55">
        <v>4</v>
      </c>
      <c r="AE55">
        <v>6</v>
      </c>
      <c r="AF55">
        <v>5</v>
      </c>
      <c r="AG55" t="s">
        <v>35</v>
      </c>
      <c r="AH55" t="s">
        <v>35</v>
      </c>
      <c r="AI55" t="s">
        <v>35</v>
      </c>
      <c r="AJ55" t="s">
        <v>35</v>
      </c>
      <c r="AK55" t="s">
        <v>35</v>
      </c>
      <c r="AL55" t="s">
        <v>35</v>
      </c>
      <c r="AM55" s="301" t="s">
        <v>35</v>
      </c>
      <c r="AN55">
        <v>1</v>
      </c>
      <c r="AO55">
        <v>2</v>
      </c>
      <c r="AP55" s="301">
        <v>1</v>
      </c>
      <c r="AQ55" s="78">
        <v>510000</v>
      </c>
      <c r="AR55" s="301" t="s">
        <v>38</v>
      </c>
      <c r="AS55" s="6">
        <f t="shared" si="53"/>
        <v>4.166666666666667</v>
      </c>
      <c r="AT55" s="9" t="str">
        <f t="shared" si="54"/>
        <v>Bench</v>
      </c>
      <c r="AU55" s="6">
        <f t="shared" si="55"/>
        <v>4.166666666666667</v>
      </c>
      <c r="AV55" s="6" t="str">
        <f t="shared" si="56"/>
        <v>Bench</v>
      </c>
      <c r="AW55" s="9">
        <f t="shared" si="57"/>
        <v>4.166666666666667</v>
      </c>
      <c r="AX55" s="9" t="str">
        <f t="shared" si="58"/>
        <v>Bench</v>
      </c>
      <c r="AY55" s="299">
        <f t="shared" si="59"/>
        <v>0</v>
      </c>
      <c r="AZ55" s="300">
        <f t="shared" si="60"/>
        <v>0</v>
      </c>
      <c r="BA55" s="300">
        <f t="shared" si="61"/>
        <v>0</v>
      </c>
      <c r="BB55" s="300">
        <f t="shared" si="62"/>
        <v>0</v>
      </c>
      <c r="BC55" s="300">
        <f t="shared" si="63"/>
        <v>0</v>
      </c>
      <c r="BD55" s="300">
        <f t="shared" si="64"/>
        <v>0</v>
      </c>
      <c r="BE55" s="300">
        <f t="shared" si="65"/>
        <v>0</v>
      </c>
      <c r="BF55" s="300">
        <f t="shared" si="66"/>
        <v>0</v>
      </c>
      <c r="BG55" s="301">
        <f t="shared" si="67"/>
        <v>0</v>
      </c>
      <c r="BH55" s="299">
        <f t="shared" si="68"/>
        <v>0</v>
      </c>
      <c r="BI55" s="300">
        <f t="shared" si="69"/>
        <v>0</v>
      </c>
      <c r="BJ55" s="300">
        <f t="shared" si="70"/>
        <v>0</v>
      </c>
      <c r="BK55" s="300">
        <f t="shared" si="71"/>
        <v>0</v>
      </c>
      <c r="BL55" s="300">
        <f t="shared" si="72"/>
        <v>0</v>
      </c>
      <c r="BM55" s="300">
        <f t="shared" si="73"/>
        <v>0</v>
      </c>
      <c r="BN55" s="300">
        <f t="shared" si="74"/>
        <v>0</v>
      </c>
      <c r="BO55" s="300">
        <f t="shared" si="75"/>
        <v>0</v>
      </c>
      <c r="BP55" s="301">
        <f t="shared" si="76"/>
        <v>0</v>
      </c>
      <c r="BQ55" s="301">
        <f t="shared" si="77"/>
        <v>0</v>
      </c>
      <c r="BR55" s="7">
        <f t="shared" si="78"/>
        <v>1</v>
      </c>
      <c r="BS55" t="str">
        <f t="shared" si="79"/>
        <v/>
      </c>
      <c r="BT55" s="340">
        <f>IF(S55="-","-",VLOOKUP($A55,KALBat!$A$10:$AR$1193,BT$9,FALSE)-S55)</f>
        <v>0</v>
      </c>
      <c r="BU55" s="340">
        <f>IF(T55="-","-",VLOOKUP($A55,KALBat!$A$10:$AR$1193,BU$9,FALSE)-T55)</f>
        <v>0</v>
      </c>
      <c r="BV55" s="340">
        <f>IF(U55="-","-",VLOOKUP($A55,KALBat!$A$10:$AR$1193,BV$9,FALSE)-U55)</f>
        <v>0</v>
      </c>
      <c r="BW55" s="340">
        <f>IF(V55="-","-",VLOOKUP($A55,KALBat!$A$10:$AR$1193,BW$9,FALSE)-V55)</f>
        <v>0</v>
      </c>
      <c r="BX55" s="340">
        <f>IF(W55="-","-",VLOOKUP($A55,KALBat!$A$10:$AR$1193,BX$9,FALSE)-W55)</f>
        <v>0</v>
      </c>
      <c r="BY55" s="340">
        <f>IF(X55="-","-",VLOOKUP($A55,KALBat!$A$10:$AR$1193,BY$9,FALSE)-X55)</f>
        <v>0</v>
      </c>
      <c r="BZ55" s="340">
        <f>IF(Y55="-","-",VLOOKUP($A55,KALBat!$A$10:$AR$1193,BZ$9,FALSE)-Y55)</f>
        <v>0</v>
      </c>
      <c r="CA55" s="340">
        <f>IF(Z55="-","-",VLOOKUP($A55,KALBat!$A$10:$AR$1193,CA$9,FALSE)-Z55)</f>
        <v>0</v>
      </c>
      <c r="CB55" s="340">
        <f>IF(AA55="-","-",VLOOKUP($A55,KALBat!$A$10:$AR$1193,CB$9,FALSE)-AA55)</f>
        <v>0</v>
      </c>
      <c r="CC55" s="340">
        <f>IF(AB55="-","-",VLOOKUP($A55,KALBat!$A$10:$AR$1193,CC$9,FALSE)-AB55)</f>
        <v>0</v>
      </c>
      <c r="CD55" s="340">
        <f>IF(AC55="-","-",VLOOKUP($A55,KALBat!$A$10:$AR$1193,CD$9,FALSE)-AC55)</f>
        <v>0</v>
      </c>
      <c r="CE55" s="340">
        <f>IF(AD55="-","-",VLOOKUP($A55,KALBat!$A$10:$AR$1193,CE$9,FALSE)-AD55)</f>
        <v>0</v>
      </c>
      <c r="CF55" s="340">
        <f>IF(AE55="-","-",VLOOKUP($A55,KALBat!$A$10:$AR$1193,CF$9,FALSE)-AE55)</f>
        <v>0</v>
      </c>
      <c r="CG55" s="340">
        <f>IF(AF55="-","-",VLOOKUP($A55,KALBat!$A$10:$AR$1193,CG$9,FALSE)-AF55)</f>
        <v>0</v>
      </c>
      <c r="CH55" s="340" t="str">
        <f>IF(AG55="-","-",VLOOKUP($A55,KALBat!$A$10:$AR$1193,CH$9,FALSE)-AG55)</f>
        <v>-</v>
      </c>
      <c r="CI55" s="340" t="str">
        <f>IF(AH55="-","-",VLOOKUP($A55,KALBat!$A$10:$AR$1193,CI$9,FALSE)-AH55)</f>
        <v>-</v>
      </c>
      <c r="CJ55" s="340" t="str">
        <f>IF(AI55="-","-",VLOOKUP($A55,KALBat!$A$10:$AR$1193,CJ$9,FALSE)-AI55)</f>
        <v>-</v>
      </c>
      <c r="CK55" s="340" t="str">
        <f>IF(AJ55="-","-",VLOOKUP($A55,KALBat!$A$10:$AR$1193,CK$9,FALSE)-AJ55)</f>
        <v>-</v>
      </c>
      <c r="CL55" s="340" t="str">
        <f>IF(AK55="-","-",VLOOKUP($A55,KALBat!$A$10:$AR$1193,CL$9,FALSE)-AK55)</f>
        <v>-</v>
      </c>
      <c r="CM55" s="340" t="str">
        <f>IF(AL55="-","-",VLOOKUP($A55,KALBat!$A$10:$AR$1193,CM$9,FALSE)-AL55)</f>
        <v>-</v>
      </c>
      <c r="CN55" s="340" t="str">
        <f>IF(AM55="-","-",VLOOKUP($A55,KALBat!$A$10:$AR$1193,CN$9,FALSE)-AM55)</f>
        <v>-</v>
      </c>
      <c r="CO55" s="340">
        <f>IF(AN55="-","-",VLOOKUP($A55,KALBat!$A$10:$AR$1193,CO$9,FALSE)-AN55)</f>
        <v>0</v>
      </c>
      <c r="CP55" s="340">
        <f>IF(AO55="-","-",VLOOKUP($A55,KALBat!$A$10:$AR$1193,CP$9,FALSE)-AO55)</f>
        <v>0</v>
      </c>
      <c r="CQ55" s="340">
        <f>IF(AP55="-","-",VLOOKUP($A55,KALBat!$A$10:$AR$1193,CQ$9,FALSE)-AP55)</f>
        <v>0</v>
      </c>
      <c r="CR55" s="84">
        <f t="shared" si="80"/>
        <v>0</v>
      </c>
      <c r="CS55" s="84">
        <f t="shared" si="81"/>
        <v>0</v>
      </c>
      <c r="CT55" s="84">
        <f t="shared" si="82"/>
        <v>0</v>
      </c>
      <c r="CU55" s="84">
        <f t="shared" si="83"/>
        <v>0</v>
      </c>
      <c r="CV55" s="84">
        <f t="shared" si="84"/>
        <v>0</v>
      </c>
    </row>
    <row r="56" spans="1:100" x14ac:dyDescent="0.25">
      <c r="A56" s="340" t="str">
        <f t="shared" si="49"/>
        <v>Frederick Cotton</v>
      </c>
      <c r="B56" s="339"/>
      <c r="C56" s="339"/>
      <c r="D56" s="339" t="str">
        <f t="shared" si="50"/>
        <v>-</v>
      </c>
      <c r="E56" s="339" t="str">
        <f t="shared" si="51"/>
        <v>-</v>
      </c>
      <c r="F56" s="339" t="str">
        <f t="shared" si="52"/>
        <v>K</v>
      </c>
      <c r="G56" t="s">
        <v>98</v>
      </c>
      <c r="H56" t="s">
        <v>493</v>
      </c>
      <c r="I56" s="339" t="s">
        <v>494</v>
      </c>
      <c r="J56" t="s">
        <v>468</v>
      </c>
      <c r="K56" t="s">
        <v>469</v>
      </c>
      <c r="L56">
        <v>26</v>
      </c>
      <c r="M56" t="s">
        <v>93</v>
      </c>
      <c r="N56" t="s">
        <v>93</v>
      </c>
      <c r="O56" t="s">
        <v>36</v>
      </c>
      <c r="P56" s="255" t="s">
        <v>36</v>
      </c>
      <c r="Q56" t="s">
        <v>214</v>
      </c>
      <c r="R56" s="255" t="s">
        <v>215</v>
      </c>
      <c r="S56">
        <v>3</v>
      </c>
      <c r="T56">
        <v>3</v>
      </c>
      <c r="U56">
        <v>3</v>
      </c>
      <c r="V56">
        <v>4</v>
      </c>
      <c r="W56" s="255">
        <v>4</v>
      </c>
      <c r="X56">
        <v>3</v>
      </c>
      <c r="Y56">
        <v>3</v>
      </c>
      <c r="Z56">
        <v>3</v>
      </c>
      <c r="AA56">
        <v>4</v>
      </c>
      <c r="AB56" s="255">
        <v>4</v>
      </c>
      <c r="AC56">
        <v>7</v>
      </c>
      <c r="AD56">
        <v>3</v>
      </c>
      <c r="AE56">
        <v>1</v>
      </c>
      <c r="AF56" t="s">
        <v>35</v>
      </c>
      <c r="AG56" t="s">
        <v>35</v>
      </c>
      <c r="AH56" t="s">
        <v>35</v>
      </c>
      <c r="AI56" t="s">
        <v>35</v>
      </c>
      <c r="AJ56" t="s">
        <v>35</v>
      </c>
      <c r="AK56" t="s">
        <v>35</v>
      </c>
      <c r="AL56" t="s">
        <v>35</v>
      </c>
      <c r="AM56" s="255" t="s">
        <v>35</v>
      </c>
      <c r="AN56">
        <v>1</v>
      </c>
      <c r="AO56">
        <v>1</v>
      </c>
      <c r="AP56" s="255">
        <v>2</v>
      </c>
      <c r="AQ56">
        <v>510000</v>
      </c>
      <c r="AR56" s="255" t="s">
        <v>38</v>
      </c>
      <c r="AS56" s="6">
        <f t="shared" si="53"/>
        <v>1.8333333333333335</v>
      </c>
      <c r="AT56" s="9" t="str">
        <f t="shared" si="54"/>
        <v>Minors</v>
      </c>
      <c r="AU56" s="6">
        <f t="shared" si="55"/>
        <v>1.8333333333333335</v>
      </c>
      <c r="AV56" s="6" t="str">
        <f t="shared" si="56"/>
        <v>Minors</v>
      </c>
      <c r="AW56" s="9">
        <f t="shared" si="57"/>
        <v>1.8333333333333335</v>
      </c>
      <c r="AX56" s="9" t="str">
        <f t="shared" si="58"/>
        <v>Minors</v>
      </c>
      <c r="AY56" s="46">
        <f t="shared" si="59"/>
        <v>0</v>
      </c>
      <c r="AZ56" s="254">
        <f t="shared" si="60"/>
        <v>0</v>
      </c>
      <c r="BA56" s="254">
        <f t="shared" si="61"/>
        <v>0</v>
      </c>
      <c r="BB56" s="254">
        <f t="shared" si="62"/>
        <v>0</v>
      </c>
      <c r="BC56" s="254">
        <f t="shared" si="63"/>
        <v>0</v>
      </c>
      <c r="BD56" s="254">
        <f t="shared" si="64"/>
        <v>0</v>
      </c>
      <c r="BE56" s="254">
        <f t="shared" si="65"/>
        <v>0</v>
      </c>
      <c r="BF56" s="254">
        <f t="shared" si="66"/>
        <v>0</v>
      </c>
      <c r="BG56" s="255">
        <f t="shared" si="67"/>
        <v>0</v>
      </c>
      <c r="BH56" s="46">
        <f t="shared" si="68"/>
        <v>0</v>
      </c>
      <c r="BI56" s="254">
        <f t="shared" si="69"/>
        <v>0</v>
      </c>
      <c r="BJ56" s="254">
        <f t="shared" si="70"/>
        <v>0</v>
      </c>
      <c r="BK56" s="254">
        <f t="shared" si="71"/>
        <v>0</v>
      </c>
      <c r="BL56" s="254">
        <f t="shared" si="72"/>
        <v>0</v>
      </c>
      <c r="BM56" s="254">
        <f t="shared" si="73"/>
        <v>0</v>
      </c>
      <c r="BN56" s="254">
        <f t="shared" si="74"/>
        <v>0</v>
      </c>
      <c r="BO56" s="254">
        <f t="shared" si="75"/>
        <v>0</v>
      </c>
      <c r="BP56" s="255">
        <f t="shared" si="76"/>
        <v>0</v>
      </c>
      <c r="BQ56" s="255">
        <f t="shared" si="77"/>
        <v>0</v>
      </c>
      <c r="BR56" s="7">
        <f t="shared" si="78"/>
        <v>0</v>
      </c>
      <c r="BS56" t="str">
        <f t="shared" si="79"/>
        <v/>
      </c>
      <c r="BT56" s="340" t="e">
        <f>IF(S56="-","-",VLOOKUP($A56,KALBat!$A$10:$AR$1193,BT$9,FALSE)-S56)</f>
        <v>#N/A</v>
      </c>
      <c r="BU56" s="340" t="e">
        <f>IF(T56="-","-",VLOOKUP($A56,KALBat!$A$10:$AR$1193,BU$9,FALSE)-T56)</f>
        <v>#N/A</v>
      </c>
      <c r="BV56" s="340" t="e">
        <f>IF(U56="-","-",VLOOKUP($A56,KALBat!$A$10:$AR$1193,BV$9,FALSE)-U56)</f>
        <v>#N/A</v>
      </c>
      <c r="BW56" s="340" t="e">
        <f>IF(V56="-","-",VLOOKUP($A56,KALBat!$A$10:$AR$1193,BW$9,FALSE)-V56)</f>
        <v>#N/A</v>
      </c>
      <c r="BX56" s="340" t="e">
        <f>IF(W56="-","-",VLOOKUP($A56,KALBat!$A$10:$AR$1193,BX$9,FALSE)-W56)</f>
        <v>#N/A</v>
      </c>
      <c r="BY56" s="340" t="e">
        <f>IF(X56="-","-",VLOOKUP($A56,KALBat!$A$10:$AR$1193,BY$9,FALSE)-X56)</f>
        <v>#N/A</v>
      </c>
      <c r="BZ56" s="340" t="e">
        <f>IF(Y56="-","-",VLOOKUP($A56,KALBat!$A$10:$AR$1193,BZ$9,FALSE)-Y56)</f>
        <v>#N/A</v>
      </c>
      <c r="CA56" s="340" t="e">
        <f>IF(Z56="-","-",VLOOKUP($A56,KALBat!$A$10:$AR$1193,CA$9,FALSE)-Z56)</f>
        <v>#N/A</v>
      </c>
      <c r="CB56" s="340" t="e">
        <f>IF(AA56="-","-",VLOOKUP($A56,KALBat!$A$10:$AR$1193,CB$9,FALSE)-AA56)</f>
        <v>#N/A</v>
      </c>
      <c r="CC56" s="340" t="e">
        <f>IF(AB56="-","-",VLOOKUP($A56,KALBat!$A$10:$AR$1193,CC$9,FALSE)-AB56)</f>
        <v>#N/A</v>
      </c>
      <c r="CD56" s="340" t="e">
        <f>IF(AC56="-","-",VLOOKUP($A56,KALBat!$A$10:$AR$1193,CD$9,FALSE)-AC56)</f>
        <v>#N/A</v>
      </c>
      <c r="CE56" s="340" t="e">
        <f>IF(AD56="-","-",VLOOKUP($A56,KALBat!$A$10:$AR$1193,CE$9,FALSE)-AD56)</f>
        <v>#N/A</v>
      </c>
      <c r="CF56" s="340" t="e">
        <f>IF(AE56="-","-",VLOOKUP($A56,KALBat!$A$10:$AR$1193,CF$9,FALSE)-AE56)</f>
        <v>#N/A</v>
      </c>
      <c r="CG56" s="340" t="str">
        <f>IF(AF56="-","-",VLOOKUP($A56,KALBat!$A$10:$AR$1193,CG$9,FALSE)-AF56)</f>
        <v>-</v>
      </c>
      <c r="CH56" s="340" t="str">
        <f>IF(AG56="-","-",VLOOKUP($A56,KALBat!$A$10:$AR$1193,CH$9,FALSE)-AG56)</f>
        <v>-</v>
      </c>
      <c r="CI56" s="340" t="str">
        <f>IF(AH56="-","-",VLOOKUP($A56,KALBat!$A$10:$AR$1193,CI$9,FALSE)-AH56)</f>
        <v>-</v>
      </c>
      <c r="CJ56" s="340" t="str">
        <f>IF(AI56="-","-",VLOOKUP($A56,KALBat!$A$10:$AR$1193,CJ$9,FALSE)-AI56)</f>
        <v>-</v>
      </c>
      <c r="CK56" s="340" t="str">
        <f>IF(AJ56="-","-",VLOOKUP($A56,KALBat!$A$10:$AR$1193,CK$9,FALSE)-AJ56)</f>
        <v>-</v>
      </c>
      <c r="CL56" s="340" t="str">
        <f>IF(AK56="-","-",VLOOKUP($A56,KALBat!$A$10:$AR$1193,CL$9,FALSE)-AK56)</f>
        <v>-</v>
      </c>
      <c r="CM56" s="340" t="str">
        <f>IF(AL56="-","-",VLOOKUP($A56,KALBat!$A$10:$AR$1193,CM$9,FALSE)-AL56)</f>
        <v>-</v>
      </c>
      <c r="CN56" s="340" t="str">
        <f>IF(AM56="-","-",VLOOKUP($A56,KALBat!$A$10:$AR$1193,CN$9,FALSE)-AM56)</f>
        <v>-</v>
      </c>
      <c r="CO56" s="340" t="e">
        <f>IF(AN56="-","-",VLOOKUP($A56,KALBat!$A$10:$AR$1193,CO$9,FALSE)-AN56)</f>
        <v>#N/A</v>
      </c>
      <c r="CP56" s="340" t="e">
        <f>IF(AO56="-","-",VLOOKUP($A56,KALBat!$A$10:$AR$1193,CP$9,FALSE)-AO56)</f>
        <v>#N/A</v>
      </c>
      <c r="CQ56" s="340" t="e">
        <f>IF(AP56="-","-",VLOOKUP($A56,KALBat!$A$10:$AR$1193,CQ$9,FALSE)-AP56)</f>
        <v>#N/A</v>
      </c>
      <c r="CR56" s="84" t="e">
        <f t="shared" si="80"/>
        <v>#N/A</v>
      </c>
      <c r="CS56" s="84" t="e">
        <f t="shared" si="81"/>
        <v>#N/A</v>
      </c>
      <c r="CT56" s="84" t="e">
        <f t="shared" si="82"/>
        <v>#N/A</v>
      </c>
      <c r="CU56" s="84" t="e">
        <f t="shared" si="83"/>
        <v>#N/A</v>
      </c>
      <c r="CV56" s="84" t="e">
        <f t="shared" si="84"/>
        <v>#N/A</v>
      </c>
    </row>
    <row r="57" spans="1:100" x14ac:dyDescent="0.25">
      <c r="A57" s="340" t="str">
        <f t="shared" si="49"/>
        <v>Valentín Dávila</v>
      </c>
      <c r="B57" s="339"/>
      <c r="C57" s="339"/>
      <c r="D57" s="339" t="str">
        <f t="shared" si="50"/>
        <v>-</v>
      </c>
      <c r="E57" s="339" t="str">
        <f t="shared" si="51"/>
        <v>-</v>
      </c>
      <c r="F57" s="339" t="str">
        <f t="shared" si="52"/>
        <v>K</v>
      </c>
      <c r="G57" t="s">
        <v>89</v>
      </c>
      <c r="H57" t="s">
        <v>513</v>
      </c>
      <c r="I57" s="339" t="s">
        <v>514</v>
      </c>
      <c r="J57" t="s">
        <v>533</v>
      </c>
      <c r="K57" t="s">
        <v>199</v>
      </c>
      <c r="L57">
        <v>24</v>
      </c>
      <c r="M57" t="s">
        <v>96</v>
      </c>
      <c r="N57" t="s">
        <v>94</v>
      </c>
      <c r="O57" t="s">
        <v>40</v>
      </c>
      <c r="P57" s="3" t="s">
        <v>36</v>
      </c>
      <c r="Q57" t="s">
        <v>215</v>
      </c>
      <c r="R57" s="3" t="s">
        <v>214</v>
      </c>
      <c r="S57">
        <v>3</v>
      </c>
      <c r="T57">
        <v>6</v>
      </c>
      <c r="U57">
        <v>7</v>
      </c>
      <c r="V57">
        <v>3</v>
      </c>
      <c r="W57" s="3">
        <v>2</v>
      </c>
      <c r="X57">
        <v>3</v>
      </c>
      <c r="Y57">
        <v>6</v>
      </c>
      <c r="Z57">
        <v>7</v>
      </c>
      <c r="AA57">
        <v>4</v>
      </c>
      <c r="AB57" s="3">
        <v>3</v>
      </c>
      <c r="AC57">
        <v>8</v>
      </c>
      <c r="AD57">
        <v>6</v>
      </c>
      <c r="AE57">
        <v>1</v>
      </c>
      <c r="AF57" t="s">
        <v>35</v>
      </c>
      <c r="AG57" t="s">
        <v>35</v>
      </c>
      <c r="AH57" t="s">
        <v>35</v>
      </c>
      <c r="AI57" t="s">
        <v>35</v>
      </c>
      <c r="AJ57" t="s">
        <v>35</v>
      </c>
      <c r="AK57">
        <v>10</v>
      </c>
      <c r="AL57">
        <v>9</v>
      </c>
      <c r="AM57" s="3" t="s">
        <v>35</v>
      </c>
      <c r="AN57">
        <v>7</v>
      </c>
      <c r="AO57">
        <v>7</v>
      </c>
      <c r="AP57" s="3">
        <v>5</v>
      </c>
      <c r="AQ57">
        <v>510000</v>
      </c>
      <c r="AR57" s="3" t="s">
        <v>38</v>
      </c>
      <c r="AS57" s="6">
        <f t="shared" si="53"/>
        <v>2.833333333333333</v>
      </c>
      <c r="AT57" s="9" t="str">
        <f t="shared" si="54"/>
        <v>Minors</v>
      </c>
      <c r="AU57" s="6">
        <f t="shared" si="55"/>
        <v>3.166666666666667</v>
      </c>
      <c r="AV57" s="6" t="str">
        <f t="shared" si="56"/>
        <v>Minors</v>
      </c>
      <c r="AW57" s="9">
        <f t="shared" si="57"/>
        <v>3.166666666666667</v>
      </c>
      <c r="AX57" s="9" t="str">
        <f t="shared" si="58"/>
        <v>Minors</v>
      </c>
      <c r="AY57" s="46">
        <f t="shared" si="59"/>
        <v>0</v>
      </c>
      <c r="AZ57" s="5">
        <f t="shared" si="60"/>
        <v>0</v>
      </c>
      <c r="BA57" s="5">
        <f t="shared" si="61"/>
        <v>0</v>
      </c>
      <c r="BB57" s="5">
        <f t="shared" si="62"/>
        <v>0</v>
      </c>
      <c r="BC57" s="5">
        <f t="shared" si="63"/>
        <v>0</v>
      </c>
      <c r="BD57" s="5">
        <f t="shared" si="64"/>
        <v>0</v>
      </c>
      <c r="BE57" s="5">
        <f t="shared" si="65"/>
        <v>0</v>
      </c>
      <c r="BF57" s="5">
        <f t="shared" si="66"/>
        <v>0</v>
      </c>
      <c r="BG57" s="3">
        <f t="shared" si="67"/>
        <v>0</v>
      </c>
      <c r="BH57" s="46">
        <f t="shared" si="68"/>
        <v>0</v>
      </c>
      <c r="BI57" s="5">
        <f t="shared" si="69"/>
        <v>0</v>
      </c>
      <c r="BJ57" s="5">
        <f t="shared" si="70"/>
        <v>0</v>
      </c>
      <c r="BK57" s="5">
        <f t="shared" si="71"/>
        <v>0</v>
      </c>
      <c r="BL57" s="5">
        <f t="shared" si="72"/>
        <v>0</v>
      </c>
      <c r="BM57" s="5">
        <f t="shared" si="73"/>
        <v>0</v>
      </c>
      <c r="BN57" s="5">
        <f t="shared" si="74"/>
        <v>0</v>
      </c>
      <c r="BO57" s="5">
        <f t="shared" si="75"/>
        <v>0</v>
      </c>
      <c r="BP57" s="3">
        <f t="shared" si="76"/>
        <v>0</v>
      </c>
      <c r="BQ57" s="3">
        <f t="shared" si="77"/>
        <v>0</v>
      </c>
      <c r="BR57" s="7">
        <f t="shared" si="78"/>
        <v>2</v>
      </c>
      <c r="BS57" t="str">
        <f t="shared" si="79"/>
        <v/>
      </c>
      <c r="BT57" s="340">
        <f>IF(S57="-","-",VLOOKUP($A57,KALBat!$A$10:$AR$1193,BT$9,FALSE)-S57)</f>
        <v>0</v>
      </c>
      <c r="BU57" s="340">
        <f>IF(T57="-","-",VLOOKUP($A57,KALBat!$A$10:$AR$1193,BU$9,FALSE)-T57)</f>
        <v>0</v>
      </c>
      <c r="BV57" s="340">
        <f>IF(U57="-","-",VLOOKUP($A57,KALBat!$A$10:$AR$1193,BV$9,FALSE)-U57)</f>
        <v>0</v>
      </c>
      <c r="BW57" s="340">
        <f>IF(V57="-","-",VLOOKUP($A57,KALBat!$A$10:$AR$1193,BW$9,FALSE)-V57)</f>
        <v>1</v>
      </c>
      <c r="BX57" s="340">
        <f>IF(W57="-","-",VLOOKUP($A57,KALBat!$A$10:$AR$1193,BX$9,FALSE)-W57)</f>
        <v>0</v>
      </c>
      <c r="BY57" s="340">
        <f>IF(X57="-","-",VLOOKUP($A57,KALBat!$A$10:$AR$1193,BY$9,FALSE)-X57)</f>
        <v>0</v>
      </c>
      <c r="BZ57" s="340">
        <f>IF(Y57="-","-",VLOOKUP($A57,KALBat!$A$10:$AR$1193,BZ$9,FALSE)-Y57)</f>
        <v>0</v>
      </c>
      <c r="CA57" s="340">
        <f>IF(Z57="-","-",VLOOKUP($A57,KALBat!$A$10:$AR$1193,CA$9,FALSE)-Z57)</f>
        <v>0</v>
      </c>
      <c r="CB57" s="340">
        <f>IF(AA57="-","-",VLOOKUP($A57,KALBat!$A$10:$AR$1193,CB$9,FALSE)-AA57)</f>
        <v>1</v>
      </c>
      <c r="CC57" s="340">
        <f>IF(AB57="-","-",VLOOKUP($A57,KALBat!$A$10:$AR$1193,CC$9,FALSE)-AB57)</f>
        <v>0</v>
      </c>
      <c r="CD57" s="340">
        <f>IF(AC57="-","-",VLOOKUP($A57,KALBat!$A$10:$AR$1193,CD$9,FALSE)-AC57)</f>
        <v>0</v>
      </c>
      <c r="CE57" s="340">
        <f>IF(AD57="-","-",VLOOKUP($A57,KALBat!$A$10:$AR$1193,CE$9,FALSE)-AD57)</f>
        <v>0</v>
      </c>
      <c r="CF57" s="340">
        <f>IF(AE57="-","-",VLOOKUP($A57,KALBat!$A$10:$AR$1193,CF$9,FALSE)-AE57)</f>
        <v>0</v>
      </c>
      <c r="CG57" s="340" t="str">
        <f>IF(AF57="-","-",VLOOKUP($A57,KALBat!$A$10:$AR$1193,CG$9,FALSE)-AF57)</f>
        <v>-</v>
      </c>
      <c r="CH57" s="340" t="str">
        <f>IF(AG57="-","-",VLOOKUP($A57,KALBat!$A$10:$AR$1193,CH$9,FALSE)-AG57)</f>
        <v>-</v>
      </c>
      <c r="CI57" s="340" t="str">
        <f>IF(AH57="-","-",VLOOKUP($A57,KALBat!$A$10:$AR$1193,CI$9,FALSE)-AH57)</f>
        <v>-</v>
      </c>
      <c r="CJ57" s="340" t="str">
        <f>IF(AI57="-","-",VLOOKUP($A57,KALBat!$A$10:$AR$1193,CJ$9,FALSE)-AI57)</f>
        <v>-</v>
      </c>
      <c r="CK57" s="340" t="str">
        <f>IF(AJ57="-","-",VLOOKUP($A57,KALBat!$A$10:$AR$1193,CK$9,FALSE)-AJ57)</f>
        <v>-</v>
      </c>
      <c r="CL57" s="340">
        <f>IF(AK57="-","-",VLOOKUP($A57,KALBat!$A$10:$AR$1193,CL$9,FALSE)-AK57)</f>
        <v>0</v>
      </c>
      <c r="CM57" s="340">
        <f>IF(AL57="-","-",VLOOKUP($A57,KALBat!$A$10:$AR$1193,CM$9,FALSE)-AL57)</f>
        <v>0</v>
      </c>
      <c r="CN57" s="340" t="str">
        <f>IF(AM57="-","-",VLOOKUP($A57,KALBat!$A$10:$AR$1193,CN$9,FALSE)-AM57)</f>
        <v>-</v>
      </c>
      <c r="CO57" s="340">
        <f>IF(AN57="-","-",VLOOKUP($A57,KALBat!$A$10:$AR$1193,CO$9,FALSE)-AN57)</f>
        <v>0</v>
      </c>
      <c r="CP57" s="340">
        <f>IF(AO57="-","-",VLOOKUP($A57,KALBat!$A$10:$AR$1193,CP$9,FALSE)-AO57)</f>
        <v>0</v>
      </c>
      <c r="CQ57" s="340">
        <f>IF(AP57="-","-",VLOOKUP($A57,KALBat!$A$10:$AR$1193,CQ$9,FALSE)-AP57)</f>
        <v>0</v>
      </c>
      <c r="CR57" s="84">
        <f t="shared" si="80"/>
        <v>1</v>
      </c>
      <c r="CS57" s="84">
        <f t="shared" si="81"/>
        <v>1</v>
      </c>
      <c r="CT57" s="84">
        <f t="shared" si="82"/>
        <v>0</v>
      </c>
      <c r="CU57" s="84">
        <f t="shared" si="83"/>
        <v>0</v>
      </c>
      <c r="CV57" s="84">
        <f t="shared" si="84"/>
        <v>2</v>
      </c>
    </row>
    <row r="58" spans="1:100" x14ac:dyDescent="0.25">
      <c r="A58" s="340" t="str">
        <f t="shared" si="49"/>
        <v>Toshiyuki Goto</v>
      </c>
      <c r="B58" s="339"/>
      <c r="C58" s="339"/>
      <c r="D58" s="339" t="str">
        <f t="shared" si="50"/>
        <v>-</v>
      </c>
      <c r="E58" s="339" t="str">
        <f t="shared" si="51"/>
        <v>-</v>
      </c>
      <c r="F58" s="339" t="str">
        <f t="shared" si="52"/>
        <v>K</v>
      </c>
      <c r="G58" t="s">
        <v>86</v>
      </c>
      <c r="H58" t="s">
        <v>596</v>
      </c>
      <c r="I58" s="339" t="s">
        <v>597</v>
      </c>
      <c r="J58" t="s">
        <v>533</v>
      </c>
      <c r="K58" t="s">
        <v>199</v>
      </c>
      <c r="L58">
        <v>24</v>
      </c>
      <c r="M58" t="s">
        <v>96</v>
      </c>
      <c r="N58" t="s">
        <v>94</v>
      </c>
      <c r="O58" t="s">
        <v>40</v>
      </c>
      <c r="P58" s="301" t="s">
        <v>40</v>
      </c>
      <c r="Q58" t="s">
        <v>214</v>
      </c>
      <c r="R58" s="301" t="s">
        <v>214</v>
      </c>
      <c r="S58">
        <v>3</v>
      </c>
      <c r="T58">
        <v>5</v>
      </c>
      <c r="U58">
        <v>3</v>
      </c>
      <c r="V58">
        <v>3</v>
      </c>
      <c r="W58" s="301">
        <v>6</v>
      </c>
      <c r="X58">
        <v>3</v>
      </c>
      <c r="Y58">
        <v>5</v>
      </c>
      <c r="Z58">
        <v>4</v>
      </c>
      <c r="AA58">
        <v>4</v>
      </c>
      <c r="AB58" s="301">
        <v>6</v>
      </c>
      <c r="AC58">
        <v>6</v>
      </c>
      <c r="AD58">
        <v>5</v>
      </c>
      <c r="AE58">
        <v>1</v>
      </c>
      <c r="AF58" t="s">
        <v>35</v>
      </c>
      <c r="AG58">
        <v>1</v>
      </c>
      <c r="AH58">
        <v>3</v>
      </c>
      <c r="AI58">
        <v>5</v>
      </c>
      <c r="AJ58" t="s">
        <v>35</v>
      </c>
      <c r="AK58" t="s">
        <v>35</v>
      </c>
      <c r="AL58" t="s">
        <v>35</v>
      </c>
      <c r="AM58" s="301" t="s">
        <v>35</v>
      </c>
      <c r="AN58">
        <v>8</v>
      </c>
      <c r="AO58">
        <v>10</v>
      </c>
      <c r="AP58" s="301">
        <v>9</v>
      </c>
      <c r="AQ58" t="s">
        <v>35</v>
      </c>
      <c r="AR58" s="301">
        <v>0</v>
      </c>
      <c r="AS58" s="6">
        <f t="shared" si="53"/>
        <v>1.5</v>
      </c>
      <c r="AT58" s="9" t="str">
        <f t="shared" si="54"/>
        <v>Minors</v>
      </c>
      <c r="AU58" s="6">
        <f t="shared" si="55"/>
        <v>2.1666666666666665</v>
      </c>
      <c r="AV58" s="6" t="str">
        <f t="shared" si="56"/>
        <v>Minors</v>
      </c>
      <c r="AW58" s="9">
        <f t="shared" si="57"/>
        <v>2.1666666666666665</v>
      </c>
      <c r="AX58" s="9" t="str">
        <f t="shared" si="58"/>
        <v>Minors</v>
      </c>
      <c r="AY58" s="299">
        <f t="shared" si="59"/>
        <v>0</v>
      </c>
      <c r="AZ58" s="300">
        <f t="shared" si="60"/>
        <v>0</v>
      </c>
      <c r="BA58" s="300">
        <f t="shared" si="61"/>
        <v>0</v>
      </c>
      <c r="BB58" s="300">
        <f t="shared" si="62"/>
        <v>0</v>
      </c>
      <c r="BC58" s="300">
        <f t="shared" si="63"/>
        <v>0</v>
      </c>
      <c r="BD58" s="300">
        <f t="shared" si="64"/>
        <v>0</v>
      </c>
      <c r="BE58" s="300">
        <f t="shared" si="65"/>
        <v>0</v>
      </c>
      <c r="BF58" s="300">
        <f t="shared" si="66"/>
        <v>0</v>
      </c>
      <c r="BG58" s="301">
        <f t="shared" si="67"/>
        <v>0</v>
      </c>
      <c r="BH58" s="299">
        <f t="shared" si="68"/>
        <v>0</v>
      </c>
      <c r="BI58" s="300">
        <f t="shared" si="69"/>
        <v>0</v>
      </c>
      <c r="BJ58" s="300">
        <f t="shared" si="70"/>
        <v>0</v>
      </c>
      <c r="BK58" s="300">
        <f t="shared" si="71"/>
        <v>0</v>
      </c>
      <c r="BL58" s="300">
        <f t="shared" si="72"/>
        <v>0</v>
      </c>
      <c r="BM58" s="300">
        <f t="shared" si="73"/>
        <v>0</v>
      </c>
      <c r="BN58" s="300">
        <f t="shared" si="74"/>
        <v>0</v>
      </c>
      <c r="BO58" s="300">
        <f t="shared" si="75"/>
        <v>0</v>
      </c>
      <c r="BP58" s="301">
        <f t="shared" si="76"/>
        <v>0</v>
      </c>
      <c r="BQ58" s="301">
        <f t="shared" si="77"/>
        <v>5</v>
      </c>
      <c r="BR58" s="7">
        <f t="shared" si="78"/>
        <v>1</v>
      </c>
      <c r="BS58" t="str">
        <f t="shared" si="79"/>
        <v/>
      </c>
      <c r="BT58" s="340" t="e">
        <f>IF(S58="-","-",VLOOKUP($A58,KALBat!$A$10:$AR$1193,BT$9,FALSE)-S58)</f>
        <v>#N/A</v>
      </c>
      <c r="BU58" s="340" t="e">
        <f>IF(T58="-","-",VLOOKUP($A58,KALBat!$A$10:$AR$1193,BU$9,FALSE)-T58)</f>
        <v>#N/A</v>
      </c>
      <c r="BV58" s="340" t="e">
        <f>IF(U58="-","-",VLOOKUP($A58,KALBat!$A$10:$AR$1193,BV$9,FALSE)-U58)</f>
        <v>#N/A</v>
      </c>
      <c r="BW58" s="340" t="e">
        <f>IF(V58="-","-",VLOOKUP($A58,KALBat!$A$10:$AR$1193,BW$9,FALSE)-V58)</f>
        <v>#N/A</v>
      </c>
      <c r="BX58" s="340" t="e">
        <f>IF(W58="-","-",VLOOKUP($A58,KALBat!$A$10:$AR$1193,BX$9,FALSE)-W58)</f>
        <v>#N/A</v>
      </c>
      <c r="BY58" s="340" t="e">
        <f>IF(X58="-","-",VLOOKUP($A58,KALBat!$A$10:$AR$1193,BY$9,FALSE)-X58)</f>
        <v>#N/A</v>
      </c>
      <c r="BZ58" s="340" t="e">
        <f>IF(Y58="-","-",VLOOKUP($A58,KALBat!$A$10:$AR$1193,BZ$9,FALSE)-Y58)</f>
        <v>#N/A</v>
      </c>
      <c r="CA58" s="340" t="e">
        <f>IF(Z58="-","-",VLOOKUP($A58,KALBat!$A$10:$AR$1193,CA$9,FALSE)-Z58)</f>
        <v>#N/A</v>
      </c>
      <c r="CB58" s="340" t="e">
        <f>IF(AA58="-","-",VLOOKUP($A58,KALBat!$A$10:$AR$1193,CB$9,FALSE)-AA58)</f>
        <v>#N/A</v>
      </c>
      <c r="CC58" s="340" t="e">
        <f>IF(AB58="-","-",VLOOKUP($A58,KALBat!$A$10:$AR$1193,CC$9,FALSE)-AB58)</f>
        <v>#N/A</v>
      </c>
      <c r="CD58" s="340" t="e">
        <f>IF(AC58="-","-",VLOOKUP($A58,KALBat!$A$10:$AR$1193,CD$9,FALSE)-AC58)</f>
        <v>#N/A</v>
      </c>
      <c r="CE58" s="340" t="e">
        <f>IF(AD58="-","-",VLOOKUP($A58,KALBat!$A$10:$AR$1193,CE$9,FALSE)-AD58)</f>
        <v>#N/A</v>
      </c>
      <c r="CF58" s="340" t="e">
        <f>IF(AE58="-","-",VLOOKUP($A58,KALBat!$A$10:$AR$1193,CF$9,FALSE)-AE58)</f>
        <v>#N/A</v>
      </c>
      <c r="CG58" s="340" t="str">
        <f>IF(AF58="-","-",VLOOKUP($A58,KALBat!$A$10:$AR$1193,CG$9,FALSE)-AF58)</f>
        <v>-</v>
      </c>
      <c r="CH58" s="340" t="e">
        <f>IF(AG58="-","-",VLOOKUP($A58,KALBat!$A$10:$AR$1193,CH$9,FALSE)-AG58)</f>
        <v>#N/A</v>
      </c>
      <c r="CI58" s="340" t="e">
        <f>IF(AH58="-","-",VLOOKUP($A58,KALBat!$A$10:$AR$1193,CI$9,FALSE)-AH58)</f>
        <v>#N/A</v>
      </c>
      <c r="CJ58" s="340" t="e">
        <f>IF(AI58="-","-",VLOOKUP($A58,KALBat!$A$10:$AR$1193,CJ$9,FALSE)-AI58)</f>
        <v>#N/A</v>
      </c>
      <c r="CK58" s="340" t="str">
        <f>IF(AJ58="-","-",VLOOKUP($A58,KALBat!$A$10:$AR$1193,CK$9,FALSE)-AJ58)</f>
        <v>-</v>
      </c>
      <c r="CL58" s="340" t="str">
        <f>IF(AK58="-","-",VLOOKUP($A58,KALBat!$A$10:$AR$1193,CL$9,FALSE)-AK58)</f>
        <v>-</v>
      </c>
      <c r="CM58" s="340" t="str">
        <f>IF(AL58="-","-",VLOOKUP($A58,KALBat!$A$10:$AR$1193,CM$9,FALSE)-AL58)</f>
        <v>-</v>
      </c>
      <c r="CN58" s="340" t="str">
        <f>IF(AM58="-","-",VLOOKUP($A58,KALBat!$A$10:$AR$1193,CN$9,FALSE)-AM58)</f>
        <v>-</v>
      </c>
      <c r="CO58" s="340" t="e">
        <f>IF(AN58="-","-",VLOOKUP($A58,KALBat!$A$10:$AR$1193,CO$9,FALSE)-AN58)</f>
        <v>#N/A</v>
      </c>
      <c r="CP58" s="340" t="e">
        <f>IF(AO58="-","-",VLOOKUP($A58,KALBat!$A$10:$AR$1193,CP$9,FALSE)-AO58)</f>
        <v>#N/A</v>
      </c>
      <c r="CQ58" s="340" t="e">
        <f>IF(AP58="-","-",VLOOKUP($A58,KALBat!$A$10:$AR$1193,CQ$9,FALSE)-AP58)</f>
        <v>#N/A</v>
      </c>
      <c r="CR58" s="84" t="e">
        <f t="shared" si="80"/>
        <v>#N/A</v>
      </c>
      <c r="CS58" s="84" t="e">
        <f t="shared" si="81"/>
        <v>#N/A</v>
      </c>
      <c r="CT58" s="84" t="e">
        <f t="shared" si="82"/>
        <v>#N/A</v>
      </c>
      <c r="CU58" s="84" t="e">
        <f t="shared" si="83"/>
        <v>#N/A</v>
      </c>
      <c r="CV58" s="84" t="e">
        <f t="shared" si="84"/>
        <v>#N/A</v>
      </c>
    </row>
    <row r="59" spans="1:100" x14ac:dyDescent="0.25">
      <c r="A59" s="340" t="str">
        <f t="shared" si="49"/>
        <v>Ed Harrison</v>
      </c>
      <c r="B59" s="339"/>
      <c r="C59" s="339"/>
      <c r="D59" s="339" t="str">
        <f t="shared" si="50"/>
        <v>-</v>
      </c>
      <c r="E59" s="339" t="str">
        <f t="shared" si="51"/>
        <v>-</v>
      </c>
      <c r="F59" s="339" t="str">
        <f t="shared" si="52"/>
        <v>K</v>
      </c>
      <c r="G59" t="s">
        <v>90</v>
      </c>
      <c r="H59" t="s">
        <v>601</v>
      </c>
      <c r="I59" s="339" t="s">
        <v>602</v>
      </c>
      <c r="J59" t="s">
        <v>531</v>
      </c>
      <c r="K59" t="s">
        <v>295</v>
      </c>
      <c r="L59">
        <v>22</v>
      </c>
      <c r="M59" t="s">
        <v>93</v>
      </c>
      <c r="N59" t="s">
        <v>93</v>
      </c>
      <c r="O59" t="s">
        <v>40</v>
      </c>
      <c r="P59" s="257" t="s">
        <v>40</v>
      </c>
      <c r="Q59" t="s">
        <v>215</v>
      </c>
      <c r="R59" s="257" t="s">
        <v>215</v>
      </c>
      <c r="S59">
        <v>3</v>
      </c>
      <c r="T59">
        <v>2</v>
      </c>
      <c r="U59">
        <v>3</v>
      </c>
      <c r="V59">
        <v>4</v>
      </c>
      <c r="W59" s="257">
        <v>2</v>
      </c>
      <c r="X59">
        <v>4</v>
      </c>
      <c r="Y59">
        <v>3</v>
      </c>
      <c r="Z59">
        <v>3</v>
      </c>
      <c r="AA59">
        <v>5</v>
      </c>
      <c r="AB59" s="257">
        <v>4</v>
      </c>
      <c r="AC59">
        <v>3</v>
      </c>
      <c r="AD59">
        <v>6</v>
      </c>
      <c r="AE59">
        <v>1</v>
      </c>
      <c r="AF59" t="s">
        <v>35</v>
      </c>
      <c r="AG59" t="s">
        <v>35</v>
      </c>
      <c r="AH59" t="s">
        <v>35</v>
      </c>
      <c r="AI59" t="s">
        <v>35</v>
      </c>
      <c r="AJ59" t="s">
        <v>35</v>
      </c>
      <c r="AK59">
        <v>1</v>
      </c>
      <c r="AL59" t="s">
        <v>35</v>
      </c>
      <c r="AM59" s="257">
        <v>5</v>
      </c>
      <c r="AN59">
        <v>9</v>
      </c>
      <c r="AO59">
        <v>8</v>
      </c>
      <c r="AP59" s="257">
        <v>9</v>
      </c>
      <c r="AQ59" s="78" t="s">
        <v>35</v>
      </c>
      <c r="AR59" s="257" t="s">
        <v>38</v>
      </c>
      <c r="AS59" s="6">
        <f t="shared" si="53"/>
        <v>1.8333333333333335</v>
      </c>
      <c r="AT59" s="9" t="str">
        <f t="shared" si="54"/>
        <v>Minors</v>
      </c>
      <c r="AU59" s="6">
        <f t="shared" si="55"/>
        <v>3</v>
      </c>
      <c r="AV59" s="6" t="str">
        <f t="shared" si="56"/>
        <v>Minors</v>
      </c>
      <c r="AW59" s="9">
        <f t="shared" si="57"/>
        <v>3</v>
      </c>
      <c r="AX59" s="9" t="str">
        <f t="shared" si="58"/>
        <v>Minors</v>
      </c>
      <c r="AY59" s="46">
        <f t="shared" si="59"/>
        <v>0</v>
      </c>
      <c r="AZ59" s="256">
        <f t="shared" si="60"/>
        <v>0</v>
      </c>
      <c r="BA59" s="256">
        <f t="shared" si="61"/>
        <v>0</v>
      </c>
      <c r="BB59" s="256">
        <f t="shared" si="62"/>
        <v>0</v>
      </c>
      <c r="BC59" s="256">
        <f t="shared" si="63"/>
        <v>0</v>
      </c>
      <c r="BD59" s="256">
        <f t="shared" si="64"/>
        <v>0</v>
      </c>
      <c r="BE59" s="256">
        <f t="shared" si="65"/>
        <v>0</v>
      </c>
      <c r="BF59" s="256">
        <f t="shared" si="66"/>
        <v>0</v>
      </c>
      <c r="BG59" s="257">
        <f t="shared" si="67"/>
        <v>0</v>
      </c>
      <c r="BH59" s="46">
        <f t="shared" si="68"/>
        <v>0</v>
      </c>
      <c r="BI59" s="256">
        <f t="shared" si="69"/>
        <v>0</v>
      </c>
      <c r="BJ59" s="256">
        <f t="shared" si="70"/>
        <v>0</v>
      </c>
      <c r="BK59" s="256">
        <f t="shared" si="71"/>
        <v>0</v>
      </c>
      <c r="BL59" s="256">
        <f t="shared" si="72"/>
        <v>0</v>
      </c>
      <c r="BM59" s="256">
        <f t="shared" si="73"/>
        <v>0</v>
      </c>
      <c r="BN59" s="256">
        <f t="shared" si="74"/>
        <v>0</v>
      </c>
      <c r="BO59" s="256">
        <f t="shared" si="75"/>
        <v>0</v>
      </c>
      <c r="BP59" s="257">
        <f t="shared" si="76"/>
        <v>0</v>
      </c>
      <c r="BQ59" s="257">
        <f t="shared" si="77"/>
        <v>5</v>
      </c>
      <c r="BR59" s="7">
        <f t="shared" si="78"/>
        <v>1</v>
      </c>
      <c r="BS59" t="str">
        <f t="shared" si="79"/>
        <v/>
      </c>
      <c r="BT59" s="340" t="e">
        <f>IF(S59="-","-",VLOOKUP($A59,KALBat!$A$10:$AR$1193,BT$9,FALSE)-S59)</f>
        <v>#N/A</v>
      </c>
      <c r="BU59" s="340" t="e">
        <f>IF(T59="-","-",VLOOKUP($A59,KALBat!$A$10:$AR$1193,BU$9,FALSE)-T59)</f>
        <v>#N/A</v>
      </c>
      <c r="BV59" s="340" t="e">
        <f>IF(U59="-","-",VLOOKUP($A59,KALBat!$A$10:$AR$1193,BV$9,FALSE)-U59)</f>
        <v>#N/A</v>
      </c>
      <c r="BW59" s="340" t="e">
        <f>IF(V59="-","-",VLOOKUP($A59,KALBat!$A$10:$AR$1193,BW$9,FALSE)-V59)</f>
        <v>#N/A</v>
      </c>
      <c r="BX59" s="340" t="e">
        <f>IF(W59="-","-",VLOOKUP($A59,KALBat!$A$10:$AR$1193,BX$9,FALSE)-W59)</f>
        <v>#N/A</v>
      </c>
      <c r="BY59" s="340" t="e">
        <f>IF(X59="-","-",VLOOKUP($A59,KALBat!$A$10:$AR$1193,BY$9,FALSE)-X59)</f>
        <v>#N/A</v>
      </c>
      <c r="BZ59" s="340" t="e">
        <f>IF(Y59="-","-",VLOOKUP($A59,KALBat!$A$10:$AR$1193,BZ$9,FALSE)-Y59)</f>
        <v>#N/A</v>
      </c>
      <c r="CA59" s="340" t="e">
        <f>IF(Z59="-","-",VLOOKUP($A59,KALBat!$A$10:$AR$1193,CA$9,FALSE)-Z59)</f>
        <v>#N/A</v>
      </c>
      <c r="CB59" s="340" t="e">
        <f>IF(AA59="-","-",VLOOKUP($A59,KALBat!$A$10:$AR$1193,CB$9,FALSE)-AA59)</f>
        <v>#N/A</v>
      </c>
      <c r="CC59" s="340" t="e">
        <f>IF(AB59="-","-",VLOOKUP($A59,KALBat!$A$10:$AR$1193,CC$9,FALSE)-AB59)</f>
        <v>#N/A</v>
      </c>
      <c r="CD59" s="340" t="e">
        <f>IF(AC59="-","-",VLOOKUP($A59,KALBat!$A$10:$AR$1193,CD$9,FALSE)-AC59)</f>
        <v>#N/A</v>
      </c>
      <c r="CE59" s="340" t="e">
        <f>IF(AD59="-","-",VLOOKUP($A59,KALBat!$A$10:$AR$1193,CE$9,FALSE)-AD59)</f>
        <v>#N/A</v>
      </c>
      <c r="CF59" s="340" t="e">
        <f>IF(AE59="-","-",VLOOKUP($A59,KALBat!$A$10:$AR$1193,CF$9,FALSE)-AE59)</f>
        <v>#N/A</v>
      </c>
      <c r="CG59" s="340" t="str">
        <f>IF(AF59="-","-",VLOOKUP($A59,KALBat!$A$10:$AR$1193,CG$9,FALSE)-AF59)</f>
        <v>-</v>
      </c>
      <c r="CH59" s="340" t="str">
        <f>IF(AG59="-","-",VLOOKUP($A59,KALBat!$A$10:$AR$1193,CH$9,FALSE)-AG59)</f>
        <v>-</v>
      </c>
      <c r="CI59" s="340" t="str">
        <f>IF(AH59="-","-",VLOOKUP($A59,KALBat!$A$10:$AR$1193,CI$9,FALSE)-AH59)</f>
        <v>-</v>
      </c>
      <c r="CJ59" s="340" t="str">
        <f>IF(AI59="-","-",VLOOKUP($A59,KALBat!$A$10:$AR$1193,CJ$9,FALSE)-AI59)</f>
        <v>-</v>
      </c>
      <c r="CK59" s="340" t="str">
        <f>IF(AJ59="-","-",VLOOKUP($A59,KALBat!$A$10:$AR$1193,CK$9,FALSE)-AJ59)</f>
        <v>-</v>
      </c>
      <c r="CL59" s="340" t="e">
        <f>IF(AK59="-","-",VLOOKUP($A59,KALBat!$A$10:$AR$1193,CL$9,FALSE)-AK59)</f>
        <v>#N/A</v>
      </c>
      <c r="CM59" s="340" t="str">
        <f>IF(AL59="-","-",VLOOKUP($A59,KALBat!$A$10:$AR$1193,CM$9,FALSE)-AL59)</f>
        <v>-</v>
      </c>
      <c r="CN59" s="340" t="e">
        <f>IF(AM59="-","-",VLOOKUP($A59,KALBat!$A$10:$AR$1193,CN$9,FALSE)-AM59)</f>
        <v>#N/A</v>
      </c>
      <c r="CO59" s="340" t="e">
        <f>IF(AN59="-","-",VLOOKUP($A59,KALBat!$A$10:$AR$1193,CO$9,FALSE)-AN59)</f>
        <v>#N/A</v>
      </c>
      <c r="CP59" s="340" t="e">
        <f>IF(AO59="-","-",VLOOKUP($A59,KALBat!$A$10:$AR$1193,CP$9,FALSE)-AO59)</f>
        <v>#N/A</v>
      </c>
      <c r="CQ59" s="340" t="e">
        <f>IF(AP59="-","-",VLOOKUP($A59,KALBat!$A$10:$AR$1193,CQ$9,FALSE)-AP59)</f>
        <v>#N/A</v>
      </c>
      <c r="CR59" s="84" t="e">
        <f t="shared" si="80"/>
        <v>#N/A</v>
      </c>
      <c r="CS59" s="84" t="e">
        <f t="shared" si="81"/>
        <v>#N/A</v>
      </c>
      <c r="CT59" s="84" t="e">
        <f t="shared" si="82"/>
        <v>#N/A</v>
      </c>
      <c r="CU59" s="84" t="e">
        <f t="shared" si="83"/>
        <v>#N/A</v>
      </c>
      <c r="CV59" s="84" t="e">
        <f t="shared" si="84"/>
        <v>#N/A</v>
      </c>
    </row>
    <row r="60" spans="1:100" x14ac:dyDescent="0.25">
      <c r="A60" s="340" t="str">
        <f t="shared" si="49"/>
        <v>Francisco Hernández</v>
      </c>
      <c r="B60" s="339"/>
      <c r="C60" s="339"/>
      <c r="D60" s="339" t="str">
        <f t="shared" si="50"/>
        <v>-</v>
      </c>
      <c r="E60" s="339" t="str">
        <f t="shared" si="51"/>
        <v>-</v>
      </c>
      <c r="F60" s="339" t="str">
        <f t="shared" si="52"/>
        <v>K</v>
      </c>
      <c r="G60" t="s">
        <v>87</v>
      </c>
      <c r="H60" t="s">
        <v>526</v>
      </c>
      <c r="I60" s="339" t="s">
        <v>467</v>
      </c>
      <c r="J60" t="s">
        <v>553</v>
      </c>
      <c r="K60" t="s">
        <v>200</v>
      </c>
      <c r="L60">
        <v>22</v>
      </c>
      <c r="M60" t="s">
        <v>94</v>
      </c>
      <c r="N60" t="s">
        <v>94</v>
      </c>
      <c r="O60" t="s">
        <v>40</v>
      </c>
      <c r="P60" s="3" t="s">
        <v>36</v>
      </c>
      <c r="Q60" t="s">
        <v>215</v>
      </c>
      <c r="R60" s="3" t="s">
        <v>214</v>
      </c>
      <c r="S60">
        <v>3</v>
      </c>
      <c r="T60">
        <v>4</v>
      </c>
      <c r="U60">
        <v>2</v>
      </c>
      <c r="V60">
        <v>3</v>
      </c>
      <c r="W60" s="3">
        <v>4</v>
      </c>
      <c r="X60">
        <v>3</v>
      </c>
      <c r="Y60">
        <v>4</v>
      </c>
      <c r="Z60">
        <v>2</v>
      </c>
      <c r="AA60">
        <v>6</v>
      </c>
      <c r="AB60" s="3">
        <v>5</v>
      </c>
      <c r="AC60">
        <v>7</v>
      </c>
      <c r="AD60">
        <v>6</v>
      </c>
      <c r="AE60">
        <v>1</v>
      </c>
      <c r="AF60" t="s">
        <v>35</v>
      </c>
      <c r="AG60" t="s">
        <v>35</v>
      </c>
      <c r="AH60">
        <v>10</v>
      </c>
      <c r="AI60">
        <v>6</v>
      </c>
      <c r="AJ60">
        <v>9</v>
      </c>
      <c r="AK60">
        <v>4</v>
      </c>
      <c r="AL60" t="s">
        <v>35</v>
      </c>
      <c r="AM60" s="3" t="s">
        <v>35</v>
      </c>
      <c r="AN60">
        <v>5</v>
      </c>
      <c r="AO60">
        <v>5</v>
      </c>
      <c r="AP60" s="3">
        <v>5</v>
      </c>
      <c r="AQ60" t="s">
        <v>35</v>
      </c>
      <c r="AR60" s="3">
        <v>0</v>
      </c>
      <c r="AS60" s="6">
        <f t="shared" si="53"/>
        <v>1.1666666666666665</v>
      </c>
      <c r="AT60" s="9" t="str">
        <f t="shared" si="54"/>
        <v>Minors</v>
      </c>
      <c r="AU60" s="6">
        <f t="shared" si="55"/>
        <v>2.1666666666666665</v>
      </c>
      <c r="AV60" s="6" t="str">
        <f t="shared" si="56"/>
        <v>Minors</v>
      </c>
      <c r="AW60" s="9">
        <f t="shared" si="57"/>
        <v>2.1666666666666665</v>
      </c>
      <c r="AX60" s="9" t="str">
        <f t="shared" si="58"/>
        <v>Minors</v>
      </c>
      <c r="AY60" s="46">
        <f t="shared" si="59"/>
        <v>0</v>
      </c>
      <c r="AZ60" s="5">
        <f t="shared" si="60"/>
        <v>0</v>
      </c>
      <c r="BA60" s="5">
        <f t="shared" si="61"/>
        <v>0</v>
      </c>
      <c r="BB60" s="5">
        <f t="shared" si="62"/>
        <v>0</v>
      </c>
      <c r="BC60" s="5">
        <f t="shared" si="63"/>
        <v>0</v>
      </c>
      <c r="BD60" s="5">
        <f t="shared" si="64"/>
        <v>0</v>
      </c>
      <c r="BE60" s="5">
        <f t="shared" si="65"/>
        <v>0</v>
      </c>
      <c r="BF60" s="5">
        <f t="shared" si="66"/>
        <v>0</v>
      </c>
      <c r="BG60" s="3">
        <f t="shared" si="67"/>
        <v>0</v>
      </c>
      <c r="BH60" s="46">
        <f t="shared" si="68"/>
        <v>0</v>
      </c>
      <c r="BI60" s="5">
        <f t="shared" si="69"/>
        <v>0</v>
      </c>
      <c r="BJ60" s="5">
        <f t="shared" si="70"/>
        <v>0</v>
      </c>
      <c r="BK60" s="5">
        <f t="shared" si="71"/>
        <v>0</v>
      </c>
      <c r="BL60" s="5">
        <f t="shared" si="72"/>
        <v>0</v>
      </c>
      <c r="BM60" s="5">
        <f t="shared" si="73"/>
        <v>0</v>
      </c>
      <c r="BN60" s="5">
        <f t="shared" si="74"/>
        <v>0</v>
      </c>
      <c r="BO60" s="5">
        <f t="shared" si="75"/>
        <v>0</v>
      </c>
      <c r="BP60" s="3">
        <f t="shared" si="76"/>
        <v>0</v>
      </c>
      <c r="BQ60" s="3">
        <f t="shared" si="77"/>
        <v>0</v>
      </c>
      <c r="BR60" s="7">
        <f t="shared" si="78"/>
        <v>2</v>
      </c>
      <c r="BS60" t="str">
        <f t="shared" si="79"/>
        <v/>
      </c>
      <c r="BT60" s="340">
        <f>IF(S60="-","-",VLOOKUP($A60,KALBat!$A$10:$AR$1193,BT$9,FALSE)-S60)</f>
        <v>0</v>
      </c>
      <c r="BU60" s="340">
        <f>IF(T60="-","-",VLOOKUP($A60,KALBat!$A$10:$AR$1193,BU$9,FALSE)-T60)</f>
        <v>1</v>
      </c>
      <c r="BV60" s="340">
        <f>IF(U60="-","-",VLOOKUP($A60,KALBat!$A$10:$AR$1193,BV$9,FALSE)-U60)</f>
        <v>0</v>
      </c>
      <c r="BW60" s="340">
        <f>IF(V60="-","-",VLOOKUP($A60,KALBat!$A$10:$AR$1193,BW$9,FALSE)-V60)</f>
        <v>2</v>
      </c>
      <c r="BX60" s="340">
        <f>IF(W60="-","-",VLOOKUP($A60,KALBat!$A$10:$AR$1193,BX$9,FALSE)-W60)</f>
        <v>2</v>
      </c>
      <c r="BY60" s="340">
        <f>IF(X60="-","-",VLOOKUP($A60,KALBat!$A$10:$AR$1193,BY$9,FALSE)-X60)</f>
        <v>1</v>
      </c>
      <c r="BZ60" s="340">
        <f>IF(Y60="-","-",VLOOKUP($A60,KALBat!$A$10:$AR$1193,BZ$9,FALSE)-Y60)</f>
        <v>1</v>
      </c>
      <c r="CA60" s="340">
        <f>IF(Z60="-","-",VLOOKUP($A60,KALBat!$A$10:$AR$1193,CA$9,FALSE)-Z60)</f>
        <v>1</v>
      </c>
      <c r="CB60" s="340">
        <f>IF(AA60="-","-",VLOOKUP($A60,KALBat!$A$10:$AR$1193,CB$9,FALSE)-AA60)</f>
        <v>0</v>
      </c>
      <c r="CC60" s="340">
        <f>IF(AB60="-","-",VLOOKUP($A60,KALBat!$A$10:$AR$1193,CC$9,FALSE)-AB60)</f>
        <v>1</v>
      </c>
      <c r="CD60" s="340">
        <f>IF(AC60="-","-",VLOOKUP($A60,KALBat!$A$10:$AR$1193,CD$9,FALSE)-AC60)</f>
        <v>0</v>
      </c>
      <c r="CE60" s="340">
        <f>IF(AD60="-","-",VLOOKUP($A60,KALBat!$A$10:$AR$1193,CE$9,FALSE)-AD60)</f>
        <v>0</v>
      </c>
      <c r="CF60" s="340">
        <f>IF(AE60="-","-",VLOOKUP($A60,KALBat!$A$10:$AR$1193,CF$9,FALSE)-AE60)</f>
        <v>0</v>
      </c>
      <c r="CG60" s="340" t="str">
        <f>IF(AF60="-","-",VLOOKUP($A60,KALBat!$A$10:$AR$1193,CG$9,FALSE)-AF60)</f>
        <v>-</v>
      </c>
      <c r="CH60" s="340" t="str">
        <f>IF(AG60="-","-",VLOOKUP($A60,KALBat!$A$10:$AR$1193,CH$9,FALSE)-AG60)</f>
        <v>-</v>
      </c>
      <c r="CI60" s="340">
        <f>IF(AH60="-","-",VLOOKUP($A60,KALBat!$A$10:$AR$1193,CI$9,FALSE)-AH60)</f>
        <v>0</v>
      </c>
      <c r="CJ60" s="340">
        <f>IF(AI60="-","-",VLOOKUP($A60,KALBat!$A$10:$AR$1193,CJ$9,FALSE)-AI60)</f>
        <v>-1</v>
      </c>
      <c r="CK60" s="340">
        <f>IF(AJ60="-","-",VLOOKUP($A60,KALBat!$A$10:$AR$1193,CK$9,FALSE)-AJ60)</f>
        <v>0</v>
      </c>
      <c r="CL60" s="340">
        <f>IF(AK60="-","-",VLOOKUP($A60,KALBat!$A$10:$AR$1193,CL$9,FALSE)-AK60)</f>
        <v>-1</v>
      </c>
      <c r="CM60" s="340" t="str">
        <f>IF(AL60="-","-",VLOOKUP($A60,KALBat!$A$10:$AR$1193,CM$9,FALSE)-AL60)</f>
        <v>-</v>
      </c>
      <c r="CN60" s="340" t="str">
        <f>IF(AM60="-","-",VLOOKUP($A60,KALBat!$A$10:$AR$1193,CN$9,FALSE)-AM60)</f>
        <v>-</v>
      </c>
      <c r="CO60" s="340">
        <f>IF(AN60="-","-",VLOOKUP($A60,KALBat!$A$10:$AR$1193,CO$9,FALSE)-AN60)</f>
        <v>0</v>
      </c>
      <c r="CP60" s="340">
        <f>IF(AO60="-","-",VLOOKUP($A60,KALBat!$A$10:$AR$1193,CP$9,FALSE)-AO60)</f>
        <v>0</v>
      </c>
      <c r="CQ60" s="340">
        <f>IF(AP60="-","-",VLOOKUP($A60,KALBat!$A$10:$AR$1193,CQ$9,FALSE)-AP60)</f>
        <v>0</v>
      </c>
      <c r="CR60" s="84">
        <f t="shared" si="80"/>
        <v>5</v>
      </c>
      <c r="CS60" s="84">
        <f t="shared" si="81"/>
        <v>4</v>
      </c>
      <c r="CT60" s="84">
        <f t="shared" si="82"/>
        <v>-2</v>
      </c>
      <c r="CU60" s="84">
        <f t="shared" si="83"/>
        <v>0</v>
      </c>
      <c r="CV60" s="84">
        <f t="shared" si="84"/>
        <v>7</v>
      </c>
    </row>
    <row r="61" spans="1:100" x14ac:dyDescent="0.25">
      <c r="A61" s="340" t="str">
        <f t="shared" si="49"/>
        <v>Jason Keith</v>
      </c>
      <c r="B61" s="339"/>
      <c r="C61" s="339"/>
      <c r="D61" s="339" t="str">
        <f t="shared" si="50"/>
        <v>-</v>
      </c>
      <c r="E61" s="339" t="str">
        <f t="shared" si="51"/>
        <v>-</v>
      </c>
      <c r="F61" s="339" t="str">
        <f t="shared" si="52"/>
        <v>K</v>
      </c>
      <c r="G61" t="s">
        <v>87</v>
      </c>
      <c r="H61" t="s">
        <v>618</v>
      </c>
      <c r="I61" s="339" t="s">
        <v>619</v>
      </c>
      <c r="J61" t="s">
        <v>528</v>
      </c>
      <c r="K61" t="s">
        <v>198</v>
      </c>
      <c r="L61">
        <v>24</v>
      </c>
      <c r="M61" t="s">
        <v>93</v>
      </c>
      <c r="N61" t="s">
        <v>94</v>
      </c>
      <c r="O61" t="s">
        <v>40</v>
      </c>
      <c r="P61" s="3" t="s">
        <v>36</v>
      </c>
      <c r="Q61" t="s">
        <v>215</v>
      </c>
      <c r="R61" s="3" t="s">
        <v>215</v>
      </c>
      <c r="S61">
        <v>3</v>
      </c>
      <c r="T61">
        <v>3</v>
      </c>
      <c r="U61">
        <v>2</v>
      </c>
      <c r="V61">
        <v>6</v>
      </c>
      <c r="W61" s="3">
        <v>3</v>
      </c>
      <c r="X61">
        <v>4</v>
      </c>
      <c r="Y61">
        <v>4</v>
      </c>
      <c r="Z61">
        <v>3</v>
      </c>
      <c r="AA61">
        <v>7</v>
      </c>
      <c r="AB61" s="3">
        <v>3</v>
      </c>
      <c r="AC61">
        <v>7</v>
      </c>
      <c r="AD61">
        <v>5</v>
      </c>
      <c r="AE61">
        <v>1</v>
      </c>
      <c r="AF61" t="s">
        <v>35</v>
      </c>
      <c r="AG61" t="s">
        <v>35</v>
      </c>
      <c r="AH61">
        <v>9</v>
      </c>
      <c r="AI61">
        <v>3</v>
      </c>
      <c r="AJ61">
        <v>6</v>
      </c>
      <c r="AK61" t="s">
        <v>35</v>
      </c>
      <c r="AL61" t="s">
        <v>35</v>
      </c>
      <c r="AM61" s="3" t="s">
        <v>35</v>
      </c>
      <c r="AN61">
        <v>9</v>
      </c>
      <c r="AO61">
        <v>8</v>
      </c>
      <c r="AP61" s="3">
        <v>9</v>
      </c>
      <c r="AQ61" s="78" t="s">
        <v>35</v>
      </c>
      <c r="AR61" s="3">
        <v>0</v>
      </c>
      <c r="AS61" s="6">
        <f t="shared" si="53"/>
        <v>2.1666666666666665</v>
      </c>
      <c r="AT61" s="9" t="str">
        <f t="shared" si="54"/>
        <v>Minors</v>
      </c>
      <c r="AU61" s="6">
        <f t="shared" si="55"/>
        <v>3.666666666666667</v>
      </c>
      <c r="AV61" s="6" t="str">
        <f t="shared" si="56"/>
        <v>Minors</v>
      </c>
      <c r="AW61" s="9">
        <f t="shared" si="57"/>
        <v>3.1666666666666665</v>
      </c>
      <c r="AX61" s="9" t="str">
        <f t="shared" si="58"/>
        <v>Minors</v>
      </c>
      <c r="AY61" s="46">
        <f t="shared" si="59"/>
        <v>0</v>
      </c>
      <c r="AZ61" s="5">
        <f t="shared" si="60"/>
        <v>0</v>
      </c>
      <c r="BA61" s="5">
        <f t="shared" si="61"/>
        <v>0</v>
      </c>
      <c r="BB61" s="5">
        <f t="shared" si="62"/>
        <v>0</v>
      </c>
      <c r="BC61" s="5">
        <f t="shared" si="63"/>
        <v>0</v>
      </c>
      <c r="BD61" s="5">
        <f t="shared" si="64"/>
        <v>0</v>
      </c>
      <c r="BE61" s="5">
        <f t="shared" si="65"/>
        <v>0</v>
      </c>
      <c r="BF61" s="5">
        <f t="shared" si="66"/>
        <v>0</v>
      </c>
      <c r="BG61" s="3">
        <f t="shared" si="67"/>
        <v>0</v>
      </c>
      <c r="BH61" s="46">
        <f t="shared" si="68"/>
        <v>0</v>
      </c>
      <c r="BI61" s="5">
        <f t="shared" si="69"/>
        <v>0</v>
      </c>
      <c r="BJ61" s="5">
        <f t="shared" si="70"/>
        <v>0</v>
      </c>
      <c r="BK61" s="5">
        <f t="shared" si="71"/>
        <v>0</v>
      </c>
      <c r="BL61" s="5">
        <f t="shared" si="72"/>
        <v>0</v>
      </c>
      <c r="BM61" s="5">
        <f t="shared" si="73"/>
        <v>0</v>
      </c>
      <c r="BN61" s="5">
        <f t="shared" si="74"/>
        <v>0</v>
      </c>
      <c r="BO61" s="5">
        <f t="shared" si="75"/>
        <v>0</v>
      </c>
      <c r="BP61" s="3">
        <f t="shared" si="76"/>
        <v>0</v>
      </c>
      <c r="BQ61" s="3">
        <f t="shared" si="77"/>
        <v>5</v>
      </c>
      <c r="BR61" s="7">
        <f t="shared" si="78"/>
        <v>2</v>
      </c>
      <c r="BS61" t="str">
        <f t="shared" si="79"/>
        <v/>
      </c>
      <c r="BT61" s="340">
        <f>IF(S61="-","-",VLOOKUP($A61,KALBat!$A$10:$AR$1193,BT$9,FALSE)-S61)</f>
        <v>0</v>
      </c>
      <c r="BU61" s="340">
        <f>IF(T61="-","-",VLOOKUP($A61,KALBat!$A$10:$AR$1193,BU$9,FALSE)-T61)</f>
        <v>0</v>
      </c>
      <c r="BV61" s="340">
        <f>IF(U61="-","-",VLOOKUP($A61,KALBat!$A$10:$AR$1193,BV$9,FALSE)-U61)</f>
        <v>0</v>
      </c>
      <c r="BW61" s="340">
        <f>IF(V61="-","-",VLOOKUP($A61,KALBat!$A$10:$AR$1193,BW$9,FALSE)-V61)</f>
        <v>0</v>
      </c>
      <c r="BX61" s="340">
        <f>IF(W61="-","-",VLOOKUP($A61,KALBat!$A$10:$AR$1193,BX$9,FALSE)-W61)</f>
        <v>0</v>
      </c>
      <c r="BY61" s="340">
        <f>IF(X61="-","-",VLOOKUP($A61,KALBat!$A$10:$AR$1193,BY$9,FALSE)-X61)</f>
        <v>0</v>
      </c>
      <c r="BZ61" s="340">
        <f>IF(Y61="-","-",VLOOKUP($A61,KALBat!$A$10:$AR$1193,BZ$9,FALSE)-Y61)</f>
        <v>0</v>
      </c>
      <c r="CA61" s="340">
        <f>IF(Z61="-","-",VLOOKUP($A61,KALBat!$A$10:$AR$1193,CA$9,FALSE)-Z61)</f>
        <v>0</v>
      </c>
      <c r="CB61" s="340">
        <f>IF(AA61="-","-",VLOOKUP($A61,KALBat!$A$10:$AR$1193,CB$9,FALSE)-AA61)</f>
        <v>-1</v>
      </c>
      <c r="CC61" s="340">
        <f>IF(AB61="-","-",VLOOKUP($A61,KALBat!$A$10:$AR$1193,CC$9,FALSE)-AB61)</f>
        <v>0</v>
      </c>
      <c r="CD61" s="340">
        <f>IF(AC61="-","-",VLOOKUP($A61,KALBat!$A$10:$AR$1193,CD$9,FALSE)-AC61)</f>
        <v>0</v>
      </c>
      <c r="CE61" s="340">
        <f>IF(AD61="-","-",VLOOKUP($A61,KALBat!$A$10:$AR$1193,CE$9,FALSE)-AD61)</f>
        <v>0</v>
      </c>
      <c r="CF61" s="340">
        <f>IF(AE61="-","-",VLOOKUP($A61,KALBat!$A$10:$AR$1193,CF$9,FALSE)-AE61)</f>
        <v>0</v>
      </c>
      <c r="CG61" s="340" t="str">
        <f>IF(AF61="-","-",VLOOKUP($A61,KALBat!$A$10:$AR$1193,CG$9,FALSE)-AF61)</f>
        <v>-</v>
      </c>
      <c r="CH61" s="340" t="str">
        <f>IF(AG61="-","-",VLOOKUP($A61,KALBat!$A$10:$AR$1193,CH$9,FALSE)-AG61)</f>
        <v>-</v>
      </c>
      <c r="CI61" s="340">
        <f>IF(AH61="-","-",VLOOKUP($A61,KALBat!$A$10:$AR$1193,CI$9,FALSE)-AH61)</f>
        <v>0</v>
      </c>
      <c r="CJ61" s="340">
        <f>IF(AI61="-","-",VLOOKUP($A61,KALBat!$A$10:$AR$1193,CJ$9,FALSE)-AI61)</f>
        <v>0</v>
      </c>
      <c r="CK61" s="340">
        <f>IF(AJ61="-","-",VLOOKUP($A61,KALBat!$A$10:$AR$1193,CK$9,FALSE)-AJ61)</f>
        <v>1</v>
      </c>
      <c r="CL61" s="340" t="str">
        <f>IF(AK61="-","-",VLOOKUP($A61,KALBat!$A$10:$AR$1193,CL$9,FALSE)-AK61)</f>
        <v>-</v>
      </c>
      <c r="CM61" s="340" t="str">
        <f>IF(AL61="-","-",VLOOKUP($A61,KALBat!$A$10:$AR$1193,CM$9,FALSE)-AL61)</f>
        <v>-</v>
      </c>
      <c r="CN61" s="340" t="str">
        <f>IF(AM61="-","-",VLOOKUP($A61,KALBat!$A$10:$AR$1193,CN$9,FALSE)-AM61)</f>
        <v>-</v>
      </c>
      <c r="CO61" s="340">
        <f>IF(AN61="-","-",VLOOKUP($A61,KALBat!$A$10:$AR$1193,CO$9,FALSE)-AN61)</f>
        <v>0</v>
      </c>
      <c r="CP61" s="340">
        <f>IF(AO61="-","-",VLOOKUP($A61,KALBat!$A$10:$AR$1193,CP$9,FALSE)-AO61)</f>
        <v>1</v>
      </c>
      <c r="CQ61" s="340">
        <f>IF(AP61="-","-",VLOOKUP($A61,KALBat!$A$10:$AR$1193,CQ$9,FALSE)-AP61)</f>
        <v>0</v>
      </c>
      <c r="CR61" s="84">
        <f t="shared" si="80"/>
        <v>0</v>
      </c>
      <c r="CS61" s="84">
        <f t="shared" si="81"/>
        <v>-1</v>
      </c>
      <c r="CT61" s="84">
        <f t="shared" si="82"/>
        <v>1</v>
      </c>
      <c r="CU61" s="84">
        <f t="shared" si="83"/>
        <v>1</v>
      </c>
      <c r="CV61" s="84">
        <f t="shared" si="84"/>
        <v>1</v>
      </c>
    </row>
    <row r="62" spans="1:100" x14ac:dyDescent="0.25">
      <c r="A62" s="340" t="str">
        <f t="shared" si="49"/>
        <v>Philip Klink</v>
      </c>
      <c r="B62" s="339"/>
      <c r="C62" s="339"/>
      <c r="D62" s="339" t="str">
        <f t="shared" si="50"/>
        <v>-</v>
      </c>
      <c r="E62" s="339" t="str">
        <f t="shared" si="51"/>
        <v>-</v>
      </c>
      <c r="F62" s="339" t="str">
        <f t="shared" si="52"/>
        <v>K</v>
      </c>
      <c r="G62" s="20" t="s">
        <v>13</v>
      </c>
      <c r="H62" s="20" t="s">
        <v>479</v>
      </c>
      <c r="I62" s="20" t="s">
        <v>480</v>
      </c>
      <c r="J62" s="20" t="s">
        <v>468</v>
      </c>
      <c r="K62" s="20" t="s">
        <v>469</v>
      </c>
      <c r="L62" s="20">
        <v>33</v>
      </c>
      <c r="M62" s="20" t="s">
        <v>94</v>
      </c>
      <c r="N62" s="20" t="s">
        <v>94</v>
      </c>
      <c r="O62" s="20" t="s">
        <v>34</v>
      </c>
      <c r="P62" s="21" t="s">
        <v>34</v>
      </c>
      <c r="Q62" s="20" t="s">
        <v>215</v>
      </c>
      <c r="R62" s="21" t="s">
        <v>214</v>
      </c>
      <c r="S62" s="20">
        <v>3</v>
      </c>
      <c r="T62" s="20">
        <v>2</v>
      </c>
      <c r="U62" s="20">
        <v>1</v>
      </c>
      <c r="V62" s="20">
        <v>2</v>
      </c>
      <c r="W62" s="21">
        <v>3</v>
      </c>
      <c r="X62" s="20">
        <v>3</v>
      </c>
      <c r="Y62" s="20">
        <v>2</v>
      </c>
      <c r="Z62" s="20">
        <v>1</v>
      </c>
      <c r="AA62" s="20">
        <v>3</v>
      </c>
      <c r="AB62" s="21">
        <v>3</v>
      </c>
      <c r="AC62" s="20">
        <v>6</v>
      </c>
      <c r="AD62" s="20">
        <v>2</v>
      </c>
      <c r="AE62" s="20">
        <v>1</v>
      </c>
      <c r="AF62" s="20" t="s">
        <v>35</v>
      </c>
      <c r="AG62" s="20" t="s">
        <v>35</v>
      </c>
      <c r="AH62" s="20" t="s">
        <v>35</v>
      </c>
      <c r="AI62" s="20" t="s">
        <v>35</v>
      </c>
      <c r="AJ62" s="20" t="s">
        <v>35</v>
      </c>
      <c r="AK62" s="20" t="s">
        <v>35</v>
      </c>
      <c r="AL62" s="20" t="s">
        <v>35</v>
      </c>
      <c r="AM62" s="21" t="s">
        <v>35</v>
      </c>
      <c r="AN62" s="20">
        <v>1</v>
      </c>
      <c r="AO62" s="20">
        <v>1</v>
      </c>
      <c r="AP62" s="21">
        <v>1</v>
      </c>
      <c r="AQ62" s="79">
        <v>510000</v>
      </c>
      <c r="AR62" s="21" t="s">
        <v>38</v>
      </c>
      <c r="AS62" s="22">
        <f t="shared" si="53"/>
        <v>0.5</v>
      </c>
      <c r="AT62" s="23" t="str">
        <f t="shared" si="54"/>
        <v>Minors</v>
      </c>
      <c r="AU62" s="22">
        <f t="shared" si="55"/>
        <v>0.83333333333333348</v>
      </c>
      <c r="AV62" s="22" t="str">
        <f t="shared" si="56"/>
        <v>Minors</v>
      </c>
      <c r="AW62" s="23">
        <f t="shared" si="57"/>
        <v>0.5</v>
      </c>
      <c r="AX62" s="23" t="str">
        <f t="shared" si="58"/>
        <v>Minors</v>
      </c>
      <c r="AY62" s="64">
        <f t="shared" si="59"/>
        <v>0</v>
      </c>
      <c r="AZ62" s="65">
        <f t="shared" si="60"/>
        <v>0</v>
      </c>
      <c r="BA62" s="65">
        <f t="shared" si="61"/>
        <v>0</v>
      </c>
      <c r="BB62" s="65">
        <f t="shared" si="62"/>
        <v>0</v>
      </c>
      <c r="BC62" s="65">
        <f t="shared" si="63"/>
        <v>0</v>
      </c>
      <c r="BD62" s="65">
        <f t="shared" si="64"/>
        <v>0</v>
      </c>
      <c r="BE62" s="65">
        <f t="shared" si="65"/>
        <v>0</v>
      </c>
      <c r="BF62" s="65">
        <f t="shared" si="66"/>
        <v>0</v>
      </c>
      <c r="BG62" s="21">
        <f t="shared" si="67"/>
        <v>0</v>
      </c>
      <c r="BH62" s="64">
        <f t="shared" si="68"/>
        <v>0</v>
      </c>
      <c r="BI62" s="65">
        <f t="shared" si="69"/>
        <v>0</v>
      </c>
      <c r="BJ62" s="65">
        <f t="shared" si="70"/>
        <v>0</v>
      </c>
      <c r="BK62" s="65">
        <f t="shared" si="71"/>
        <v>0</v>
      </c>
      <c r="BL62" s="65">
        <f t="shared" si="72"/>
        <v>0</v>
      </c>
      <c r="BM62" s="65">
        <f t="shared" si="73"/>
        <v>0</v>
      </c>
      <c r="BN62" s="65">
        <f t="shared" si="74"/>
        <v>0</v>
      </c>
      <c r="BO62" s="65">
        <f t="shared" si="75"/>
        <v>0</v>
      </c>
      <c r="BP62" s="21">
        <f t="shared" si="76"/>
        <v>0</v>
      </c>
      <c r="BQ62" s="21">
        <f t="shared" si="77"/>
        <v>0</v>
      </c>
      <c r="BR62" s="24">
        <f t="shared" si="78"/>
        <v>0</v>
      </c>
      <c r="BS62" s="20" t="str">
        <f t="shared" si="79"/>
        <v/>
      </c>
      <c r="BT62" s="340" t="e">
        <f>IF(S62="-","-",VLOOKUP($A62,KALBat!$A$10:$AR$1193,BT$9,FALSE)-S62)</f>
        <v>#N/A</v>
      </c>
      <c r="BU62" s="340" t="e">
        <f>IF(T62="-","-",VLOOKUP($A62,KALBat!$A$10:$AR$1193,BU$9,FALSE)-T62)</f>
        <v>#N/A</v>
      </c>
      <c r="BV62" s="340" t="e">
        <f>IF(U62="-","-",VLOOKUP($A62,KALBat!$A$10:$AR$1193,BV$9,FALSE)-U62)</f>
        <v>#N/A</v>
      </c>
      <c r="BW62" s="340" t="e">
        <f>IF(V62="-","-",VLOOKUP($A62,KALBat!$A$10:$AR$1193,BW$9,FALSE)-V62)</f>
        <v>#N/A</v>
      </c>
      <c r="BX62" s="340" t="e">
        <f>IF(W62="-","-",VLOOKUP($A62,KALBat!$A$10:$AR$1193,BX$9,FALSE)-W62)</f>
        <v>#N/A</v>
      </c>
      <c r="BY62" s="340" t="e">
        <f>IF(X62="-","-",VLOOKUP($A62,KALBat!$A$10:$AR$1193,BY$9,FALSE)-X62)</f>
        <v>#N/A</v>
      </c>
      <c r="BZ62" s="340" t="e">
        <f>IF(Y62="-","-",VLOOKUP($A62,KALBat!$A$10:$AR$1193,BZ$9,FALSE)-Y62)</f>
        <v>#N/A</v>
      </c>
      <c r="CA62" s="340" t="e">
        <f>IF(Z62="-","-",VLOOKUP($A62,KALBat!$A$10:$AR$1193,CA$9,FALSE)-Z62)</f>
        <v>#N/A</v>
      </c>
      <c r="CB62" s="340" t="e">
        <f>IF(AA62="-","-",VLOOKUP($A62,KALBat!$A$10:$AR$1193,CB$9,FALSE)-AA62)</f>
        <v>#N/A</v>
      </c>
      <c r="CC62" s="340" t="e">
        <f>IF(AB62="-","-",VLOOKUP($A62,KALBat!$A$10:$AR$1193,CC$9,FALSE)-AB62)</f>
        <v>#N/A</v>
      </c>
      <c r="CD62" s="340" t="e">
        <f>IF(AC62="-","-",VLOOKUP($A62,KALBat!$A$10:$AR$1193,CD$9,FALSE)-AC62)</f>
        <v>#N/A</v>
      </c>
      <c r="CE62" s="340" t="e">
        <f>IF(AD62="-","-",VLOOKUP($A62,KALBat!$A$10:$AR$1193,CE$9,FALSE)-AD62)</f>
        <v>#N/A</v>
      </c>
      <c r="CF62" s="340" t="e">
        <f>IF(AE62="-","-",VLOOKUP($A62,KALBat!$A$10:$AR$1193,CF$9,FALSE)-AE62)</f>
        <v>#N/A</v>
      </c>
      <c r="CG62" s="340" t="str">
        <f>IF(AF62="-","-",VLOOKUP($A62,KALBat!$A$10:$AR$1193,CG$9,FALSE)-AF62)</f>
        <v>-</v>
      </c>
      <c r="CH62" s="340" t="str">
        <f>IF(AG62="-","-",VLOOKUP($A62,KALBat!$A$10:$AR$1193,CH$9,FALSE)-AG62)</f>
        <v>-</v>
      </c>
      <c r="CI62" s="340" t="str">
        <f>IF(AH62="-","-",VLOOKUP($A62,KALBat!$A$10:$AR$1193,CI$9,FALSE)-AH62)</f>
        <v>-</v>
      </c>
      <c r="CJ62" s="340" t="str">
        <f>IF(AI62="-","-",VLOOKUP($A62,KALBat!$A$10:$AR$1193,CJ$9,FALSE)-AI62)</f>
        <v>-</v>
      </c>
      <c r="CK62" s="340" t="str">
        <f>IF(AJ62="-","-",VLOOKUP($A62,KALBat!$A$10:$AR$1193,CK$9,FALSE)-AJ62)</f>
        <v>-</v>
      </c>
      <c r="CL62" s="340" t="str">
        <f>IF(AK62="-","-",VLOOKUP($A62,KALBat!$A$10:$AR$1193,CL$9,FALSE)-AK62)</f>
        <v>-</v>
      </c>
      <c r="CM62" s="340" t="str">
        <f>IF(AL62="-","-",VLOOKUP($A62,KALBat!$A$10:$AR$1193,CM$9,FALSE)-AL62)</f>
        <v>-</v>
      </c>
      <c r="CN62" s="340" t="str">
        <f>IF(AM62="-","-",VLOOKUP($A62,KALBat!$A$10:$AR$1193,CN$9,FALSE)-AM62)</f>
        <v>-</v>
      </c>
      <c r="CO62" s="340" t="e">
        <f>IF(AN62="-","-",VLOOKUP($A62,KALBat!$A$10:$AR$1193,CO$9,FALSE)-AN62)</f>
        <v>#N/A</v>
      </c>
      <c r="CP62" s="340" t="e">
        <f>IF(AO62="-","-",VLOOKUP($A62,KALBat!$A$10:$AR$1193,CP$9,FALSE)-AO62)</f>
        <v>#N/A</v>
      </c>
      <c r="CQ62" s="340" t="e">
        <f>IF(AP62="-","-",VLOOKUP($A62,KALBat!$A$10:$AR$1193,CQ$9,FALSE)-AP62)</f>
        <v>#N/A</v>
      </c>
      <c r="CR62" s="84" t="e">
        <f t="shared" si="80"/>
        <v>#N/A</v>
      </c>
      <c r="CS62" s="84" t="e">
        <f t="shared" si="81"/>
        <v>#N/A</v>
      </c>
      <c r="CT62" s="84" t="e">
        <f t="shared" si="82"/>
        <v>#N/A</v>
      </c>
      <c r="CU62" s="84" t="e">
        <f t="shared" si="83"/>
        <v>#N/A</v>
      </c>
      <c r="CV62" s="84" t="e">
        <f t="shared" si="84"/>
        <v>#N/A</v>
      </c>
    </row>
    <row r="63" spans="1:100" x14ac:dyDescent="0.25">
      <c r="A63" s="340" t="str">
        <f t="shared" si="49"/>
        <v>Juan Manuel</v>
      </c>
      <c r="B63" s="339"/>
      <c r="C63" s="339"/>
      <c r="D63" s="339" t="str">
        <f t="shared" si="50"/>
        <v>-</v>
      </c>
      <c r="E63" s="339" t="str">
        <f t="shared" si="51"/>
        <v>-</v>
      </c>
      <c r="F63" s="339" t="str">
        <f t="shared" si="52"/>
        <v>K</v>
      </c>
      <c r="G63" t="s">
        <v>90</v>
      </c>
      <c r="H63" t="s">
        <v>466</v>
      </c>
      <c r="I63" s="339" t="s">
        <v>634</v>
      </c>
      <c r="J63" t="s">
        <v>468</v>
      </c>
      <c r="K63" t="s">
        <v>18</v>
      </c>
      <c r="L63">
        <v>18</v>
      </c>
      <c r="M63" t="s">
        <v>96</v>
      </c>
      <c r="N63" t="s">
        <v>93</v>
      </c>
      <c r="O63" t="s">
        <v>40</v>
      </c>
      <c r="P63" s="206" t="s">
        <v>40</v>
      </c>
      <c r="Q63" t="s">
        <v>213</v>
      </c>
      <c r="R63" s="206" t="s">
        <v>214</v>
      </c>
      <c r="S63">
        <v>3</v>
      </c>
      <c r="T63">
        <v>4</v>
      </c>
      <c r="U63">
        <v>2</v>
      </c>
      <c r="V63">
        <v>3</v>
      </c>
      <c r="W63" s="206">
        <v>1</v>
      </c>
      <c r="X63">
        <v>4</v>
      </c>
      <c r="Y63">
        <v>6</v>
      </c>
      <c r="Z63">
        <v>5</v>
      </c>
      <c r="AA63">
        <v>6</v>
      </c>
      <c r="AB63" s="206">
        <v>1</v>
      </c>
      <c r="AC63">
        <v>7</v>
      </c>
      <c r="AD63">
        <v>7</v>
      </c>
      <c r="AE63">
        <v>1</v>
      </c>
      <c r="AF63" t="s">
        <v>35</v>
      </c>
      <c r="AG63" t="s">
        <v>35</v>
      </c>
      <c r="AH63" t="s">
        <v>35</v>
      </c>
      <c r="AI63" t="s">
        <v>35</v>
      </c>
      <c r="AJ63" t="s">
        <v>35</v>
      </c>
      <c r="AK63">
        <v>1</v>
      </c>
      <c r="AL63">
        <v>1</v>
      </c>
      <c r="AM63" s="206">
        <v>2</v>
      </c>
      <c r="AN63">
        <v>8</v>
      </c>
      <c r="AO63">
        <v>3</v>
      </c>
      <c r="AP63" s="206">
        <v>1</v>
      </c>
      <c r="AQ63" s="78" t="s">
        <v>35</v>
      </c>
      <c r="AR63" s="206" t="s">
        <v>38</v>
      </c>
      <c r="AS63" s="6">
        <f t="shared" si="53"/>
        <v>1.1666666666666665</v>
      </c>
      <c r="AT63" s="9" t="str">
        <f t="shared" si="54"/>
        <v>Minors</v>
      </c>
      <c r="AU63" s="6">
        <f t="shared" si="55"/>
        <v>4</v>
      </c>
      <c r="AV63" s="6" t="str">
        <f t="shared" si="56"/>
        <v>Minors</v>
      </c>
      <c r="AW63" s="9">
        <f t="shared" si="57"/>
        <v>4</v>
      </c>
      <c r="AX63" s="9" t="str">
        <f t="shared" si="58"/>
        <v>Minors</v>
      </c>
      <c r="AY63" s="46">
        <f t="shared" si="59"/>
        <v>0</v>
      </c>
      <c r="AZ63" s="205">
        <f t="shared" si="60"/>
        <v>0</v>
      </c>
      <c r="BA63" s="205">
        <f t="shared" si="61"/>
        <v>0</v>
      </c>
      <c r="BB63" s="205">
        <f t="shared" si="62"/>
        <v>0</v>
      </c>
      <c r="BC63" s="205">
        <f t="shared" si="63"/>
        <v>0</v>
      </c>
      <c r="BD63" s="205">
        <f t="shared" si="64"/>
        <v>0</v>
      </c>
      <c r="BE63" s="205">
        <f t="shared" si="65"/>
        <v>0</v>
      </c>
      <c r="BF63" s="205">
        <f t="shared" si="66"/>
        <v>0</v>
      </c>
      <c r="BG63" s="206">
        <f t="shared" si="67"/>
        <v>0</v>
      </c>
      <c r="BH63" s="46">
        <f t="shared" si="68"/>
        <v>0</v>
      </c>
      <c r="BI63" s="205">
        <f t="shared" si="69"/>
        <v>0</v>
      </c>
      <c r="BJ63" s="205">
        <f t="shared" si="70"/>
        <v>0</v>
      </c>
      <c r="BK63" s="205">
        <f t="shared" si="71"/>
        <v>0</v>
      </c>
      <c r="BL63" s="205">
        <f t="shared" si="72"/>
        <v>0</v>
      </c>
      <c r="BM63" s="205">
        <f t="shared" si="73"/>
        <v>0</v>
      </c>
      <c r="BN63" s="205">
        <f t="shared" si="74"/>
        <v>0</v>
      </c>
      <c r="BO63" s="205">
        <f t="shared" si="75"/>
        <v>0</v>
      </c>
      <c r="BP63" s="206">
        <f t="shared" si="76"/>
        <v>0</v>
      </c>
      <c r="BQ63" s="206">
        <f t="shared" si="77"/>
        <v>1</v>
      </c>
      <c r="BR63" s="7">
        <f t="shared" si="78"/>
        <v>0</v>
      </c>
      <c r="BS63" t="str">
        <f t="shared" si="79"/>
        <v/>
      </c>
      <c r="BT63" s="340">
        <f>IF(S63="-","-",VLOOKUP($A63,KALBat!$A$10:$AR$1193,BT$9,FALSE)-S63)</f>
        <v>0</v>
      </c>
      <c r="BU63" s="340">
        <f>IF(T63="-","-",VLOOKUP($A63,KALBat!$A$10:$AR$1193,BU$9,FALSE)-T63)</f>
        <v>1</v>
      </c>
      <c r="BV63" s="340">
        <f>IF(U63="-","-",VLOOKUP($A63,KALBat!$A$10:$AR$1193,BV$9,FALSE)-U63)</f>
        <v>0</v>
      </c>
      <c r="BW63" s="340">
        <f>IF(V63="-","-",VLOOKUP($A63,KALBat!$A$10:$AR$1193,BW$9,FALSE)-V63)</f>
        <v>0</v>
      </c>
      <c r="BX63" s="340">
        <f>IF(W63="-","-",VLOOKUP($A63,KALBat!$A$10:$AR$1193,BX$9,FALSE)-W63)</f>
        <v>0</v>
      </c>
      <c r="BY63" s="340">
        <f>IF(X63="-","-",VLOOKUP($A63,KALBat!$A$10:$AR$1193,BY$9,FALSE)-X63)</f>
        <v>0</v>
      </c>
      <c r="BZ63" s="340">
        <f>IF(Y63="-","-",VLOOKUP($A63,KALBat!$A$10:$AR$1193,BZ$9,FALSE)-Y63)</f>
        <v>1</v>
      </c>
      <c r="CA63" s="340">
        <f>IF(Z63="-","-",VLOOKUP($A63,KALBat!$A$10:$AR$1193,CA$9,FALSE)-Z63)</f>
        <v>-1</v>
      </c>
      <c r="CB63" s="340">
        <f>IF(AA63="-","-",VLOOKUP($A63,KALBat!$A$10:$AR$1193,CB$9,FALSE)-AA63)</f>
        <v>-2</v>
      </c>
      <c r="CC63" s="340">
        <f>IF(AB63="-","-",VLOOKUP($A63,KALBat!$A$10:$AR$1193,CC$9,FALSE)-AB63)</f>
        <v>2</v>
      </c>
      <c r="CD63" s="340">
        <f>IF(AC63="-","-",VLOOKUP($A63,KALBat!$A$10:$AR$1193,CD$9,FALSE)-AC63)</f>
        <v>0</v>
      </c>
      <c r="CE63" s="340">
        <f>IF(AD63="-","-",VLOOKUP($A63,KALBat!$A$10:$AR$1193,CE$9,FALSE)-AD63)</f>
        <v>0</v>
      </c>
      <c r="CF63" s="340">
        <f>IF(AE63="-","-",VLOOKUP($A63,KALBat!$A$10:$AR$1193,CF$9,FALSE)-AE63)</f>
        <v>0</v>
      </c>
      <c r="CG63" s="340" t="str">
        <f>IF(AF63="-","-",VLOOKUP($A63,KALBat!$A$10:$AR$1193,CG$9,FALSE)-AF63)</f>
        <v>-</v>
      </c>
      <c r="CH63" s="340" t="str">
        <f>IF(AG63="-","-",VLOOKUP($A63,KALBat!$A$10:$AR$1193,CH$9,FALSE)-AG63)</f>
        <v>-</v>
      </c>
      <c r="CI63" s="340" t="str">
        <f>IF(AH63="-","-",VLOOKUP($A63,KALBat!$A$10:$AR$1193,CI$9,FALSE)-AH63)</f>
        <v>-</v>
      </c>
      <c r="CJ63" s="340" t="str">
        <f>IF(AI63="-","-",VLOOKUP($A63,KALBat!$A$10:$AR$1193,CJ$9,FALSE)-AI63)</f>
        <v>-</v>
      </c>
      <c r="CK63" s="340" t="str">
        <f>IF(AJ63="-","-",VLOOKUP($A63,KALBat!$A$10:$AR$1193,CK$9,FALSE)-AJ63)</f>
        <v>-</v>
      </c>
      <c r="CL63" s="340">
        <f>IF(AK63="-","-",VLOOKUP($A63,KALBat!$A$10:$AR$1193,CL$9,FALSE)-AK63)</f>
        <v>1</v>
      </c>
      <c r="CM63" s="340">
        <f>IF(AL63="-","-",VLOOKUP($A63,KALBat!$A$10:$AR$1193,CM$9,FALSE)-AL63)</f>
        <v>0</v>
      </c>
      <c r="CN63" s="340">
        <f>IF(AM63="-","-",VLOOKUP($A63,KALBat!$A$10:$AR$1193,CN$9,FALSE)-AM63)</f>
        <v>2</v>
      </c>
      <c r="CO63" s="340">
        <f>IF(AN63="-","-",VLOOKUP($A63,KALBat!$A$10:$AR$1193,CO$9,FALSE)-AN63)</f>
        <v>1</v>
      </c>
      <c r="CP63" s="340">
        <f>IF(AO63="-","-",VLOOKUP($A63,KALBat!$A$10:$AR$1193,CP$9,FALSE)-AO63)</f>
        <v>0</v>
      </c>
      <c r="CQ63" s="340">
        <f>IF(AP63="-","-",VLOOKUP($A63,KALBat!$A$10:$AR$1193,CQ$9,FALSE)-AP63)</f>
        <v>0</v>
      </c>
      <c r="CR63" s="84">
        <f t="shared" si="80"/>
        <v>1</v>
      </c>
      <c r="CS63" s="84">
        <f t="shared" si="81"/>
        <v>0</v>
      </c>
      <c r="CT63" s="84">
        <f t="shared" si="82"/>
        <v>3</v>
      </c>
      <c r="CU63" s="84">
        <f t="shared" si="83"/>
        <v>1</v>
      </c>
      <c r="CV63" s="84">
        <f t="shared" si="84"/>
        <v>5</v>
      </c>
    </row>
    <row r="64" spans="1:100" x14ac:dyDescent="0.25">
      <c r="A64" s="340" t="str">
        <f t="shared" si="49"/>
        <v>Gustavo Martínez</v>
      </c>
      <c r="B64" s="339"/>
      <c r="C64" s="339"/>
      <c r="D64" s="339" t="str">
        <f t="shared" si="50"/>
        <v>-</v>
      </c>
      <c r="E64" s="339" t="str">
        <f t="shared" si="51"/>
        <v>-</v>
      </c>
      <c r="F64" s="339" t="str">
        <f t="shared" si="52"/>
        <v>K</v>
      </c>
      <c r="G64" t="s">
        <v>13</v>
      </c>
      <c r="H64" t="s">
        <v>636</v>
      </c>
      <c r="I64" s="339" t="s">
        <v>635</v>
      </c>
      <c r="J64" t="s">
        <v>528</v>
      </c>
      <c r="K64" t="s">
        <v>198</v>
      </c>
      <c r="L64">
        <v>23</v>
      </c>
      <c r="M64" t="s">
        <v>94</v>
      </c>
      <c r="N64" t="s">
        <v>94</v>
      </c>
      <c r="O64" t="s">
        <v>40</v>
      </c>
      <c r="P64" s="3" t="s">
        <v>40</v>
      </c>
      <c r="Q64" t="s">
        <v>215</v>
      </c>
      <c r="R64" s="3" t="s">
        <v>214</v>
      </c>
      <c r="S64">
        <v>3</v>
      </c>
      <c r="T64">
        <v>3</v>
      </c>
      <c r="U64">
        <v>1</v>
      </c>
      <c r="V64">
        <v>1</v>
      </c>
      <c r="W64" s="3">
        <v>2</v>
      </c>
      <c r="X64">
        <v>4</v>
      </c>
      <c r="Y64">
        <v>3</v>
      </c>
      <c r="Z64">
        <v>1</v>
      </c>
      <c r="AA64">
        <v>2</v>
      </c>
      <c r="AB64" s="3">
        <v>3</v>
      </c>
      <c r="AC64">
        <v>4</v>
      </c>
      <c r="AD64">
        <v>2</v>
      </c>
      <c r="AE64">
        <v>1</v>
      </c>
      <c r="AF64" t="s">
        <v>35</v>
      </c>
      <c r="AG64" t="s">
        <v>35</v>
      </c>
      <c r="AH64" t="s">
        <v>35</v>
      </c>
      <c r="AI64" t="s">
        <v>35</v>
      </c>
      <c r="AJ64" t="s">
        <v>35</v>
      </c>
      <c r="AK64" t="s">
        <v>35</v>
      </c>
      <c r="AL64" t="s">
        <v>35</v>
      </c>
      <c r="AM64" s="3" t="s">
        <v>35</v>
      </c>
      <c r="AN64">
        <v>2</v>
      </c>
      <c r="AO64">
        <v>1</v>
      </c>
      <c r="AP64" s="3">
        <v>1</v>
      </c>
      <c r="AQ64" s="78" t="s">
        <v>35</v>
      </c>
      <c r="AR64" s="3">
        <v>0</v>
      </c>
      <c r="AS64" s="22">
        <f t="shared" si="53"/>
        <v>0.16666666666666674</v>
      </c>
      <c r="AT64" s="23" t="str">
        <f t="shared" si="54"/>
        <v>Minors</v>
      </c>
      <c r="AU64" s="22">
        <f t="shared" si="55"/>
        <v>1.3333333333333335</v>
      </c>
      <c r="AV64" s="22" t="str">
        <f t="shared" si="56"/>
        <v>Minors</v>
      </c>
      <c r="AW64" s="23">
        <f t="shared" si="57"/>
        <v>1.3333333333333335</v>
      </c>
      <c r="AX64" s="23" t="str">
        <f t="shared" si="58"/>
        <v>Minors</v>
      </c>
      <c r="AY64" s="64">
        <f t="shared" si="59"/>
        <v>0</v>
      </c>
      <c r="AZ64" s="65">
        <f t="shared" si="60"/>
        <v>0</v>
      </c>
      <c r="BA64" s="65">
        <f t="shared" si="61"/>
        <v>0</v>
      </c>
      <c r="BB64" s="65">
        <f t="shared" si="62"/>
        <v>0</v>
      </c>
      <c r="BC64" s="65">
        <f t="shared" si="63"/>
        <v>0</v>
      </c>
      <c r="BD64" s="65">
        <f t="shared" si="64"/>
        <v>0</v>
      </c>
      <c r="BE64" s="65">
        <f t="shared" si="65"/>
        <v>0</v>
      </c>
      <c r="BF64" s="65">
        <f t="shared" si="66"/>
        <v>0</v>
      </c>
      <c r="BG64" s="21">
        <f t="shared" si="67"/>
        <v>0</v>
      </c>
      <c r="BH64" s="64">
        <f t="shared" si="68"/>
        <v>0</v>
      </c>
      <c r="BI64" s="65">
        <f t="shared" si="69"/>
        <v>0</v>
      </c>
      <c r="BJ64" s="65">
        <f t="shared" si="70"/>
        <v>0</v>
      </c>
      <c r="BK64" s="65">
        <f t="shared" si="71"/>
        <v>0</v>
      </c>
      <c r="BL64" s="65">
        <f t="shared" si="72"/>
        <v>0</v>
      </c>
      <c r="BM64" s="65">
        <f t="shared" si="73"/>
        <v>0</v>
      </c>
      <c r="BN64" s="65">
        <f t="shared" si="74"/>
        <v>0</v>
      </c>
      <c r="BO64" s="65">
        <f t="shared" si="75"/>
        <v>0</v>
      </c>
      <c r="BP64" s="21">
        <f t="shared" si="76"/>
        <v>0</v>
      </c>
      <c r="BQ64" s="21">
        <f t="shared" si="77"/>
        <v>0</v>
      </c>
      <c r="BR64" s="24">
        <f t="shared" si="78"/>
        <v>0</v>
      </c>
      <c r="BS64" s="20" t="str">
        <f t="shared" si="79"/>
        <v/>
      </c>
      <c r="BT64" s="340" t="e">
        <f>IF(S64="-","-",VLOOKUP($A64,KALBat!$A$10:$AR$1193,BT$9,FALSE)-S64)</f>
        <v>#N/A</v>
      </c>
      <c r="BU64" s="340" t="e">
        <f>IF(T64="-","-",VLOOKUP($A64,KALBat!$A$10:$AR$1193,BU$9,FALSE)-T64)</f>
        <v>#N/A</v>
      </c>
      <c r="BV64" s="340" t="e">
        <f>IF(U64="-","-",VLOOKUP($A64,KALBat!$A$10:$AR$1193,BV$9,FALSE)-U64)</f>
        <v>#N/A</v>
      </c>
      <c r="BW64" s="340" t="e">
        <f>IF(V64="-","-",VLOOKUP($A64,KALBat!$A$10:$AR$1193,BW$9,FALSE)-V64)</f>
        <v>#N/A</v>
      </c>
      <c r="BX64" s="340" t="e">
        <f>IF(W64="-","-",VLOOKUP($A64,KALBat!$A$10:$AR$1193,BX$9,FALSE)-W64)</f>
        <v>#N/A</v>
      </c>
      <c r="BY64" s="340" t="e">
        <f>IF(X64="-","-",VLOOKUP($A64,KALBat!$A$10:$AR$1193,BY$9,FALSE)-X64)</f>
        <v>#N/A</v>
      </c>
      <c r="BZ64" s="340" t="e">
        <f>IF(Y64="-","-",VLOOKUP($A64,KALBat!$A$10:$AR$1193,BZ$9,FALSE)-Y64)</f>
        <v>#N/A</v>
      </c>
      <c r="CA64" s="340" t="e">
        <f>IF(Z64="-","-",VLOOKUP($A64,KALBat!$A$10:$AR$1193,CA$9,FALSE)-Z64)</f>
        <v>#N/A</v>
      </c>
      <c r="CB64" s="340" t="e">
        <f>IF(AA64="-","-",VLOOKUP($A64,KALBat!$A$10:$AR$1193,CB$9,FALSE)-AA64)</f>
        <v>#N/A</v>
      </c>
      <c r="CC64" s="340" t="e">
        <f>IF(AB64="-","-",VLOOKUP($A64,KALBat!$A$10:$AR$1193,CC$9,FALSE)-AB64)</f>
        <v>#N/A</v>
      </c>
      <c r="CD64" s="340" t="e">
        <f>IF(AC64="-","-",VLOOKUP($A64,KALBat!$A$10:$AR$1193,CD$9,FALSE)-AC64)</f>
        <v>#N/A</v>
      </c>
      <c r="CE64" s="340" t="e">
        <f>IF(AD64="-","-",VLOOKUP($A64,KALBat!$A$10:$AR$1193,CE$9,FALSE)-AD64)</f>
        <v>#N/A</v>
      </c>
      <c r="CF64" s="340" t="e">
        <f>IF(AE64="-","-",VLOOKUP($A64,KALBat!$A$10:$AR$1193,CF$9,FALSE)-AE64)</f>
        <v>#N/A</v>
      </c>
      <c r="CG64" s="340" t="str">
        <f>IF(AF64="-","-",VLOOKUP($A64,KALBat!$A$10:$AR$1193,CG$9,FALSE)-AF64)</f>
        <v>-</v>
      </c>
      <c r="CH64" s="340" t="str">
        <f>IF(AG64="-","-",VLOOKUP($A64,KALBat!$A$10:$AR$1193,CH$9,FALSE)-AG64)</f>
        <v>-</v>
      </c>
      <c r="CI64" s="340" t="str">
        <f>IF(AH64="-","-",VLOOKUP($A64,KALBat!$A$10:$AR$1193,CI$9,FALSE)-AH64)</f>
        <v>-</v>
      </c>
      <c r="CJ64" s="340" t="str">
        <f>IF(AI64="-","-",VLOOKUP($A64,KALBat!$A$10:$AR$1193,CJ$9,FALSE)-AI64)</f>
        <v>-</v>
      </c>
      <c r="CK64" s="340" t="str">
        <f>IF(AJ64="-","-",VLOOKUP($A64,KALBat!$A$10:$AR$1193,CK$9,FALSE)-AJ64)</f>
        <v>-</v>
      </c>
      <c r="CL64" s="340" t="str">
        <f>IF(AK64="-","-",VLOOKUP($A64,KALBat!$A$10:$AR$1193,CL$9,FALSE)-AK64)</f>
        <v>-</v>
      </c>
      <c r="CM64" s="340" t="str">
        <f>IF(AL64="-","-",VLOOKUP($A64,KALBat!$A$10:$AR$1193,CM$9,FALSE)-AL64)</f>
        <v>-</v>
      </c>
      <c r="CN64" s="340" t="str">
        <f>IF(AM64="-","-",VLOOKUP($A64,KALBat!$A$10:$AR$1193,CN$9,FALSE)-AM64)</f>
        <v>-</v>
      </c>
      <c r="CO64" s="340" t="e">
        <f>IF(AN64="-","-",VLOOKUP($A64,KALBat!$A$10:$AR$1193,CO$9,FALSE)-AN64)</f>
        <v>#N/A</v>
      </c>
      <c r="CP64" s="340" t="e">
        <f>IF(AO64="-","-",VLOOKUP($A64,KALBat!$A$10:$AR$1193,CP$9,FALSE)-AO64)</f>
        <v>#N/A</v>
      </c>
      <c r="CQ64" s="340" t="e">
        <f>IF(AP64="-","-",VLOOKUP($A64,KALBat!$A$10:$AR$1193,CQ$9,FALSE)-AP64)</f>
        <v>#N/A</v>
      </c>
      <c r="CR64" s="84" t="e">
        <f t="shared" si="80"/>
        <v>#N/A</v>
      </c>
      <c r="CS64" s="84" t="e">
        <f t="shared" si="81"/>
        <v>#N/A</v>
      </c>
      <c r="CT64" s="84" t="e">
        <f t="shared" si="82"/>
        <v>#N/A</v>
      </c>
      <c r="CU64" s="84" t="e">
        <f t="shared" si="83"/>
        <v>#N/A</v>
      </c>
      <c r="CV64" s="84" t="e">
        <f t="shared" si="84"/>
        <v>#N/A</v>
      </c>
    </row>
    <row r="65" spans="1:100" x14ac:dyDescent="0.25">
      <c r="A65" s="340" t="str">
        <f t="shared" si="49"/>
        <v>Gary McCarthy</v>
      </c>
      <c r="B65" s="339"/>
      <c r="C65" s="339"/>
      <c r="D65" s="339" t="str">
        <f t="shared" si="50"/>
        <v>-</v>
      </c>
      <c r="E65" s="339" t="str">
        <f t="shared" si="51"/>
        <v>-</v>
      </c>
      <c r="F65" s="339" t="str">
        <f t="shared" si="52"/>
        <v>K</v>
      </c>
      <c r="G65" s="84" t="s">
        <v>85</v>
      </c>
      <c r="H65" s="84" t="s">
        <v>641</v>
      </c>
      <c r="I65" s="340" t="s">
        <v>642</v>
      </c>
      <c r="J65" s="84" t="s">
        <v>553</v>
      </c>
      <c r="K65" s="84" t="s">
        <v>200</v>
      </c>
      <c r="L65" s="84">
        <v>23</v>
      </c>
      <c r="M65" s="84" t="s">
        <v>93</v>
      </c>
      <c r="N65" s="84" t="s">
        <v>94</v>
      </c>
      <c r="O65" s="84" t="s">
        <v>40</v>
      </c>
      <c r="P65" s="304" t="s">
        <v>36</v>
      </c>
      <c r="Q65" s="84" t="s">
        <v>214</v>
      </c>
      <c r="R65" s="304" t="s">
        <v>214</v>
      </c>
      <c r="S65" s="84">
        <v>3</v>
      </c>
      <c r="T65" s="84">
        <v>4</v>
      </c>
      <c r="U65" s="84">
        <v>3</v>
      </c>
      <c r="V65" s="84">
        <v>4</v>
      </c>
      <c r="W65" s="304">
        <v>2</v>
      </c>
      <c r="X65" s="84">
        <v>5</v>
      </c>
      <c r="Y65" s="84">
        <v>4</v>
      </c>
      <c r="Z65" s="84">
        <v>3</v>
      </c>
      <c r="AA65" s="84">
        <v>6</v>
      </c>
      <c r="AB65" s="304">
        <v>3</v>
      </c>
      <c r="AC65" s="84">
        <v>5</v>
      </c>
      <c r="AD65" s="84">
        <v>3</v>
      </c>
      <c r="AE65" s="84">
        <v>1</v>
      </c>
      <c r="AF65" s="84" t="s">
        <v>35</v>
      </c>
      <c r="AG65" s="84">
        <v>6</v>
      </c>
      <c r="AH65" s="84">
        <v>7</v>
      </c>
      <c r="AI65" s="84">
        <v>2</v>
      </c>
      <c r="AJ65" s="84" t="s">
        <v>35</v>
      </c>
      <c r="AK65" s="84" t="s">
        <v>35</v>
      </c>
      <c r="AL65" s="84" t="s">
        <v>35</v>
      </c>
      <c r="AM65" s="304" t="s">
        <v>35</v>
      </c>
      <c r="AN65" s="84">
        <v>9</v>
      </c>
      <c r="AO65" s="84">
        <v>9</v>
      </c>
      <c r="AP65" s="304">
        <v>5</v>
      </c>
      <c r="AQ65" s="85" t="s">
        <v>35</v>
      </c>
      <c r="AR65" s="304" t="s">
        <v>38</v>
      </c>
      <c r="AS65" s="6">
        <f t="shared" si="53"/>
        <v>1.8333333333333335</v>
      </c>
      <c r="AT65" s="9" t="str">
        <f t="shared" si="54"/>
        <v>Minors</v>
      </c>
      <c r="AU65" s="6">
        <f t="shared" si="55"/>
        <v>4.166666666666667</v>
      </c>
      <c r="AV65" s="6" t="str">
        <f t="shared" si="56"/>
        <v>Bench</v>
      </c>
      <c r="AW65" s="9">
        <f t="shared" si="57"/>
        <v>4.166666666666667</v>
      </c>
      <c r="AX65" s="9" t="str">
        <f t="shared" si="58"/>
        <v>Bench</v>
      </c>
      <c r="AY65" s="306">
        <f t="shared" si="59"/>
        <v>0</v>
      </c>
      <c r="AZ65" s="307">
        <f t="shared" si="60"/>
        <v>0</v>
      </c>
      <c r="BA65" s="307">
        <f t="shared" si="61"/>
        <v>0</v>
      </c>
      <c r="BB65" s="307">
        <f t="shared" si="62"/>
        <v>0</v>
      </c>
      <c r="BC65" s="307">
        <f t="shared" si="63"/>
        <v>0</v>
      </c>
      <c r="BD65" s="307">
        <f t="shared" si="64"/>
        <v>0</v>
      </c>
      <c r="BE65" s="307">
        <f t="shared" si="65"/>
        <v>0</v>
      </c>
      <c r="BF65" s="307">
        <f t="shared" si="66"/>
        <v>0</v>
      </c>
      <c r="BG65" s="308">
        <f t="shared" si="67"/>
        <v>0</v>
      </c>
      <c r="BH65" s="306">
        <f t="shared" si="68"/>
        <v>0</v>
      </c>
      <c r="BI65" s="307">
        <f t="shared" si="69"/>
        <v>0</v>
      </c>
      <c r="BJ65" s="307">
        <f t="shared" si="70"/>
        <v>0</v>
      </c>
      <c r="BK65" s="307">
        <f t="shared" si="71"/>
        <v>0</v>
      </c>
      <c r="BL65" s="307">
        <f t="shared" si="72"/>
        <v>0</v>
      </c>
      <c r="BM65" s="307">
        <f t="shared" si="73"/>
        <v>0</v>
      </c>
      <c r="BN65" s="307">
        <f t="shared" si="74"/>
        <v>0</v>
      </c>
      <c r="BO65" s="307">
        <f t="shared" si="75"/>
        <v>0</v>
      </c>
      <c r="BP65" s="308">
        <f t="shared" si="76"/>
        <v>0</v>
      </c>
      <c r="BQ65" s="308">
        <f t="shared" si="77"/>
        <v>3</v>
      </c>
      <c r="BR65" s="7">
        <f t="shared" si="78"/>
        <v>1</v>
      </c>
      <c r="BS65" t="str">
        <f t="shared" si="79"/>
        <v/>
      </c>
      <c r="BT65" s="340">
        <f>IF(S65="-","-",VLOOKUP($A65,KALBat!$A$10:$AR$1193,BT$9,FALSE)-S65)</f>
        <v>0</v>
      </c>
      <c r="BU65" s="340">
        <f>IF(T65="-","-",VLOOKUP($A65,KALBat!$A$10:$AR$1193,BU$9,FALSE)-T65)</f>
        <v>0</v>
      </c>
      <c r="BV65" s="340">
        <f>IF(U65="-","-",VLOOKUP($A65,KALBat!$A$10:$AR$1193,BV$9,FALSE)-U65)</f>
        <v>0</v>
      </c>
      <c r="BW65" s="340">
        <f>IF(V65="-","-",VLOOKUP($A65,KALBat!$A$10:$AR$1193,BW$9,FALSE)-V65)</f>
        <v>1</v>
      </c>
      <c r="BX65" s="340">
        <f>IF(W65="-","-",VLOOKUP($A65,KALBat!$A$10:$AR$1193,BX$9,FALSE)-W65)</f>
        <v>1</v>
      </c>
      <c r="BY65" s="340">
        <f>IF(X65="-","-",VLOOKUP($A65,KALBat!$A$10:$AR$1193,BY$9,FALSE)-X65)</f>
        <v>-1</v>
      </c>
      <c r="BZ65" s="340">
        <f>IF(Y65="-","-",VLOOKUP($A65,KALBat!$A$10:$AR$1193,BZ$9,FALSE)-Y65)</f>
        <v>0</v>
      </c>
      <c r="CA65" s="340">
        <f>IF(Z65="-","-",VLOOKUP($A65,KALBat!$A$10:$AR$1193,CA$9,FALSE)-Z65)</f>
        <v>0</v>
      </c>
      <c r="CB65" s="340">
        <f>IF(AA65="-","-",VLOOKUP($A65,KALBat!$A$10:$AR$1193,CB$9,FALSE)-AA65)</f>
        <v>0</v>
      </c>
      <c r="CC65" s="340">
        <f>IF(AB65="-","-",VLOOKUP($A65,KALBat!$A$10:$AR$1193,CC$9,FALSE)-AB65)</f>
        <v>0</v>
      </c>
      <c r="CD65" s="340">
        <f>IF(AC65="-","-",VLOOKUP($A65,KALBat!$A$10:$AR$1193,CD$9,FALSE)-AC65)</f>
        <v>0</v>
      </c>
      <c r="CE65" s="340">
        <f>IF(AD65="-","-",VLOOKUP($A65,KALBat!$A$10:$AR$1193,CE$9,FALSE)-AD65)</f>
        <v>0</v>
      </c>
      <c r="CF65" s="340">
        <f>IF(AE65="-","-",VLOOKUP($A65,KALBat!$A$10:$AR$1193,CF$9,FALSE)-AE65)</f>
        <v>0</v>
      </c>
      <c r="CG65" s="340" t="str">
        <f>IF(AF65="-","-",VLOOKUP($A65,KALBat!$A$10:$AR$1193,CG$9,FALSE)-AF65)</f>
        <v>-</v>
      </c>
      <c r="CH65" s="340">
        <f>IF(AG65="-","-",VLOOKUP($A65,KALBat!$A$10:$AR$1193,CH$9,FALSE)-AG65)</f>
        <v>1</v>
      </c>
      <c r="CI65" s="340">
        <f>IF(AH65="-","-",VLOOKUP($A65,KALBat!$A$10:$AR$1193,CI$9,FALSE)-AH65)</f>
        <v>0</v>
      </c>
      <c r="CJ65" s="340">
        <f>IF(AI65="-","-",VLOOKUP($A65,KALBat!$A$10:$AR$1193,CJ$9,FALSE)-AI65)</f>
        <v>0</v>
      </c>
      <c r="CK65" s="340" t="str">
        <f>IF(AJ65="-","-",VLOOKUP($A65,KALBat!$A$10:$AR$1193,CK$9,FALSE)-AJ65)</f>
        <v>-</v>
      </c>
      <c r="CL65" s="340" t="str">
        <f>IF(AK65="-","-",VLOOKUP($A65,KALBat!$A$10:$AR$1193,CL$9,FALSE)-AK65)</f>
        <v>-</v>
      </c>
      <c r="CM65" s="340" t="str">
        <f>IF(AL65="-","-",VLOOKUP($A65,KALBat!$A$10:$AR$1193,CM$9,FALSE)-AL65)</f>
        <v>-</v>
      </c>
      <c r="CN65" s="340" t="str">
        <f>IF(AM65="-","-",VLOOKUP($A65,KALBat!$A$10:$AR$1193,CN$9,FALSE)-AM65)</f>
        <v>-</v>
      </c>
      <c r="CO65" s="340">
        <f>IF(AN65="-","-",VLOOKUP($A65,KALBat!$A$10:$AR$1193,CO$9,FALSE)-AN65)</f>
        <v>0</v>
      </c>
      <c r="CP65" s="340">
        <f>IF(AO65="-","-",VLOOKUP($A65,KALBat!$A$10:$AR$1193,CP$9,FALSE)-AO65)</f>
        <v>0</v>
      </c>
      <c r="CQ65" s="340">
        <f>IF(AP65="-","-",VLOOKUP($A65,KALBat!$A$10:$AR$1193,CQ$9,FALSE)-AP65)</f>
        <v>0</v>
      </c>
      <c r="CR65" s="84">
        <f t="shared" si="80"/>
        <v>2</v>
      </c>
      <c r="CS65" s="84">
        <f t="shared" si="81"/>
        <v>-1</v>
      </c>
      <c r="CT65" s="84">
        <f t="shared" si="82"/>
        <v>1</v>
      </c>
      <c r="CU65" s="84">
        <f t="shared" si="83"/>
        <v>0</v>
      </c>
      <c r="CV65" s="84">
        <f t="shared" si="84"/>
        <v>2</v>
      </c>
    </row>
    <row r="66" spans="1:100" x14ac:dyDescent="0.25">
      <c r="A66" s="340" t="str">
        <f t="shared" si="49"/>
        <v>Darrell Mullen</v>
      </c>
      <c r="B66" s="339"/>
      <c r="C66" s="339"/>
      <c r="D66" s="339" t="str">
        <f t="shared" si="50"/>
        <v>-</v>
      </c>
      <c r="E66" s="339" t="str">
        <f t="shared" si="51"/>
        <v>-</v>
      </c>
      <c r="F66" s="339" t="str">
        <f t="shared" si="52"/>
        <v>K</v>
      </c>
      <c r="G66" t="s">
        <v>89</v>
      </c>
      <c r="H66" t="s">
        <v>649</v>
      </c>
      <c r="I66" s="339" t="s">
        <v>650</v>
      </c>
      <c r="J66" t="s">
        <v>531</v>
      </c>
      <c r="K66" t="s">
        <v>295</v>
      </c>
      <c r="L66">
        <v>23</v>
      </c>
      <c r="M66" t="s">
        <v>94</v>
      </c>
      <c r="N66" t="s">
        <v>94</v>
      </c>
      <c r="O66" t="s">
        <v>40</v>
      </c>
      <c r="P66" s="3" t="s">
        <v>40</v>
      </c>
      <c r="Q66" t="s">
        <v>215</v>
      </c>
      <c r="R66" s="3" t="s">
        <v>215</v>
      </c>
      <c r="S66">
        <v>3</v>
      </c>
      <c r="T66">
        <v>2</v>
      </c>
      <c r="U66">
        <v>2</v>
      </c>
      <c r="V66">
        <v>2</v>
      </c>
      <c r="W66" s="3">
        <v>2</v>
      </c>
      <c r="X66">
        <v>4</v>
      </c>
      <c r="Y66">
        <v>2</v>
      </c>
      <c r="Z66">
        <v>2</v>
      </c>
      <c r="AA66">
        <v>4</v>
      </c>
      <c r="AB66" s="3">
        <v>3</v>
      </c>
      <c r="AC66">
        <v>4</v>
      </c>
      <c r="AD66">
        <v>6</v>
      </c>
      <c r="AE66">
        <v>1</v>
      </c>
      <c r="AF66" t="s">
        <v>35</v>
      </c>
      <c r="AG66" t="s">
        <v>35</v>
      </c>
      <c r="AH66" t="s">
        <v>35</v>
      </c>
      <c r="AI66" t="s">
        <v>35</v>
      </c>
      <c r="AJ66" t="s">
        <v>35</v>
      </c>
      <c r="AK66">
        <v>4</v>
      </c>
      <c r="AL66">
        <v>4</v>
      </c>
      <c r="AM66" s="3">
        <v>4</v>
      </c>
      <c r="AN66">
        <v>9</v>
      </c>
      <c r="AO66">
        <v>10</v>
      </c>
      <c r="AP66" s="3">
        <v>9</v>
      </c>
      <c r="AQ66" s="78" t="s">
        <v>35</v>
      </c>
      <c r="AR66" s="3" t="s">
        <v>38</v>
      </c>
      <c r="AS66" s="22">
        <f t="shared" si="53"/>
        <v>0.83333333333333348</v>
      </c>
      <c r="AT66" s="23" t="str">
        <f t="shared" si="54"/>
        <v>Minors</v>
      </c>
      <c r="AU66" s="22">
        <f t="shared" si="55"/>
        <v>2.3333333333333335</v>
      </c>
      <c r="AV66" s="22" t="str">
        <f t="shared" si="56"/>
        <v>Minors</v>
      </c>
      <c r="AW66" s="23">
        <f t="shared" si="57"/>
        <v>2.3333333333333335</v>
      </c>
      <c r="AX66" s="23" t="str">
        <f t="shared" si="58"/>
        <v>Minors</v>
      </c>
      <c r="AY66" s="64">
        <f t="shared" si="59"/>
        <v>0</v>
      </c>
      <c r="AZ66" s="65">
        <f t="shared" si="60"/>
        <v>0</v>
      </c>
      <c r="BA66" s="65">
        <f t="shared" si="61"/>
        <v>0</v>
      </c>
      <c r="BB66" s="65">
        <f t="shared" si="62"/>
        <v>0</v>
      </c>
      <c r="BC66" s="65">
        <f t="shared" si="63"/>
        <v>0</v>
      </c>
      <c r="BD66" s="65">
        <f t="shared" si="64"/>
        <v>0</v>
      </c>
      <c r="BE66" s="65">
        <f t="shared" si="65"/>
        <v>0</v>
      </c>
      <c r="BF66" s="65">
        <f t="shared" si="66"/>
        <v>0</v>
      </c>
      <c r="BG66" s="21">
        <f t="shared" si="67"/>
        <v>0</v>
      </c>
      <c r="BH66" s="64">
        <f t="shared" si="68"/>
        <v>0</v>
      </c>
      <c r="BI66" s="65">
        <f t="shared" si="69"/>
        <v>0</v>
      </c>
      <c r="BJ66" s="65">
        <f t="shared" si="70"/>
        <v>0</v>
      </c>
      <c r="BK66" s="65">
        <f t="shared" si="71"/>
        <v>0</v>
      </c>
      <c r="BL66" s="65">
        <f t="shared" si="72"/>
        <v>0</v>
      </c>
      <c r="BM66" s="65">
        <f t="shared" si="73"/>
        <v>0</v>
      </c>
      <c r="BN66" s="65">
        <f t="shared" si="74"/>
        <v>0</v>
      </c>
      <c r="BO66" s="65">
        <f t="shared" si="75"/>
        <v>0</v>
      </c>
      <c r="BP66" s="21">
        <f t="shared" si="76"/>
        <v>0</v>
      </c>
      <c r="BQ66" s="21">
        <f t="shared" si="77"/>
        <v>6</v>
      </c>
      <c r="BR66" s="24">
        <f t="shared" si="78"/>
        <v>0</v>
      </c>
      <c r="BS66" s="20" t="str">
        <f t="shared" si="79"/>
        <v/>
      </c>
      <c r="BT66" s="340" t="e">
        <f>IF(S66="-","-",VLOOKUP($A66,KALBat!$A$10:$AR$1193,BT$9,FALSE)-S66)</f>
        <v>#N/A</v>
      </c>
      <c r="BU66" s="340" t="e">
        <f>IF(T66="-","-",VLOOKUP($A66,KALBat!$A$10:$AR$1193,BU$9,FALSE)-T66)</f>
        <v>#N/A</v>
      </c>
      <c r="BV66" s="340" t="e">
        <f>IF(U66="-","-",VLOOKUP($A66,KALBat!$A$10:$AR$1193,BV$9,FALSE)-U66)</f>
        <v>#N/A</v>
      </c>
      <c r="BW66" s="340" t="e">
        <f>IF(V66="-","-",VLOOKUP($A66,KALBat!$A$10:$AR$1193,BW$9,FALSE)-V66)</f>
        <v>#N/A</v>
      </c>
      <c r="BX66" s="340" t="e">
        <f>IF(W66="-","-",VLOOKUP($A66,KALBat!$A$10:$AR$1193,BX$9,FALSE)-W66)</f>
        <v>#N/A</v>
      </c>
      <c r="BY66" s="340" t="e">
        <f>IF(X66="-","-",VLOOKUP($A66,KALBat!$A$10:$AR$1193,BY$9,FALSE)-X66)</f>
        <v>#N/A</v>
      </c>
      <c r="BZ66" s="340" t="e">
        <f>IF(Y66="-","-",VLOOKUP($A66,KALBat!$A$10:$AR$1193,BZ$9,FALSE)-Y66)</f>
        <v>#N/A</v>
      </c>
      <c r="CA66" s="340" t="e">
        <f>IF(Z66="-","-",VLOOKUP($A66,KALBat!$A$10:$AR$1193,CA$9,FALSE)-Z66)</f>
        <v>#N/A</v>
      </c>
      <c r="CB66" s="340" t="e">
        <f>IF(AA66="-","-",VLOOKUP($A66,KALBat!$A$10:$AR$1193,CB$9,FALSE)-AA66)</f>
        <v>#N/A</v>
      </c>
      <c r="CC66" s="340" t="e">
        <f>IF(AB66="-","-",VLOOKUP($A66,KALBat!$A$10:$AR$1193,CC$9,FALSE)-AB66)</f>
        <v>#N/A</v>
      </c>
      <c r="CD66" s="340" t="e">
        <f>IF(AC66="-","-",VLOOKUP($A66,KALBat!$A$10:$AR$1193,CD$9,FALSE)-AC66)</f>
        <v>#N/A</v>
      </c>
      <c r="CE66" s="340" t="e">
        <f>IF(AD66="-","-",VLOOKUP($A66,KALBat!$A$10:$AR$1193,CE$9,FALSE)-AD66)</f>
        <v>#N/A</v>
      </c>
      <c r="CF66" s="340" t="e">
        <f>IF(AE66="-","-",VLOOKUP($A66,KALBat!$A$10:$AR$1193,CF$9,FALSE)-AE66)</f>
        <v>#N/A</v>
      </c>
      <c r="CG66" s="340" t="str">
        <f>IF(AF66="-","-",VLOOKUP($A66,KALBat!$A$10:$AR$1193,CG$9,FALSE)-AF66)</f>
        <v>-</v>
      </c>
      <c r="CH66" s="340" t="str">
        <f>IF(AG66="-","-",VLOOKUP($A66,KALBat!$A$10:$AR$1193,CH$9,FALSE)-AG66)</f>
        <v>-</v>
      </c>
      <c r="CI66" s="340" t="str">
        <f>IF(AH66="-","-",VLOOKUP($A66,KALBat!$A$10:$AR$1193,CI$9,FALSE)-AH66)</f>
        <v>-</v>
      </c>
      <c r="CJ66" s="340" t="str">
        <f>IF(AI66="-","-",VLOOKUP($A66,KALBat!$A$10:$AR$1193,CJ$9,FALSE)-AI66)</f>
        <v>-</v>
      </c>
      <c r="CK66" s="340" t="str">
        <f>IF(AJ66="-","-",VLOOKUP($A66,KALBat!$A$10:$AR$1193,CK$9,FALSE)-AJ66)</f>
        <v>-</v>
      </c>
      <c r="CL66" s="340" t="e">
        <f>IF(AK66="-","-",VLOOKUP($A66,KALBat!$A$10:$AR$1193,CL$9,FALSE)-AK66)</f>
        <v>#N/A</v>
      </c>
      <c r="CM66" s="340" t="e">
        <f>IF(AL66="-","-",VLOOKUP($A66,KALBat!$A$10:$AR$1193,CM$9,FALSE)-AL66)</f>
        <v>#N/A</v>
      </c>
      <c r="CN66" s="340" t="e">
        <f>IF(AM66="-","-",VLOOKUP($A66,KALBat!$A$10:$AR$1193,CN$9,FALSE)-AM66)</f>
        <v>#N/A</v>
      </c>
      <c r="CO66" s="340" t="e">
        <f>IF(AN66="-","-",VLOOKUP($A66,KALBat!$A$10:$AR$1193,CO$9,FALSE)-AN66)</f>
        <v>#N/A</v>
      </c>
      <c r="CP66" s="340" t="e">
        <f>IF(AO66="-","-",VLOOKUP($A66,KALBat!$A$10:$AR$1193,CP$9,FALSE)-AO66)</f>
        <v>#N/A</v>
      </c>
      <c r="CQ66" s="340" t="e">
        <f>IF(AP66="-","-",VLOOKUP($A66,KALBat!$A$10:$AR$1193,CQ$9,FALSE)-AP66)</f>
        <v>#N/A</v>
      </c>
      <c r="CR66" s="84" t="e">
        <f t="shared" si="80"/>
        <v>#N/A</v>
      </c>
      <c r="CS66" s="84" t="e">
        <f t="shared" si="81"/>
        <v>#N/A</v>
      </c>
      <c r="CT66" s="84" t="e">
        <f t="shared" si="82"/>
        <v>#N/A</v>
      </c>
      <c r="CU66" s="84" t="e">
        <f t="shared" si="83"/>
        <v>#N/A</v>
      </c>
      <c r="CV66" s="84" t="e">
        <f t="shared" si="84"/>
        <v>#N/A</v>
      </c>
    </row>
    <row r="67" spans="1:100" s="98" customFormat="1" x14ac:dyDescent="0.25">
      <c r="A67" s="340" t="str">
        <f t="shared" si="49"/>
        <v>Ryosei Ojima</v>
      </c>
      <c r="B67" s="339"/>
      <c r="C67" s="339"/>
      <c r="D67" s="339" t="str">
        <f t="shared" si="50"/>
        <v>-</v>
      </c>
      <c r="E67" s="339" t="str">
        <f t="shared" si="51"/>
        <v>-</v>
      </c>
      <c r="F67" s="339" t="str">
        <f t="shared" si="52"/>
        <v>K</v>
      </c>
      <c r="G67" t="s">
        <v>82</v>
      </c>
      <c r="H67" t="s">
        <v>660</v>
      </c>
      <c r="I67" s="339" t="s">
        <v>661</v>
      </c>
      <c r="J67" t="s">
        <v>528</v>
      </c>
      <c r="K67" t="s">
        <v>198</v>
      </c>
      <c r="L67">
        <v>24</v>
      </c>
      <c r="M67" t="s">
        <v>93</v>
      </c>
      <c r="N67" t="s">
        <v>94</v>
      </c>
      <c r="O67" t="s">
        <v>40</v>
      </c>
      <c r="P67" s="3" t="s">
        <v>36</v>
      </c>
      <c r="Q67" t="s">
        <v>215</v>
      </c>
      <c r="R67" s="3" t="s">
        <v>213</v>
      </c>
      <c r="S67">
        <v>3</v>
      </c>
      <c r="T67">
        <v>3</v>
      </c>
      <c r="U67">
        <v>4</v>
      </c>
      <c r="V67">
        <v>6</v>
      </c>
      <c r="W67" s="3">
        <v>3</v>
      </c>
      <c r="X67">
        <v>3</v>
      </c>
      <c r="Y67">
        <v>3</v>
      </c>
      <c r="Z67">
        <v>4</v>
      </c>
      <c r="AA67">
        <v>7</v>
      </c>
      <c r="AB67" s="3">
        <v>3</v>
      </c>
      <c r="AC67">
        <v>5</v>
      </c>
      <c r="AD67">
        <v>4</v>
      </c>
      <c r="AE67">
        <v>6</v>
      </c>
      <c r="AF67">
        <v>6</v>
      </c>
      <c r="AG67" t="s">
        <v>35</v>
      </c>
      <c r="AH67" t="s">
        <v>35</v>
      </c>
      <c r="AI67" t="s">
        <v>35</v>
      </c>
      <c r="AJ67" t="s">
        <v>35</v>
      </c>
      <c r="AK67" t="s">
        <v>35</v>
      </c>
      <c r="AL67" t="s">
        <v>35</v>
      </c>
      <c r="AM67" s="3" t="s">
        <v>35</v>
      </c>
      <c r="AN67">
        <v>3</v>
      </c>
      <c r="AO67">
        <v>5</v>
      </c>
      <c r="AP67" s="3">
        <v>2</v>
      </c>
      <c r="AQ67" s="78" t="s">
        <v>35</v>
      </c>
      <c r="AR67" s="3">
        <v>0</v>
      </c>
      <c r="AS67" s="6">
        <f t="shared" si="53"/>
        <v>2.833333333333333</v>
      </c>
      <c r="AT67" s="9" t="str">
        <f t="shared" si="54"/>
        <v>Minors</v>
      </c>
      <c r="AU67" s="6">
        <f t="shared" si="55"/>
        <v>3.166666666666667</v>
      </c>
      <c r="AV67" s="6" t="str">
        <f t="shared" si="56"/>
        <v>Minors</v>
      </c>
      <c r="AW67" s="9">
        <f t="shared" si="57"/>
        <v>3.166666666666667</v>
      </c>
      <c r="AX67" s="9" t="str">
        <f t="shared" si="58"/>
        <v>Minors</v>
      </c>
      <c r="AY67" s="306">
        <f t="shared" si="59"/>
        <v>0</v>
      </c>
      <c r="AZ67" s="307">
        <f t="shared" si="60"/>
        <v>0</v>
      </c>
      <c r="BA67" s="307">
        <f t="shared" si="61"/>
        <v>0</v>
      </c>
      <c r="BB67" s="307">
        <f t="shared" si="62"/>
        <v>0</v>
      </c>
      <c r="BC67" s="307">
        <f t="shared" si="63"/>
        <v>0</v>
      </c>
      <c r="BD67" s="307">
        <f t="shared" si="64"/>
        <v>0</v>
      </c>
      <c r="BE67" s="307">
        <f t="shared" si="65"/>
        <v>0</v>
      </c>
      <c r="BF67" s="307">
        <f t="shared" si="66"/>
        <v>0</v>
      </c>
      <c r="BG67" s="308">
        <f t="shared" si="67"/>
        <v>0</v>
      </c>
      <c r="BH67" s="306">
        <f t="shared" si="68"/>
        <v>0</v>
      </c>
      <c r="BI67" s="307">
        <f t="shared" si="69"/>
        <v>0</v>
      </c>
      <c r="BJ67" s="307">
        <f t="shared" si="70"/>
        <v>0</v>
      </c>
      <c r="BK67" s="307">
        <f t="shared" si="71"/>
        <v>0</v>
      </c>
      <c r="BL67" s="307">
        <f t="shared" si="72"/>
        <v>0</v>
      </c>
      <c r="BM67" s="307">
        <f t="shared" si="73"/>
        <v>0</v>
      </c>
      <c r="BN67" s="307">
        <f t="shared" si="74"/>
        <v>0</v>
      </c>
      <c r="BO67" s="307">
        <f t="shared" si="75"/>
        <v>0</v>
      </c>
      <c r="BP67" s="308">
        <f t="shared" si="76"/>
        <v>0</v>
      </c>
      <c r="BQ67" s="308">
        <f t="shared" si="77"/>
        <v>0</v>
      </c>
      <c r="BR67" s="7">
        <f t="shared" si="78"/>
        <v>1</v>
      </c>
      <c r="BS67" t="str">
        <f t="shared" si="79"/>
        <v/>
      </c>
      <c r="BT67" s="340">
        <f>IF(S67="-","-",VLOOKUP($A67,KALBat!$A$10:$AR$1193,BT$9,FALSE)-S67)</f>
        <v>0</v>
      </c>
      <c r="BU67" s="340">
        <f>IF(T67="-","-",VLOOKUP($A67,KALBat!$A$10:$AR$1193,BU$9,FALSE)-T67)</f>
        <v>0</v>
      </c>
      <c r="BV67" s="340">
        <f>IF(U67="-","-",VLOOKUP($A67,KALBat!$A$10:$AR$1193,BV$9,FALSE)-U67)</f>
        <v>1</v>
      </c>
      <c r="BW67" s="340">
        <f>IF(V67="-","-",VLOOKUP($A67,KALBat!$A$10:$AR$1193,BW$9,FALSE)-V67)</f>
        <v>0</v>
      </c>
      <c r="BX67" s="340">
        <f>IF(W67="-","-",VLOOKUP($A67,KALBat!$A$10:$AR$1193,BX$9,FALSE)-W67)</f>
        <v>0</v>
      </c>
      <c r="BY67" s="340">
        <f>IF(X67="-","-",VLOOKUP($A67,KALBat!$A$10:$AR$1193,BY$9,FALSE)-X67)</f>
        <v>0</v>
      </c>
      <c r="BZ67" s="340">
        <f>IF(Y67="-","-",VLOOKUP($A67,KALBat!$A$10:$AR$1193,BZ$9,FALSE)-Y67)</f>
        <v>0</v>
      </c>
      <c r="CA67" s="340">
        <f>IF(Z67="-","-",VLOOKUP($A67,KALBat!$A$10:$AR$1193,CA$9,FALSE)-Z67)</f>
        <v>1</v>
      </c>
      <c r="CB67" s="340">
        <f>IF(AA67="-","-",VLOOKUP($A67,KALBat!$A$10:$AR$1193,CB$9,FALSE)-AA67)</f>
        <v>0</v>
      </c>
      <c r="CC67" s="340">
        <f>IF(AB67="-","-",VLOOKUP($A67,KALBat!$A$10:$AR$1193,CC$9,FALSE)-AB67)</f>
        <v>0</v>
      </c>
      <c r="CD67" s="340">
        <f>IF(AC67="-","-",VLOOKUP($A67,KALBat!$A$10:$AR$1193,CD$9,FALSE)-AC67)</f>
        <v>-1</v>
      </c>
      <c r="CE67" s="340">
        <f>IF(AD67="-","-",VLOOKUP($A67,KALBat!$A$10:$AR$1193,CE$9,FALSE)-AD67)</f>
        <v>0</v>
      </c>
      <c r="CF67" s="340">
        <f>IF(AE67="-","-",VLOOKUP($A67,KALBat!$A$10:$AR$1193,CF$9,FALSE)-AE67)</f>
        <v>0</v>
      </c>
      <c r="CG67" s="340">
        <f>IF(AF67="-","-",VLOOKUP($A67,KALBat!$A$10:$AR$1193,CG$9,FALSE)-AF67)</f>
        <v>0</v>
      </c>
      <c r="CH67" s="340" t="str">
        <f>IF(AG67="-","-",VLOOKUP($A67,KALBat!$A$10:$AR$1193,CH$9,FALSE)-AG67)</f>
        <v>-</v>
      </c>
      <c r="CI67" s="340" t="str">
        <f>IF(AH67="-","-",VLOOKUP($A67,KALBat!$A$10:$AR$1193,CI$9,FALSE)-AH67)</f>
        <v>-</v>
      </c>
      <c r="CJ67" s="340" t="str">
        <f>IF(AI67="-","-",VLOOKUP($A67,KALBat!$A$10:$AR$1193,CJ$9,FALSE)-AI67)</f>
        <v>-</v>
      </c>
      <c r="CK67" s="340" t="str">
        <f>IF(AJ67="-","-",VLOOKUP($A67,KALBat!$A$10:$AR$1193,CK$9,FALSE)-AJ67)</f>
        <v>-</v>
      </c>
      <c r="CL67" s="340" t="str">
        <f>IF(AK67="-","-",VLOOKUP($A67,KALBat!$A$10:$AR$1193,CL$9,FALSE)-AK67)</f>
        <v>-</v>
      </c>
      <c r="CM67" s="340" t="str">
        <f>IF(AL67="-","-",VLOOKUP($A67,KALBat!$A$10:$AR$1193,CM$9,FALSE)-AL67)</f>
        <v>-</v>
      </c>
      <c r="CN67" s="340" t="str">
        <f>IF(AM67="-","-",VLOOKUP($A67,KALBat!$A$10:$AR$1193,CN$9,FALSE)-AM67)</f>
        <v>-</v>
      </c>
      <c r="CO67" s="340">
        <f>IF(AN67="-","-",VLOOKUP($A67,KALBat!$A$10:$AR$1193,CO$9,FALSE)-AN67)</f>
        <v>0</v>
      </c>
      <c r="CP67" s="340">
        <f>IF(AO67="-","-",VLOOKUP($A67,KALBat!$A$10:$AR$1193,CP$9,FALSE)-AO67)</f>
        <v>0</v>
      </c>
      <c r="CQ67" s="340">
        <f>IF(AP67="-","-",VLOOKUP($A67,KALBat!$A$10:$AR$1193,CQ$9,FALSE)-AP67)</f>
        <v>1</v>
      </c>
      <c r="CR67" s="84">
        <f t="shared" si="80"/>
        <v>1</v>
      </c>
      <c r="CS67" s="84">
        <f t="shared" si="81"/>
        <v>1</v>
      </c>
      <c r="CT67" s="84">
        <f t="shared" si="82"/>
        <v>-1</v>
      </c>
      <c r="CU67" s="84">
        <f t="shared" si="83"/>
        <v>1</v>
      </c>
      <c r="CV67" s="84">
        <f t="shared" si="84"/>
        <v>2</v>
      </c>
    </row>
    <row r="68" spans="1:100" x14ac:dyDescent="0.25">
      <c r="A68" s="340" t="str">
        <f t="shared" si="49"/>
        <v>Jin-hyun Park</v>
      </c>
      <c r="B68" s="339"/>
      <c r="C68" s="339"/>
      <c r="D68" s="339" t="str">
        <f t="shared" si="50"/>
        <v>-</v>
      </c>
      <c r="E68" s="339" t="str">
        <f t="shared" si="51"/>
        <v>-</v>
      </c>
      <c r="F68" s="339" t="str">
        <f t="shared" si="52"/>
        <v>K</v>
      </c>
      <c r="G68" t="s">
        <v>98</v>
      </c>
      <c r="H68" t="s">
        <v>499</v>
      </c>
      <c r="I68" s="339" t="s">
        <v>500</v>
      </c>
      <c r="J68" t="s">
        <v>533</v>
      </c>
      <c r="K68" t="s">
        <v>199</v>
      </c>
      <c r="L68">
        <v>21</v>
      </c>
      <c r="M68" t="s">
        <v>93</v>
      </c>
      <c r="N68" t="s">
        <v>93</v>
      </c>
      <c r="O68" t="s">
        <v>36</v>
      </c>
      <c r="P68" s="3" t="s">
        <v>36</v>
      </c>
      <c r="Q68" t="s">
        <v>213</v>
      </c>
      <c r="R68" s="3" t="s">
        <v>213</v>
      </c>
      <c r="S68">
        <v>3</v>
      </c>
      <c r="T68">
        <v>3</v>
      </c>
      <c r="U68">
        <v>1</v>
      </c>
      <c r="V68">
        <v>1</v>
      </c>
      <c r="W68" s="3">
        <v>3</v>
      </c>
      <c r="X68">
        <v>4</v>
      </c>
      <c r="Y68">
        <v>3</v>
      </c>
      <c r="Z68">
        <v>1</v>
      </c>
      <c r="AA68">
        <v>3</v>
      </c>
      <c r="AB68" s="3">
        <v>3</v>
      </c>
      <c r="AC68">
        <v>8</v>
      </c>
      <c r="AD68">
        <v>1</v>
      </c>
      <c r="AE68">
        <v>1</v>
      </c>
      <c r="AF68" t="s">
        <v>35</v>
      </c>
      <c r="AG68" t="s">
        <v>35</v>
      </c>
      <c r="AH68" t="s">
        <v>35</v>
      </c>
      <c r="AI68" t="s">
        <v>35</v>
      </c>
      <c r="AJ68" t="s">
        <v>35</v>
      </c>
      <c r="AK68" t="s">
        <v>35</v>
      </c>
      <c r="AL68" t="s">
        <v>35</v>
      </c>
      <c r="AM68" s="3" t="s">
        <v>35</v>
      </c>
      <c r="AN68">
        <v>3</v>
      </c>
      <c r="AO68">
        <v>3</v>
      </c>
      <c r="AP68" s="3">
        <v>1</v>
      </c>
      <c r="AQ68" s="78">
        <v>510000</v>
      </c>
      <c r="AR68" s="3" t="s">
        <v>38</v>
      </c>
      <c r="AS68" s="22">
        <f t="shared" si="53"/>
        <v>0.16666666666666674</v>
      </c>
      <c r="AT68" s="23" t="str">
        <f t="shared" si="54"/>
        <v>Minors</v>
      </c>
      <c r="AU68" s="22">
        <f t="shared" si="55"/>
        <v>1.6666666666666665</v>
      </c>
      <c r="AV68" s="22" t="str">
        <f t="shared" si="56"/>
        <v>Minors</v>
      </c>
      <c r="AW68" s="23">
        <f t="shared" si="57"/>
        <v>1.6666666666666665</v>
      </c>
      <c r="AX68" s="23" t="str">
        <f t="shared" si="58"/>
        <v>Minors</v>
      </c>
      <c r="AY68" s="64">
        <f t="shared" si="59"/>
        <v>0</v>
      </c>
      <c r="AZ68" s="65">
        <f t="shared" si="60"/>
        <v>0</v>
      </c>
      <c r="BA68" s="65">
        <f t="shared" si="61"/>
        <v>0</v>
      </c>
      <c r="BB68" s="65">
        <f t="shared" si="62"/>
        <v>0</v>
      </c>
      <c r="BC68" s="65">
        <f t="shared" si="63"/>
        <v>0</v>
      </c>
      <c r="BD68" s="65">
        <f t="shared" si="64"/>
        <v>0</v>
      </c>
      <c r="BE68" s="65">
        <f t="shared" si="65"/>
        <v>0</v>
      </c>
      <c r="BF68" s="65">
        <f t="shared" si="66"/>
        <v>0</v>
      </c>
      <c r="BG68" s="21">
        <f t="shared" si="67"/>
        <v>0</v>
      </c>
      <c r="BH68" s="64">
        <f t="shared" si="68"/>
        <v>0</v>
      </c>
      <c r="BI68" s="65">
        <f t="shared" si="69"/>
        <v>0</v>
      </c>
      <c r="BJ68" s="65">
        <f t="shared" si="70"/>
        <v>0</v>
      </c>
      <c r="BK68" s="65">
        <f t="shared" si="71"/>
        <v>0</v>
      </c>
      <c r="BL68" s="65">
        <f t="shared" si="72"/>
        <v>0</v>
      </c>
      <c r="BM68" s="65">
        <f t="shared" si="73"/>
        <v>0</v>
      </c>
      <c r="BN68" s="65">
        <f t="shared" si="74"/>
        <v>0</v>
      </c>
      <c r="BO68" s="65">
        <f t="shared" si="75"/>
        <v>0</v>
      </c>
      <c r="BP68" s="21">
        <f t="shared" si="76"/>
        <v>0</v>
      </c>
      <c r="BQ68" s="21">
        <f t="shared" si="77"/>
        <v>0</v>
      </c>
      <c r="BR68" s="24">
        <f t="shared" si="78"/>
        <v>0</v>
      </c>
      <c r="BS68" s="20" t="str">
        <f t="shared" si="79"/>
        <v/>
      </c>
      <c r="BT68" s="340" t="e">
        <f>IF(S68="-","-",VLOOKUP($A68,KALBat!$A$10:$AR$1193,BT$9,FALSE)-S68)</f>
        <v>#N/A</v>
      </c>
      <c r="BU68" s="340" t="e">
        <f>IF(T68="-","-",VLOOKUP($A68,KALBat!$A$10:$AR$1193,BU$9,FALSE)-T68)</f>
        <v>#N/A</v>
      </c>
      <c r="BV68" s="340" t="e">
        <f>IF(U68="-","-",VLOOKUP($A68,KALBat!$A$10:$AR$1193,BV$9,FALSE)-U68)</f>
        <v>#N/A</v>
      </c>
      <c r="BW68" s="340" t="e">
        <f>IF(V68="-","-",VLOOKUP($A68,KALBat!$A$10:$AR$1193,BW$9,FALSE)-V68)</f>
        <v>#N/A</v>
      </c>
      <c r="BX68" s="340" t="e">
        <f>IF(W68="-","-",VLOOKUP($A68,KALBat!$A$10:$AR$1193,BX$9,FALSE)-W68)</f>
        <v>#N/A</v>
      </c>
      <c r="BY68" s="340" t="e">
        <f>IF(X68="-","-",VLOOKUP($A68,KALBat!$A$10:$AR$1193,BY$9,FALSE)-X68)</f>
        <v>#N/A</v>
      </c>
      <c r="BZ68" s="340" t="e">
        <f>IF(Y68="-","-",VLOOKUP($A68,KALBat!$A$10:$AR$1193,BZ$9,FALSE)-Y68)</f>
        <v>#N/A</v>
      </c>
      <c r="CA68" s="340" t="e">
        <f>IF(Z68="-","-",VLOOKUP($A68,KALBat!$A$10:$AR$1193,CA$9,FALSE)-Z68)</f>
        <v>#N/A</v>
      </c>
      <c r="CB68" s="340" t="e">
        <f>IF(AA68="-","-",VLOOKUP($A68,KALBat!$A$10:$AR$1193,CB$9,FALSE)-AA68)</f>
        <v>#N/A</v>
      </c>
      <c r="CC68" s="340" t="e">
        <f>IF(AB68="-","-",VLOOKUP($A68,KALBat!$A$10:$AR$1193,CC$9,FALSE)-AB68)</f>
        <v>#N/A</v>
      </c>
      <c r="CD68" s="340" t="e">
        <f>IF(AC68="-","-",VLOOKUP($A68,KALBat!$A$10:$AR$1193,CD$9,FALSE)-AC68)</f>
        <v>#N/A</v>
      </c>
      <c r="CE68" s="340" t="e">
        <f>IF(AD68="-","-",VLOOKUP($A68,KALBat!$A$10:$AR$1193,CE$9,FALSE)-AD68)</f>
        <v>#N/A</v>
      </c>
      <c r="CF68" s="340" t="e">
        <f>IF(AE68="-","-",VLOOKUP($A68,KALBat!$A$10:$AR$1193,CF$9,FALSE)-AE68)</f>
        <v>#N/A</v>
      </c>
      <c r="CG68" s="340" t="str">
        <f>IF(AF68="-","-",VLOOKUP($A68,KALBat!$A$10:$AR$1193,CG$9,FALSE)-AF68)</f>
        <v>-</v>
      </c>
      <c r="CH68" s="340" t="str">
        <f>IF(AG68="-","-",VLOOKUP($A68,KALBat!$A$10:$AR$1193,CH$9,FALSE)-AG68)</f>
        <v>-</v>
      </c>
      <c r="CI68" s="340" t="str">
        <f>IF(AH68="-","-",VLOOKUP($A68,KALBat!$A$10:$AR$1193,CI$9,FALSE)-AH68)</f>
        <v>-</v>
      </c>
      <c r="CJ68" s="340" t="str">
        <f>IF(AI68="-","-",VLOOKUP($A68,KALBat!$A$10:$AR$1193,CJ$9,FALSE)-AI68)</f>
        <v>-</v>
      </c>
      <c r="CK68" s="340" t="str">
        <f>IF(AJ68="-","-",VLOOKUP($A68,KALBat!$A$10:$AR$1193,CK$9,FALSE)-AJ68)</f>
        <v>-</v>
      </c>
      <c r="CL68" s="340" t="str">
        <f>IF(AK68="-","-",VLOOKUP($A68,KALBat!$A$10:$AR$1193,CL$9,FALSE)-AK68)</f>
        <v>-</v>
      </c>
      <c r="CM68" s="340" t="str">
        <f>IF(AL68="-","-",VLOOKUP($A68,KALBat!$A$10:$AR$1193,CM$9,FALSE)-AL68)</f>
        <v>-</v>
      </c>
      <c r="CN68" s="340" t="str">
        <f>IF(AM68="-","-",VLOOKUP($A68,KALBat!$A$10:$AR$1193,CN$9,FALSE)-AM68)</f>
        <v>-</v>
      </c>
      <c r="CO68" s="340" t="e">
        <f>IF(AN68="-","-",VLOOKUP($A68,KALBat!$A$10:$AR$1193,CO$9,FALSE)-AN68)</f>
        <v>#N/A</v>
      </c>
      <c r="CP68" s="340" t="e">
        <f>IF(AO68="-","-",VLOOKUP($A68,KALBat!$A$10:$AR$1193,CP$9,FALSE)-AO68)</f>
        <v>#N/A</v>
      </c>
      <c r="CQ68" s="340" t="e">
        <f>IF(AP68="-","-",VLOOKUP($A68,KALBat!$A$10:$AR$1193,CQ$9,FALSE)-AP68)</f>
        <v>#N/A</v>
      </c>
      <c r="CR68" s="84" t="e">
        <f t="shared" si="80"/>
        <v>#N/A</v>
      </c>
      <c r="CS68" s="84" t="e">
        <f t="shared" si="81"/>
        <v>#N/A</v>
      </c>
      <c r="CT68" s="84" t="e">
        <f t="shared" si="82"/>
        <v>#N/A</v>
      </c>
      <c r="CU68" s="84" t="e">
        <f t="shared" si="83"/>
        <v>#N/A</v>
      </c>
      <c r="CV68" s="84" t="e">
        <f t="shared" si="84"/>
        <v>#N/A</v>
      </c>
    </row>
    <row r="69" spans="1:100" x14ac:dyDescent="0.25">
      <c r="A69" s="340" t="str">
        <f t="shared" si="49"/>
        <v>Tommy Parker</v>
      </c>
      <c r="B69" s="339"/>
      <c r="C69" s="339"/>
      <c r="D69" s="339" t="str">
        <f t="shared" si="50"/>
        <v>-</v>
      </c>
      <c r="E69" s="339" t="str">
        <f t="shared" si="51"/>
        <v>-</v>
      </c>
      <c r="F69" s="339" t="str">
        <f t="shared" si="52"/>
        <v>K</v>
      </c>
      <c r="G69" t="s">
        <v>88</v>
      </c>
      <c r="H69" t="s">
        <v>668</v>
      </c>
      <c r="I69" s="339" t="s">
        <v>669</v>
      </c>
      <c r="J69" t="s">
        <v>553</v>
      </c>
      <c r="K69" t="s">
        <v>200</v>
      </c>
      <c r="L69">
        <v>22</v>
      </c>
      <c r="M69" t="s">
        <v>94</v>
      </c>
      <c r="N69" t="s">
        <v>94</v>
      </c>
      <c r="O69" t="s">
        <v>40</v>
      </c>
      <c r="P69" s="212" t="s">
        <v>40</v>
      </c>
      <c r="Q69" t="s">
        <v>215</v>
      </c>
      <c r="R69" s="212" t="s">
        <v>214</v>
      </c>
      <c r="S69">
        <v>3</v>
      </c>
      <c r="T69">
        <v>4</v>
      </c>
      <c r="U69">
        <v>3</v>
      </c>
      <c r="V69">
        <v>4</v>
      </c>
      <c r="W69" s="212">
        <v>4</v>
      </c>
      <c r="X69">
        <v>4</v>
      </c>
      <c r="Y69">
        <v>5</v>
      </c>
      <c r="Z69">
        <v>3</v>
      </c>
      <c r="AA69">
        <v>5</v>
      </c>
      <c r="AB69" s="212">
        <v>5</v>
      </c>
      <c r="AC69">
        <v>3</v>
      </c>
      <c r="AD69">
        <v>7</v>
      </c>
      <c r="AE69">
        <v>1</v>
      </c>
      <c r="AF69" t="s">
        <v>35</v>
      </c>
      <c r="AG69" t="s">
        <v>35</v>
      </c>
      <c r="AH69" t="s">
        <v>35</v>
      </c>
      <c r="AI69" t="s">
        <v>35</v>
      </c>
      <c r="AJ69" t="s">
        <v>35</v>
      </c>
      <c r="AK69">
        <v>5</v>
      </c>
      <c r="AL69" t="s">
        <v>35</v>
      </c>
      <c r="AM69" s="212">
        <v>3</v>
      </c>
      <c r="AN69">
        <v>2</v>
      </c>
      <c r="AO69">
        <v>3</v>
      </c>
      <c r="AP69" s="212">
        <v>4</v>
      </c>
      <c r="AQ69" s="78" t="s">
        <v>35</v>
      </c>
      <c r="AR69" s="212" t="s">
        <v>38</v>
      </c>
      <c r="AS69" s="6">
        <f t="shared" si="53"/>
        <v>1.8333333333333335</v>
      </c>
      <c r="AT69" s="9" t="str">
        <f t="shared" si="54"/>
        <v>Minors</v>
      </c>
      <c r="AU69" s="6">
        <f t="shared" si="55"/>
        <v>3</v>
      </c>
      <c r="AV69" s="6" t="str">
        <f t="shared" si="56"/>
        <v>Minors</v>
      </c>
      <c r="AW69" s="9">
        <f t="shared" si="57"/>
        <v>3</v>
      </c>
      <c r="AX69" s="9" t="str">
        <f t="shared" si="58"/>
        <v>Minors</v>
      </c>
      <c r="AY69" s="331">
        <f t="shared" si="59"/>
        <v>0</v>
      </c>
      <c r="AZ69" s="326">
        <f t="shared" si="60"/>
        <v>0</v>
      </c>
      <c r="BA69" s="326">
        <f t="shared" si="61"/>
        <v>0</v>
      </c>
      <c r="BB69" s="326">
        <f t="shared" si="62"/>
        <v>0</v>
      </c>
      <c r="BC69" s="326">
        <f t="shared" si="63"/>
        <v>0</v>
      </c>
      <c r="BD69" s="326">
        <f t="shared" si="64"/>
        <v>0</v>
      </c>
      <c r="BE69" s="326">
        <f t="shared" si="65"/>
        <v>0</v>
      </c>
      <c r="BF69" s="326">
        <f t="shared" si="66"/>
        <v>0</v>
      </c>
      <c r="BG69" s="327">
        <f t="shared" si="67"/>
        <v>0</v>
      </c>
      <c r="BH69" s="331">
        <f t="shared" si="68"/>
        <v>0</v>
      </c>
      <c r="BI69" s="326">
        <f t="shared" si="69"/>
        <v>0</v>
      </c>
      <c r="BJ69" s="326">
        <f t="shared" si="70"/>
        <v>0</v>
      </c>
      <c r="BK69" s="326">
        <f t="shared" si="71"/>
        <v>0</v>
      </c>
      <c r="BL69" s="326">
        <f t="shared" si="72"/>
        <v>0</v>
      </c>
      <c r="BM69" s="326">
        <f t="shared" si="73"/>
        <v>0</v>
      </c>
      <c r="BN69" s="326">
        <f t="shared" si="74"/>
        <v>0</v>
      </c>
      <c r="BO69" s="326">
        <f t="shared" si="75"/>
        <v>0</v>
      </c>
      <c r="BP69" s="327">
        <f t="shared" si="76"/>
        <v>0</v>
      </c>
      <c r="BQ69" s="327">
        <f t="shared" si="77"/>
        <v>0</v>
      </c>
      <c r="BR69" s="7">
        <f t="shared" si="78"/>
        <v>1</v>
      </c>
      <c r="BS69" t="str">
        <f t="shared" si="79"/>
        <v/>
      </c>
      <c r="BT69" s="340">
        <f>IF(S69="-","-",VLOOKUP($A69,KALBat!$A$10:$AR$1193,BT$9,FALSE)-S69)</f>
        <v>1</v>
      </c>
      <c r="BU69" s="340">
        <f>IF(T69="-","-",VLOOKUP($A69,KALBat!$A$10:$AR$1193,BU$9,FALSE)-T69)</f>
        <v>0</v>
      </c>
      <c r="BV69" s="340">
        <f>IF(U69="-","-",VLOOKUP($A69,KALBat!$A$10:$AR$1193,BV$9,FALSE)-U69)</f>
        <v>0</v>
      </c>
      <c r="BW69" s="340">
        <f>IF(V69="-","-",VLOOKUP($A69,KALBat!$A$10:$AR$1193,BW$9,FALSE)-V69)</f>
        <v>0</v>
      </c>
      <c r="BX69" s="340">
        <f>IF(W69="-","-",VLOOKUP($A69,KALBat!$A$10:$AR$1193,BX$9,FALSE)-W69)</f>
        <v>1</v>
      </c>
      <c r="BY69" s="340">
        <f>IF(X69="-","-",VLOOKUP($A69,KALBat!$A$10:$AR$1193,BY$9,FALSE)-X69)</f>
        <v>0</v>
      </c>
      <c r="BZ69" s="340">
        <f>IF(Y69="-","-",VLOOKUP($A69,KALBat!$A$10:$AR$1193,BZ$9,FALSE)-Y69)</f>
        <v>0</v>
      </c>
      <c r="CA69" s="340">
        <f>IF(Z69="-","-",VLOOKUP($A69,KALBat!$A$10:$AR$1193,CA$9,FALSE)-Z69)</f>
        <v>1</v>
      </c>
      <c r="CB69" s="340">
        <f>IF(AA69="-","-",VLOOKUP($A69,KALBat!$A$10:$AR$1193,CB$9,FALSE)-AA69)</f>
        <v>0</v>
      </c>
      <c r="CC69" s="340">
        <f>IF(AB69="-","-",VLOOKUP($A69,KALBat!$A$10:$AR$1193,CC$9,FALSE)-AB69)</f>
        <v>0</v>
      </c>
      <c r="CD69" s="340">
        <f>IF(AC69="-","-",VLOOKUP($A69,KALBat!$A$10:$AR$1193,CD$9,FALSE)-AC69)</f>
        <v>0</v>
      </c>
      <c r="CE69" s="340">
        <f>IF(AD69="-","-",VLOOKUP($A69,KALBat!$A$10:$AR$1193,CE$9,FALSE)-AD69)</f>
        <v>0</v>
      </c>
      <c r="CF69" s="340">
        <f>IF(AE69="-","-",VLOOKUP($A69,KALBat!$A$10:$AR$1193,CF$9,FALSE)-AE69)</f>
        <v>0</v>
      </c>
      <c r="CG69" s="340" t="str">
        <f>IF(AF69="-","-",VLOOKUP($A69,KALBat!$A$10:$AR$1193,CG$9,FALSE)-AF69)</f>
        <v>-</v>
      </c>
      <c r="CH69" s="340" t="str">
        <f>IF(AG69="-","-",VLOOKUP($A69,KALBat!$A$10:$AR$1193,CH$9,FALSE)-AG69)</f>
        <v>-</v>
      </c>
      <c r="CI69" s="340" t="str">
        <f>IF(AH69="-","-",VLOOKUP($A69,KALBat!$A$10:$AR$1193,CI$9,FALSE)-AH69)</f>
        <v>-</v>
      </c>
      <c r="CJ69" s="340" t="str">
        <f>IF(AI69="-","-",VLOOKUP($A69,KALBat!$A$10:$AR$1193,CJ$9,FALSE)-AI69)</f>
        <v>-</v>
      </c>
      <c r="CK69" s="340" t="str">
        <f>IF(AJ69="-","-",VLOOKUP($A69,KALBat!$A$10:$AR$1193,CK$9,FALSE)-AJ69)</f>
        <v>-</v>
      </c>
      <c r="CL69" s="340">
        <f>IF(AK69="-","-",VLOOKUP($A69,KALBat!$A$10:$AR$1193,CL$9,FALSE)-AK69)</f>
        <v>0</v>
      </c>
      <c r="CM69" s="340" t="str">
        <f>IF(AL69="-","-",VLOOKUP($A69,KALBat!$A$10:$AR$1193,CM$9,FALSE)-AL69)</f>
        <v>-</v>
      </c>
      <c r="CN69" s="340">
        <f>IF(AM69="-","-",VLOOKUP($A69,KALBat!$A$10:$AR$1193,CN$9,FALSE)-AM69)</f>
        <v>0</v>
      </c>
      <c r="CO69" s="340">
        <f>IF(AN69="-","-",VLOOKUP($A69,KALBat!$A$10:$AR$1193,CO$9,FALSE)-AN69)</f>
        <v>-1</v>
      </c>
      <c r="CP69" s="340">
        <f>IF(AO69="-","-",VLOOKUP($A69,KALBat!$A$10:$AR$1193,CP$9,FALSE)-AO69)</f>
        <v>0</v>
      </c>
      <c r="CQ69" s="340">
        <f>IF(AP69="-","-",VLOOKUP($A69,KALBat!$A$10:$AR$1193,CQ$9,FALSE)-AP69)</f>
        <v>1</v>
      </c>
      <c r="CR69" s="84">
        <f t="shared" si="80"/>
        <v>2</v>
      </c>
      <c r="CS69" s="84">
        <f t="shared" si="81"/>
        <v>1</v>
      </c>
      <c r="CT69" s="84">
        <f t="shared" si="82"/>
        <v>0</v>
      </c>
      <c r="CU69" s="84">
        <f t="shared" si="83"/>
        <v>0</v>
      </c>
      <c r="CV69" s="84">
        <f t="shared" si="84"/>
        <v>3</v>
      </c>
    </row>
    <row r="70" spans="1:100" x14ac:dyDescent="0.25">
      <c r="A70" s="340" t="str">
        <f t="shared" si="49"/>
        <v>Erwin Pauwels</v>
      </c>
      <c r="B70" s="339"/>
      <c r="C70" s="339"/>
      <c r="D70" s="339" t="str">
        <f t="shared" si="50"/>
        <v>-</v>
      </c>
      <c r="E70" s="339" t="str">
        <f t="shared" si="51"/>
        <v>-</v>
      </c>
      <c r="F70" s="339" t="str">
        <f t="shared" si="52"/>
        <v>K</v>
      </c>
      <c r="G70" t="s">
        <v>88</v>
      </c>
      <c r="H70" t="s">
        <v>672</v>
      </c>
      <c r="I70" s="339" t="s">
        <v>673</v>
      </c>
      <c r="J70" t="s">
        <v>528</v>
      </c>
      <c r="K70" t="s">
        <v>198</v>
      </c>
      <c r="L70">
        <v>25</v>
      </c>
      <c r="M70" t="s">
        <v>94</v>
      </c>
      <c r="N70" t="s">
        <v>94</v>
      </c>
      <c r="O70" t="s">
        <v>40</v>
      </c>
      <c r="P70" s="212" t="s">
        <v>40</v>
      </c>
      <c r="Q70" t="s">
        <v>214</v>
      </c>
      <c r="R70" s="212" t="s">
        <v>215</v>
      </c>
      <c r="S70">
        <v>3</v>
      </c>
      <c r="T70">
        <v>3</v>
      </c>
      <c r="U70">
        <v>4</v>
      </c>
      <c r="V70">
        <v>3</v>
      </c>
      <c r="W70" s="212">
        <v>4</v>
      </c>
      <c r="X70">
        <v>3</v>
      </c>
      <c r="Y70">
        <v>3</v>
      </c>
      <c r="Z70">
        <v>4</v>
      </c>
      <c r="AA70">
        <v>4</v>
      </c>
      <c r="AB70" s="212">
        <v>4</v>
      </c>
      <c r="AC70">
        <v>4</v>
      </c>
      <c r="AD70">
        <v>6</v>
      </c>
      <c r="AE70">
        <v>1</v>
      </c>
      <c r="AF70" t="s">
        <v>35</v>
      </c>
      <c r="AG70" t="s">
        <v>35</v>
      </c>
      <c r="AH70" t="s">
        <v>35</v>
      </c>
      <c r="AI70" t="s">
        <v>35</v>
      </c>
      <c r="AJ70" t="s">
        <v>35</v>
      </c>
      <c r="AK70">
        <v>7</v>
      </c>
      <c r="AL70">
        <v>3</v>
      </c>
      <c r="AM70" s="212">
        <v>5</v>
      </c>
      <c r="AN70">
        <v>10</v>
      </c>
      <c r="AO70">
        <v>10</v>
      </c>
      <c r="AP70" s="212">
        <v>10</v>
      </c>
      <c r="AQ70" s="78" t="s">
        <v>35</v>
      </c>
      <c r="AR70" s="212">
        <v>0</v>
      </c>
      <c r="AS70" s="22">
        <f t="shared" si="53"/>
        <v>1.8333333333333335</v>
      </c>
      <c r="AT70" s="23" t="str">
        <f t="shared" si="54"/>
        <v>Minors</v>
      </c>
      <c r="AU70" s="22">
        <f t="shared" si="55"/>
        <v>2.1666666666666665</v>
      </c>
      <c r="AV70" s="22" t="str">
        <f t="shared" si="56"/>
        <v>Minors</v>
      </c>
      <c r="AW70" s="23">
        <f t="shared" si="57"/>
        <v>1.8333333333333335</v>
      </c>
      <c r="AX70" s="23" t="str">
        <f t="shared" si="58"/>
        <v>Minors</v>
      </c>
      <c r="AY70" s="64">
        <f t="shared" si="59"/>
        <v>0</v>
      </c>
      <c r="AZ70" s="65">
        <f t="shared" si="60"/>
        <v>0</v>
      </c>
      <c r="BA70" s="65">
        <f t="shared" si="61"/>
        <v>0</v>
      </c>
      <c r="BB70" s="65">
        <f t="shared" si="62"/>
        <v>0</v>
      </c>
      <c r="BC70" s="65">
        <f t="shared" si="63"/>
        <v>0</v>
      </c>
      <c r="BD70" s="65">
        <f t="shared" si="64"/>
        <v>0</v>
      </c>
      <c r="BE70" s="65">
        <f t="shared" si="65"/>
        <v>0</v>
      </c>
      <c r="BF70" s="65">
        <f t="shared" si="66"/>
        <v>0</v>
      </c>
      <c r="BG70" s="21">
        <f t="shared" si="67"/>
        <v>0</v>
      </c>
      <c r="BH70" s="64">
        <f t="shared" si="68"/>
        <v>0</v>
      </c>
      <c r="BI70" s="65">
        <f t="shared" si="69"/>
        <v>0</v>
      </c>
      <c r="BJ70" s="65">
        <f t="shared" si="70"/>
        <v>0</v>
      </c>
      <c r="BK70" s="65">
        <f t="shared" si="71"/>
        <v>0</v>
      </c>
      <c r="BL70" s="65">
        <f t="shared" si="72"/>
        <v>0</v>
      </c>
      <c r="BM70" s="65">
        <f t="shared" si="73"/>
        <v>0</v>
      </c>
      <c r="BN70" s="65">
        <f t="shared" si="74"/>
        <v>0</v>
      </c>
      <c r="BO70" s="65">
        <f t="shared" si="75"/>
        <v>0</v>
      </c>
      <c r="BP70" s="21">
        <f t="shared" si="76"/>
        <v>0</v>
      </c>
      <c r="BQ70" s="21">
        <f t="shared" si="77"/>
        <v>6</v>
      </c>
      <c r="BR70" s="24">
        <f t="shared" si="78"/>
        <v>2</v>
      </c>
      <c r="BS70" s="20" t="str">
        <f t="shared" si="79"/>
        <v/>
      </c>
      <c r="BT70" s="340" t="e">
        <f>IF(S70="-","-",VLOOKUP($A70,KALBat!$A$10:$AR$1193,BT$9,FALSE)-S70)</f>
        <v>#N/A</v>
      </c>
      <c r="BU70" s="340" t="e">
        <f>IF(T70="-","-",VLOOKUP($A70,KALBat!$A$10:$AR$1193,BU$9,FALSE)-T70)</f>
        <v>#N/A</v>
      </c>
      <c r="BV70" s="340" t="e">
        <f>IF(U70="-","-",VLOOKUP($A70,KALBat!$A$10:$AR$1193,BV$9,FALSE)-U70)</f>
        <v>#N/A</v>
      </c>
      <c r="BW70" s="340" t="e">
        <f>IF(V70="-","-",VLOOKUP($A70,KALBat!$A$10:$AR$1193,BW$9,FALSE)-V70)</f>
        <v>#N/A</v>
      </c>
      <c r="BX70" s="340" t="e">
        <f>IF(W70="-","-",VLOOKUP($A70,KALBat!$A$10:$AR$1193,BX$9,FALSE)-W70)</f>
        <v>#N/A</v>
      </c>
      <c r="BY70" s="340" t="e">
        <f>IF(X70="-","-",VLOOKUP($A70,KALBat!$A$10:$AR$1193,BY$9,FALSE)-X70)</f>
        <v>#N/A</v>
      </c>
      <c r="BZ70" s="340" t="e">
        <f>IF(Y70="-","-",VLOOKUP($A70,KALBat!$A$10:$AR$1193,BZ$9,FALSE)-Y70)</f>
        <v>#N/A</v>
      </c>
      <c r="CA70" s="340" t="e">
        <f>IF(Z70="-","-",VLOOKUP($A70,KALBat!$A$10:$AR$1193,CA$9,FALSE)-Z70)</f>
        <v>#N/A</v>
      </c>
      <c r="CB70" s="340" t="e">
        <f>IF(AA70="-","-",VLOOKUP($A70,KALBat!$A$10:$AR$1193,CB$9,FALSE)-AA70)</f>
        <v>#N/A</v>
      </c>
      <c r="CC70" s="340" t="e">
        <f>IF(AB70="-","-",VLOOKUP($A70,KALBat!$A$10:$AR$1193,CC$9,FALSE)-AB70)</f>
        <v>#N/A</v>
      </c>
      <c r="CD70" s="340" t="e">
        <f>IF(AC70="-","-",VLOOKUP($A70,KALBat!$A$10:$AR$1193,CD$9,FALSE)-AC70)</f>
        <v>#N/A</v>
      </c>
      <c r="CE70" s="340" t="e">
        <f>IF(AD70="-","-",VLOOKUP($A70,KALBat!$A$10:$AR$1193,CE$9,FALSE)-AD70)</f>
        <v>#N/A</v>
      </c>
      <c r="CF70" s="340" t="e">
        <f>IF(AE70="-","-",VLOOKUP($A70,KALBat!$A$10:$AR$1193,CF$9,FALSE)-AE70)</f>
        <v>#N/A</v>
      </c>
      <c r="CG70" s="340" t="str">
        <f>IF(AF70="-","-",VLOOKUP($A70,KALBat!$A$10:$AR$1193,CG$9,FALSE)-AF70)</f>
        <v>-</v>
      </c>
      <c r="CH70" s="340" t="str">
        <f>IF(AG70="-","-",VLOOKUP($A70,KALBat!$A$10:$AR$1193,CH$9,FALSE)-AG70)</f>
        <v>-</v>
      </c>
      <c r="CI70" s="340" t="str">
        <f>IF(AH70="-","-",VLOOKUP($A70,KALBat!$A$10:$AR$1193,CI$9,FALSE)-AH70)</f>
        <v>-</v>
      </c>
      <c r="CJ70" s="340" t="str">
        <f>IF(AI70="-","-",VLOOKUP($A70,KALBat!$A$10:$AR$1193,CJ$9,FALSE)-AI70)</f>
        <v>-</v>
      </c>
      <c r="CK70" s="340" t="str">
        <f>IF(AJ70="-","-",VLOOKUP($A70,KALBat!$A$10:$AR$1193,CK$9,FALSE)-AJ70)</f>
        <v>-</v>
      </c>
      <c r="CL70" s="340" t="e">
        <f>IF(AK70="-","-",VLOOKUP($A70,KALBat!$A$10:$AR$1193,CL$9,FALSE)-AK70)</f>
        <v>#N/A</v>
      </c>
      <c r="CM70" s="340" t="e">
        <f>IF(AL70="-","-",VLOOKUP($A70,KALBat!$A$10:$AR$1193,CM$9,FALSE)-AL70)</f>
        <v>#N/A</v>
      </c>
      <c r="CN70" s="340" t="e">
        <f>IF(AM70="-","-",VLOOKUP($A70,KALBat!$A$10:$AR$1193,CN$9,FALSE)-AM70)</f>
        <v>#N/A</v>
      </c>
      <c r="CO70" s="340" t="e">
        <f>IF(AN70="-","-",VLOOKUP($A70,KALBat!$A$10:$AR$1193,CO$9,FALSE)-AN70)</f>
        <v>#N/A</v>
      </c>
      <c r="CP70" s="340" t="e">
        <f>IF(AO70="-","-",VLOOKUP($A70,KALBat!$A$10:$AR$1193,CP$9,FALSE)-AO70)</f>
        <v>#N/A</v>
      </c>
      <c r="CQ70" s="340" t="e">
        <f>IF(AP70="-","-",VLOOKUP($A70,KALBat!$A$10:$AR$1193,CQ$9,FALSE)-AP70)</f>
        <v>#N/A</v>
      </c>
      <c r="CR70" s="84" t="e">
        <f t="shared" si="80"/>
        <v>#N/A</v>
      </c>
      <c r="CS70" s="84" t="e">
        <f t="shared" si="81"/>
        <v>#N/A</v>
      </c>
      <c r="CT70" s="84" t="e">
        <f t="shared" si="82"/>
        <v>#N/A</v>
      </c>
      <c r="CU70" s="84" t="e">
        <f t="shared" si="83"/>
        <v>#N/A</v>
      </c>
      <c r="CV70" s="84" t="e">
        <f t="shared" si="84"/>
        <v>#N/A</v>
      </c>
    </row>
    <row r="71" spans="1:100" x14ac:dyDescent="0.25">
      <c r="A71" s="340" t="str">
        <f t="shared" si="49"/>
        <v>Júlio Rangel</v>
      </c>
      <c r="B71" s="339"/>
      <c r="C71" s="339"/>
      <c r="D71" s="339" t="str">
        <f t="shared" si="50"/>
        <v>-</v>
      </c>
      <c r="E71" s="339" t="str">
        <f t="shared" si="51"/>
        <v>-</v>
      </c>
      <c r="F71" s="339" t="str">
        <f t="shared" si="52"/>
        <v>K</v>
      </c>
      <c r="G71" t="s">
        <v>82</v>
      </c>
      <c r="H71" t="s">
        <v>594</v>
      </c>
      <c r="I71" s="339" t="s">
        <v>686</v>
      </c>
      <c r="J71" t="s">
        <v>528</v>
      </c>
      <c r="K71" t="s">
        <v>198</v>
      </c>
      <c r="L71">
        <v>24</v>
      </c>
      <c r="M71" t="s">
        <v>94</v>
      </c>
      <c r="N71" t="s">
        <v>94</v>
      </c>
      <c r="O71" t="s">
        <v>40</v>
      </c>
      <c r="P71" s="212" t="s">
        <v>40</v>
      </c>
      <c r="Q71" t="s">
        <v>215</v>
      </c>
      <c r="R71" s="212" t="s">
        <v>215</v>
      </c>
      <c r="S71">
        <v>3</v>
      </c>
      <c r="T71">
        <v>2</v>
      </c>
      <c r="U71">
        <v>3</v>
      </c>
      <c r="V71">
        <v>6</v>
      </c>
      <c r="W71" s="212">
        <v>6</v>
      </c>
      <c r="X71">
        <v>3</v>
      </c>
      <c r="Y71">
        <v>2</v>
      </c>
      <c r="Z71">
        <v>3</v>
      </c>
      <c r="AA71">
        <v>6</v>
      </c>
      <c r="AB71" s="212">
        <v>6</v>
      </c>
      <c r="AC71">
        <v>7</v>
      </c>
      <c r="AD71">
        <v>7</v>
      </c>
      <c r="AE71">
        <v>9</v>
      </c>
      <c r="AF71">
        <v>8</v>
      </c>
      <c r="AG71" t="s">
        <v>35</v>
      </c>
      <c r="AH71" t="s">
        <v>35</v>
      </c>
      <c r="AI71" t="s">
        <v>35</v>
      </c>
      <c r="AJ71" t="s">
        <v>35</v>
      </c>
      <c r="AK71" t="s">
        <v>35</v>
      </c>
      <c r="AL71" t="s">
        <v>35</v>
      </c>
      <c r="AM71" s="212" t="s">
        <v>35</v>
      </c>
      <c r="AN71">
        <v>1</v>
      </c>
      <c r="AO71">
        <v>1</v>
      </c>
      <c r="AP71" s="212">
        <v>1</v>
      </c>
      <c r="AQ71" s="78" t="s">
        <v>35</v>
      </c>
      <c r="AR71" s="212">
        <v>0</v>
      </c>
      <c r="AS71" s="6">
        <f t="shared" si="53"/>
        <v>2.5</v>
      </c>
      <c r="AT71" s="9" t="str">
        <f t="shared" si="54"/>
        <v>Minors</v>
      </c>
      <c r="AU71" s="6">
        <f t="shared" si="55"/>
        <v>2.5</v>
      </c>
      <c r="AV71" s="6" t="str">
        <f t="shared" si="56"/>
        <v>Minors</v>
      </c>
      <c r="AW71" s="9">
        <f t="shared" si="57"/>
        <v>2.5</v>
      </c>
      <c r="AX71" s="9" t="str">
        <f t="shared" si="58"/>
        <v>Minors</v>
      </c>
      <c r="AY71" s="331">
        <f t="shared" si="59"/>
        <v>0</v>
      </c>
      <c r="AZ71" s="326">
        <f t="shared" si="60"/>
        <v>0</v>
      </c>
      <c r="BA71" s="326">
        <f t="shared" si="61"/>
        <v>0</v>
      </c>
      <c r="BB71" s="326">
        <f t="shared" si="62"/>
        <v>0</v>
      </c>
      <c r="BC71" s="326">
        <f t="shared" si="63"/>
        <v>0</v>
      </c>
      <c r="BD71" s="326">
        <f t="shared" si="64"/>
        <v>0</v>
      </c>
      <c r="BE71" s="326">
        <f t="shared" si="65"/>
        <v>0</v>
      </c>
      <c r="BF71" s="326">
        <f t="shared" si="66"/>
        <v>0</v>
      </c>
      <c r="BG71" s="327">
        <f t="shared" si="67"/>
        <v>0</v>
      </c>
      <c r="BH71" s="331">
        <f t="shared" si="68"/>
        <v>0</v>
      </c>
      <c r="BI71" s="326">
        <f t="shared" si="69"/>
        <v>0</v>
      </c>
      <c r="BJ71" s="326">
        <f t="shared" si="70"/>
        <v>0</v>
      </c>
      <c r="BK71" s="326">
        <f t="shared" si="71"/>
        <v>0</v>
      </c>
      <c r="BL71" s="326">
        <f t="shared" si="72"/>
        <v>0</v>
      </c>
      <c r="BM71" s="326">
        <f t="shared" si="73"/>
        <v>0</v>
      </c>
      <c r="BN71" s="326">
        <f t="shared" si="74"/>
        <v>0</v>
      </c>
      <c r="BO71" s="326">
        <f t="shared" si="75"/>
        <v>0</v>
      </c>
      <c r="BP71" s="327">
        <f t="shared" si="76"/>
        <v>0</v>
      </c>
      <c r="BQ71" s="327">
        <f t="shared" si="77"/>
        <v>0</v>
      </c>
      <c r="BR71" s="7">
        <f t="shared" si="78"/>
        <v>2</v>
      </c>
      <c r="BS71" t="str">
        <f t="shared" si="79"/>
        <v/>
      </c>
      <c r="BT71" s="340">
        <f>IF(S71="-","-",VLOOKUP($A71,KALBat!$A$10:$AR$1193,BT$9,FALSE)-S71)</f>
        <v>0</v>
      </c>
      <c r="BU71" s="340">
        <f>IF(T71="-","-",VLOOKUP($A71,KALBat!$A$10:$AR$1193,BU$9,FALSE)-T71)</f>
        <v>0</v>
      </c>
      <c r="BV71" s="340">
        <f>IF(U71="-","-",VLOOKUP($A71,KALBat!$A$10:$AR$1193,BV$9,FALSE)-U71)</f>
        <v>0</v>
      </c>
      <c r="BW71" s="340">
        <f>IF(V71="-","-",VLOOKUP($A71,KALBat!$A$10:$AR$1193,BW$9,FALSE)-V71)</f>
        <v>0</v>
      </c>
      <c r="BX71" s="340">
        <f>IF(W71="-","-",VLOOKUP($A71,KALBat!$A$10:$AR$1193,BX$9,FALSE)-W71)</f>
        <v>0</v>
      </c>
      <c r="BY71" s="340">
        <f>IF(X71="-","-",VLOOKUP($A71,KALBat!$A$10:$AR$1193,BY$9,FALSE)-X71)</f>
        <v>0</v>
      </c>
      <c r="BZ71" s="340">
        <f>IF(Y71="-","-",VLOOKUP($A71,KALBat!$A$10:$AR$1193,BZ$9,FALSE)-Y71)</f>
        <v>0</v>
      </c>
      <c r="CA71" s="340">
        <f>IF(Z71="-","-",VLOOKUP($A71,KALBat!$A$10:$AR$1193,CA$9,FALSE)-Z71)</f>
        <v>0</v>
      </c>
      <c r="CB71" s="340">
        <f>IF(AA71="-","-",VLOOKUP($A71,KALBat!$A$10:$AR$1193,CB$9,FALSE)-AA71)</f>
        <v>0</v>
      </c>
      <c r="CC71" s="340">
        <f>IF(AB71="-","-",VLOOKUP($A71,KALBat!$A$10:$AR$1193,CC$9,FALSE)-AB71)</f>
        <v>0</v>
      </c>
      <c r="CD71" s="340">
        <f>IF(AC71="-","-",VLOOKUP($A71,KALBat!$A$10:$AR$1193,CD$9,FALSE)-AC71)</f>
        <v>0</v>
      </c>
      <c r="CE71" s="340">
        <f>IF(AD71="-","-",VLOOKUP($A71,KALBat!$A$10:$AR$1193,CE$9,FALSE)-AD71)</f>
        <v>0</v>
      </c>
      <c r="CF71" s="340">
        <f>IF(AE71="-","-",VLOOKUP($A71,KALBat!$A$10:$AR$1193,CF$9,FALSE)-AE71)</f>
        <v>0</v>
      </c>
      <c r="CG71" s="340">
        <f>IF(AF71="-","-",VLOOKUP($A71,KALBat!$A$10:$AR$1193,CG$9,FALSE)-AF71)</f>
        <v>0</v>
      </c>
      <c r="CH71" s="340" t="str">
        <f>IF(AG71="-","-",VLOOKUP($A71,KALBat!$A$10:$AR$1193,CH$9,FALSE)-AG71)</f>
        <v>-</v>
      </c>
      <c r="CI71" s="340" t="str">
        <f>IF(AH71="-","-",VLOOKUP($A71,KALBat!$A$10:$AR$1193,CI$9,FALSE)-AH71)</f>
        <v>-</v>
      </c>
      <c r="CJ71" s="340" t="str">
        <f>IF(AI71="-","-",VLOOKUP($A71,KALBat!$A$10:$AR$1193,CJ$9,FALSE)-AI71)</f>
        <v>-</v>
      </c>
      <c r="CK71" s="340" t="str">
        <f>IF(AJ71="-","-",VLOOKUP($A71,KALBat!$A$10:$AR$1193,CK$9,FALSE)-AJ71)</f>
        <v>-</v>
      </c>
      <c r="CL71" s="340" t="str">
        <f>IF(AK71="-","-",VLOOKUP($A71,KALBat!$A$10:$AR$1193,CL$9,FALSE)-AK71)</f>
        <v>-</v>
      </c>
      <c r="CM71" s="340" t="str">
        <f>IF(AL71="-","-",VLOOKUP($A71,KALBat!$A$10:$AR$1193,CM$9,FALSE)-AL71)</f>
        <v>-</v>
      </c>
      <c r="CN71" s="340" t="str">
        <f>IF(AM71="-","-",VLOOKUP($A71,KALBat!$A$10:$AR$1193,CN$9,FALSE)-AM71)</f>
        <v>-</v>
      </c>
      <c r="CO71" s="340">
        <f>IF(AN71="-","-",VLOOKUP($A71,KALBat!$A$10:$AR$1193,CO$9,FALSE)-AN71)</f>
        <v>0</v>
      </c>
      <c r="CP71" s="340">
        <f>IF(AO71="-","-",VLOOKUP($A71,KALBat!$A$10:$AR$1193,CP$9,FALSE)-AO71)</f>
        <v>0</v>
      </c>
      <c r="CQ71" s="340">
        <f>IF(AP71="-","-",VLOOKUP($A71,KALBat!$A$10:$AR$1193,CQ$9,FALSE)-AP71)</f>
        <v>0</v>
      </c>
      <c r="CR71" s="84">
        <f t="shared" si="80"/>
        <v>0</v>
      </c>
      <c r="CS71" s="84">
        <f t="shared" si="81"/>
        <v>0</v>
      </c>
      <c r="CT71" s="84">
        <f t="shared" si="82"/>
        <v>0</v>
      </c>
      <c r="CU71" s="84">
        <f t="shared" si="83"/>
        <v>0</v>
      </c>
      <c r="CV71" s="84">
        <f t="shared" si="84"/>
        <v>0</v>
      </c>
    </row>
    <row r="72" spans="1:100" x14ac:dyDescent="0.25">
      <c r="A72" s="340" t="str">
        <f t="shared" si="49"/>
        <v>Kevin Rioux</v>
      </c>
      <c r="B72" s="339"/>
      <c r="C72" s="339"/>
      <c r="D72" s="339" t="str">
        <f t="shared" si="50"/>
        <v>-</v>
      </c>
      <c r="E72" s="339" t="str">
        <f t="shared" si="51"/>
        <v>-</v>
      </c>
      <c r="F72" s="339" t="str">
        <f t="shared" si="52"/>
        <v>K</v>
      </c>
      <c r="G72" t="s">
        <v>88</v>
      </c>
      <c r="H72" t="s">
        <v>552</v>
      </c>
      <c r="I72" s="339" t="s">
        <v>691</v>
      </c>
      <c r="J72" t="s">
        <v>553</v>
      </c>
      <c r="K72" t="s">
        <v>200</v>
      </c>
      <c r="L72">
        <v>22</v>
      </c>
      <c r="M72" t="s">
        <v>94</v>
      </c>
      <c r="N72" t="s">
        <v>94</v>
      </c>
      <c r="O72" t="s">
        <v>40</v>
      </c>
      <c r="P72" s="212" t="s">
        <v>40</v>
      </c>
      <c r="Q72" t="s">
        <v>215</v>
      </c>
      <c r="R72" s="212" t="s">
        <v>215</v>
      </c>
      <c r="S72">
        <v>3</v>
      </c>
      <c r="T72">
        <v>3</v>
      </c>
      <c r="U72">
        <v>4</v>
      </c>
      <c r="V72">
        <v>4</v>
      </c>
      <c r="W72" s="212">
        <v>2</v>
      </c>
      <c r="X72">
        <v>4</v>
      </c>
      <c r="Y72">
        <v>3</v>
      </c>
      <c r="Z72">
        <v>5</v>
      </c>
      <c r="AA72">
        <v>4</v>
      </c>
      <c r="AB72" s="212">
        <v>4</v>
      </c>
      <c r="AC72">
        <v>6</v>
      </c>
      <c r="AD72">
        <v>8</v>
      </c>
      <c r="AE72">
        <v>1</v>
      </c>
      <c r="AF72" t="s">
        <v>35</v>
      </c>
      <c r="AG72" t="s">
        <v>35</v>
      </c>
      <c r="AH72" t="s">
        <v>35</v>
      </c>
      <c r="AI72" t="s">
        <v>35</v>
      </c>
      <c r="AJ72" t="s">
        <v>35</v>
      </c>
      <c r="AK72">
        <v>3</v>
      </c>
      <c r="AL72" t="s">
        <v>35</v>
      </c>
      <c r="AM72" s="212">
        <v>3</v>
      </c>
      <c r="AN72">
        <v>1</v>
      </c>
      <c r="AO72">
        <v>3</v>
      </c>
      <c r="AP72" s="212">
        <v>2</v>
      </c>
      <c r="AQ72" s="78" t="s">
        <v>35</v>
      </c>
      <c r="AR72" s="212">
        <v>0</v>
      </c>
      <c r="AS72" s="22">
        <f t="shared" si="53"/>
        <v>2.1666666666666665</v>
      </c>
      <c r="AT72" s="23" t="str">
        <f t="shared" si="54"/>
        <v>Minors</v>
      </c>
      <c r="AU72" s="22">
        <f t="shared" si="55"/>
        <v>3.333333333333333</v>
      </c>
      <c r="AV72" s="22" t="str">
        <f t="shared" si="56"/>
        <v>Minors</v>
      </c>
      <c r="AW72" s="23">
        <f t="shared" si="57"/>
        <v>3.333333333333333</v>
      </c>
      <c r="AX72" s="23" t="str">
        <f t="shared" si="58"/>
        <v>Minors</v>
      </c>
      <c r="AY72" s="64">
        <f t="shared" si="59"/>
        <v>0</v>
      </c>
      <c r="AZ72" s="65">
        <f t="shared" si="60"/>
        <v>0</v>
      </c>
      <c r="BA72" s="65">
        <f t="shared" si="61"/>
        <v>0</v>
      </c>
      <c r="BB72" s="65">
        <f t="shared" si="62"/>
        <v>0</v>
      </c>
      <c r="BC72" s="65">
        <f t="shared" si="63"/>
        <v>0</v>
      </c>
      <c r="BD72" s="65">
        <f t="shared" si="64"/>
        <v>0</v>
      </c>
      <c r="BE72" s="65">
        <f t="shared" si="65"/>
        <v>0</v>
      </c>
      <c r="BF72" s="65">
        <f t="shared" si="66"/>
        <v>0</v>
      </c>
      <c r="BG72" s="21">
        <f t="shared" si="67"/>
        <v>0</v>
      </c>
      <c r="BH72" s="64">
        <f t="shared" si="68"/>
        <v>0</v>
      </c>
      <c r="BI72" s="65">
        <f t="shared" si="69"/>
        <v>0</v>
      </c>
      <c r="BJ72" s="65">
        <f t="shared" si="70"/>
        <v>0</v>
      </c>
      <c r="BK72" s="65">
        <f t="shared" si="71"/>
        <v>0</v>
      </c>
      <c r="BL72" s="65">
        <f t="shared" si="72"/>
        <v>0</v>
      </c>
      <c r="BM72" s="65">
        <f t="shared" si="73"/>
        <v>0</v>
      </c>
      <c r="BN72" s="65">
        <f t="shared" si="74"/>
        <v>0</v>
      </c>
      <c r="BO72" s="65">
        <f t="shared" si="75"/>
        <v>0</v>
      </c>
      <c r="BP72" s="21">
        <f t="shared" si="76"/>
        <v>0</v>
      </c>
      <c r="BQ72" s="21">
        <f t="shared" si="77"/>
        <v>0</v>
      </c>
      <c r="BR72" s="24">
        <f t="shared" si="78"/>
        <v>0</v>
      </c>
      <c r="BS72" s="20" t="str">
        <f t="shared" si="79"/>
        <v/>
      </c>
      <c r="BT72" s="340" t="e">
        <f>IF(S72="-","-",VLOOKUP($A72,KALBat!$A$10:$AR$1193,BT$9,FALSE)-S72)</f>
        <v>#N/A</v>
      </c>
      <c r="BU72" s="340" t="e">
        <f>IF(T72="-","-",VLOOKUP($A72,KALBat!$A$10:$AR$1193,BU$9,FALSE)-T72)</f>
        <v>#N/A</v>
      </c>
      <c r="BV72" s="340" t="e">
        <f>IF(U72="-","-",VLOOKUP($A72,KALBat!$A$10:$AR$1193,BV$9,FALSE)-U72)</f>
        <v>#N/A</v>
      </c>
      <c r="BW72" s="340" t="e">
        <f>IF(V72="-","-",VLOOKUP($A72,KALBat!$A$10:$AR$1193,BW$9,FALSE)-V72)</f>
        <v>#N/A</v>
      </c>
      <c r="BX72" s="340" t="e">
        <f>IF(W72="-","-",VLOOKUP($A72,KALBat!$A$10:$AR$1193,BX$9,FALSE)-W72)</f>
        <v>#N/A</v>
      </c>
      <c r="BY72" s="340" t="e">
        <f>IF(X72="-","-",VLOOKUP($A72,KALBat!$A$10:$AR$1193,BY$9,FALSE)-X72)</f>
        <v>#N/A</v>
      </c>
      <c r="BZ72" s="340" t="e">
        <f>IF(Y72="-","-",VLOOKUP($A72,KALBat!$A$10:$AR$1193,BZ$9,FALSE)-Y72)</f>
        <v>#N/A</v>
      </c>
      <c r="CA72" s="340" t="e">
        <f>IF(Z72="-","-",VLOOKUP($A72,KALBat!$A$10:$AR$1193,CA$9,FALSE)-Z72)</f>
        <v>#N/A</v>
      </c>
      <c r="CB72" s="340" t="e">
        <f>IF(AA72="-","-",VLOOKUP($A72,KALBat!$A$10:$AR$1193,CB$9,FALSE)-AA72)</f>
        <v>#N/A</v>
      </c>
      <c r="CC72" s="340" t="e">
        <f>IF(AB72="-","-",VLOOKUP($A72,KALBat!$A$10:$AR$1193,CC$9,FALSE)-AB72)</f>
        <v>#N/A</v>
      </c>
      <c r="CD72" s="340" t="e">
        <f>IF(AC72="-","-",VLOOKUP($A72,KALBat!$A$10:$AR$1193,CD$9,FALSE)-AC72)</f>
        <v>#N/A</v>
      </c>
      <c r="CE72" s="340" t="e">
        <f>IF(AD72="-","-",VLOOKUP($A72,KALBat!$A$10:$AR$1193,CE$9,FALSE)-AD72)</f>
        <v>#N/A</v>
      </c>
      <c r="CF72" s="340" t="e">
        <f>IF(AE72="-","-",VLOOKUP($A72,KALBat!$A$10:$AR$1193,CF$9,FALSE)-AE72)</f>
        <v>#N/A</v>
      </c>
      <c r="CG72" s="340" t="str">
        <f>IF(AF72="-","-",VLOOKUP($A72,KALBat!$A$10:$AR$1193,CG$9,FALSE)-AF72)</f>
        <v>-</v>
      </c>
      <c r="CH72" s="340" t="str">
        <f>IF(AG72="-","-",VLOOKUP($A72,KALBat!$A$10:$AR$1193,CH$9,FALSE)-AG72)</f>
        <v>-</v>
      </c>
      <c r="CI72" s="340" t="str">
        <f>IF(AH72="-","-",VLOOKUP($A72,KALBat!$A$10:$AR$1193,CI$9,FALSE)-AH72)</f>
        <v>-</v>
      </c>
      <c r="CJ72" s="340" t="str">
        <f>IF(AI72="-","-",VLOOKUP($A72,KALBat!$A$10:$AR$1193,CJ$9,FALSE)-AI72)</f>
        <v>-</v>
      </c>
      <c r="CK72" s="340" t="str">
        <f>IF(AJ72="-","-",VLOOKUP($A72,KALBat!$A$10:$AR$1193,CK$9,FALSE)-AJ72)</f>
        <v>-</v>
      </c>
      <c r="CL72" s="340" t="e">
        <f>IF(AK72="-","-",VLOOKUP($A72,KALBat!$A$10:$AR$1193,CL$9,FALSE)-AK72)</f>
        <v>#N/A</v>
      </c>
      <c r="CM72" s="340" t="str">
        <f>IF(AL72="-","-",VLOOKUP($A72,KALBat!$A$10:$AR$1193,CM$9,FALSE)-AL72)</f>
        <v>-</v>
      </c>
      <c r="CN72" s="340" t="e">
        <f>IF(AM72="-","-",VLOOKUP($A72,KALBat!$A$10:$AR$1193,CN$9,FALSE)-AM72)</f>
        <v>#N/A</v>
      </c>
      <c r="CO72" s="340" t="e">
        <f>IF(AN72="-","-",VLOOKUP($A72,KALBat!$A$10:$AR$1193,CO$9,FALSE)-AN72)</f>
        <v>#N/A</v>
      </c>
      <c r="CP72" s="340" t="e">
        <f>IF(AO72="-","-",VLOOKUP($A72,KALBat!$A$10:$AR$1193,CP$9,FALSE)-AO72)</f>
        <v>#N/A</v>
      </c>
      <c r="CQ72" s="340" t="e">
        <f>IF(AP72="-","-",VLOOKUP($A72,KALBat!$A$10:$AR$1193,CQ$9,FALSE)-AP72)</f>
        <v>#N/A</v>
      </c>
      <c r="CR72" s="84" t="e">
        <f t="shared" si="80"/>
        <v>#N/A</v>
      </c>
      <c r="CS72" s="84" t="e">
        <f t="shared" si="81"/>
        <v>#N/A</v>
      </c>
      <c r="CT72" s="84" t="e">
        <f t="shared" si="82"/>
        <v>#N/A</v>
      </c>
      <c r="CU72" s="84" t="e">
        <f t="shared" si="83"/>
        <v>#N/A</v>
      </c>
      <c r="CV72" s="84" t="e">
        <f t="shared" si="84"/>
        <v>#N/A</v>
      </c>
    </row>
    <row r="73" spans="1:100" x14ac:dyDescent="0.25">
      <c r="A73" s="340" t="str">
        <f t="shared" si="49"/>
        <v>Víctor Rodríguez</v>
      </c>
      <c r="B73" s="339"/>
      <c r="C73" s="339"/>
      <c r="D73" s="339" t="str">
        <f t="shared" si="50"/>
        <v>-</v>
      </c>
      <c r="E73" s="339" t="str">
        <f t="shared" si="51"/>
        <v>-</v>
      </c>
      <c r="F73" s="339" t="str">
        <f t="shared" si="52"/>
        <v>K</v>
      </c>
      <c r="G73" t="s">
        <v>88</v>
      </c>
      <c r="H73" t="s">
        <v>692</v>
      </c>
      <c r="I73" s="339" t="s">
        <v>502</v>
      </c>
      <c r="J73" t="s">
        <v>553</v>
      </c>
      <c r="K73" t="s">
        <v>200</v>
      </c>
      <c r="L73">
        <v>21</v>
      </c>
      <c r="M73" t="s">
        <v>94</v>
      </c>
      <c r="N73" t="s">
        <v>94</v>
      </c>
      <c r="O73" t="s">
        <v>40</v>
      </c>
      <c r="P73" s="212" t="s">
        <v>40</v>
      </c>
      <c r="Q73" t="s">
        <v>215</v>
      </c>
      <c r="R73" s="212" t="s">
        <v>214</v>
      </c>
      <c r="S73">
        <v>3</v>
      </c>
      <c r="T73">
        <v>4</v>
      </c>
      <c r="U73">
        <v>2</v>
      </c>
      <c r="V73">
        <v>3</v>
      </c>
      <c r="W73" s="212">
        <v>2</v>
      </c>
      <c r="X73">
        <v>5</v>
      </c>
      <c r="Y73">
        <v>5</v>
      </c>
      <c r="Z73">
        <v>2</v>
      </c>
      <c r="AA73">
        <v>4</v>
      </c>
      <c r="AB73" s="212">
        <v>3</v>
      </c>
      <c r="AC73">
        <v>6</v>
      </c>
      <c r="AD73">
        <v>9</v>
      </c>
      <c r="AE73">
        <v>1</v>
      </c>
      <c r="AF73" t="s">
        <v>35</v>
      </c>
      <c r="AG73" t="s">
        <v>35</v>
      </c>
      <c r="AH73" t="s">
        <v>35</v>
      </c>
      <c r="AI73" t="s">
        <v>35</v>
      </c>
      <c r="AJ73" t="s">
        <v>35</v>
      </c>
      <c r="AK73">
        <v>5</v>
      </c>
      <c r="AL73">
        <v>2</v>
      </c>
      <c r="AM73" s="212">
        <v>6</v>
      </c>
      <c r="AN73">
        <v>8</v>
      </c>
      <c r="AO73">
        <v>10</v>
      </c>
      <c r="AP73" s="212">
        <v>8</v>
      </c>
      <c r="AQ73" t="s">
        <v>35</v>
      </c>
      <c r="AR73" s="212">
        <v>0</v>
      </c>
      <c r="AS73" s="6">
        <f t="shared" si="53"/>
        <v>1.1666666666666665</v>
      </c>
      <c r="AT73" s="9" t="str">
        <f t="shared" si="54"/>
        <v>Minors</v>
      </c>
      <c r="AU73" s="6">
        <f t="shared" si="55"/>
        <v>3.1666666666666665</v>
      </c>
      <c r="AV73" s="6" t="str">
        <f t="shared" si="56"/>
        <v>Minors</v>
      </c>
      <c r="AW73" s="9">
        <f t="shared" si="57"/>
        <v>3.1666666666666665</v>
      </c>
      <c r="AX73" s="9" t="str">
        <f t="shared" si="58"/>
        <v>Minors</v>
      </c>
      <c r="AY73" s="331">
        <f t="shared" si="59"/>
        <v>0</v>
      </c>
      <c r="AZ73" s="326">
        <f t="shared" si="60"/>
        <v>0</v>
      </c>
      <c r="BA73" s="326">
        <f t="shared" si="61"/>
        <v>0</v>
      </c>
      <c r="BB73" s="326">
        <f t="shared" si="62"/>
        <v>0</v>
      </c>
      <c r="BC73" s="326">
        <f t="shared" si="63"/>
        <v>0</v>
      </c>
      <c r="BD73" s="326">
        <f t="shared" si="64"/>
        <v>0</v>
      </c>
      <c r="BE73" s="326">
        <f t="shared" si="65"/>
        <v>0</v>
      </c>
      <c r="BF73" s="326">
        <f t="shared" si="66"/>
        <v>0</v>
      </c>
      <c r="BG73" s="327">
        <f t="shared" si="67"/>
        <v>0</v>
      </c>
      <c r="BH73" s="331">
        <f t="shared" si="68"/>
        <v>0</v>
      </c>
      <c r="BI73" s="326">
        <f t="shared" si="69"/>
        <v>0</v>
      </c>
      <c r="BJ73" s="326">
        <f t="shared" si="70"/>
        <v>0</v>
      </c>
      <c r="BK73" s="326">
        <f t="shared" si="71"/>
        <v>0</v>
      </c>
      <c r="BL73" s="326">
        <f t="shared" si="72"/>
        <v>0</v>
      </c>
      <c r="BM73" s="326">
        <f t="shared" si="73"/>
        <v>0</v>
      </c>
      <c r="BN73" s="326">
        <f t="shared" si="74"/>
        <v>0</v>
      </c>
      <c r="BO73" s="326">
        <f t="shared" si="75"/>
        <v>0</v>
      </c>
      <c r="BP73" s="327">
        <f t="shared" si="76"/>
        <v>0</v>
      </c>
      <c r="BQ73" s="327">
        <f t="shared" si="77"/>
        <v>4</v>
      </c>
      <c r="BR73" s="7">
        <f t="shared" si="78"/>
        <v>1</v>
      </c>
      <c r="BS73" t="str">
        <f t="shared" si="79"/>
        <v/>
      </c>
      <c r="BT73" s="340">
        <f>IF(S73="-","-",VLOOKUP($A73,KALBat!$A$10:$AR$1193,BT$9,FALSE)-S73)</f>
        <v>1</v>
      </c>
      <c r="BU73" s="340">
        <f>IF(T73="-","-",VLOOKUP($A73,KALBat!$A$10:$AR$1193,BU$9,FALSE)-T73)</f>
        <v>0</v>
      </c>
      <c r="BV73" s="340">
        <f>IF(U73="-","-",VLOOKUP($A73,KALBat!$A$10:$AR$1193,BV$9,FALSE)-U73)</f>
        <v>0</v>
      </c>
      <c r="BW73" s="340">
        <f>IF(V73="-","-",VLOOKUP($A73,KALBat!$A$10:$AR$1193,BW$9,FALSE)-V73)</f>
        <v>0</v>
      </c>
      <c r="BX73" s="340">
        <f>IF(W73="-","-",VLOOKUP($A73,KALBat!$A$10:$AR$1193,BX$9,FALSE)-W73)</f>
        <v>0</v>
      </c>
      <c r="BY73" s="340">
        <f>IF(X73="-","-",VLOOKUP($A73,KALBat!$A$10:$AR$1193,BY$9,FALSE)-X73)</f>
        <v>0</v>
      </c>
      <c r="BZ73" s="340">
        <f>IF(Y73="-","-",VLOOKUP($A73,KALBat!$A$10:$AR$1193,BZ$9,FALSE)-Y73)</f>
        <v>-1</v>
      </c>
      <c r="CA73" s="340">
        <f>IF(Z73="-","-",VLOOKUP($A73,KALBat!$A$10:$AR$1193,CA$9,FALSE)-Z73)</f>
        <v>1</v>
      </c>
      <c r="CB73" s="340">
        <f>IF(AA73="-","-",VLOOKUP($A73,KALBat!$A$10:$AR$1193,CB$9,FALSE)-AA73)</f>
        <v>0</v>
      </c>
      <c r="CC73" s="340">
        <f>IF(AB73="-","-",VLOOKUP($A73,KALBat!$A$10:$AR$1193,CC$9,FALSE)-AB73)</f>
        <v>1</v>
      </c>
      <c r="CD73" s="340">
        <f>IF(AC73="-","-",VLOOKUP($A73,KALBat!$A$10:$AR$1193,CD$9,FALSE)-AC73)</f>
        <v>0</v>
      </c>
      <c r="CE73" s="340">
        <f>IF(AD73="-","-",VLOOKUP($A73,KALBat!$A$10:$AR$1193,CE$9,FALSE)-AD73)</f>
        <v>0</v>
      </c>
      <c r="CF73" s="340">
        <f>IF(AE73="-","-",VLOOKUP($A73,KALBat!$A$10:$AR$1193,CF$9,FALSE)-AE73)</f>
        <v>0</v>
      </c>
      <c r="CG73" s="340" t="str">
        <f>IF(AF73="-","-",VLOOKUP($A73,KALBat!$A$10:$AR$1193,CG$9,FALSE)-AF73)</f>
        <v>-</v>
      </c>
      <c r="CH73" s="340" t="str">
        <f>IF(AG73="-","-",VLOOKUP($A73,KALBat!$A$10:$AR$1193,CH$9,FALSE)-AG73)</f>
        <v>-</v>
      </c>
      <c r="CI73" s="340" t="str">
        <f>IF(AH73="-","-",VLOOKUP($A73,KALBat!$A$10:$AR$1193,CI$9,FALSE)-AH73)</f>
        <v>-</v>
      </c>
      <c r="CJ73" s="340" t="str">
        <f>IF(AI73="-","-",VLOOKUP($A73,KALBat!$A$10:$AR$1193,CJ$9,FALSE)-AI73)</f>
        <v>-</v>
      </c>
      <c r="CK73" s="340" t="str">
        <f>IF(AJ73="-","-",VLOOKUP($A73,KALBat!$A$10:$AR$1193,CK$9,FALSE)-AJ73)</f>
        <v>-</v>
      </c>
      <c r="CL73" s="340">
        <f>IF(AK73="-","-",VLOOKUP($A73,KALBat!$A$10:$AR$1193,CL$9,FALSE)-AK73)</f>
        <v>2</v>
      </c>
      <c r="CM73" s="340">
        <f>IF(AL73="-","-",VLOOKUP($A73,KALBat!$A$10:$AR$1193,CM$9,FALSE)-AL73)</f>
        <v>0</v>
      </c>
      <c r="CN73" s="340">
        <f>IF(AM73="-","-",VLOOKUP($A73,KALBat!$A$10:$AR$1193,CN$9,FALSE)-AM73)</f>
        <v>0</v>
      </c>
      <c r="CO73" s="340">
        <f>IF(AN73="-","-",VLOOKUP($A73,KALBat!$A$10:$AR$1193,CO$9,FALSE)-AN73)</f>
        <v>0</v>
      </c>
      <c r="CP73" s="340">
        <f>IF(AO73="-","-",VLOOKUP($A73,KALBat!$A$10:$AR$1193,CP$9,FALSE)-AO73)</f>
        <v>0</v>
      </c>
      <c r="CQ73" s="340">
        <f>IF(AP73="-","-",VLOOKUP($A73,KALBat!$A$10:$AR$1193,CQ$9,FALSE)-AP73)</f>
        <v>0</v>
      </c>
      <c r="CR73" s="84">
        <f t="shared" si="80"/>
        <v>1</v>
      </c>
      <c r="CS73" s="84">
        <f t="shared" si="81"/>
        <v>1</v>
      </c>
      <c r="CT73" s="84">
        <f t="shared" si="82"/>
        <v>2</v>
      </c>
      <c r="CU73" s="84">
        <f t="shared" si="83"/>
        <v>0</v>
      </c>
      <c r="CV73" s="84">
        <f t="shared" si="84"/>
        <v>4</v>
      </c>
    </row>
    <row r="74" spans="1:100" x14ac:dyDescent="0.25">
      <c r="A74" s="340" t="str">
        <f t="shared" si="49"/>
        <v>Alexandre Sévigny</v>
      </c>
      <c r="B74" s="339"/>
      <c r="C74" s="339"/>
      <c r="D74" s="339" t="str">
        <f t="shared" si="50"/>
        <v>-</v>
      </c>
      <c r="E74" s="339" t="str">
        <f t="shared" si="51"/>
        <v>-</v>
      </c>
      <c r="F74" s="339" t="str">
        <f t="shared" si="52"/>
        <v>K</v>
      </c>
      <c r="G74" t="s">
        <v>82</v>
      </c>
      <c r="H74" t="s">
        <v>705</v>
      </c>
      <c r="I74" s="339" t="s">
        <v>706</v>
      </c>
      <c r="J74" t="s">
        <v>553</v>
      </c>
      <c r="K74" t="s">
        <v>200</v>
      </c>
      <c r="L74">
        <v>23</v>
      </c>
      <c r="M74" t="s">
        <v>94</v>
      </c>
      <c r="N74" t="s">
        <v>94</v>
      </c>
      <c r="O74" t="s">
        <v>40</v>
      </c>
      <c r="P74" s="212" t="s">
        <v>36</v>
      </c>
      <c r="Q74" t="s">
        <v>214</v>
      </c>
      <c r="R74" s="212" t="s">
        <v>214</v>
      </c>
      <c r="S74">
        <v>3</v>
      </c>
      <c r="T74">
        <v>2</v>
      </c>
      <c r="U74">
        <v>2</v>
      </c>
      <c r="V74">
        <v>5</v>
      </c>
      <c r="W74" s="212">
        <v>4</v>
      </c>
      <c r="X74">
        <v>4</v>
      </c>
      <c r="Y74">
        <v>2</v>
      </c>
      <c r="Z74">
        <v>3</v>
      </c>
      <c r="AA74">
        <v>6</v>
      </c>
      <c r="AB74" s="212">
        <v>5</v>
      </c>
      <c r="AC74">
        <v>8</v>
      </c>
      <c r="AD74">
        <v>8</v>
      </c>
      <c r="AE74">
        <v>10</v>
      </c>
      <c r="AF74">
        <v>8</v>
      </c>
      <c r="AG74">
        <v>4</v>
      </c>
      <c r="AH74" t="s">
        <v>35</v>
      </c>
      <c r="AI74" t="s">
        <v>35</v>
      </c>
      <c r="AJ74" t="s">
        <v>35</v>
      </c>
      <c r="AK74" t="s">
        <v>35</v>
      </c>
      <c r="AL74" t="s">
        <v>35</v>
      </c>
      <c r="AM74" s="212" t="s">
        <v>35</v>
      </c>
      <c r="AN74">
        <v>1</v>
      </c>
      <c r="AO74">
        <v>4</v>
      </c>
      <c r="AP74" s="212">
        <v>1</v>
      </c>
      <c r="AQ74" s="78" t="s">
        <v>35</v>
      </c>
      <c r="AR74" s="212" t="s">
        <v>38</v>
      </c>
      <c r="AS74" s="22">
        <f t="shared" si="53"/>
        <v>1.8333333333333335</v>
      </c>
      <c r="AT74" s="23" t="str">
        <f t="shared" si="54"/>
        <v>Minors</v>
      </c>
      <c r="AU74" s="22">
        <f t="shared" si="55"/>
        <v>3.333333333333333</v>
      </c>
      <c r="AV74" s="22" t="str">
        <f t="shared" si="56"/>
        <v>Minors</v>
      </c>
      <c r="AW74" s="23">
        <f t="shared" si="57"/>
        <v>3.333333333333333</v>
      </c>
      <c r="AX74" s="23" t="str">
        <f t="shared" si="58"/>
        <v>Minors</v>
      </c>
      <c r="AY74" s="64">
        <f t="shared" si="59"/>
        <v>0</v>
      </c>
      <c r="AZ74" s="65">
        <f t="shared" si="60"/>
        <v>0</v>
      </c>
      <c r="BA74" s="65">
        <f t="shared" si="61"/>
        <v>0</v>
      </c>
      <c r="BB74" s="65">
        <f t="shared" si="62"/>
        <v>0</v>
      </c>
      <c r="BC74" s="65">
        <f t="shared" si="63"/>
        <v>0</v>
      </c>
      <c r="BD74" s="65">
        <f t="shared" si="64"/>
        <v>0</v>
      </c>
      <c r="BE74" s="65">
        <f t="shared" si="65"/>
        <v>0</v>
      </c>
      <c r="BF74" s="65">
        <f t="shared" si="66"/>
        <v>0</v>
      </c>
      <c r="BG74" s="21">
        <f t="shared" si="67"/>
        <v>0</v>
      </c>
      <c r="BH74" s="64">
        <f t="shared" si="68"/>
        <v>0</v>
      </c>
      <c r="BI74" s="65">
        <f t="shared" si="69"/>
        <v>0</v>
      </c>
      <c r="BJ74" s="65">
        <f t="shared" si="70"/>
        <v>0</v>
      </c>
      <c r="BK74" s="65">
        <f t="shared" si="71"/>
        <v>0</v>
      </c>
      <c r="BL74" s="65">
        <f t="shared" si="72"/>
        <v>0</v>
      </c>
      <c r="BM74" s="65">
        <f t="shared" si="73"/>
        <v>0</v>
      </c>
      <c r="BN74" s="65">
        <f t="shared" si="74"/>
        <v>0</v>
      </c>
      <c r="BO74" s="65">
        <f t="shared" si="75"/>
        <v>0</v>
      </c>
      <c r="BP74" s="21">
        <f t="shared" si="76"/>
        <v>0</v>
      </c>
      <c r="BQ74" s="21">
        <f t="shared" si="77"/>
        <v>0</v>
      </c>
      <c r="BR74" s="24">
        <f t="shared" si="78"/>
        <v>2</v>
      </c>
      <c r="BS74" s="20" t="str">
        <f t="shared" si="79"/>
        <v/>
      </c>
      <c r="BT74" s="340" t="e">
        <f>IF(S74="-","-",VLOOKUP($A74,KALBat!$A$10:$AR$1193,BT$9,FALSE)-S74)</f>
        <v>#N/A</v>
      </c>
      <c r="BU74" s="340" t="e">
        <f>IF(T74="-","-",VLOOKUP($A74,KALBat!$A$10:$AR$1193,BU$9,FALSE)-T74)</f>
        <v>#N/A</v>
      </c>
      <c r="BV74" s="340" t="e">
        <f>IF(U74="-","-",VLOOKUP($A74,KALBat!$A$10:$AR$1193,BV$9,FALSE)-U74)</f>
        <v>#N/A</v>
      </c>
      <c r="BW74" s="340" t="e">
        <f>IF(V74="-","-",VLOOKUP($A74,KALBat!$A$10:$AR$1193,BW$9,FALSE)-V74)</f>
        <v>#N/A</v>
      </c>
      <c r="BX74" s="340" t="e">
        <f>IF(W74="-","-",VLOOKUP($A74,KALBat!$A$10:$AR$1193,BX$9,FALSE)-W74)</f>
        <v>#N/A</v>
      </c>
      <c r="BY74" s="340" t="e">
        <f>IF(X74="-","-",VLOOKUP($A74,KALBat!$A$10:$AR$1193,BY$9,FALSE)-X74)</f>
        <v>#N/A</v>
      </c>
      <c r="BZ74" s="340" t="e">
        <f>IF(Y74="-","-",VLOOKUP($A74,KALBat!$A$10:$AR$1193,BZ$9,FALSE)-Y74)</f>
        <v>#N/A</v>
      </c>
      <c r="CA74" s="340" t="e">
        <f>IF(Z74="-","-",VLOOKUP($A74,KALBat!$A$10:$AR$1193,CA$9,FALSE)-Z74)</f>
        <v>#N/A</v>
      </c>
      <c r="CB74" s="340" t="e">
        <f>IF(AA74="-","-",VLOOKUP($A74,KALBat!$A$10:$AR$1193,CB$9,FALSE)-AA74)</f>
        <v>#N/A</v>
      </c>
      <c r="CC74" s="340" t="e">
        <f>IF(AB74="-","-",VLOOKUP($A74,KALBat!$A$10:$AR$1193,CC$9,FALSE)-AB74)</f>
        <v>#N/A</v>
      </c>
      <c r="CD74" s="340" t="e">
        <f>IF(AC74="-","-",VLOOKUP($A74,KALBat!$A$10:$AR$1193,CD$9,FALSE)-AC74)</f>
        <v>#N/A</v>
      </c>
      <c r="CE74" s="340" t="e">
        <f>IF(AD74="-","-",VLOOKUP($A74,KALBat!$A$10:$AR$1193,CE$9,FALSE)-AD74)</f>
        <v>#N/A</v>
      </c>
      <c r="CF74" s="340" t="e">
        <f>IF(AE74="-","-",VLOOKUP($A74,KALBat!$A$10:$AR$1193,CF$9,FALSE)-AE74)</f>
        <v>#N/A</v>
      </c>
      <c r="CG74" s="340" t="e">
        <f>IF(AF74="-","-",VLOOKUP($A74,KALBat!$A$10:$AR$1193,CG$9,FALSE)-AF74)</f>
        <v>#N/A</v>
      </c>
      <c r="CH74" s="340" t="e">
        <f>IF(AG74="-","-",VLOOKUP($A74,KALBat!$A$10:$AR$1193,CH$9,FALSE)-AG74)</f>
        <v>#N/A</v>
      </c>
      <c r="CI74" s="340" t="str">
        <f>IF(AH74="-","-",VLOOKUP($A74,KALBat!$A$10:$AR$1193,CI$9,FALSE)-AH74)</f>
        <v>-</v>
      </c>
      <c r="CJ74" s="340" t="str">
        <f>IF(AI74="-","-",VLOOKUP($A74,KALBat!$A$10:$AR$1193,CJ$9,FALSE)-AI74)</f>
        <v>-</v>
      </c>
      <c r="CK74" s="340" t="str">
        <f>IF(AJ74="-","-",VLOOKUP($A74,KALBat!$A$10:$AR$1193,CK$9,FALSE)-AJ74)</f>
        <v>-</v>
      </c>
      <c r="CL74" s="340" t="str">
        <f>IF(AK74="-","-",VLOOKUP($A74,KALBat!$A$10:$AR$1193,CL$9,FALSE)-AK74)</f>
        <v>-</v>
      </c>
      <c r="CM74" s="340" t="str">
        <f>IF(AL74="-","-",VLOOKUP($A74,KALBat!$A$10:$AR$1193,CM$9,FALSE)-AL74)</f>
        <v>-</v>
      </c>
      <c r="CN74" s="340" t="str">
        <f>IF(AM74="-","-",VLOOKUP($A74,KALBat!$A$10:$AR$1193,CN$9,FALSE)-AM74)</f>
        <v>-</v>
      </c>
      <c r="CO74" s="340" t="e">
        <f>IF(AN74="-","-",VLOOKUP($A74,KALBat!$A$10:$AR$1193,CO$9,FALSE)-AN74)</f>
        <v>#N/A</v>
      </c>
      <c r="CP74" s="340" t="e">
        <f>IF(AO74="-","-",VLOOKUP($A74,KALBat!$A$10:$AR$1193,CP$9,FALSE)-AO74)</f>
        <v>#N/A</v>
      </c>
      <c r="CQ74" s="340" t="e">
        <f>IF(AP74="-","-",VLOOKUP($A74,KALBat!$A$10:$AR$1193,CQ$9,FALSE)-AP74)</f>
        <v>#N/A</v>
      </c>
      <c r="CR74" s="84" t="e">
        <f t="shared" si="80"/>
        <v>#N/A</v>
      </c>
      <c r="CS74" s="84" t="e">
        <f t="shared" si="81"/>
        <v>#N/A</v>
      </c>
      <c r="CT74" s="84" t="e">
        <f t="shared" si="82"/>
        <v>#N/A</v>
      </c>
      <c r="CU74" s="84" t="e">
        <f t="shared" si="83"/>
        <v>#N/A</v>
      </c>
      <c r="CV74" s="84" t="e">
        <f t="shared" si="84"/>
        <v>#N/A</v>
      </c>
    </row>
    <row r="75" spans="1:100" x14ac:dyDescent="0.25">
      <c r="A75" s="340" t="str">
        <f t="shared" si="49"/>
        <v>Millard Shields</v>
      </c>
      <c r="B75" s="339"/>
      <c r="C75" s="339"/>
      <c r="D75" s="339" t="str">
        <f t="shared" si="50"/>
        <v>-</v>
      </c>
      <c r="E75" s="339" t="str">
        <f t="shared" si="51"/>
        <v>-</v>
      </c>
      <c r="F75" s="339" t="str">
        <f t="shared" si="52"/>
        <v>K</v>
      </c>
      <c r="G75" t="s">
        <v>86</v>
      </c>
      <c r="H75" t="s">
        <v>710</v>
      </c>
      <c r="I75" s="339" t="s">
        <v>711</v>
      </c>
      <c r="J75" t="s">
        <v>528</v>
      </c>
      <c r="K75" t="s">
        <v>198</v>
      </c>
      <c r="L75">
        <v>24</v>
      </c>
      <c r="M75" t="s">
        <v>93</v>
      </c>
      <c r="N75" t="s">
        <v>94</v>
      </c>
      <c r="O75" t="s">
        <v>40</v>
      </c>
      <c r="P75" s="212" t="s">
        <v>36</v>
      </c>
      <c r="Q75" t="s">
        <v>214</v>
      </c>
      <c r="R75" s="212" t="s">
        <v>215</v>
      </c>
      <c r="S75">
        <v>3</v>
      </c>
      <c r="T75">
        <v>4</v>
      </c>
      <c r="U75">
        <v>4</v>
      </c>
      <c r="V75">
        <v>6</v>
      </c>
      <c r="W75" s="212">
        <v>4</v>
      </c>
      <c r="X75">
        <v>3</v>
      </c>
      <c r="Y75">
        <v>4</v>
      </c>
      <c r="Z75">
        <v>4</v>
      </c>
      <c r="AA75">
        <v>6</v>
      </c>
      <c r="AB75" s="212">
        <v>4</v>
      </c>
      <c r="AC75">
        <v>10</v>
      </c>
      <c r="AD75">
        <v>9</v>
      </c>
      <c r="AE75">
        <v>1</v>
      </c>
      <c r="AF75" t="s">
        <v>35</v>
      </c>
      <c r="AG75" t="s">
        <v>35</v>
      </c>
      <c r="AH75" t="s">
        <v>35</v>
      </c>
      <c r="AI75">
        <v>9</v>
      </c>
      <c r="AJ75" t="s">
        <v>35</v>
      </c>
      <c r="AK75" t="s">
        <v>35</v>
      </c>
      <c r="AL75" t="s">
        <v>35</v>
      </c>
      <c r="AM75" s="212" t="s">
        <v>35</v>
      </c>
      <c r="AN75">
        <v>2</v>
      </c>
      <c r="AO75">
        <v>6</v>
      </c>
      <c r="AP75" s="212">
        <v>3</v>
      </c>
      <c r="AQ75" s="78" t="s">
        <v>35</v>
      </c>
      <c r="AR75" s="212">
        <v>0</v>
      </c>
      <c r="AS75" s="6">
        <f t="shared" ref="AS75:AS87" si="85">AVERAGE(S75,U75,V75)+IF(OR(S75&gt;7,AND(S75&gt;5,V75&gt;5)),0.5,0)+IF(U75&gt;7,0.25,0)+IF(S75&lt;6,-0.5*(6-S75),0)</f>
        <v>2.833333333333333</v>
      </c>
      <c r="AT75" s="9" t="str">
        <f t="shared" ref="AT75:AT87" si="86">IF(AS75&gt;9,"SuperStar",IF(AS75&gt;8,"Star",IF(AS75&gt;6.5,"GoodReg",IF(AS75&gt;5,"Reg",IF(AS75&gt;4,"Bench","Minors")))))</f>
        <v>Minors</v>
      </c>
      <c r="AU75" s="6">
        <f t="shared" ref="AU75:AU87" si="87">AVERAGE(X75,Z75,AA75)+IF(OR(X75&gt;7,AND(X75&gt;5,AA75&gt;5)),0.5,0)+IF(Z75&gt;7,0.25,0)+IF(X75&lt;6,-0.5*(6-X75),0)</f>
        <v>2.833333333333333</v>
      </c>
      <c r="AV75" s="6" t="str">
        <f t="shared" ref="AV75:AV87" si="88">IF(AU75&gt;9,"SuperStar",IF(AU75&gt;8,"Star",IF(AU75&gt;6.5,"GoodReg",IF(AU75&gt;5,"Reg",IF(AU75&gt;4,"Bench","Minors")))))</f>
        <v>Minors</v>
      </c>
      <c r="AW75" s="9">
        <f t="shared" ref="AW75:AW87" si="89">MIN(AS75+(MAX(0,25-L75))^1.5,AU75)</f>
        <v>2.833333333333333</v>
      </c>
      <c r="AX75" s="9" t="str">
        <f t="shared" ref="AX75:AX87" si="90">IF(AW75&gt;9,"SuperStar",IF(AW75&gt;8,"Star",IF(AW75&gt;6.5,"GoodReg",IF(AW75&gt;5,"Reg",IF(AW75&gt;4,"Bench","Minors")))))</f>
        <v>Minors</v>
      </c>
      <c r="AY75" s="331">
        <f t="shared" ref="AY75:AY87" si="91">IF(AND(OR(S75+V75&gt;12,AND(S75&gt;6,V75&gt;6)),AN75&gt;6,OR(AO75&gt;=AN75,AO75&gt;6)),1,0)</f>
        <v>0</v>
      </c>
      <c r="AZ75" s="326">
        <f t="shared" ref="AZ75:AZ87" si="92">IF(OR(AND(S75&gt;6,W75&gt;6),S75+V75&gt;12),1,0)</f>
        <v>0</v>
      </c>
      <c r="BA75" s="326">
        <f t="shared" ref="BA75:BA87" si="93">IF(AND(S75&gt;6,U75&gt;6,V75&gt;6),1,0)</f>
        <v>0</v>
      </c>
      <c r="BB75" s="326">
        <f t="shared" ref="BB75:BB87" si="94">IF(AND(U75&gt;7,OR(S75&gt;6,V75&gt;6)),1,0)</f>
        <v>0</v>
      </c>
      <c r="BC75" s="326">
        <f t="shared" ref="BC75:BC87" si="95">IF(AND(U75&gt;6,OR(S75&gt;6,V75&gt;6)),1,0)</f>
        <v>0</v>
      </c>
      <c r="BD75" s="326">
        <f t="shared" ref="BD75:BD87" si="96">IF(AND(OR(S75&gt;6,U75&gt;6),OR(S75&gt;6,V75&gt;6)),1,0)</f>
        <v>0</v>
      </c>
      <c r="BE75" s="326">
        <f t="shared" ref="BE75:BE87" si="97">IF(AND(S75&gt;4,OR(S75&gt;6,U75&gt;6,V75&gt;6)),1,0)</f>
        <v>0</v>
      </c>
      <c r="BF75" s="326">
        <f t="shared" ref="BF75:BF87" si="98">IF(AND(S75&gt;4,OR(S75&gt;6,T75&gt;6,U75&gt;6,V75&gt;6)),1,0)</f>
        <v>0</v>
      </c>
      <c r="BG75" s="327">
        <f t="shared" ref="BG75:BG87" si="99">IF(AND(S75&gt;4,MAX(S75:W75)&gt;6),1,0)</f>
        <v>0</v>
      </c>
      <c r="BH75" s="331">
        <f t="shared" ref="BH75:BH87" si="100">IF(AND(OR(X75+AA75&gt;12,AND(X75&gt;6,AA75&gt;6)),AN75&gt;6,OR(AO75&gt;=AN75,AO75&gt;6)),1,0)</f>
        <v>0</v>
      </c>
      <c r="BI75" s="326">
        <f t="shared" ref="BI75:BI87" si="101">IF(OR(AND(X75&gt;6,AB75&gt;6),X75+AA75&gt;12),1,0)</f>
        <v>0</v>
      </c>
      <c r="BJ75" s="326">
        <f t="shared" ref="BJ75:BJ87" si="102">IF(AND(X75&gt;6,Z75&gt;6,AA75&gt;6),1,0)</f>
        <v>0</v>
      </c>
      <c r="BK75" s="326">
        <f t="shared" ref="BK75:BK87" si="103">IF(AND(Z75&gt;7,OR(X75&gt;6,AA75&gt;6)),1,0)</f>
        <v>0</v>
      </c>
      <c r="BL75" s="326">
        <f t="shared" ref="BL75:BL87" si="104">IF(AND(Z75&gt;6,OR(X75&gt;6,AA75&gt;6)),1,0)</f>
        <v>0</v>
      </c>
      <c r="BM75" s="326">
        <f t="shared" ref="BM75:BM87" si="105">IF(AND(OR(X75&gt;6,Z75&gt;6),OR(X75&gt;6,AA75&gt;6)),1,0)</f>
        <v>0</v>
      </c>
      <c r="BN75" s="326">
        <f t="shared" ref="BN75:BN87" si="106">IF(AND(X75&gt;4,OR(X75&gt;6,Z75&gt;6,AA75&gt;6)),1,0)</f>
        <v>0</v>
      </c>
      <c r="BO75" s="326">
        <f t="shared" ref="BO75:BO87" si="107">IF(AND(X75&gt;4,OR(X75&gt;6,Y75&gt;6,Z75&gt;6,AA75&gt;6)),1,0)</f>
        <v>0</v>
      </c>
      <c r="BP75" s="327">
        <f t="shared" ref="BP75:BP87" si="108">IF(AND(X75&gt;4,MAX(X75:AB75)&gt;6),1,0)</f>
        <v>0</v>
      </c>
      <c r="BQ75" s="327">
        <f t="shared" ref="BQ75:BQ87" si="109">IF(AVERAGE(AN75:AO75)&gt;9,1,0)+IF(AVERAGE(AN75:AO75)&gt;7,1,0)+IF(AN75&gt;7,1,0)+IF(AO75&gt;7,1,0)+IF(AP75&gt;8,1,0)+IF(AP75&gt;6,1,0)</f>
        <v>0</v>
      </c>
      <c r="BR75" s="7">
        <f t="shared" ref="BR75:BR87" si="110">IF(OR(MAX(AF75,AG75,AK75,AM75)&gt;6,MAX(AH75,AI75,AJ75,AL75)&gt;7),2,IF(MAX(AF75:AM75)&gt;4,1,0))</f>
        <v>2</v>
      </c>
      <c r="BS75" t="str">
        <f t="shared" ref="BS75:BS87" si="111">IF(AR75=1,"Yes","")</f>
        <v/>
      </c>
      <c r="BT75" s="340">
        <f>IF(S75="-","-",VLOOKUP($A75,KALBat!$A$10:$AR$1193,BT$9,FALSE)-S75)</f>
        <v>0</v>
      </c>
      <c r="BU75" s="340">
        <f>IF(T75="-","-",VLOOKUP($A75,KALBat!$A$10:$AR$1193,BU$9,FALSE)-T75)</f>
        <v>0</v>
      </c>
      <c r="BV75" s="340">
        <f>IF(U75="-","-",VLOOKUP($A75,KALBat!$A$10:$AR$1193,BV$9,FALSE)-U75)</f>
        <v>0</v>
      </c>
      <c r="BW75" s="340">
        <f>IF(V75="-","-",VLOOKUP($A75,KALBat!$A$10:$AR$1193,BW$9,FALSE)-V75)</f>
        <v>0</v>
      </c>
      <c r="BX75" s="340">
        <f>IF(W75="-","-",VLOOKUP($A75,KALBat!$A$10:$AR$1193,BX$9,FALSE)-W75)</f>
        <v>0</v>
      </c>
      <c r="BY75" s="340">
        <f>IF(X75="-","-",VLOOKUP($A75,KALBat!$A$10:$AR$1193,BY$9,FALSE)-X75)</f>
        <v>0</v>
      </c>
      <c r="BZ75" s="340">
        <f>IF(Y75="-","-",VLOOKUP($A75,KALBat!$A$10:$AR$1193,BZ$9,FALSE)-Y75)</f>
        <v>0</v>
      </c>
      <c r="CA75" s="340">
        <f>IF(Z75="-","-",VLOOKUP($A75,KALBat!$A$10:$AR$1193,CA$9,FALSE)-Z75)</f>
        <v>0</v>
      </c>
      <c r="CB75" s="340">
        <f>IF(AA75="-","-",VLOOKUP($A75,KALBat!$A$10:$AR$1193,CB$9,FALSE)-AA75)</f>
        <v>0</v>
      </c>
      <c r="CC75" s="340">
        <f>IF(AB75="-","-",VLOOKUP($A75,KALBat!$A$10:$AR$1193,CC$9,FALSE)-AB75)</f>
        <v>0</v>
      </c>
      <c r="CD75" s="340">
        <f>IF(AC75="-","-",VLOOKUP($A75,KALBat!$A$10:$AR$1193,CD$9,FALSE)-AC75)</f>
        <v>0</v>
      </c>
      <c r="CE75" s="340">
        <f>IF(AD75="-","-",VLOOKUP($A75,KALBat!$A$10:$AR$1193,CE$9,FALSE)-AD75)</f>
        <v>0</v>
      </c>
      <c r="CF75" s="340">
        <f>IF(AE75="-","-",VLOOKUP($A75,KALBat!$A$10:$AR$1193,CF$9,FALSE)-AE75)</f>
        <v>0</v>
      </c>
      <c r="CG75" s="340" t="str">
        <f>IF(AF75="-","-",VLOOKUP($A75,KALBat!$A$10:$AR$1193,CG$9,FALSE)-AF75)</f>
        <v>-</v>
      </c>
      <c r="CH75" s="340" t="str">
        <f>IF(AG75="-","-",VLOOKUP($A75,KALBat!$A$10:$AR$1193,CH$9,FALSE)-AG75)</f>
        <v>-</v>
      </c>
      <c r="CI75" s="340" t="str">
        <f>IF(AH75="-","-",VLOOKUP($A75,KALBat!$A$10:$AR$1193,CI$9,FALSE)-AH75)</f>
        <v>-</v>
      </c>
      <c r="CJ75" s="340">
        <f>IF(AI75="-","-",VLOOKUP($A75,KALBat!$A$10:$AR$1193,CJ$9,FALSE)-AI75)</f>
        <v>-1</v>
      </c>
      <c r="CK75" s="340" t="str">
        <f>IF(AJ75="-","-",VLOOKUP($A75,KALBat!$A$10:$AR$1193,CK$9,FALSE)-AJ75)</f>
        <v>-</v>
      </c>
      <c r="CL75" s="340" t="str">
        <f>IF(AK75="-","-",VLOOKUP($A75,KALBat!$A$10:$AR$1193,CL$9,FALSE)-AK75)</f>
        <v>-</v>
      </c>
      <c r="CM75" s="340" t="str">
        <f>IF(AL75="-","-",VLOOKUP($A75,KALBat!$A$10:$AR$1193,CM$9,FALSE)-AL75)</f>
        <v>-</v>
      </c>
      <c r="CN75" s="340" t="str">
        <f>IF(AM75="-","-",VLOOKUP($A75,KALBat!$A$10:$AR$1193,CN$9,FALSE)-AM75)</f>
        <v>-</v>
      </c>
      <c r="CO75" s="340">
        <f>IF(AN75="-","-",VLOOKUP($A75,KALBat!$A$10:$AR$1193,CO$9,FALSE)-AN75)</f>
        <v>0</v>
      </c>
      <c r="CP75" s="340">
        <f>IF(AO75="-","-",VLOOKUP($A75,KALBat!$A$10:$AR$1193,CP$9,FALSE)-AO75)</f>
        <v>0</v>
      </c>
      <c r="CQ75" s="340">
        <f>IF(AP75="-","-",VLOOKUP($A75,KALBat!$A$10:$AR$1193,CQ$9,FALSE)-AP75)</f>
        <v>0</v>
      </c>
      <c r="CR75" s="84">
        <f t="shared" ref="CR75:CR87" si="112">SUM(BT75:BX75)</f>
        <v>0</v>
      </c>
      <c r="CS75" s="84">
        <f t="shared" ref="CS75:CS87" si="113">SUM(BY75:CC75)</f>
        <v>0</v>
      </c>
      <c r="CT75" s="84">
        <f t="shared" ref="CT75:CT87" si="114">SUM(CD75:CN75)</f>
        <v>-1</v>
      </c>
      <c r="CU75" s="84">
        <f t="shared" ref="CU75:CU87" si="115">SUM(CO75:CQ75)</f>
        <v>0</v>
      </c>
      <c r="CV75" s="84">
        <f t="shared" ref="CV75:CV87" si="116">SUM(CR75:CU75)</f>
        <v>-1</v>
      </c>
    </row>
    <row r="76" spans="1:100" x14ac:dyDescent="0.25">
      <c r="A76" s="340" t="str">
        <f t="shared" ref="A76:A139" si="117">H76&amp;" "&amp;I76</f>
        <v>Je-myung So</v>
      </c>
      <c r="B76" s="339"/>
      <c r="C76" s="339"/>
      <c r="D76" s="339" t="str">
        <f t="shared" ref="D76:D139" si="118">IF(BJ76=1,3,IF(BK76=1,4,IF(BH76=1,1,IF(BL76=1,5,IF(BI76=1,2,IF(BM76=1,6,IF(BN76=1,7,IF(BO76=1,8,IF(BP76=1,9,"-")))))))))</f>
        <v>-</v>
      </c>
      <c r="E76" s="339" t="str">
        <f t="shared" ref="E76:E139" si="119">IF(BA76=1,3,IF(BB76=1,4,IF(AY76=1,1,IF(BC76=1,5,IF(AZ76=1,2,IF(BD76=1,6,IF(BE76=1,7,IF(BF76=1,8,IF(BG76=1,9,"-")))))))))</f>
        <v>-</v>
      </c>
      <c r="F76" s="339" t="str">
        <f t="shared" ref="F76:F139" si="120">IF(OR(Q76&gt;7,AND(Q76&gt;4,R76&gt;5)),"K","T")</f>
        <v>K</v>
      </c>
      <c r="G76" t="s">
        <v>86</v>
      </c>
      <c r="H76" t="s">
        <v>714</v>
      </c>
      <c r="I76" s="339" t="s">
        <v>715</v>
      </c>
      <c r="J76" t="s">
        <v>553</v>
      </c>
      <c r="K76" t="s">
        <v>200</v>
      </c>
      <c r="L76">
        <v>22</v>
      </c>
      <c r="M76" t="s">
        <v>94</v>
      </c>
      <c r="N76" t="s">
        <v>94</v>
      </c>
      <c r="O76" t="s">
        <v>40</v>
      </c>
      <c r="P76" s="212" t="s">
        <v>40</v>
      </c>
      <c r="Q76" t="s">
        <v>215</v>
      </c>
      <c r="R76" s="212" t="s">
        <v>214</v>
      </c>
      <c r="S76">
        <v>3</v>
      </c>
      <c r="T76">
        <v>4</v>
      </c>
      <c r="U76">
        <v>2</v>
      </c>
      <c r="V76">
        <v>2</v>
      </c>
      <c r="W76" s="212">
        <v>2</v>
      </c>
      <c r="X76">
        <v>3</v>
      </c>
      <c r="Y76">
        <v>4</v>
      </c>
      <c r="Z76">
        <v>2</v>
      </c>
      <c r="AA76">
        <v>3</v>
      </c>
      <c r="AB76" s="212">
        <v>3</v>
      </c>
      <c r="AC76">
        <v>9</v>
      </c>
      <c r="AD76">
        <v>8</v>
      </c>
      <c r="AE76">
        <v>1</v>
      </c>
      <c r="AF76" t="s">
        <v>35</v>
      </c>
      <c r="AG76" t="s">
        <v>35</v>
      </c>
      <c r="AH76">
        <v>8</v>
      </c>
      <c r="AI76">
        <v>7</v>
      </c>
      <c r="AJ76">
        <v>6</v>
      </c>
      <c r="AK76" t="s">
        <v>35</v>
      </c>
      <c r="AL76" t="s">
        <v>35</v>
      </c>
      <c r="AM76" s="212" t="s">
        <v>35</v>
      </c>
      <c r="AN76">
        <v>5</v>
      </c>
      <c r="AO76">
        <v>5</v>
      </c>
      <c r="AP76" s="212">
        <v>5</v>
      </c>
      <c r="AQ76" s="78" t="s">
        <v>35</v>
      </c>
      <c r="AR76" s="212" t="s">
        <v>38</v>
      </c>
      <c r="AS76" s="22">
        <f t="shared" si="85"/>
        <v>0.83333333333333348</v>
      </c>
      <c r="AT76" s="23" t="str">
        <f t="shared" si="86"/>
        <v>Minors</v>
      </c>
      <c r="AU76" s="22">
        <f t="shared" si="87"/>
        <v>1.1666666666666665</v>
      </c>
      <c r="AV76" s="22" t="str">
        <f t="shared" si="88"/>
        <v>Minors</v>
      </c>
      <c r="AW76" s="23">
        <f t="shared" si="89"/>
        <v>1.1666666666666665</v>
      </c>
      <c r="AX76" s="23" t="str">
        <f t="shared" si="90"/>
        <v>Minors</v>
      </c>
      <c r="AY76" s="64">
        <f t="shared" si="91"/>
        <v>0</v>
      </c>
      <c r="AZ76" s="65">
        <f t="shared" si="92"/>
        <v>0</v>
      </c>
      <c r="BA76" s="65">
        <f t="shared" si="93"/>
        <v>0</v>
      </c>
      <c r="BB76" s="65">
        <f t="shared" si="94"/>
        <v>0</v>
      </c>
      <c r="BC76" s="65">
        <f t="shared" si="95"/>
        <v>0</v>
      </c>
      <c r="BD76" s="65">
        <f t="shared" si="96"/>
        <v>0</v>
      </c>
      <c r="BE76" s="65">
        <f t="shared" si="97"/>
        <v>0</v>
      </c>
      <c r="BF76" s="65">
        <f t="shared" si="98"/>
        <v>0</v>
      </c>
      <c r="BG76" s="21">
        <f t="shared" si="99"/>
        <v>0</v>
      </c>
      <c r="BH76" s="64">
        <f t="shared" si="100"/>
        <v>0</v>
      </c>
      <c r="BI76" s="65">
        <f t="shared" si="101"/>
        <v>0</v>
      </c>
      <c r="BJ76" s="65">
        <f t="shared" si="102"/>
        <v>0</v>
      </c>
      <c r="BK76" s="65">
        <f t="shared" si="103"/>
        <v>0</v>
      </c>
      <c r="BL76" s="65">
        <f t="shared" si="104"/>
        <v>0</v>
      </c>
      <c r="BM76" s="65">
        <f t="shared" si="105"/>
        <v>0</v>
      </c>
      <c r="BN76" s="65">
        <f t="shared" si="106"/>
        <v>0</v>
      </c>
      <c r="BO76" s="65">
        <f t="shared" si="107"/>
        <v>0</v>
      </c>
      <c r="BP76" s="21">
        <f t="shared" si="108"/>
        <v>0</v>
      </c>
      <c r="BQ76" s="21">
        <f t="shared" si="109"/>
        <v>0</v>
      </c>
      <c r="BR76" s="24">
        <f t="shared" si="110"/>
        <v>2</v>
      </c>
      <c r="BS76" s="20" t="str">
        <f t="shared" si="111"/>
        <v/>
      </c>
      <c r="BT76" s="340">
        <f>IF(S76="-","-",VLOOKUP($A76,KALBat!$A$10:$AR$1193,BT$9,FALSE)-S76)</f>
        <v>0</v>
      </c>
      <c r="BU76" s="340">
        <f>IF(T76="-","-",VLOOKUP($A76,KALBat!$A$10:$AR$1193,BU$9,FALSE)-T76)</f>
        <v>0</v>
      </c>
      <c r="BV76" s="340">
        <f>IF(U76="-","-",VLOOKUP($A76,KALBat!$A$10:$AR$1193,BV$9,FALSE)-U76)</f>
        <v>0</v>
      </c>
      <c r="BW76" s="340">
        <f>IF(V76="-","-",VLOOKUP($A76,KALBat!$A$10:$AR$1193,BW$9,FALSE)-V76)</f>
        <v>0</v>
      </c>
      <c r="BX76" s="340">
        <f>IF(W76="-","-",VLOOKUP($A76,KALBat!$A$10:$AR$1193,BX$9,FALSE)-W76)</f>
        <v>0</v>
      </c>
      <c r="BY76" s="340">
        <f>IF(X76="-","-",VLOOKUP($A76,KALBat!$A$10:$AR$1193,BY$9,FALSE)-X76)</f>
        <v>0</v>
      </c>
      <c r="BZ76" s="340">
        <f>IF(Y76="-","-",VLOOKUP($A76,KALBat!$A$10:$AR$1193,BZ$9,FALSE)-Y76)</f>
        <v>0</v>
      </c>
      <c r="CA76" s="340">
        <f>IF(Z76="-","-",VLOOKUP($A76,KALBat!$A$10:$AR$1193,CA$9,FALSE)-Z76)</f>
        <v>0</v>
      </c>
      <c r="CB76" s="340">
        <f>IF(AA76="-","-",VLOOKUP($A76,KALBat!$A$10:$AR$1193,CB$9,FALSE)-AA76)</f>
        <v>0</v>
      </c>
      <c r="CC76" s="340">
        <f>IF(AB76="-","-",VLOOKUP($A76,KALBat!$A$10:$AR$1193,CC$9,FALSE)-AB76)</f>
        <v>0</v>
      </c>
      <c r="CD76" s="340">
        <f>IF(AC76="-","-",VLOOKUP($A76,KALBat!$A$10:$AR$1193,CD$9,FALSE)-AC76)</f>
        <v>0</v>
      </c>
      <c r="CE76" s="340">
        <f>IF(AD76="-","-",VLOOKUP($A76,KALBat!$A$10:$AR$1193,CE$9,FALSE)-AD76)</f>
        <v>0</v>
      </c>
      <c r="CF76" s="340">
        <f>IF(AE76="-","-",VLOOKUP($A76,KALBat!$A$10:$AR$1193,CF$9,FALSE)-AE76)</f>
        <v>0</v>
      </c>
      <c r="CG76" s="340" t="str">
        <f>IF(AF76="-","-",VLOOKUP($A76,KALBat!$A$10:$AR$1193,CG$9,FALSE)-AF76)</f>
        <v>-</v>
      </c>
      <c r="CH76" s="340" t="str">
        <f>IF(AG76="-","-",VLOOKUP($A76,KALBat!$A$10:$AR$1193,CH$9,FALSE)-AG76)</f>
        <v>-</v>
      </c>
      <c r="CI76" s="340">
        <f>IF(AH76="-","-",VLOOKUP($A76,KALBat!$A$10:$AR$1193,CI$9,FALSE)-AH76)</f>
        <v>0</v>
      </c>
      <c r="CJ76" s="340">
        <f>IF(AI76="-","-",VLOOKUP($A76,KALBat!$A$10:$AR$1193,CJ$9,FALSE)-AI76)</f>
        <v>1</v>
      </c>
      <c r="CK76" s="340">
        <f>IF(AJ76="-","-",VLOOKUP($A76,KALBat!$A$10:$AR$1193,CK$9,FALSE)-AJ76)</f>
        <v>0</v>
      </c>
      <c r="CL76" s="340" t="str">
        <f>IF(AK76="-","-",VLOOKUP($A76,KALBat!$A$10:$AR$1193,CL$9,FALSE)-AK76)</f>
        <v>-</v>
      </c>
      <c r="CM76" s="340" t="str">
        <f>IF(AL76="-","-",VLOOKUP($A76,KALBat!$A$10:$AR$1193,CM$9,FALSE)-AL76)</f>
        <v>-</v>
      </c>
      <c r="CN76" s="340" t="str">
        <f>IF(AM76="-","-",VLOOKUP($A76,KALBat!$A$10:$AR$1193,CN$9,FALSE)-AM76)</f>
        <v>-</v>
      </c>
      <c r="CO76" s="340">
        <f>IF(AN76="-","-",VLOOKUP($A76,KALBat!$A$10:$AR$1193,CO$9,FALSE)-AN76)</f>
        <v>-1</v>
      </c>
      <c r="CP76" s="340">
        <f>IF(AO76="-","-",VLOOKUP($A76,KALBat!$A$10:$AR$1193,CP$9,FALSE)-AO76)</f>
        <v>0</v>
      </c>
      <c r="CQ76" s="340">
        <f>IF(AP76="-","-",VLOOKUP($A76,KALBat!$A$10:$AR$1193,CQ$9,FALSE)-AP76)</f>
        <v>0</v>
      </c>
      <c r="CR76" s="84">
        <f t="shared" si="112"/>
        <v>0</v>
      </c>
      <c r="CS76" s="84">
        <f t="shared" si="113"/>
        <v>0</v>
      </c>
      <c r="CT76" s="84">
        <f t="shared" si="114"/>
        <v>1</v>
      </c>
      <c r="CU76" s="84">
        <f t="shared" si="115"/>
        <v>-1</v>
      </c>
      <c r="CV76" s="84">
        <f t="shared" si="116"/>
        <v>0</v>
      </c>
    </row>
    <row r="77" spans="1:100" x14ac:dyDescent="0.25">
      <c r="A77" s="340" t="str">
        <f t="shared" si="117"/>
        <v>Suk-joo Son</v>
      </c>
      <c r="B77" s="339"/>
      <c r="C77" s="339"/>
      <c r="D77" s="339" t="str">
        <f t="shared" si="118"/>
        <v>-</v>
      </c>
      <c r="E77" s="339" t="str">
        <f t="shared" si="119"/>
        <v>-</v>
      </c>
      <c r="F77" s="339" t="str">
        <f t="shared" si="120"/>
        <v>K</v>
      </c>
      <c r="G77" t="s">
        <v>87</v>
      </c>
      <c r="H77" t="s">
        <v>716</v>
      </c>
      <c r="I77" s="339" t="s">
        <v>717</v>
      </c>
      <c r="J77" t="s">
        <v>553</v>
      </c>
      <c r="K77" t="s">
        <v>200</v>
      </c>
      <c r="L77">
        <v>21</v>
      </c>
      <c r="M77" t="s">
        <v>94</v>
      </c>
      <c r="N77" t="s">
        <v>94</v>
      </c>
      <c r="O77" t="s">
        <v>40</v>
      </c>
      <c r="P77" s="212" t="s">
        <v>40</v>
      </c>
      <c r="Q77" t="s">
        <v>214</v>
      </c>
      <c r="R77" s="212" t="s">
        <v>214</v>
      </c>
      <c r="S77">
        <v>3</v>
      </c>
      <c r="T77">
        <v>3</v>
      </c>
      <c r="U77">
        <v>1</v>
      </c>
      <c r="V77">
        <v>3</v>
      </c>
      <c r="W77" s="212">
        <v>3</v>
      </c>
      <c r="X77">
        <v>3</v>
      </c>
      <c r="Y77">
        <v>4</v>
      </c>
      <c r="Z77">
        <v>1</v>
      </c>
      <c r="AA77">
        <v>4</v>
      </c>
      <c r="AB77" s="212">
        <v>4</v>
      </c>
      <c r="AC77">
        <v>7</v>
      </c>
      <c r="AD77">
        <v>7</v>
      </c>
      <c r="AE77">
        <v>1</v>
      </c>
      <c r="AF77" t="s">
        <v>35</v>
      </c>
      <c r="AG77" t="s">
        <v>35</v>
      </c>
      <c r="AH77" t="s">
        <v>35</v>
      </c>
      <c r="AI77" t="s">
        <v>35</v>
      </c>
      <c r="AJ77">
        <v>9</v>
      </c>
      <c r="AK77" t="s">
        <v>35</v>
      </c>
      <c r="AL77" t="s">
        <v>35</v>
      </c>
      <c r="AM77" s="212" t="s">
        <v>35</v>
      </c>
      <c r="AN77">
        <v>3</v>
      </c>
      <c r="AO77">
        <v>6</v>
      </c>
      <c r="AP77" s="212">
        <v>7</v>
      </c>
      <c r="AQ77" s="78" t="s">
        <v>35</v>
      </c>
      <c r="AR77" s="212">
        <v>0</v>
      </c>
      <c r="AS77" s="6">
        <f t="shared" si="85"/>
        <v>0.83333333333333348</v>
      </c>
      <c r="AT77" s="9" t="str">
        <f t="shared" si="86"/>
        <v>Minors</v>
      </c>
      <c r="AU77" s="6">
        <f t="shared" si="87"/>
        <v>1.1666666666666665</v>
      </c>
      <c r="AV77" s="6" t="str">
        <f t="shared" si="88"/>
        <v>Minors</v>
      </c>
      <c r="AW77" s="9">
        <f t="shared" si="89"/>
        <v>1.1666666666666665</v>
      </c>
      <c r="AX77" s="9" t="str">
        <f t="shared" si="90"/>
        <v>Minors</v>
      </c>
      <c r="AY77" s="331">
        <f t="shared" si="91"/>
        <v>0</v>
      </c>
      <c r="AZ77" s="326">
        <f t="shared" si="92"/>
        <v>0</v>
      </c>
      <c r="BA77" s="326">
        <f t="shared" si="93"/>
        <v>0</v>
      </c>
      <c r="BB77" s="326">
        <f t="shared" si="94"/>
        <v>0</v>
      </c>
      <c r="BC77" s="326">
        <f t="shared" si="95"/>
        <v>0</v>
      </c>
      <c r="BD77" s="326">
        <f t="shared" si="96"/>
        <v>0</v>
      </c>
      <c r="BE77" s="326">
        <f t="shared" si="97"/>
        <v>0</v>
      </c>
      <c r="BF77" s="326">
        <f t="shared" si="98"/>
        <v>0</v>
      </c>
      <c r="BG77" s="327">
        <f t="shared" si="99"/>
        <v>0</v>
      </c>
      <c r="BH77" s="331">
        <f t="shared" si="100"/>
        <v>0</v>
      </c>
      <c r="BI77" s="326">
        <f t="shared" si="101"/>
        <v>0</v>
      </c>
      <c r="BJ77" s="326">
        <f t="shared" si="102"/>
        <v>0</v>
      </c>
      <c r="BK77" s="326">
        <f t="shared" si="103"/>
        <v>0</v>
      </c>
      <c r="BL77" s="326">
        <f t="shared" si="104"/>
        <v>0</v>
      </c>
      <c r="BM77" s="326">
        <f t="shared" si="105"/>
        <v>0</v>
      </c>
      <c r="BN77" s="326">
        <f t="shared" si="106"/>
        <v>0</v>
      </c>
      <c r="BO77" s="326">
        <f t="shared" si="107"/>
        <v>0</v>
      </c>
      <c r="BP77" s="327">
        <f t="shared" si="108"/>
        <v>0</v>
      </c>
      <c r="BQ77" s="327">
        <f t="shared" si="109"/>
        <v>1</v>
      </c>
      <c r="BR77" s="7">
        <f t="shared" si="110"/>
        <v>2</v>
      </c>
      <c r="BS77" t="str">
        <f t="shared" si="111"/>
        <v/>
      </c>
      <c r="BT77" s="340" t="e">
        <f>IF(S77="-","-",VLOOKUP($A77,KALBat!$A$10:$AR$1193,BT$9,FALSE)-S77)</f>
        <v>#N/A</v>
      </c>
      <c r="BU77" s="340" t="e">
        <f>IF(T77="-","-",VLOOKUP($A77,KALBat!$A$10:$AR$1193,BU$9,FALSE)-T77)</f>
        <v>#N/A</v>
      </c>
      <c r="BV77" s="340" t="e">
        <f>IF(U77="-","-",VLOOKUP($A77,KALBat!$A$10:$AR$1193,BV$9,FALSE)-U77)</f>
        <v>#N/A</v>
      </c>
      <c r="BW77" s="340" t="e">
        <f>IF(V77="-","-",VLOOKUP($A77,KALBat!$A$10:$AR$1193,BW$9,FALSE)-V77)</f>
        <v>#N/A</v>
      </c>
      <c r="BX77" s="340" t="e">
        <f>IF(W77="-","-",VLOOKUP($A77,KALBat!$A$10:$AR$1193,BX$9,FALSE)-W77)</f>
        <v>#N/A</v>
      </c>
      <c r="BY77" s="340" t="e">
        <f>IF(X77="-","-",VLOOKUP($A77,KALBat!$A$10:$AR$1193,BY$9,FALSE)-X77)</f>
        <v>#N/A</v>
      </c>
      <c r="BZ77" s="340" t="e">
        <f>IF(Y77="-","-",VLOOKUP($A77,KALBat!$A$10:$AR$1193,BZ$9,FALSE)-Y77)</f>
        <v>#N/A</v>
      </c>
      <c r="CA77" s="340" t="e">
        <f>IF(Z77="-","-",VLOOKUP($A77,KALBat!$A$10:$AR$1193,CA$9,FALSE)-Z77)</f>
        <v>#N/A</v>
      </c>
      <c r="CB77" s="340" t="e">
        <f>IF(AA77="-","-",VLOOKUP($A77,KALBat!$A$10:$AR$1193,CB$9,FALSE)-AA77)</f>
        <v>#N/A</v>
      </c>
      <c r="CC77" s="340" t="e">
        <f>IF(AB77="-","-",VLOOKUP($A77,KALBat!$A$10:$AR$1193,CC$9,FALSE)-AB77)</f>
        <v>#N/A</v>
      </c>
      <c r="CD77" s="340" t="e">
        <f>IF(AC77="-","-",VLOOKUP($A77,KALBat!$A$10:$AR$1193,CD$9,FALSE)-AC77)</f>
        <v>#N/A</v>
      </c>
      <c r="CE77" s="340" t="e">
        <f>IF(AD77="-","-",VLOOKUP($A77,KALBat!$A$10:$AR$1193,CE$9,FALSE)-AD77)</f>
        <v>#N/A</v>
      </c>
      <c r="CF77" s="340" t="e">
        <f>IF(AE77="-","-",VLOOKUP($A77,KALBat!$A$10:$AR$1193,CF$9,FALSE)-AE77)</f>
        <v>#N/A</v>
      </c>
      <c r="CG77" s="340" t="str">
        <f>IF(AF77="-","-",VLOOKUP($A77,KALBat!$A$10:$AR$1193,CG$9,FALSE)-AF77)</f>
        <v>-</v>
      </c>
      <c r="CH77" s="340" t="str">
        <f>IF(AG77="-","-",VLOOKUP($A77,KALBat!$A$10:$AR$1193,CH$9,FALSE)-AG77)</f>
        <v>-</v>
      </c>
      <c r="CI77" s="340" t="str">
        <f>IF(AH77="-","-",VLOOKUP($A77,KALBat!$A$10:$AR$1193,CI$9,FALSE)-AH77)</f>
        <v>-</v>
      </c>
      <c r="CJ77" s="340" t="str">
        <f>IF(AI77="-","-",VLOOKUP($A77,KALBat!$A$10:$AR$1193,CJ$9,FALSE)-AI77)</f>
        <v>-</v>
      </c>
      <c r="CK77" s="340" t="e">
        <f>IF(AJ77="-","-",VLOOKUP($A77,KALBat!$A$10:$AR$1193,CK$9,FALSE)-AJ77)</f>
        <v>#N/A</v>
      </c>
      <c r="CL77" s="340" t="str">
        <f>IF(AK77="-","-",VLOOKUP($A77,KALBat!$A$10:$AR$1193,CL$9,FALSE)-AK77)</f>
        <v>-</v>
      </c>
      <c r="CM77" s="340" t="str">
        <f>IF(AL77="-","-",VLOOKUP($A77,KALBat!$A$10:$AR$1193,CM$9,FALSE)-AL77)</f>
        <v>-</v>
      </c>
      <c r="CN77" s="340" t="str">
        <f>IF(AM77="-","-",VLOOKUP($A77,KALBat!$A$10:$AR$1193,CN$9,FALSE)-AM77)</f>
        <v>-</v>
      </c>
      <c r="CO77" s="340" t="e">
        <f>IF(AN77="-","-",VLOOKUP($A77,KALBat!$A$10:$AR$1193,CO$9,FALSE)-AN77)</f>
        <v>#N/A</v>
      </c>
      <c r="CP77" s="340" t="e">
        <f>IF(AO77="-","-",VLOOKUP($A77,KALBat!$A$10:$AR$1193,CP$9,FALSE)-AO77)</f>
        <v>#N/A</v>
      </c>
      <c r="CQ77" s="340" t="e">
        <f>IF(AP77="-","-",VLOOKUP($A77,KALBat!$A$10:$AR$1193,CQ$9,FALSE)-AP77)</f>
        <v>#N/A</v>
      </c>
      <c r="CR77" s="84" t="e">
        <f t="shared" si="112"/>
        <v>#N/A</v>
      </c>
      <c r="CS77" s="84" t="e">
        <f t="shared" si="113"/>
        <v>#N/A</v>
      </c>
      <c r="CT77" s="84" t="e">
        <f t="shared" si="114"/>
        <v>#N/A</v>
      </c>
      <c r="CU77" s="84" t="e">
        <f t="shared" si="115"/>
        <v>#N/A</v>
      </c>
      <c r="CV77" s="84" t="e">
        <f t="shared" si="116"/>
        <v>#N/A</v>
      </c>
    </row>
    <row r="78" spans="1:100" x14ac:dyDescent="0.25">
      <c r="A78" s="340" t="str">
        <f t="shared" si="117"/>
        <v>Wayne Sterling</v>
      </c>
      <c r="B78" s="339"/>
      <c r="C78" s="339"/>
      <c r="D78" s="339" t="str">
        <f t="shared" si="118"/>
        <v>-</v>
      </c>
      <c r="E78" s="339" t="str">
        <f t="shared" si="119"/>
        <v>-</v>
      </c>
      <c r="F78" s="339" t="str">
        <f t="shared" si="120"/>
        <v>K</v>
      </c>
      <c r="G78" t="s">
        <v>13</v>
      </c>
      <c r="H78" t="s">
        <v>511</v>
      </c>
      <c r="I78" s="339" t="s">
        <v>718</v>
      </c>
      <c r="J78" t="s">
        <v>531</v>
      </c>
      <c r="K78" t="s">
        <v>295</v>
      </c>
      <c r="L78">
        <v>21</v>
      </c>
      <c r="M78" t="s">
        <v>93</v>
      </c>
      <c r="N78" t="s">
        <v>93</v>
      </c>
      <c r="O78" t="s">
        <v>40</v>
      </c>
      <c r="P78" s="212" t="s">
        <v>40</v>
      </c>
      <c r="Q78" t="s">
        <v>214</v>
      </c>
      <c r="R78" s="212" t="s">
        <v>214</v>
      </c>
      <c r="S78">
        <v>3</v>
      </c>
      <c r="T78">
        <v>2</v>
      </c>
      <c r="U78">
        <v>1</v>
      </c>
      <c r="V78">
        <v>1</v>
      </c>
      <c r="W78" s="212">
        <v>2</v>
      </c>
      <c r="X78">
        <v>3</v>
      </c>
      <c r="Y78">
        <v>2</v>
      </c>
      <c r="Z78">
        <v>1</v>
      </c>
      <c r="AA78">
        <v>1</v>
      </c>
      <c r="AB78" s="212">
        <v>4</v>
      </c>
      <c r="AC78">
        <v>7</v>
      </c>
      <c r="AD78">
        <v>5</v>
      </c>
      <c r="AE78">
        <v>1</v>
      </c>
      <c r="AF78" t="s">
        <v>35</v>
      </c>
      <c r="AG78" t="s">
        <v>35</v>
      </c>
      <c r="AH78" t="s">
        <v>35</v>
      </c>
      <c r="AI78" t="s">
        <v>35</v>
      </c>
      <c r="AJ78" t="s">
        <v>35</v>
      </c>
      <c r="AK78" t="s">
        <v>35</v>
      </c>
      <c r="AL78" t="s">
        <v>35</v>
      </c>
      <c r="AM78" s="212" t="s">
        <v>35</v>
      </c>
      <c r="AN78">
        <v>1</v>
      </c>
      <c r="AO78">
        <v>1</v>
      </c>
      <c r="AP78" s="212">
        <v>1</v>
      </c>
      <c r="AQ78" s="78" t="s">
        <v>35</v>
      </c>
      <c r="AR78" s="212">
        <v>0</v>
      </c>
      <c r="AS78" s="22">
        <f t="shared" si="85"/>
        <v>0.16666666666666674</v>
      </c>
      <c r="AT78" s="23" t="str">
        <f t="shared" si="86"/>
        <v>Minors</v>
      </c>
      <c r="AU78" s="22">
        <f t="shared" si="87"/>
        <v>0.16666666666666674</v>
      </c>
      <c r="AV78" s="22" t="str">
        <f t="shared" si="88"/>
        <v>Minors</v>
      </c>
      <c r="AW78" s="23">
        <f t="shared" si="89"/>
        <v>0.16666666666666674</v>
      </c>
      <c r="AX78" s="23" t="str">
        <f t="shared" si="90"/>
        <v>Minors</v>
      </c>
      <c r="AY78" s="64">
        <f t="shared" si="91"/>
        <v>0</v>
      </c>
      <c r="AZ78" s="65">
        <f t="shared" si="92"/>
        <v>0</v>
      </c>
      <c r="BA78" s="65">
        <f t="shared" si="93"/>
        <v>0</v>
      </c>
      <c r="BB78" s="65">
        <f t="shared" si="94"/>
        <v>0</v>
      </c>
      <c r="BC78" s="65">
        <f t="shared" si="95"/>
        <v>0</v>
      </c>
      <c r="BD78" s="65">
        <f t="shared" si="96"/>
        <v>0</v>
      </c>
      <c r="BE78" s="65">
        <f t="shared" si="97"/>
        <v>0</v>
      </c>
      <c r="BF78" s="65">
        <f t="shared" si="98"/>
        <v>0</v>
      </c>
      <c r="BG78" s="21">
        <f t="shared" si="99"/>
        <v>0</v>
      </c>
      <c r="BH78" s="64">
        <f t="shared" si="100"/>
        <v>0</v>
      </c>
      <c r="BI78" s="65">
        <f t="shared" si="101"/>
        <v>0</v>
      </c>
      <c r="BJ78" s="65">
        <f t="shared" si="102"/>
        <v>0</v>
      </c>
      <c r="BK78" s="65">
        <f t="shared" si="103"/>
        <v>0</v>
      </c>
      <c r="BL78" s="65">
        <f t="shared" si="104"/>
        <v>0</v>
      </c>
      <c r="BM78" s="65">
        <f t="shared" si="105"/>
        <v>0</v>
      </c>
      <c r="BN78" s="65">
        <f t="shared" si="106"/>
        <v>0</v>
      </c>
      <c r="BO78" s="65">
        <f t="shared" si="107"/>
        <v>0</v>
      </c>
      <c r="BP78" s="21">
        <f t="shared" si="108"/>
        <v>0</v>
      </c>
      <c r="BQ78" s="21">
        <f t="shared" si="109"/>
        <v>0</v>
      </c>
      <c r="BR78" s="24">
        <f t="shared" si="110"/>
        <v>0</v>
      </c>
      <c r="BS78" s="20" t="str">
        <f t="shared" si="111"/>
        <v/>
      </c>
      <c r="BT78" s="340" t="e">
        <f>IF(S78="-","-",VLOOKUP($A78,KALBat!$A$10:$AR$1193,BT$9,FALSE)-S78)</f>
        <v>#N/A</v>
      </c>
      <c r="BU78" s="340" t="e">
        <f>IF(T78="-","-",VLOOKUP($A78,KALBat!$A$10:$AR$1193,BU$9,FALSE)-T78)</f>
        <v>#N/A</v>
      </c>
      <c r="BV78" s="340" t="e">
        <f>IF(U78="-","-",VLOOKUP($A78,KALBat!$A$10:$AR$1193,BV$9,FALSE)-U78)</f>
        <v>#N/A</v>
      </c>
      <c r="BW78" s="340" t="e">
        <f>IF(V78="-","-",VLOOKUP($A78,KALBat!$A$10:$AR$1193,BW$9,FALSE)-V78)</f>
        <v>#N/A</v>
      </c>
      <c r="BX78" s="340" t="e">
        <f>IF(W78="-","-",VLOOKUP($A78,KALBat!$A$10:$AR$1193,BX$9,FALSE)-W78)</f>
        <v>#N/A</v>
      </c>
      <c r="BY78" s="340" t="e">
        <f>IF(X78="-","-",VLOOKUP($A78,KALBat!$A$10:$AR$1193,BY$9,FALSE)-X78)</f>
        <v>#N/A</v>
      </c>
      <c r="BZ78" s="340" t="e">
        <f>IF(Y78="-","-",VLOOKUP($A78,KALBat!$A$10:$AR$1193,BZ$9,FALSE)-Y78)</f>
        <v>#N/A</v>
      </c>
      <c r="CA78" s="340" t="e">
        <f>IF(Z78="-","-",VLOOKUP($A78,KALBat!$A$10:$AR$1193,CA$9,FALSE)-Z78)</f>
        <v>#N/A</v>
      </c>
      <c r="CB78" s="340" t="e">
        <f>IF(AA78="-","-",VLOOKUP($A78,KALBat!$A$10:$AR$1193,CB$9,FALSE)-AA78)</f>
        <v>#N/A</v>
      </c>
      <c r="CC78" s="340" t="e">
        <f>IF(AB78="-","-",VLOOKUP($A78,KALBat!$A$10:$AR$1193,CC$9,FALSE)-AB78)</f>
        <v>#N/A</v>
      </c>
      <c r="CD78" s="340" t="e">
        <f>IF(AC78="-","-",VLOOKUP($A78,KALBat!$A$10:$AR$1193,CD$9,FALSE)-AC78)</f>
        <v>#N/A</v>
      </c>
      <c r="CE78" s="340" t="e">
        <f>IF(AD78="-","-",VLOOKUP($A78,KALBat!$A$10:$AR$1193,CE$9,FALSE)-AD78)</f>
        <v>#N/A</v>
      </c>
      <c r="CF78" s="340" t="e">
        <f>IF(AE78="-","-",VLOOKUP($A78,KALBat!$A$10:$AR$1193,CF$9,FALSE)-AE78)</f>
        <v>#N/A</v>
      </c>
      <c r="CG78" s="340" t="str">
        <f>IF(AF78="-","-",VLOOKUP($A78,KALBat!$A$10:$AR$1193,CG$9,FALSE)-AF78)</f>
        <v>-</v>
      </c>
      <c r="CH78" s="340" t="str">
        <f>IF(AG78="-","-",VLOOKUP($A78,KALBat!$A$10:$AR$1193,CH$9,FALSE)-AG78)</f>
        <v>-</v>
      </c>
      <c r="CI78" s="340" t="str">
        <f>IF(AH78="-","-",VLOOKUP($A78,KALBat!$A$10:$AR$1193,CI$9,FALSE)-AH78)</f>
        <v>-</v>
      </c>
      <c r="CJ78" s="340" t="str">
        <f>IF(AI78="-","-",VLOOKUP($A78,KALBat!$A$10:$AR$1193,CJ$9,FALSE)-AI78)</f>
        <v>-</v>
      </c>
      <c r="CK78" s="340" t="str">
        <f>IF(AJ78="-","-",VLOOKUP($A78,KALBat!$A$10:$AR$1193,CK$9,FALSE)-AJ78)</f>
        <v>-</v>
      </c>
      <c r="CL78" s="340" t="str">
        <f>IF(AK78="-","-",VLOOKUP($A78,KALBat!$A$10:$AR$1193,CL$9,FALSE)-AK78)</f>
        <v>-</v>
      </c>
      <c r="CM78" s="340" t="str">
        <f>IF(AL78="-","-",VLOOKUP($A78,KALBat!$A$10:$AR$1193,CM$9,FALSE)-AL78)</f>
        <v>-</v>
      </c>
      <c r="CN78" s="340" t="str">
        <f>IF(AM78="-","-",VLOOKUP($A78,KALBat!$A$10:$AR$1193,CN$9,FALSE)-AM78)</f>
        <v>-</v>
      </c>
      <c r="CO78" s="340" t="e">
        <f>IF(AN78="-","-",VLOOKUP($A78,KALBat!$A$10:$AR$1193,CO$9,FALSE)-AN78)</f>
        <v>#N/A</v>
      </c>
      <c r="CP78" s="340" t="e">
        <f>IF(AO78="-","-",VLOOKUP($A78,KALBat!$A$10:$AR$1193,CP$9,FALSE)-AO78)</f>
        <v>#N/A</v>
      </c>
      <c r="CQ78" s="340" t="e">
        <f>IF(AP78="-","-",VLOOKUP($A78,KALBat!$A$10:$AR$1193,CQ$9,FALSE)-AP78)</f>
        <v>#N/A</v>
      </c>
      <c r="CR78" s="84" t="e">
        <f t="shared" si="112"/>
        <v>#N/A</v>
      </c>
      <c r="CS78" s="84" t="e">
        <f t="shared" si="113"/>
        <v>#N/A</v>
      </c>
      <c r="CT78" s="84" t="e">
        <f t="shared" si="114"/>
        <v>#N/A</v>
      </c>
      <c r="CU78" s="84" t="e">
        <f t="shared" si="115"/>
        <v>#N/A</v>
      </c>
      <c r="CV78" s="84" t="e">
        <f t="shared" si="116"/>
        <v>#N/A</v>
      </c>
    </row>
    <row r="79" spans="1:100" x14ac:dyDescent="0.25">
      <c r="A79" s="340" t="str">
        <f t="shared" si="117"/>
        <v>Marcello Tillett</v>
      </c>
      <c r="B79" s="339"/>
      <c r="C79" s="339"/>
      <c r="D79" s="339" t="str">
        <f t="shared" si="118"/>
        <v>-</v>
      </c>
      <c r="E79" s="339" t="str">
        <f t="shared" si="119"/>
        <v>-</v>
      </c>
      <c r="F79" s="339" t="str">
        <f t="shared" si="120"/>
        <v>K</v>
      </c>
      <c r="G79" t="s">
        <v>90</v>
      </c>
      <c r="H79" t="s">
        <v>725</v>
      </c>
      <c r="I79" s="339" t="s">
        <v>726</v>
      </c>
      <c r="J79" t="s">
        <v>533</v>
      </c>
      <c r="K79" t="s">
        <v>199</v>
      </c>
      <c r="L79">
        <v>23</v>
      </c>
      <c r="M79" t="s">
        <v>94</v>
      </c>
      <c r="N79" t="s">
        <v>94</v>
      </c>
      <c r="O79" t="s">
        <v>40</v>
      </c>
      <c r="P79" s="212" t="s">
        <v>40</v>
      </c>
      <c r="Q79" t="s">
        <v>214</v>
      </c>
      <c r="R79" s="212" t="s">
        <v>214</v>
      </c>
      <c r="S79">
        <v>3</v>
      </c>
      <c r="T79">
        <v>3</v>
      </c>
      <c r="U79">
        <v>4</v>
      </c>
      <c r="V79">
        <v>5</v>
      </c>
      <c r="W79" s="212">
        <v>4</v>
      </c>
      <c r="X79">
        <v>3</v>
      </c>
      <c r="Y79">
        <v>4</v>
      </c>
      <c r="Z79">
        <v>5</v>
      </c>
      <c r="AA79">
        <v>6</v>
      </c>
      <c r="AB79" s="212">
        <v>4</v>
      </c>
      <c r="AC79">
        <v>6</v>
      </c>
      <c r="AD79">
        <v>9</v>
      </c>
      <c r="AE79">
        <v>1</v>
      </c>
      <c r="AF79" t="s">
        <v>35</v>
      </c>
      <c r="AG79">
        <v>1</v>
      </c>
      <c r="AH79" t="s">
        <v>35</v>
      </c>
      <c r="AI79" t="s">
        <v>35</v>
      </c>
      <c r="AJ79" t="s">
        <v>35</v>
      </c>
      <c r="AK79">
        <v>7</v>
      </c>
      <c r="AL79" t="s">
        <v>35</v>
      </c>
      <c r="AM79" s="212">
        <v>6</v>
      </c>
      <c r="AN79">
        <v>9</v>
      </c>
      <c r="AO79">
        <v>9</v>
      </c>
      <c r="AP79" s="212">
        <v>8</v>
      </c>
      <c r="AQ79" s="78" t="s">
        <v>35</v>
      </c>
      <c r="AR79" s="212" t="s">
        <v>38</v>
      </c>
      <c r="AS79" s="6">
        <f t="shared" si="85"/>
        <v>2.5</v>
      </c>
      <c r="AT79" s="9" t="str">
        <f t="shared" si="86"/>
        <v>Minors</v>
      </c>
      <c r="AU79" s="6">
        <f t="shared" si="87"/>
        <v>3.166666666666667</v>
      </c>
      <c r="AV79" s="6" t="str">
        <f t="shared" si="88"/>
        <v>Minors</v>
      </c>
      <c r="AW79" s="9">
        <f t="shared" si="89"/>
        <v>3.166666666666667</v>
      </c>
      <c r="AX79" s="9" t="str">
        <f t="shared" si="90"/>
        <v>Minors</v>
      </c>
      <c r="AY79" s="331">
        <f t="shared" si="91"/>
        <v>0</v>
      </c>
      <c r="AZ79" s="326">
        <f t="shared" si="92"/>
        <v>0</v>
      </c>
      <c r="BA79" s="326">
        <f t="shared" si="93"/>
        <v>0</v>
      </c>
      <c r="BB79" s="326">
        <f t="shared" si="94"/>
        <v>0</v>
      </c>
      <c r="BC79" s="326">
        <f t="shared" si="95"/>
        <v>0</v>
      </c>
      <c r="BD79" s="326">
        <f t="shared" si="96"/>
        <v>0</v>
      </c>
      <c r="BE79" s="326">
        <f t="shared" si="97"/>
        <v>0</v>
      </c>
      <c r="BF79" s="326">
        <f t="shared" si="98"/>
        <v>0</v>
      </c>
      <c r="BG79" s="327">
        <f t="shared" si="99"/>
        <v>0</v>
      </c>
      <c r="BH79" s="331">
        <f t="shared" si="100"/>
        <v>0</v>
      </c>
      <c r="BI79" s="326">
        <f t="shared" si="101"/>
        <v>0</v>
      </c>
      <c r="BJ79" s="326">
        <f t="shared" si="102"/>
        <v>0</v>
      </c>
      <c r="BK79" s="326">
        <f t="shared" si="103"/>
        <v>0</v>
      </c>
      <c r="BL79" s="326">
        <f t="shared" si="104"/>
        <v>0</v>
      </c>
      <c r="BM79" s="326">
        <f t="shared" si="105"/>
        <v>0</v>
      </c>
      <c r="BN79" s="326">
        <f t="shared" si="106"/>
        <v>0</v>
      </c>
      <c r="BO79" s="326">
        <f t="shared" si="107"/>
        <v>0</v>
      </c>
      <c r="BP79" s="327">
        <f t="shared" si="108"/>
        <v>0</v>
      </c>
      <c r="BQ79" s="327">
        <f t="shared" si="109"/>
        <v>4</v>
      </c>
      <c r="BR79" s="7">
        <f t="shared" si="110"/>
        <v>2</v>
      </c>
      <c r="BS79" t="str">
        <f t="shared" si="111"/>
        <v/>
      </c>
      <c r="BT79" s="340">
        <f>IF(S79="-","-",VLOOKUP($A79,KALBat!$A$10:$AR$1193,BT$9,FALSE)-S79)</f>
        <v>0</v>
      </c>
      <c r="BU79" s="340">
        <f>IF(T79="-","-",VLOOKUP($A79,KALBat!$A$10:$AR$1193,BU$9,FALSE)-T79)</f>
        <v>0</v>
      </c>
      <c r="BV79" s="340">
        <f>IF(U79="-","-",VLOOKUP($A79,KALBat!$A$10:$AR$1193,BV$9,FALSE)-U79)</f>
        <v>0</v>
      </c>
      <c r="BW79" s="340">
        <f>IF(V79="-","-",VLOOKUP($A79,KALBat!$A$10:$AR$1193,BW$9,FALSE)-V79)</f>
        <v>-1</v>
      </c>
      <c r="BX79" s="340">
        <f>IF(W79="-","-",VLOOKUP($A79,KALBat!$A$10:$AR$1193,BX$9,FALSE)-W79)</f>
        <v>0</v>
      </c>
      <c r="BY79" s="340">
        <f>IF(X79="-","-",VLOOKUP($A79,KALBat!$A$10:$AR$1193,BY$9,FALSE)-X79)</f>
        <v>0</v>
      </c>
      <c r="BZ79" s="340">
        <f>IF(Y79="-","-",VLOOKUP($A79,KALBat!$A$10:$AR$1193,BZ$9,FALSE)-Y79)</f>
        <v>0</v>
      </c>
      <c r="CA79" s="340">
        <f>IF(Z79="-","-",VLOOKUP($A79,KALBat!$A$10:$AR$1193,CA$9,FALSE)-Z79)</f>
        <v>0</v>
      </c>
      <c r="CB79" s="340">
        <f>IF(AA79="-","-",VLOOKUP($A79,KALBat!$A$10:$AR$1193,CB$9,FALSE)-AA79)</f>
        <v>-2</v>
      </c>
      <c r="CC79" s="340">
        <f>IF(AB79="-","-",VLOOKUP($A79,KALBat!$A$10:$AR$1193,CC$9,FALSE)-AB79)</f>
        <v>0</v>
      </c>
      <c r="CD79" s="340">
        <f>IF(AC79="-","-",VLOOKUP($A79,KALBat!$A$10:$AR$1193,CD$9,FALSE)-AC79)</f>
        <v>0</v>
      </c>
      <c r="CE79" s="340">
        <f>IF(AD79="-","-",VLOOKUP($A79,KALBat!$A$10:$AR$1193,CE$9,FALSE)-AD79)</f>
        <v>0</v>
      </c>
      <c r="CF79" s="340">
        <f>IF(AE79="-","-",VLOOKUP($A79,KALBat!$A$10:$AR$1193,CF$9,FALSE)-AE79)</f>
        <v>0</v>
      </c>
      <c r="CG79" s="340" t="str">
        <f>IF(AF79="-","-",VLOOKUP($A79,KALBat!$A$10:$AR$1193,CG$9,FALSE)-AF79)</f>
        <v>-</v>
      </c>
      <c r="CH79" s="340">
        <f>IF(AG79="-","-",VLOOKUP($A79,KALBat!$A$10:$AR$1193,CH$9,FALSE)-AG79)</f>
        <v>0</v>
      </c>
      <c r="CI79" s="340" t="str">
        <f>IF(AH79="-","-",VLOOKUP($A79,KALBat!$A$10:$AR$1193,CI$9,FALSE)-AH79)</f>
        <v>-</v>
      </c>
      <c r="CJ79" s="340" t="str">
        <f>IF(AI79="-","-",VLOOKUP($A79,KALBat!$A$10:$AR$1193,CJ$9,FALSE)-AI79)</f>
        <v>-</v>
      </c>
      <c r="CK79" s="340" t="str">
        <f>IF(AJ79="-","-",VLOOKUP($A79,KALBat!$A$10:$AR$1193,CK$9,FALSE)-AJ79)</f>
        <v>-</v>
      </c>
      <c r="CL79" s="340">
        <f>IF(AK79="-","-",VLOOKUP($A79,KALBat!$A$10:$AR$1193,CL$9,FALSE)-AK79)</f>
        <v>0</v>
      </c>
      <c r="CM79" s="340" t="str">
        <f>IF(AL79="-","-",VLOOKUP($A79,KALBat!$A$10:$AR$1193,CM$9,FALSE)-AL79)</f>
        <v>-</v>
      </c>
      <c r="CN79" s="340">
        <f>IF(AM79="-","-",VLOOKUP($A79,KALBat!$A$10:$AR$1193,CN$9,FALSE)-AM79)</f>
        <v>0</v>
      </c>
      <c r="CO79" s="340">
        <f>IF(AN79="-","-",VLOOKUP($A79,KALBat!$A$10:$AR$1193,CO$9,FALSE)-AN79)</f>
        <v>0</v>
      </c>
      <c r="CP79" s="340">
        <f>IF(AO79="-","-",VLOOKUP($A79,KALBat!$A$10:$AR$1193,CP$9,FALSE)-AO79)</f>
        <v>0</v>
      </c>
      <c r="CQ79" s="340">
        <f>IF(AP79="-","-",VLOOKUP($A79,KALBat!$A$10:$AR$1193,CQ$9,FALSE)-AP79)</f>
        <v>0</v>
      </c>
      <c r="CR79" s="84">
        <f t="shared" si="112"/>
        <v>-1</v>
      </c>
      <c r="CS79" s="84">
        <f t="shared" si="113"/>
        <v>-2</v>
      </c>
      <c r="CT79" s="84">
        <f t="shared" si="114"/>
        <v>0</v>
      </c>
      <c r="CU79" s="84">
        <f t="shared" si="115"/>
        <v>0</v>
      </c>
      <c r="CV79" s="84">
        <f t="shared" si="116"/>
        <v>-3</v>
      </c>
    </row>
    <row r="80" spans="1:100" x14ac:dyDescent="0.25">
      <c r="A80" s="340" t="str">
        <f t="shared" si="117"/>
        <v>Júlio Villegas</v>
      </c>
      <c r="B80" s="339"/>
      <c r="C80" s="339"/>
      <c r="D80" s="339" t="str">
        <f t="shared" si="118"/>
        <v>-</v>
      </c>
      <c r="E80" s="339" t="str">
        <f t="shared" si="119"/>
        <v>-</v>
      </c>
      <c r="F80" s="339" t="str">
        <f t="shared" si="120"/>
        <v>K</v>
      </c>
      <c r="G80" t="s">
        <v>82</v>
      </c>
      <c r="H80" t="s">
        <v>594</v>
      </c>
      <c r="I80" s="339" t="s">
        <v>743</v>
      </c>
      <c r="J80" t="s">
        <v>531</v>
      </c>
      <c r="K80" t="s">
        <v>295</v>
      </c>
      <c r="L80">
        <v>22</v>
      </c>
      <c r="M80" t="s">
        <v>94</v>
      </c>
      <c r="N80" t="s">
        <v>94</v>
      </c>
      <c r="O80" t="s">
        <v>40</v>
      </c>
      <c r="P80" s="212" t="s">
        <v>36</v>
      </c>
      <c r="Q80" t="s">
        <v>214</v>
      </c>
      <c r="R80" s="212" t="s">
        <v>215</v>
      </c>
      <c r="S80">
        <v>3</v>
      </c>
      <c r="T80">
        <v>2</v>
      </c>
      <c r="U80">
        <v>4</v>
      </c>
      <c r="V80">
        <v>3</v>
      </c>
      <c r="W80" s="212">
        <v>2</v>
      </c>
      <c r="X80">
        <v>5</v>
      </c>
      <c r="Y80">
        <v>2</v>
      </c>
      <c r="Z80">
        <v>4</v>
      </c>
      <c r="AA80">
        <v>5</v>
      </c>
      <c r="AB80" s="212">
        <v>4</v>
      </c>
      <c r="AC80">
        <v>4</v>
      </c>
      <c r="AD80">
        <v>3</v>
      </c>
      <c r="AE80">
        <v>6</v>
      </c>
      <c r="AF80">
        <v>5</v>
      </c>
      <c r="AG80" t="s">
        <v>35</v>
      </c>
      <c r="AH80" t="s">
        <v>35</v>
      </c>
      <c r="AI80" t="s">
        <v>35</v>
      </c>
      <c r="AJ80" t="s">
        <v>35</v>
      </c>
      <c r="AK80" t="s">
        <v>35</v>
      </c>
      <c r="AL80" t="s">
        <v>35</v>
      </c>
      <c r="AM80" s="212" t="s">
        <v>35</v>
      </c>
      <c r="AN80">
        <v>1</v>
      </c>
      <c r="AO80">
        <v>2</v>
      </c>
      <c r="AP80" s="212">
        <v>1</v>
      </c>
      <c r="AQ80" s="78" t="s">
        <v>35</v>
      </c>
      <c r="AR80" s="212" t="s">
        <v>38</v>
      </c>
      <c r="AS80" s="22">
        <f t="shared" si="85"/>
        <v>1.8333333333333335</v>
      </c>
      <c r="AT80" s="23" t="str">
        <f t="shared" si="86"/>
        <v>Minors</v>
      </c>
      <c r="AU80" s="22">
        <f t="shared" si="87"/>
        <v>4.166666666666667</v>
      </c>
      <c r="AV80" s="22" t="str">
        <f t="shared" si="88"/>
        <v>Bench</v>
      </c>
      <c r="AW80" s="23">
        <f t="shared" si="89"/>
        <v>4.166666666666667</v>
      </c>
      <c r="AX80" s="23" t="str">
        <f t="shared" si="90"/>
        <v>Bench</v>
      </c>
      <c r="AY80" s="64">
        <f t="shared" si="91"/>
        <v>0</v>
      </c>
      <c r="AZ80" s="65">
        <f t="shared" si="92"/>
        <v>0</v>
      </c>
      <c r="BA80" s="65">
        <f t="shared" si="93"/>
        <v>0</v>
      </c>
      <c r="BB80" s="65">
        <f t="shared" si="94"/>
        <v>0</v>
      </c>
      <c r="BC80" s="65">
        <f t="shared" si="95"/>
        <v>0</v>
      </c>
      <c r="BD80" s="65">
        <f t="shared" si="96"/>
        <v>0</v>
      </c>
      <c r="BE80" s="65">
        <f t="shared" si="97"/>
        <v>0</v>
      </c>
      <c r="BF80" s="65">
        <f t="shared" si="98"/>
        <v>0</v>
      </c>
      <c r="BG80" s="21">
        <f t="shared" si="99"/>
        <v>0</v>
      </c>
      <c r="BH80" s="64">
        <f t="shared" si="100"/>
        <v>0</v>
      </c>
      <c r="BI80" s="65">
        <f t="shared" si="101"/>
        <v>0</v>
      </c>
      <c r="BJ80" s="65">
        <f t="shared" si="102"/>
        <v>0</v>
      </c>
      <c r="BK80" s="65">
        <f t="shared" si="103"/>
        <v>0</v>
      </c>
      <c r="BL80" s="65">
        <f t="shared" si="104"/>
        <v>0</v>
      </c>
      <c r="BM80" s="65">
        <f t="shared" si="105"/>
        <v>0</v>
      </c>
      <c r="BN80" s="65">
        <f t="shared" si="106"/>
        <v>0</v>
      </c>
      <c r="BO80" s="65">
        <f t="shared" si="107"/>
        <v>0</v>
      </c>
      <c r="BP80" s="21">
        <f t="shared" si="108"/>
        <v>0</v>
      </c>
      <c r="BQ80" s="21">
        <f t="shared" si="109"/>
        <v>0</v>
      </c>
      <c r="BR80" s="24">
        <f t="shared" si="110"/>
        <v>1</v>
      </c>
      <c r="BS80" s="20" t="str">
        <f t="shared" si="111"/>
        <v/>
      </c>
      <c r="BT80" s="340" t="e">
        <f>IF(S80="-","-",VLOOKUP($A80,KALBat!$A$10:$AR$1193,BT$9,FALSE)-S80)</f>
        <v>#N/A</v>
      </c>
      <c r="BU80" s="340" t="e">
        <f>IF(T80="-","-",VLOOKUP($A80,KALBat!$A$10:$AR$1193,BU$9,FALSE)-T80)</f>
        <v>#N/A</v>
      </c>
      <c r="BV80" s="340" t="e">
        <f>IF(U80="-","-",VLOOKUP($A80,KALBat!$A$10:$AR$1193,BV$9,FALSE)-U80)</f>
        <v>#N/A</v>
      </c>
      <c r="BW80" s="340" t="e">
        <f>IF(V80="-","-",VLOOKUP($A80,KALBat!$A$10:$AR$1193,BW$9,FALSE)-V80)</f>
        <v>#N/A</v>
      </c>
      <c r="BX80" s="340" t="e">
        <f>IF(W80="-","-",VLOOKUP($A80,KALBat!$A$10:$AR$1193,BX$9,FALSE)-W80)</f>
        <v>#N/A</v>
      </c>
      <c r="BY80" s="340" t="e">
        <f>IF(X80="-","-",VLOOKUP($A80,KALBat!$A$10:$AR$1193,BY$9,FALSE)-X80)</f>
        <v>#N/A</v>
      </c>
      <c r="BZ80" s="340" t="e">
        <f>IF(Y80="-","-",VLOOKUP($A80,KALBat!$A$10:$AR$1193,BZ$9,FALSE)-Y80)</f>
        <v>#N/A</v>
      </c>
      <c r="CA80" s="340" t="e">
        <f>IF(Z80="-","-",VLOOKUP($A80,KALBat!$A$10:$AR$1193,CA$9,FALSE)-Z80)</f>
        <v>#N/A</v>
      </c>
      <c r="CB80" s="340" t="e">
        <f>IF(AA80="-","-",VLOOKUP($A80,KALBat!$A$10:$AR$1193,CB$9,FALSE)-AA80)</f>
        <v>#N/A</v>
      </c>
      <c r="CC80" s="340" t="e">
        <f>IF(AB80="-","-",VLOOKUP($A80,KALBat!$A$10:$AR$1193,CC$9,FALSE)-AB80)</f>
        <v>#N/A</v>
      </c>
      <c r="CD80" s="340" t="e">
        <f>IF(AC80="-","-",VLOOKUP($A80,KALBat!$A$10:$AR$1193,CD$9,FALSE)-AC80)</f>
        <v>#N/A</v>
      </c>
      <c r="CE80" s="340" t="e">
        <f>IF(AD80="-","-",VLOOKUP($A80,KALBat!$A$10:$AR$1193,CE$9,FALSE)-AD80)</f>
        <v>#N/A</v>
      </c>
      <c r="CF80" s="340" t="e">
        <f>IF(AE80="-","-",VLOOKUP($A80,KALBat!$A$10:$AR$1193,CF$9,FALSE)-AE80)</f>
        <v>#N/A</v>
      </c>
      <c r="CG80" s="340" t="e">
        <f>IF(AF80="-","-",VLOOKUP($A80,KALBat!$A$10:$AR$1193,CG$9,FALSE)-AF80)</f>
        <v>#N/A</v>
      </c>
      <c r="CH80" s="340" t="str">
        <f>IF(AG80="-","-",VLOOKUP($A80,KALBat!$A$10:$AR$1193,CH$9,FALSE)-AG80)</f>
        <v>-</v>
      </c>
      <c r="CI80" s="340" t="str">
        <f>IF(AH80="-","-",VLOOKUP($A80,KALBat!$A$10:$AR$1193,CI$9,FALSE)-AH80)</f>
        <v>-</v>
      </c>
      <c r="CJ80" s="340" t="str">
        <f>IF(AI80="-","-",VLOOKUP($A80,KALBat!$A$10:$AR$1193,CJ$9,FALSE)-AI80)</f>
        <v>-</v>
      </c>
      <c r="CK80" s="340" t="str">
        <f>IF(AJ80="-","-",VLOOKUP($A80,KALBat!$A$10:$AR$1193,CK$9,FALSE)-AJ80)</f>
        <v>-</v>
      </c>
      <c r="CL80" s="340" t="str">
        <f>IF(AK80="-","-",VLOOKUP($A80,KALBat!$A$10:$AR$1193,CL$9,FALSE)-AK80)</f>
        <v>-</v>
      </c>
      <c r="CM80" s="340" t="str">
        <f>IF(AL80="-","-",VLOOKUP($A80,KALBat!$A$10:$AR$1193,CM$9,FALSE)-AL80)</f>
        <v>-</v>
      </c>
      <c r="CN80" s="340" t="str">
        <f>IF(AM80="-","-",VLOOKUP($A80,KALBat!$A$10:$AR$1193,CN$9,FALSE)-AM80)</f>
        <v>-</v>
      </c>
      <c r="CO80" s="340" t="e">
        <f>IF(AN80="-","-",VLOOKUP($A80,KALBat!$A$10:$AR$1193,CO$9,FALSE)-AN80)</f>
        <v>#N/A</v>
      </c>
      <c r="CP80" s="340" t="e">
        <f>IF(AO80="-","-",VLOOKUP($A80,KALBat!$A$10:$AR$1193,CP$9,FALSE)-AO80)</f>
        <v>#N/A</v>
      </c>
      <c r="CQ80" s="340" t="e">
        <f>IF(AP80="-","-",VLOOKUP($A80,KALBat!$A$10:$AR$1193,CQ$9,FALSE)-AP80)</f>
        <v>#N/A</v>
      </c>
      <c r="CR80" s="84" t="e">
        <f t="shared" si="112"/>
        <v>#N/A</v>
      </c>
      <c r="CS80" s="84" t="e">
        <f t="shared" si="113"/>
        <v>#N/A</v>
      </c>
      <c r="CT80" s="84" t="e">
        <f t="shared" si="114"/>
        <v>#N/A</v>
      </c>
      <c r="CU80" s="84" t="e">
        <f t="shared" si="115"/>
        <v>#N/A</v>
      </c>
      <c r="CV80" s="84" t="e">
        <f t="shared" si="116"/>
        <v>#N/A</v>
      </c>
    </row>
    <row r="81" spans="1:100" x14ac:dyDescent="0.25">
      <c r="A81" s="340" t="str">
        <f t="shared" si="117"/>
        <v>Matthew Walsh</v>
      </c>
      <c r="B81" s="339"/>
      <c r="C81" s="339"/>
      <c r="D81" s="339" t="str">
        <f t="shared" si="118"/>
        <v>-</v>
      </c>
      <c r="E81" s="339" t="str">
        <f t="shared" si="119"/>
        <v>-</v>
      </c>
      <c r="F81" s="339" t="str">
        <f t="shared" si="120"/>
        <v>K</v>
      </c>
      <c r="G81" t="s">
        <v>85</v>
      </c>
      <c r="H81" t="s">
        <v>744</v>
      </c>
      <c r="I81" s="339" t="s">
        <v>745</v>
      </c>
      <c r="J81" t="s">
        <v>531</v>
      </c>
      <c r="K81" t="s">
        <v>295</v>
      </c>
      <c r="L81">
        <v>22</v>
      </c>
      <c r="M81" t="s">
        <v>94</v>
      </c>
      <c r="N81" t="s">
        <v>94</v>
      </c>
      <c r="O81" t="s">
        <v>40</v>
      </c>
      <c r="P81" s="212" t="s">
        <v>36</v>
      </c>
      <c r="Q81" t="s">
        <v>214</v>
      </c>
      <c r="R81" s="212" t="s">
        <v>214</v>
      </c>
      <c r="S81">
        <v>3</v>
      </c>
      <c r="T81">
        <v>2</v>
      </c>
      <c r="U81">
        <v>2</v>
      </c>
      <c r="V81">
        <v>3</v>
      </c>
      <c r="W81" s="212">
        <v>4</v>
      </c>
      <c r="X81">
        <v>5</v>
      </c>
      <c r="Y81">
        <v>4</v>
      </c>
      <c r="Z81">
        <v>2</v>
      </c>
      <c r="AA81">
        <v>5</v>
      </c>
      <c r="AB81" s="212">
        <v>4</v>
      </c>
      <c r="AC81">
        <v>4</v>
      </c>
      <c r="AD81">
        <v>3</v>
      </c>
      <c r="AE81">
        <v>1</v>
      </c>
      <c r="AF81" t="s">
        <v>35</v>
      </c>
      <c r="AG81" t="s">
        <v>35</v>
      </c>
      <c r="AH81">
        <v>8</v>
      </c>
      <c r="AI81" t="s">
        <v>35</v>
      </c>
      <c r="AJ81">
        <v>2</v>
      </c>
      <c r="AK81">
        <v>1</v>
      </c>
      <c r="AL81" t="s">
        <v>35</v>
      </c>
      <c r="AM81" s="212" t="s">
        <v>35</v>
      </c>
      <c r="AN81">
        <v>8</v>
      </c>
      <c r="AO81">
        <v>10</v>
      </c>
      <c r="AP81" s="212">
        <v>9</v>
      </c>
      <c r="AQ81" t="s">
        <v>35</v>
      </c>
      <c r="AR81" s="212" t="s">
        <v>38</v>
      </c>
      <c r="AS81" s="6">
        <f t="shared" si="85"/>
        <v>1.1666666666666665</v>
      </c>
      <c r="AT81" s="9" t="str">
        <f t="shared" si="86"/>
        <v>Minors</v>
      </c>
      <c r="AU81" s="6">
        <f t="shared" si="87"/>
        <v>3.5</v>
      </c>
      <c r="AV81" s="6" t="str">
        <f t="shared" si="88"/>
        <v>Minors</v>
      </c>
      <c r="AW81" s="9">
        <f t="shared" si="89"/>
        <v>3.5</v>
      </c>
      <c r="AX81" s="9" t="str">
        <f t="shared" si="90"/>
        <v>Minors</v>
      </c>
      <c r="AY81" s="331">
        <f t="shared" si="91"/>
        <v>0</v>
      </c>
      <c r="AZ81" s="326">
        <f t="shared" si="92"/>
        <v>0</v>
      </c>
      <c r="BA81" s="326">
        <f t="shared" si="93"/>
        <v>0</v>
      </c>
      <c r="BB81" s="326">
        <f t="shared" si="94"/>
        <v>0</v>
      </c>
      <c r="BC81" s="326">
        <f t="shared" si="95"/>
        <v>0</v>
      </c>
      <c r="BD81" s="326">
        <f t="shared" si="96"/>
        <v>0</v>
      </c>
      <c r="BE81" s="326">
        <f t="shared" si="97"/>
        <v>0</v>
      </c>
      <c r="BF81" s="326">
        <f t="shared" si="98"/>
        <v>0</v>
      </c>
      <c r="BG81" s="327">
        <f t="shared" si="99"/>
        <v>0</v>
      </c>
      <c r="BH81" s="331">
        <f t="shared" si="100"/>
        <v>0</v>
      </c>
      <c r="BI81" s="326">
        <f t="shared" si="101"/>
        <v>0</v>
      </c>
      <c r="BJ81" s="326">
        <f t="shared" si="102"/>
        <v>0</v>
      </c>
      <c r="BK81" s="326">
        <f t="shared" si="103"/>
        <v>0</v>
      </c>
      <c r="BL81" s="326">
        <f t="shared" si="104"/>
        <v>0</v>
      </c>
      <c r="BM81" s="326">
        <f t="shared" si="105"/>
        <v>0</v>
      </c>
      <c r="BN81" s="326">
        <f t="shared" si="106"/>
        <v>0</v>
      </c>
      <c r="BO81" s="326">
        <f t="shared" si="107"/>
        <v>0</v>
      </c>
      <c r="BP81" s="327">
        <f t="shared" si="108"/>
        <v>0</v>
      </c>
      <c r="BQ81" s="327">
        <f t="shared" si="109"/>
        <v>5</v>
      </c>
      <c r="BR81" s="7">
        <f t="shared" si="110"/>
        <v>2</v>
      </c>
      <c r="BS81" t="str">
        <f t="shared" si="111"/>
        <v/>
      </c>
      <c r="BT81" s="340">
        <f>IF(S81="-","-",VLOOKUP($A81,KALBat!$A$10:$AR$1193,BT$9,FALSE)-S81)</f>
        <v>0</v>
      </c>
      <c r="BU81" s="340">
        <f>IF(T81="-","-",VLOOKUP($A81,KALBat!$A$10:$AR$1193,BU$9,FALSE)-T81)</f>
        <v>0</v>
      </c>
      <c r="BV81" s="340">
        <f>IF(U81="-","-",VLOOKUP($A81,KALBat!$A$10:$AR$1193,BV$9,FALSE)-U81)</f>
        <v>0</v>
      </c>
      <c r="BW81" s="340">
        <f>IF(V81="-","-",VLOOKUP($A81,KALBat!$A$10:$AR$1193,BW$9,FALSE)-V81)</f>
        <v>0</v>
      </c>
      <c r="BX81" s="340">
        <f>IF(W81="-","-",VLOOKUP($A81,KALBat!$A$10:$AR$1193,BX$9,FALSE)-W81)</f>
        <v>0</v>
      </c>
      <c r="BY81" s="340">
        <f>IF(X81="-","-",VLOOKUP($A81,KALBat!$A$10:$AR$1193,BY$9,FALSE)-X81)</f>
        <v>-1</v>
      </c>
      <c r="BZ81" s="340">
        <f>IF(Y81="-","-",VLOOKUP($A81,KALBat!$A$10:$AR$1193,BZ$9,FALSE)-Y81)</f>
        <v>0</v>
      </c>
      <c r="CA81" s="340">
        <f>IF(Z81="-","-",VLOOKUP($A81,KALBat!$A$10:$AR$1193,CA$9,FALSE)-Z81)</f>
        <v>0</v>
      </c>
      <c r="CB81" s="340">
        <f>IF(AA81="-","-",VLOOKUP($A81,KALBat!$A$10:$AR$1193,CB$9,FALSE)-AA81)</f>
        <v>0</v>
      </c>
      <c r="CC81" s="340">
        <f>IF(AB81="-","-",VLOOKUP($A81,KALBat!$A$10:$AR$1193,CC$9,FALSE)-AB81)</f>
        <v>0</v>
      </c>
      <c r="CD81" s="340">
        <f>IF(AC81="-","-",VLOOKUP($A81,KALBat!$A$10:$AR$1193,CD$9,FALSE)-AC81)</f>
        <v>0</v>
      </c>
      <c r="CE81" s="340">
        <f>IF(AD81="-","-",VLOOKUP($A81,KALBat!$A$10:$AR$1193,CE$9,FALSE)-AD81)</f>
        <v>0</v>
      </c>
      <c r="CF81" s="340">
        <f>IF(AE81="-","-",VLOOKUP($A81,KALBat!$A$10:$AR$1193,CF$9,FALSE)-AE81)</f>
        <v>0</v>
      </c>
      <c r="CG81" s="340" t="str">
        <f>IF(AF81="-","-",VLOOKUP($A81,KALBat!$A$10:$AR$1193,CG$9,FALSE)-AF81)</f>
        <v>-</v>
      </c>
      <c r="CH81" s="340" t="str">
        <f>IF(AG81="-","-",VLOOKUP($A81,KALBat!$A$10:$AR$1193,CH$9,FALSE)-AG81)</f>
        <v>-</v>
      </c>
      <c r="CI81" s="340">
        <f>IF(AH81="-","-",VLOOKUP($A81,KALBat!$A$10:$AR$1193,CI$9,FALSE)-AH81)</f>
        <v>0</v>
      </c>
      <c r="CJ81" s="340" t="str">
        <f>IF(AI81="-","-",VLOOKUP($A81,KALBat!$A$10:$AR$1193,CJ$9,FALSE)-AI81)</f>
        <v>-</v>
      </c>
      <c r="CK81" s="340">
        <f>IF(AJ81="-","-",VLOOKUP($A81,KALBat!$A$10:$AR$1193,CK$9,FALSE)-AJ81)</f>
        <v>0</v>
      </c>
      <c r="CL81" s="340">
        <f>IF(AK81="-","-",VLOOKUP($A81,KALBat!$A$10:$AR$1193,CL$9,FALSE)-AK81)</f>
        <v>0</v>
      </c>
      <c r="CM81" s="340" t="str">
        <f>IF(AL81="-","-",VLOOKUP($A81,KALBat!$A$10:$AR$1193,CM$9,FALSE)-AL81)</f>
        <v>-</v>
      </c>
      <c r="CN81" s="340" t="str">
        <f>IF(AM81="-","-",VLOOKUP($A81,KALBat!$A$10:$AR$1193,CN$9,FALSE)-AM81)</f>
        <v>-</v>
      </c>
      <c r="CO81" s="340">
        <f>IF(AN81="-","-",VLOOKUP($A81,KALBat!$A$10:$AR$1193,CO$9,FALSE)-AN81)</f>
        <v>0</v>
      </c>
      <c r="CP81" s="340">
        <f>IF(AO81="-","-",VLOOKUP($A81,KALBat!$A$10:$AR$1193,CP$9,FALSE)-AO81)</f>
        <v>0</v>
      </c>
      <c r="CQ81" s="340">
        <f>IF(AP81="-","-",VLOOKUP($A81,KALBat!$A$10:$AR$1193,CQ$9,FALSE)-AP81)</f>
        <v>0</v>
      </c>
      <c r="CR81" s="84">
        <f t="shared" si="112"/>
        <v>0</v>
      </c>
      <c r="CS81" s="84">
        <f t="shared" si="113"/>
        <v>-1</v>
      </c>
      <c r="CT81" s="84">
        <f t="shared" si="114"/>
        <v>0</v>
      </c>
      <c r="CU81" s="84">
        <f t="shared" si="115"/>
        <v>0</v>
      </c>
      <c r="CV81" s="84">
        <f t="shared" si="116"/>
        <v>-1</v>
      </c>
    </row>
    <row r="82" spans="1:100" x14ac:dyDescent="0.25">
      <c r="A82" s="340" t="str">
        <f t="shared" si="117"/>
        <v>Gilbert Williams</v>
      </c>
      <c r="B82" s="339"/>
      <c r="C82" s="339"/>
      <c r="D82" s="339" t="str">
        <f t="shared" si="118"/>
        <v>-</v>
      </c>
      <c r="E82" s="339" t="str">
        <f t="shared" si="119"/>
        <v>-</v>
      </c>
      <c r="F82" s="339" t="str">
        <f t="shared" si="120"/>
        <v>K</v>
      </c>
      <c r="G82" t="s">
        <v>82</v>
      </c>
      <c r="H82" t="s">
        <v>751</v>
      </c>
      <c r="I82" s="339" t="s">
        <v>752</v>
      </c>
      <c r="J82" t="s">
        <v>531</v>
      </c>
      <c r="K82" t="s">
        <v>295</v>
      </c>
      <c r="L82">
        <v>21</v>
      </c>
      <c r="M82" t="s">
        <v>94</v>
      </c>
      <c r="N82" t="s">
        <v>94</v>
      </c>
      <c r="O82" t="s">
        <v>40</v>
      </c>
      <c r="P82" s="212" t="s">
        <v>36</v>
      </c>
      <c r="Q82" t="s">
        <v>214</v>
      </c>
      <c r="R82" s="212" t="s">
        <v>215</v>
      </c>
      <c r="S82">
        <v>3</v>
      </c>
      <c r="T82">
        <v>2</v>
      </c>
      <c r="U82">
        <v>3</v>
      </c>
      <c r="V82">
        <v>3</v>
      </c>
      <c r="W82" s="212">
        <v>4</v>
      </c>
      <c r="X82">
        <v>5</v>
      </c>
      <c r="Y82">
        <v>5</v>
      </c>
      <c r="Z82">
        <v>4</v>
      </c>
      <c r="AA82">
        <v>4</v>
      </c>
      <c r="AB82" s="212">
        <v>6</v>
      </c>
      <c r="AC82">
        <v>5</v>
      </c>
      <c r="AD82">
        <v>5</v>
      </c>
      <c r="AE82">
        <v>7</v>
      </c>
      <c r="AF82">
        <v>5</v>
      </c>
      <c r="AG82" t="s">
        <v>35</v>
      </c>
      <c r="AH82" t="s">
        <v>35</v>
      </c>
      <c r="AI82" t="s">
        <v>35</v>
      </c>
      <c r="AJ82" t="s">
        <v>35</v>
      </c>
      <c r="AK82" t="s">
        <v>35</v>
      </c>
      <c r="AL82" t="s">
        <v>35</v>
      </c>
      <c r="AM82" s="212" t="s">
        <v>35</v>
      </c>
      <c r="AN82">
        <v>1</v>
      </c>
      <c r="AO82">
        <v>2</v>
      </c>
      <c r="AP82" s="212">
        <v>1</v>
      </c>
      <c r="AQ82" s="78" t="s">
        <v>35</v>
      </c>
      <c r="AR82" s="212" t="s">
        <v>38</v>
      </c>
      <c r="AS82" s="22">
        <f t="shared" si="85"/>
        <v>1.5</v>
      </c>
      <c r="AT82" s="23" t="str">
        <f t="shared" si="86"/>
        <v>Minors</v>
      </c>
      <c r="AU82" s="22">
        <f t="shared" si="87"/>
        <v>3.833333333333333</v>
      </c>
      <c r="AV82" s="22" t="str">
        <f t="shared" si="88"/>
        <v>Minors</v>
      </c>
      <c r="AW82" s="23">
        <f t="shared" si="89"/>
        <v>3.833333333333333</v>
      </c>
      <c r="AX82" s="23" t="str">
        <f t="shared" si="90"/>
        <v>Minors</v>
      </c>
      <c r="AY82" s="64">
        <f t="shared" si="91"/>
        <v>0</v>
      </c>
      <c r="AZ82" s="65">
        <f t="shared" si="92"/>
        <v>0</v>
      </c>
      <c r="BA82" s="65">
        <f t="shared" si="93"/>
        <v>0</v>
      </c>
      <c r="BB82" s="65">
        <f t="shared" si="94"/>
        <v>0</v>
      </c>
      <c r="BC82" s="65">
        <f t="shared" si="95"/>
        <v>0</v>
      </c>
      <c r="BD82" s="65">
        <f t="shared" si="96"/>
        <v>0</v>
      </c>
      <c r="BE82" s="65">
        <f t="shared" si="97"/>
        <v>0</v>
      </c>
      <c r="BF82" s="65">
        <f t="shared" si="98"/>
        <v>0</v>
      </c>
      <c r="BG82" s="21">
        <f t="shared" si="99"/>
        <v>0</v>
      </c>
      <c r="BH82" s="64">
        <f t="shared" si="100"/>
        <v>0</v>
      </c>
      <c r="BI82" s="65">
        <f t="shared" si="101"/>
        <v>0</v>
      </c>
      <c r="BJ82" s="65">
        <f t="shared" si="102"/>
        <v>0</v>
      </c>
      <c r="BK82" s="65">
        <f t="shared" si="103"/>
        <v>0</v>
      </c>
      <c r="BL82" s="65">
        <f t="shared" si="104"/>
        <v>0</v>
      </c>
      <c r="BM82" s="65">
        <f t="shared" si="105"/>
        <v>0</v>
      </c>
      <c r="BN82" s="65">
        <f t="shared" si="106"/>
        <v>0</v>
      </c>
      <c r="BO82" s="65">
        <f t="shared" si="107"/>
        <v>0</v>
      </c>
      <c r="BP82" s="21">
        <f t="shared" si="108"/>
        <v>0</v>
      </c>
      <c r="BQ82" s="21">
        <f t="shared" si="109"/>
        <v>0</v>
      </c>
      <c r="BR82" s="24">
        <f t="shared" si="110"/>
        <v>1</v>
      </c>
      <c r="BS82" s="20" t="str">
        <f t="shared" si="111"/>
        <v/>
      </c>
      <c r="BT82" s="340" t="e">
        <f>IF(S82="-","-",VLOOKUP($A82,KALBat!$A$10:$AR$1193,BT$9,FALSE)-S82)</f>
        <v>#N/A</v>
      </c>
      <c r="BU82" s="340" t="e">
        <f>IF(T82="-","-",VLOOKUP($A82,KALBat!$A$10:$AR$1193,BU$9,FALSE)-T82)</f>
        <v>#N/A</v>
      </c>
      <c r="BV82" s="340" t="e">
        <f>IF(U82="-","-",VLOOKUP($A82,KALBat!$A$10:$AR$1193,BV$9,FALSE)-U82)</f>
        <v>#N/A</v>
      </c>
      <c r="BW82" s="340" t="e">
        <f>IF(V82="-","-",VLOOKUP($A82,KALBat!$A$10:$AR$1193,BW$9,FALSE)-V82)</f>
        <v>#N/A</v>
      </c>
      <c r="BX82" s="340" t="e">
        <f>IF(W82="-","-",VLOOKUP($A82,KALBat!$A$10:$AR$1193,BX$9,FALSE)-W82)</f>
        <v>#N/A</v>
      </c>
      <c r="BY82" s="340" t="e">
        <f>IF(X82="-","-",VLOOKUP($A82,KALBat!$A$10:$AR$1193,BY$9,FALSE)-X82)</f>
        <v>#N/A</v>
      </c>
      <c r="BZ82" s="340" t="e">
        <f>IF(Y82="-","-",VLOOKUP($A82,KALBat!$A$10:$AR$1193,BZ$9,FALSE)-Y82)</f>
        <v>#N/A</v>
      </c>
      <c r="CA82" s="340" t="e">
        <f>IF(Z82="-","-",VLOOKUP($A82,KALBat!$A$10:$AR$1193,CA$9,FALSE)-Z82)</f>
        <v>#N/A</v>
      </c>
      <c r="CB82" s="340" t="e">
        <f>IF(AA82="-","-",VLOOKUP($A82,KALBat!$A$10:$AR$1193,CB$9,FALSE)-AA82)</f>
        <v>#N/A</v>
      </c>
      <c r="CC82" s="340" t="e">
        <f>IF(AB82="-","-",VLOOKUP($A82,KALBat!$A$10:$AR$1193,CC$9,FALSE)-AB82)</f>
        <v>#N/A</v>
      </c>
      <c r="CD82" s="340" t="e">
        <f>IF(AC82="-","-",VLOOKUP($A82,KALBat!$A$10:$AR$1193,CD$9,FALSE)-AC82)</f>
        <v>#N/A</v>
      </c>
      <c r="CE82" s="340" t="e">
        <f>IF(AD82="-","-",VLOOKUP($A82,KALBat!$A$10:$AR$1193,CE$9,FALSE)-AD82)</f>
        <v>#N/A</v>
      </c>
      <c r="CF82" s="340" t="e">
        <f>IF(AE82="-","-",VLOOKUP($A82,KALBat!$A$10:$AR$1193,CF$9,FALSE)-AE82)</f>
        <v>#N/A</v>
      </c>
      <c r="CG82" s="340" t="e">
        <f>IF(AF82="-","-",VLOOKUP($A82,KALBat!$A$10:$AR$1193,CG$9,FALSE)-AF82)</f>
        <v>#N/A</v>
      </c>
      <c r="CH82" s="340" t="str">
        <f>IF(AG82="-","-",VLOOKUP($A82,KALBat!$A$10:$AR$1193,CH$9,FALSE)-AG82)</f>
        <v>-</v>
      </c>
      <c r="CI82" s="340" t="str">
        <f>IF(AH82="-","-",VLOOKUP($A82,KALBat!$A$10:$AR$1193,CI$9,FALSE)-AH82)</f>
        <v>-</v>
      </c>
      <c r="CJ82" s="340" t="str">
        <f>IF(AI82="-","-",VLOOKUP($A82,KALBat!$A$10:$AR$1193,CJ$9,FALSE)-AI82)</f>
        <v>-</v>
      </c>
      <c r="CK82" s="340" t="str">
        <f>IF(AJ82="-","-",VLOOKUP($A82,KALBat!$A$10:$AR$1193,CK$9,FALSE)-AJ82)</f>
        <v>-</v>
      </c>
      <c r="CL82" s="340" t="str">
        <f>IF(AK82="-","-",VLOOKUP($A82,KALBat!$A$10:$AR$1193,CL$9,FALSE)-AK82)</f>
        <v>-</v>
      </c>
      <c r="CM82" s="340" t="str">
        <f>IF(AL82="-","-",VLOOKUP($A82,KALBat!$A$10:$AR$1193,CM$9,FALSE)-AL82)</f>
        <v>-</v>
      </c>
      <c r="CN82" s="340" t="str">
        <f>IF(AM82="-","-",VLOOKUP($A82,KALBat!$A$10:$AR$1193,CN$9,FALSE)-AM82)</f>
        <v>-</v>
      </c>
      <c r="CO82" s="340" t="e">
        <f>IF(AN82="-","-",VLOOKUP($A82,KALBat!$A$10:$AR$1193,CO$9,FALSE)-AN82)</f>
        <v>#N/A</v>
      </c>
      <c r="CP82" s="340" t="e">
        <f>IF(AO82="-","-",VLOOKUP($A82,KALBat!$A$10:$AR$1193,CP$9,FALSE)-AO82)</f>
        <v>#N/A</v>
      </c>
      <c r="CQ82" s="340" t="e">
        <f>IF(AP82="-","-",VLOOKUP($A82,KALBat!$A$10:$AR$1193,CQ$9,FALSE)-AP82)</f>
        <v>#N/A</v>
      </c>
      <c r="CR82" s="84" t="e">
        <f t="shared" si="112"/>
        <v>#N/A</v>
      </c>
      <c r="CS82" s="84" t="e">
        <f t="shared" si="113"/>
        <v>#N/A</v>
      </c>
      <c r="CT82" s="84" t="e">
        <f t="shared" si="114"/>
        <v>#N/A</v>
      </c>
      <c r="CU82" s="84" t="e">
        <f t="shared" si="115"/>
        <v>#N/A</v>
      </c>
      <c r="CV82" s="84" t="e">
        <f t="shared" si="116"/>
        <v>#N/A</v>
      </c>
    </row>
    <row r="83" spans="1:100" x14ac:dyDescent="0.25">
      <c r="A83" s="340" t="str">
        <f t="shared" si="117"/>
        <v>Ernesto Zamora</v>
      </c>
      <c r="B83" s="339"/>
      <c r="C83" s="339"/>
      <c r="D83" s="339" t="str">
        <f t="shared" si="118"/>
        <v>-</v>
      </c>
      <c r="E83" s="339" t="str">
        <f t="shared" si="119"/>
        <v>-</v>
      </c>
      <c r="F83" s="339" t="str">
        <f t="shared" si="120"/>
        <v>K</v>
      </c>
      <c r="G83" t="s">
        <v>98</v>
      </c>
      <c r="H83" t="s">
        <v>754</v>
      </c>
      <c r="I83" s="339" t="s">
        <v>755</v>
      </c>
      <c r="J83" t="s">
        <v>528</v>
      </c>
      <c r="K83" t="s">
        <v>198</v>
      </c>
      <c r="L83">
        <v>23</v>
      </c>
      <c r="M83" t="s">
        <v>93</v>
      </c>
      <c r="N83" t="s">
        <v>94</v>
      </c>
      <c r="O83" t="s">
        <v>40</v>
      </c>
      <c r="P83" s="3" t="s">
        <v>40</v>
      </c>
      <c r="Q83" t="s">
        <v>214</v>
      </c>
      <c r="R83" s="3" t="s">
        <v>215</v>
      </c>
      <c r="S83">
        <v>3</v>
      </c>
      <c r="T83">
        <v>2</v>
      </c>
      <c r="U83">
        <v>2</v>
      </c>
      <c r="V83">
        <v>6</v>
      </c>
      <c r="W83" s="3">
        <v>6</v>
      </c>
      <c r="X83">
        <v>3</v>
      </c>
      <c r="Y83">
        <v>2</v>
      </c>
      <c r="Z83">
        <v>2</v>
      </c>
      <c r="AA83">
        <v>6</v>
      </c>
      <c r="AB83" s="3">
        <v>6</v>
      </c>
      <c r="AC83">
        <v>7</v>
      </c>
      <c r="AD83">
        <v>10</v>
      </c>
      <c r="AE83">
        <v>1</v>
      </c>
      <c r="AF83" t="s">
        <v>35</v>
      </c>
      <c r="AG83" t="s">
        <v>35</v>
      </c>
      <c r="AH83" t="s">
        <v>35</v>
      </c>
      <c r="AI83" t="s">
        <v>35</v>
      </c>
      <c r="AJ83" t="s">
        <v>35</v>
      </c>
      <c r="AK83" t="s">
        <v>35</v>
      </c>
      <c r="AL83" t="s">
        <v>35</v>
      </c>
      <c r="AM83" s="3" t="s">
        <v>35</v>
      </c>
      <c r="AN83">
        <v>1</v>
      </c>
      <c r="AO83">
        <v>1</v>
      </c>
      <c r="AP83" s="3">
        <v>1</v>
      </c>
      <c r="AQ83" s="78" t="s">
        <v>35</v>
      </c>
      <c r="AR83" s="3">
        <v>0</v>
      </c>
      <c r="AS83" s="6">
        <f t="shared" si="85"/>
        <v>2.1666666666666665</v>
      </c>
      <c r="AT83" s="9" t="str">
        <f t="shared" si="86"/>
        <v>Minors</v>
      </c>
      <c r="AU83" s="6">
        <f t="shared" si="87"/>
        <v>2.1666666666666665</v>
      </c>
      <c r="AV83" s="6" t="str">
        <f t="shared" si="88"/>
        <v>Minors</v>
      </c>
      <c r="AW83" s="9">
        <f t="shared" si="89"/>
        <v>2.1666666666666665</v>
      </c>
      <c r="AX83" s="9" t="str">
        <f t="shared" si="90"/>
        <v>Minors</v>
      </c>
      <c r="AY83" s="331">
        <f t="shared" si="91"/>
        <v>0</v>
      </c>
      <c r="AZ83" s="326">
        <f t="shared" si="92"/>
        <v>0</v>
      </c>
      <c r="BA83" s="326">
        <f t="shared" si="93"/>
        <v>0</v>
      </c>
      <c r="BB83" s="326">
        <f t="shared" si="94"/>
        <v>0</v>
      </c>
      <c r="BC83" s="326">
        <f t="shared" si="95"/>
        <v>0</v>
      </c>
      <c r="BD83" s="326">
        <f t="shared" si="96"/>
        <v>0</v>
      </c>
      <c r="BE83" s="326">
        <f t="shared" si="97"/>
        <v>0</v>
      </c>
      <c r="BF83" s="326">
        <f t="shared" si="98"/>
        <v>0</v>
      </c>
      <c r="BG83" s="327">
        <f t="shared" si="99"/>
        <v>0</v>
      </c>
      <c r="BH83" s="331">
        <f t="shared" si="100"/>
        <v>0</v>
      </c>
      <c r="BI83" s="326">
        <f t="shared" si="101"/>
        <v>0</v>
      </c>
      <c r="BJ83" s="326">
        <f t="shared" si="102"/>
        <v>0</v>
      </c>
      <c r="BK83" s="326">
        <f t="shared" si="103"/>
        <v>0</v>
      </c>
      <c r="BL83" s="326">
        <f t="shared" si="104"/>
        <v>0</v>
      </c>
      <c r="BM83" s="326">
        <f t="shared" si="105"/>
        <v>0</v>
      </c>
      <c r="BN83" s="326">
        <f t="shared" si="106"/>
        <v>0</v>
      </c>
      <c r="BO83" s="326">
        <f t="shared" si="107"/>
        <v>0</v>
      </c>
      <c r="BP83" s="327">
        <f t="shared" si="108"/>
        <v>0</v>
      </c>
      <c r="BQ83" s="327">
        <f t="shared" si="109"/>
        <v>0</v>
      </c>
      <c r="BR83" s="7">
        <f t="shared" si="110"/>
        <v>0</v>
      </c>
      <c r="BS83" t="str">
        <f t="shared" si="111"/>
        <v/>
      </c>
      <c r="BT83" s="340" t="e">
        <f>IF(S83="-","-",VLOOKUP($A83,KALBat!$A$10:$AR$1193,BT$9,FALSE)-S83)</f>
        <v>#N/A</v>
      </c>
      <c r="BU83" s="340" t="e">
        <f>IF(T83="-","-",VLOOKUP($A83,KALBat!$A$10:$AR$1193,BU$9,FALSE)-T83)</f>
        <v>#N/A</v>
      </c>
      <c r="BV83" s="340" t="e">
        <f>IF(U83="-","-",VLOOKUP($A83,KALBat!$A$10:$AR$1193,BV$9,FALSE)-U83)</f>
        <v>#N/A</v>
      </c>
      <c r="BW83" s="340" t="e">
        <f>IF(V83="-","-",VLOOKUP($A83,KALBat!$A$10:$AR$1193,BW$9,FALSE)-V83)</f>
        <v>#N/A</v>
      </c>
      <c r="BX83" s="340" t="e">
        <f>IF(W83="-","-",VLOOKUP($A83,KALBat!$A$10:$AR$1193,BX$9,FALSE)-W83)</f>
        <v>#N/A</v>
      </c>
      <c r="BY83" s="340" t="e">
        <f>IF(X83="-","-",VLOOKUP($A83,KALBat!$A$10:$AR$1193,BY$9,FALSE)-X83)</f>
        <v>#N/A</v>
      </c>
      <c r="BZ83" s="340" t="e">
        <f>IF(Y83="-","-",VLOOKUP($A83,KALBat!$A$10:$AR$1193,BZ$9,FALSE)-Y83)</f>
        <v>#N/A</v>
      </c>
      <c r="CA83" s="340" t="e">
        <f>IF(Z83="-","-",VLOOKUP($A83,KALBat!$A$10:$AR$1193,CA$9,FALSE)-Z83)</f>
        <v>#N/A</v>
      </c>
      <c r="CB83" s="340" t="e">
        <f>IF(AA83="-","-",VLOOKUP($A83,KALBat!$A$10:$AR$1193,CB$9,FALSE)-AA83)</f>
        <v>#N/A</v>
      </c>
      <c r="CC83" s="340" t="e">
        <f>IF(AB83="-","-",VLOOKUP($A83,KALBat!$A$10:$AR$1193,CC$9,FALSE)-AB83)</f>
        <v>#N/A</v>
      </c>
      <c r="CD83" s="340" t="e">
        <f>IF(AC83="-","-",VLOOKUP($A83,KALBat!$A$10:$AR$1193,CD$9,FALSE)-AC83)</f>
        <v>#N/A</v>
      </c>
      <c r="CE83" s="340" t="e">
        <f>IF(AD83="-","-",VLOOKUP($A83,KALBat!$A$10:$AR$1193,CE$9,FALSE)-AD83)</f>
        <v>#N/A</v>
      </c>
      <c r="CF83" s="340" t="e">
        <f>IF(AE83="-","-",VLOOKUP($A83,KALBat!$A$10:$AR$1193,CF$9,FALSE)-AE83)</f>
        <v>#N/A</v>
      </c>
      <c r="CG83" s="340" t="str">
        <f>IF(AF83="-","-",VLOOKUP($A83,KALBat!$A$10:$AR$1193,CG$9,FALSE)-AF83)</f>
        <v>-</v>
      </c>
      <c r="CH83" s="340" t="str">
        <f>IF(AG83="-","-",VLOOKUP($A83,KALBat!$A$10:$AR$1193,CH$9,FALSE)-AG83)</f>
        <v>-</v>
      </c>
      <c r="CI83" s="340" t="str">
        <f>IF(AH83="-","-",VLOOKUP($A83,KALBat!$A$10:$AR$1193,CI$9,FALSE)-AH83)</f>
        <v>-</v>
      </c>
      <c r="CJ83" s="340" t="str">
        <f>IF(AI83="-","-",VLOOKUP($A83,KALBat!$A$10:$AR$1193,CJ$9,FALSE)-AI83)</f>
        <v>-</v>
      </c>
      <c r="CK83" s="340" t="str">
        <f>IF(AJ83="-","-",VLOOKUP($A83,KALBat!$A$10:$AR$1193,CK$9,FALSE)-AJ83)</f>
        <v>-</v>
      </c>
      <c r="CL83" s="340" t="str">
        <f>IF(AK83="-","-",VLOOKUP($A83,KALBat!$A$10:$AR$1193,CL$9,FALSE)-AK83)</f>
        <v>-</v>
      </c>
      <c r="CM83" s="340" t="str">
        <f>IF(AL83="-","-",VLOOKUP($A83,KALBat!$A$10:$AR$1193,CM$9,FALSE)-AL83)</f>
        <v>-</v>
      </c>
      <c r="CN83" s="340" t="str">
        <f>IF(AM83="-","-",VLOOKUP($A83,KALBat!$A$10:$AR$1193,CN$9,FALSE)-AM83)</f>
        <v>-</v>
      </c>
      <c r="CO83" s="340" t="e">
        <f>IF(AN83="-","-",VLOOKUP($A83,KALBat!$A$10:$AR$1193,CO$9,FALSE)-AN83)</f>
        <v>#N/A</v>
      </c>
      <c r="CP83" s="340" t="e">
        <f>IF(AO83="-","-",VLOOKUP($A83,KALBat!$A$10:$AR$1193,CP$9,FALSE)-AO83)</f>
        <v>#N/A</v>
      </c>
      <c r="CQ83" s="340" t="e">
        <f>IF(AP83="-","-",VLOOKUP($A83,KALBat!$A$10:$AR$1193,CQ$9,FALSE)-AP83)</f>
        <v>#N/A</v>
      </c>
      <c r="CR83" s="84" t="e">
        <f t="shared" si="112"/>
        <v>#N/A</v>
      </c>
      <c r="CS83" s="84" t="e">
        <f t="shared" si="113"/>
        <v>#N/A</v>
      </c>
      <c r="CT83" s="84" t="e">
        <f t="shared" si="114"/>
        <v>#N/A</v>
      </c>
      <c r="CU83" s="84" t="e">
        <f t="shared" si="115"/>
        <v>#N/A</v>
      </c>
      <c r="CV83" s="84" t="e">
        <f t="shared" si="116"/>
        <v>#N/A</v>
      </c>
    </row>
    <row r="84" spans="1:100" x14ac:dyDescent="0.25">
      <c r="A84" s="340" t="str">
        <f t="shared" si="117"/>
        <v>Andreas Álvarez</v>
      </c>
      <c r="B84" s="339"/>
      <c r="C84" s="339"/>
      <c r="D84" s="339" t="str">
        <f t="shared" si="118"/>
        <v>-</v>
      </c>
      <c r="E84" s="339" t="str">
        <f t="shared" si="119"/>
        <v>-</v>
      </c>
      <c r="F84" s="339" t="str">
        <f t="shared" si="120"/>
        <v>K</v>
      </c>
      <c r="G84" t="s">
        <v>13</v>
      </c>
      <c r="H84" t="s">
        <v>529</v>
      </c>
      <c r="I84" s="339" t="s">
        <v>530</v>
      </c>
      <c r="J84" t="s">
        <v>531</v>
      </c>
      <c r="K84" t="s">
        <v>295</v>
      </c>
      <c r="L84">
        <v>21</v>
      </c>
      <c r="M84" t="s">
        <v>94</v>
      </c>
      <c r="N84" t="s">
        <v>94</v>
      </c>
      <c r="O84" t="s">
        <v>40</v>
      </c>
      <c r="P84" s="3" t="s">
        <v>40</v>
      </c>
      <c r="Q84" t="s">
        <v>215</v>
      </c>
      <c r="R84" s="3" t="s">
        <v>214</v>
      </c>
      <c r="S84">
        <v>2</v>
      </c>
      <c r="T84">
        <v>1</v>
      </c>
      <c r="U84">
        <v>1</v>
      </c>
      <c r="V84">
        <v>1</v>
      </c>
      <c r="W84" s="3">
        <v>1</v>
      </c>
      <c r="X84">
        <v>4</v>
      </c>
      <c r="Y84">
        <v>1</v>
      </c>
      <c r="Z84">
        <v>2</v>
      </c>
      <c r="AA84">
        <v>2</v>
      </c>
      <c r="AB84" s="3">
        <v>4</v>
      </c>
      <c r="AC84">
        <v>6</v>
      </c>
      <c r="AD84">
        <v>3</v>
      </c>
      <c r="AE84">
        <v>1</v>
      </c>
      <c r="AF84" t="s">
        <v>35</v>
      </c>
      <c r="AG84" t="s">
        <v>35</v>
      </c>
      <c r="AH84" t="s">
        <v>35</v>
      </c>
      <c r="AI84" t="s">
        <v>35</v>
      </c>
      <c r="AJ84" t="s">
        <v>35</v>
      </c>
      <c r="AK84" t="s">
        <v>35</v>
      </c>
      <c r="AL84" t="s">
        <v>35</v>
      </c>
      <c r="AM84" s="3" t="s">
        <v>35</v>
      </c>
      <c r="AN84">
        <v>3</v>
      </c>
      <c r="AO84">
        <v>1</v>
      </c>
      <c r="AP84" s="3">
        <v>1</v>
      </c>
      <c r="AQ84" s="78" t="s">
        <v>35</v>
      </c>
      <c r="AR84" s="3">
        <v>0</v>
      </c>
      <c r="AS84" s="22">
        <f t="shared" si="85"/>
        <v>-0.66666666666666674</v>
      </c>
      <c r="AT84" s="23" t="str">
        <f t="shared" si="86"/>
        <v>Minors</v>
      </c>
      <c r="AU84" s="22">
        <f t="shared" si="87"/>
        <v>1.6666666666666665</v>
      </c>
      <c r="AV84" s="22" t="str">
        <f t="shared" si="88"/>
        <v>Minors</v>
      </c>
      <c r="AW84" s="23">
        <f t="shared" si="89"/>
        <v>1.6666666666666665</v>
      </c>
      <c r="AX84" s="23" t="str">
        <f t="shared" si="90"/>
        <v>Minors</v>
      </c>
      <c r="AY84" s="64">
        <f t="shared" si="91"/>
        <v>0</v>
      </c>
      <c r="AZ84" s="65">
        <f t="shared" si="92"/>
        <v>0</v>
      </c>
      <c r="BA84" s="65">
        <f t="shared" si="93"/>
        <v>0</v>
      </c>
      <c r="BB84" s="65">
        <f t="shared" si="94"/>
        <v>0</v>
      </c>
      <c r="BC84" s="65">
        <f t="shared" si="95"/>
        <v>0</v>
      </c>
      <c r="BD84" s="65">
        <f t="shared" si="96"/>
        <v>0</v>
      </c>
      <c r="BE84" s="65">
        <f t="shared" si="97"/>
        <v>0</v>
      </c>
      <c r="BF84" s="65">
        <f t="shared" si="98"/>
        <v>0</v>
      </c>
      <c r="BG84" s="21">
        <f t="shared" si="99"/>
        <v>0</v>
      </c>
      <c r="BH84" s="64">
        <f t="shared" si="100"/>
        <v>0</v>
      </c>
      <c r="BI84" s="65">
        <f t="shared" si="101"/>
        <v>0</v>
      </c>
      <c r="BJ84" s="65">
        <f t="shared" si="102"/>
        <v>0</v>
      </c>
      <c r="BK84" s="65">
        <f t="shared" si="103"/>
        <v>0</v>
      </c>
      <c r="BL84" s="65">
        <f t="shared" si="104"/>
        <v>0</v>
      </c>
      <c r="BM84" s="65">
        <f t="shared" si="105"/>
        <v>0</v>
      </c>
      <c r="BN84" s="65">
        <f t="shared" si="106"/>
        <v>0</v>
      </c>
      <c r="BO84" s="65">
        <f t="shared" si="107"/>
        <v>0</v>
      </c>
      <c r="BP84" s="21">
        <f t="shared" si="108"/>
        <v>0</v>
      </c>
      <c r="BQ84" s="21">
        <f t="shared" si="109"/>
        <v>0</v>
      </c>
      <c r="BR84" s="24">
        <f t="shared" si="110"/>
        <v>0</v>
      </c>
      <c r="BS84" s="20" t="str">
        <f t="shared" si="111"/>
        <v/>
      </c>
      <c r="BT84" s="340" t="e">
        <f>IF(S84="-","-",VLOOKUP($A84,KALBat!$A$10:$AR$1193,BT$9,FALSE)-S84)</f>
        <v>#N/A</v>
      </c>
      <c r="BU84" s="340" t="e">
        <f>IF(T84="-","-",VLOOKUP($A84,KALBat!$A$10:$AR$1193,BU$9,FALSE)-T84)</f>
        <v>#N/A</v>
      </c>
      <c r="BV84" s="340" t="e">
        <f>IF(U84="-","-",VLOOKUP($A84,KALBat!$A$10:$AR$1193,BV$9,FALSE)-U84)</f>
        <v>#N/A</v>
      </c>
      <c r="BW84" s="340" t="e">
        <f>IF(V84="-","-",VLOOKUP($A84,KALBat!$A$10:$AR$1193,BW$9,FALSE)-V84)</f>
        <v>#N/A</v>
      </c>
      <c r="BX84" s="340" t="e">
        <f>IF(W84="-","-",VLOOKUP($A84,KALBat!$A$10:$AR$1193,BX$9,FALSE)-W84)</f>
        <v>#N/A</v>
      </c>
      <c r="BY84" s="340" t="e">
        <f>IF(X84="-","-",VLOOKUP($A84,KALBat!$A$10:$AR$1193,BY$9,FALSE)-X84)</f>
        <v>#N/A</v>
      </c>
      <c r="BZ84" s="340" t="e">
        <f>IF(Y84="-","-",VLOOKUP($A84,KALBat!$A$10:$AR$1193,BZ$9,FALSE)-Y84)</f>
        <v>#N/A</v>
      </c>
      <c r="CA84" s="340" t="e">
        <f>IF(Z84="-","-",VLOOKUP($A84,KALBat!$A$10:$AR$1193,CA$9,FALSE)-Z84)</f>
        <v>#N/A</v>
      </c>
      <c r="CB84" s="340" t="e">
        <f>IF(AA84="-","-",VLOOKUP($A84,KALBat!$A$10:$AR$1193,CB$9,FALSE)-AA84)</f>
        <v>#N/A</v>
      </c>
      <c r="CC84" s="340" t="e">
        <f>IF(AB84="-","-",VLOOKUP($A84,KALBat!$A$10:$AR$1193,CC$9,FALSE)-AB84)</f>
        <v>#N/A</v>
      </c>
      <c r="CD84" s="340" t="e">
        <f>IF(AC84="-","-",VLOOKUP($A84,KALBat!$A$10:$AR$1193,CD$9,FALSE)-AC84)</f>
        <v>#N/A</v>
      </c>
      <c r="CE84" s="340" t="e">
        <f>IF(AD84="-","-",VLOOKUP($A84,KALBat!$A$10:$AR$1193,CE$9,FALSE)-AD84)</f>
        <v>#N/A</v>
      </c>
      <c r="CF84" s="340" t="e">
        <f>IF(AE84="-","-",VLOOKUP($A84,KALBat!$A$10:$AR$1193,CF$9,FALSE)-AE84)</f>
        <v>#N/A</v>
      </c>
      <c r="CG84" s="340" t="str">
        <f>IF(AF84="-","-",VLOOKUP($A84,KALBat!$A$10:$AR$1193,CG$9,FALSE)-AF84)</f>
        <v>-</v>
      </c>
      <c r="CH84" s="340" t="str">
        <f>IF(AG84="-","-",VLOOKUP($A84,KALBat!$A$10:$AR$1193,CH$9,FALSE)-AG84)</f>
        <v>-</v>
      </c>
      <c r="CI84" s="340" t="str">
        <f>IF(AH84="-","-",VLOOKUP($A84,KALBat!$A$10:$AR$1193,CI$9,FALSE)-AH84)</f>
        <v>-</v>
      </c>
      <c r="CJ84" s="340" t="str">
        <f>IF(AI84="-","-",VLOOKUP($A84,KALBat!$A$10:$AR$1193,CJ$9,FALSE)-AI84)</f>
        <v>-</v>
      </c>
      <c r="CK84" s="340" t="str">
        <f>IF(AJ84="-","-",VLOOKUP($A84,KALBat!$A$10:$AR$1193,CK$9,FALSE)-AJ84)</f>
        <v>-</v>
      </c>
      <c r="CL84" s="340" t="str">
        <f>IF(AK84="-","-",VLOOKUP($A84,KALBat!$A$10:$AR$1193,CL$9,FALSE)-AK84)</f>
        <v>-</v>
      </c>
      <c r="CM84" s="340" t="str">
        <f>IF(AL84="-","-",VLOOKUP($A84,KALBat!$A$10:$AR$1193,CM$9,FALSE)-AL84)</f>
        <v>-</v>
      </c>
      <c r="CN84" s="340" t="str">
        <f>IF(AM84="-","-",VLOOKUP($A84,KALBat!$A$10:$AR$1193,CN$9,FALSE)-AM84)</f>
        <v>-</v>
      </c>
      <c r="CO84" s="340" t="e">
        <f>IF(AN84="-","-",VLOOKUP($A84,KALBat!$A$10:$AR$1193,CO$9,FALSE)-AN84)</f>
        <v>#N/A</v>
      </c>
      <c r="CP84" s="340" t="e">
        <f>IF(AO84="-","-",VLOOKUP($A84,KALBat!$A$10:$AR$1193,CP$9,FALSE)-AO84)</f>
        <v>#N/A</v>
      </c>
      <c r="CQ84" s="340" t="e">
        <f>IF(AP84="-","-",VLOOKUP($A84,KALBat!$A$10:$AR$1193,CQ$9,FALSE)-AP84)</f>
        <v>#N/A</v>
      </c>
      <c r="CR84" s="84" t="e">
        <f t="shared" si="112"/>
        <v>#N/A</v>
      </c>
      <c r="CS84" s="84" t="e">
        <f t="shared" si="113"/>
        <v>#N/A</v>
      </c>
      <c r="CT84" s="84" t="e">
        <f t="shared" si="114"/>
        <v>#N/A</v>
      </c>
      <c r="CU84" s="84" t="e">
        <f t="shared" si="115"/>
        <v>#N/A</v>
      </c>
      <c r="CV84" s="84" t="e">
        <f t="shared" si="116"/>
        <v>#N/A</v>
      </c>
    </row>
    <row r="85" spans="1:100" x14ac:dyDescent="0.25">
      <c r="A85" s="340" t="str">
        <f t="shared" si="117"/>
        <v>Vito Aquino</v>
      </c>
      <c r="B85" s="339"/>
      <c r="C85" s="339"/>
      <c r="D85" s="339" t="str">
        <f t="shared" si="118"/>
        <v>-</v>
      </c>
      <c r="E85" s="339" t="str">
        <f t="shared" si="119"/>
        <v>-</v>
      </c>
      <c r="F85" s="339" t="str">
        <f t="shared" si="120"/>
        <v>K</v>
      </c>
      <c r="G85" t="s">
        <v>98</v>
      </c>
      <c r="H85" t="s">
        <v>538</v>
      </c>
      <c r="I85" s="339" t="s">
        <v>539</v>
      </c>
      <c r="J85" t="s">
        <v>533</v>
      </c>
      <c r="K85" t="s">
        <v>199</v>
      </c>
      <c r="L85">
        <v>20</v>
      </c>
      <c r="M85" t="s">
        <v>94</v>
      </c>
      <c r="N85" t="s">
        <v>93</v>
      </c>
      <c r="O85" t="s">
        <v>40</v>
      </c>
      <c r="P85" s="3" t="s">
        <v>40</v>
      </c>
      <c r="Q85" t="s">
        <v>214</v>
      </c>
      <c r="R85" s="3" t="s">
        <v>214</v>
      </c>
      <c r="S85">
        <v>2</v>
      </c>
      <c r="T85">
        <v>2</v>
      </c>
      <c r="U85">
        <v>1</v>
      </c>
      <c r="V85">
        <v>2</v>
      </c>
      <c r="W85" s="3">
        <v>1</v>
      </c>
      <c r="X85">
        <v>2</v>
      </c>
      <c r="Y85">
        <v>3</v>
      </c>
      <c r="Z85">
        <v>2</v>
      </c>
      <c r="AA85">
        <v>4</v>
      </c>
      <c r="AB85" s="3">
        <v>1</v>
      </c>
      <c r="AC85">
        <v>5</v>
      </c>
      <c r="AD85">
        <v>2</v>
      </c>
      <c r="AE85">
        <v>1</v>
      </c>
      <c r="AF85" t="s">
        <v>35</v>
      </c>
      <c r="AG85" t="s">
        <v>35</v>
      </c>
      <c r="AH85" t="s">
        <v>35</v>
      </c>
      <c r="AI85" t="s">
        <v>35</v>
      </c>
      <c r="AJ85" t="s">
        <v>35</v>
      </c>
      <c r="AK85" t="s">
        <v>35</v>
      </c>
      <c r="AL85" t="s">
        <v>35</v>
      </c>
      <c r="AM85" s="3" t="s">
        <v>35</v>
      </c>
      <c r="AN85">
        <v>1</v>
      </c>
      <c r="AO85">
        <v>2</v>
      </c>
      <c r="AP85" s="3">
        <v>2</v>
      </c>
      <c r="AQ85" s="78" t="s">
        <v>35</v>
      </c>
      <c r="AR85" s="3">
        <v>0</v>
      </c>
      <c r="AS85" s="6">
        <f t="shared" si="85"/>
        <v>-0.33333333333333326</v>
      </c>
      <c r="AT85" s="9" t="str">
        <f t="shared" si="86"/>
        <v>Minors</v>
      </c>
      <c r="AU85" s="6">
        <f t="shared" si="87"/>
        <v>0.66666666666666652</v>
      </c>
      <c r="AV85" s="6" t="str">
        <f t="shared" si="88"/>
        <v>Minors</v>
      </c>
      <c r="AW85" s="9">
        <f t="shared" si="89"/>
        <v>0.66666666666666652</v>
      </c>
      <c r="AX85" s="9" t="str">
        <f t="shared" si="90"/>
        <v>Minors</v>
      </c>
      <c r="AY85" s="331">
        <f t="shared" si="91"/>
        <v>0</v>
      </c>
      <c r="AZ85" s="326">
        <f t="shared" si="92"/>
        <v>0</v>
      </c>
      <c r="BA85" s="326">
        <f t="shared" si="93"/>
        <v>0</v>
      </c>
      <c r="BB85" s="326">
        <f t="shared" si="94"/>
        <v>0</v>
      </c>
      <c r="BC85" s="326">
        <f t="shared" si="95"/>
        <v>0</v>
      </c>
      <c r="BD85" s="326">
        <f t="shared" si="96"/>
        <v>0</v>
      </c>
      <c r="BE85" s="326">
        <f t="shared" si="97"/>
        <v>0</v>
      </c>
      <c r="BF85" s="326">
        <f t="shared" si="98"/>
        <v>0</v>
      </c>
      <c r="BG85" s="327">
        <f t="shared" si="99"/>
        <v>0</v>
      </c>
      <c r="BH85" s="331">
        <f t="shared" si="100"/>
        <v>0</v>
      </c>
      <c r="BI85" s="326">
        <f t="shared" si="101"/>
        <v>0</v>
      </c>
      <c r="BJ85" s="326">
        <f t="shared" si="102"/>
        <v>0</v>
      </c>
      <c r="BK85" s="326">
        <f t="shared" si="103"/>
        <v>0</v>
      </c>
      <c r="BL85" s="326">
        <f t="shared" si="104"/>
        <v>0</v>
      </c>
      <c r="BM85" s="326">
        <f t="shared" si="105"/>
        <v>0</v>
      </c>
      <c r="BN85" s="326">
        <f t="shared" si="106"/>
        <v>0</v>
      </c>
      <c r="BO85" s="326">
        <f t="shared" si="107"/>
        <v>0</v>
      </c>
      <c r="BP85" s="327">
        <f t="shared" si="108"/>
        <v>0</v>
      </c>
      <c r="BQ85" s="327">
        <f t="shared" si="109"/>
        <v>0</v>
      </c>
      <c r="BR85" s="7">
        <f t="shared" si="110"/>
        <v>0</v>
      </c>
      <c r="BS85" t="str">
        <f t="shared" si="111"/>
        <v/>
      </c>
      <c r="BT85" s="340" t="e">
        <f>IF(S85="-","-",VLOOKUP($A85,KALBat!$A$10:$AR$1193,BT$9,FALSE)-S85)</f>
        <v>#N/A</v>
      </c>
      <c r="BU85" s="340" t="e">
        <f>IF(T85="-","-",VLOOKUP($A85,KALBat!$A$10:$AR$1193,BU$9,FALSE)-T85)</f>
        <v>#N/A</v>
      </c>
      <c r="BV85" s="340" t="e">
        <f>IF(U85="-","-",VLOOKUP($A85,KALBat!$A$10:$AR$1193,BV$9,FALSE)-U85)</f>
        <v>#N/A</v>
      </c>
      <c r="BW85" s="340" t="e">
        <f>IF(V85="-","-",VLOOKUP($A85,KALBat!$A$10:$AR$1193,BW$9,FALSE)-V85)</f>
        <v>#N/A</v>
      </c>
      <c r="BX85" s="340" t="e">
        <f>IF(W85="-","-",VLOOKUP($A85,KALBat!$A$10:$AR$1193,BX$9,FALSE)-W85)</f>
        <v>#N/A</v>
      </c>
      <c r="BY85" s="340" t="e">
        <f>IF(X85="-","-",VLOOKUP($A85,KALBat!$A$10:$AR$1193,BY$9,FALSE)-X85)</f>
        <v>#N/A</v>
      </c>
      <c r="BZ85" s="340" t="e">
        <f>IF(Y85="-","-",VLOOKUP($A85,KALBat!$A$10:$AR$1193,BZ$9,FALSE)-Y85)</f>
        <v>#N/A</v>
      </c>
      <c r="CA85" s="340" t="e">
        <f>IF(Z85="-","-",VLOOKUP($A85,KALBat!$A$10:$AR$1193,CA$9,FALSE)-Z85)</f>
        <v>#N/A</v>
      </c>
      <c r="CB85" s="340" t="e">
        <f>IF(AA85="-","-",VLOOKUP($A85,KALBat!$A$10:$AR$1193,CB$9,FALSE)-AA85)</f>
        <v>#N/A</v>
      </c>
      <c r="CC85" s="340" t="e">
        <f>IF(AB85="-","-",VLOOKUP($A85,KALBat!$A$10:$AR$1193,CC$9,FALSE)-AB85)</f>
        <v>#N/A</v>
      </c>
      <c r="CD85" s="340" t="e">
        <f>IF(AC85="-","-",VLOOKUP($A85,KALBat!$A$10:$AR$1193,CD$9,FALSE)-AC85)</f>
        <v>#N/A</v>
      </c>
      <c r="CE85" s="340" t="e">
        <f>IF(AD85="-","-",VLOOKUP($A85,KALBat!$A$10:$AR$1193,CE$9,FALSE)-AD85)</f>
        <v>#N/A</v>
      </c>
      <c r="CF85" s="340" t="e">
        <f>IF(AE85="-","-",VLOOKUP($A85,KALBat!$A$10:$AR$1193,CF$9,FALSE)-AE85)</f>
        <v>#N/A</v>
      </c>
      <c r="CG85" s="340" t="str">
        <f>IF(AF85="-","-",VLOOKUP($A85,KALBat!$A$10:$AR$1193,CG$9,FALSE)-AF85)</f>
        <v>-</v>
      </c>
      <c r="CH85" s="340" t="str">
        <f>IF(AG85="-","-",VLOOKUP($A85,KALBat!$A$10:$AR$1193,CH$9,FALSE)-AG85)</f>
        <v>-</v>
      </c>
      <c r="CI85" s="340" t="str">
        <f>IF(AH85="-","-",VLOOKUP($A85,KALBat!$A$10:$AR$1193,CI$9,FALSE)-AH85)</f>
        <v>-</v>
      </c>
      <c r="CJ85" s="340" t="str">
        <f>IF(AI85="-","-",VLOOKUP($A85,KALBat!$A$10:$AR$1193,CJ$9,FALSE)-AI85)</f>
        <v>-</v>
      </c>
      <c r="CK85" s="340" t="str">
        <f>IF(AJ85="-","-",VLOOKUP($A85,KALBat!$A$10:$AR$1193,CK$9,FALSE)-AJ85)</f>
        <v>-</v>
      </c>
      <c r="CL85" s="340" t="str">
        <f>IF(AK85="-","-",VLOOKUP($A85,KALBat!$A$10:$AR$1193,CL$9,FALSE)-AK85)</f>
        <v>-</v>
      </c>
      <c r="CM85" s="340" t="str">
        <f>IF(AL85="-","-",VLOOKUP($A85,KALBat!$A$10:$AR$1193,CM$9,FALSE)-AL85)</f>
        <v>-</v>
      </c>
      <c r="CN85" s="340" t="str">
        <f>IF(AM85="-","-",VLOOKUP($A85,KALBat!$A$10:$AR$1193,CN$9,FALSE)-AM85)</f>
        <v>-</v>
      </c>
      <c r="CO85" s="340" t="e">
        <f>IF(AN85="-","-",VLOOKUP($A85,KALBat!$A$10:$AR$1193,CO$9,FALSE)-AN85)</f>
        <v>#N/A</v>
      </c>
      <c r="CP85" s="340" t="e">
        <f>IF(AO85="-","-",VLOOKUP($A85,KALBat!$A$10:$AR$1193,CP$9,FALSE)-AO85)</f>
        <v>#N/A</v>
      </c>
      <c r="CQ85" s="340" t="e">
        <f>IF(AP85="-","-",VLOOKUP($A85,KALBat!$A$10:$AR$1193,CQ$9,FALSE)-AP85)</f>
        <v>#N/A</v>
      </c>
      <c r="CR85" s="84" t="e">
        <f t="shared" si="112"/>
        <v>#N/A</v>
      </c>
      <c r="CS85" s="84" t="e">
        <f t="shared" si="113"/>
        <v>#N/A</v>
      </c>
      <c r="CT85" s="84" t="e">
        <f t="shared" si="114"/>
        <v>#N/A</v>
      </c>
      <c r="CU85" s="84" t="e">
        <f t="shared" si="115"/>
        <v>#N/A</v>
      </c>
      <c r="CV85" s="84" t="e">
        <f t="shared" si="116"/>
        <v>#N/A</v>
      </c>
    </row>
    <row r="86" spans="1:100" x14ac:dyDescent="0.25">
      <c r="A86" s="340" t="str">
        <f t="shared" si="117"/>
        <v>Arlen Badger</v>
      </c>
      <c r="B86" s="339"/>
      <c r="C86" s="339"/>
      <c r="D86" s="339" t="str">
        <f t="shared" si="118"/>
        <v>-</v>
      </c>
      <c r="E86" s="339" t="str">
        <f t="shared" si="119"/>
        <v>-</v>
      </c>
      <c r="F86" s="339" t="str">
        <f t="shared" si="120"/>
        <v>K</v>
      </c>
      <c r="G86" t="s">
        <v>13</v>
      </c>
      <c r="H86" t="s">
        <v>546</v>
      </c>
      <c r="I86" s="339" t="s">
        <v>547</v>
      </c>
      <c r="J86" t="s">
        <v>528</v>
      </c>
      <c r="K86" t="s">
        <v>198</v>
      </c>
      <c r="L86">
        <v>22</v>
      </c>
      <c r="M86" t="s">
        <v>93</v>
      </c>
      <c r="N86" t="s">
        <v>94</v>
      </c>
      <c r="O86" t="s">
        <v>40</v>
      </c>
      <c r="P86" s="3" t="s">
        <v>34</v>
      </c>
      <c r="Q86" t="s">
        <v>214</v>
      </c>
      <c r="R86" s="3" t="s">
        <v>214</v>
      </c>
      <c r="S86">
        <v>2</v>
      </c>
      <c r="T86">
        <v>3</v>
      </c>
      <c r="U86">
        <v>1</v>
      </c>
      <c r="V86">
        <v>1</v>
      </c>
      <c r="W86" s="3">
        <v>1</v>
      </c>
      <c r="X86">
        <v>4</v>
      </c>
      <c r="Y86">
        <v>3</v>
      </c>
      <c r="Z86">
        <v>1</v>
      </c>
      <c r="AA86">
        <v>1</v>
      </c>
      <c r="AB86" s="3">
        <v>1</v>
      </c>
      <c r="AC86">
        <v>5</v>
      </c>
      <c r="AD86">
        <v>3</v>
      </c>
      <c r="AE86">
        <v>1</v>
      </c>
      <c r="AF86" t="s">
        <v>35</v>
      </c>
      <c r="AG86" t="s">
        <v>35</v>
      </c>
      <c r="AH86" t="s">
        <v>35</v>
      </c>
      <c r="AI86" t="s">
        <v>35</v>
      </c>
      <c r="AJ86" t="s">
        <v>35</v>
      </c>
      <c r="AK86" t="s">
        <v>35</v>
      </c>
      <c r="AL86" t="s">
        <v>35</v>
      </c>
      <c r="AM86" s="3" t="s">
        <v>35</v>
      </c>
      <c r="AN86">
        <v>1</v>
      </c>
      <c r="AO86">
        <v>1</v>
      </c>
      <c r="AP86" s="3">
        <v>2</v>
      </c>
      <c r="AQ86" s="78" t="s">
        <v>35</v>
      </c>
      <c r="AR86" s="3">
        <v>0</v>
      </c>
      <c r="AS86" s="22">
        <f t="shared" si="85"/>
        <v>-0.66666666666666674</v>
      </c>
      <c r="AT86" s="23" t="str">
        <f t="shared" si="86"/>
        <v>Minors</v>
      </c>
      <c r="AU86" s="22">
        <f t="shared" si="87"/>
        <v>1</v>
      </c>
      <c r="AV86" s="22" t="str">
        <f t="shared" si="88"/>
        <v>Minors</v>
      </c>
      <c r="AW86" s="23">
        <f t="shared" si="89"/>
        <v>1</v>
      </c>
      <c r="AX86" s="23" t="str">
        <f t="shared" si="90"/>
        <v>Minors</v>
      </c>
      <c r="AY86" s="64">
        <f t="shared" si="91"/>
        <v>0</v>
      </c>
      <c r="AZ86" s="65">
        <f t="shared" si="92"/>
        <v>0</v>
      </c>
      <c r="BA86" s="65">
        <f t="shared" si="93"/>
        <v>0</v>
      </c>
      <c r="BB86" s="65">
        <f t="shared" si="94"/>
        <v>0</v>
      </c>
      <c r="BC86" s="65">
        <f t="shared" si="95"/>
        <v>0</v>
      </c>
      <c r="BD86" s="65">
        <f t="shared" si="96"/>
        <v>0</v>
      </c>
      <c r="BE86" s="65">
        <f t="shared" si="97"/>
        <v>0</v>
      </c>
      <c r="BF86" s="65">
        <f t="shared" si="98"/>
        <v>0</v>
      </c>
      <c r="BG86" s="21">
        <f t="shared" si="99"/>
        <v>0</v>
      </c>
      <c r="BH86" s="64">
        <f t="shared" si="100"/>
        <v>0</v>
      </c>
      <c r="BI86" s="65">
        <f t="shared" si="101"/>
        <v>0</v>
      </c>
      <c r="BJ86" s="65">
        <f t="shared" si="102"/>
        <v>0</v>
      </c>
      <c r="BK86" s="65">
        <f t="shared" si="103"/>
        <v>0</v>
      </c>
      <c r="BL86" s="65">
        <f t="shared" si="104"/>
        <v>0</v>
      </c>
      <c r="BM86" s="65">
        <f t="shared" si="105"/>
        <v>0</v>
      </c>
      <c r="BN86" s="65">
        <f t="shared" si="106"/>
        <v>0</v>
      </c>
      <c r="BO86" s="65">
        <f t="shared" si="107"/>
        <v>0</v>
      </c>
      <c r="BP86" s="21">
        <f t="shared" si="108"/>
        <v>0</v>
      </c>
      <c r="BQ86" s="21">
        <f t="shared" si="109"/>
        <v>0</v>
      </c>
      <c r="BR86" s="24">
        <f t="shared" si="110"/>
        <v>0</v>
      </c>
      <c r="BS86" s="20" t="str">
        <f t="shared" si="111"/>
        <v/>
      </c>
      <c r="BT86" s="340" t="e">
        <f>IF(S86="-","-",VLOOKUP($A86,KALBat!$A$10:$AR$1193,BT$9,FALSE)-S86)</f>
        <v>#N/A</v>
      </c>
      <c r="BU86" s="340" t="e">
        <f>IF(T86="-","-",VLOOKUP($A86,KALBat!$A$10:$AR$1193,BU$9,FALSE)-T86)</f>
        <v>#N/A</v>
      </c>
      <c r="BV86" s="340" t="e">
        <f>IF(U86="-","-",VLOOKUP($A86,KALBat!$A$10:$AR$1193,BV$9,FALSE)-U86)</f>
        <v>#N/A</v>
      </c>
      <c r="BW86" s="340" t="e">
        <f>IF(V86="-","-",VLOOKUP($A86,KALBat!$A$10:$AR$1193,BW$9,FALSE)-V86)</f>
        <v>#N/A</v>
      </c>
      <c r="BX86" s="340" t="e">
        <f>IF(W86="-","-",VLOOKUP($A86,KALBat!$A$10:$AR$1193,BX$9,FALSE)-W86)</f>
        <v>#N/A</v>
      </c>
      <c r="BY86" s="340" t="e">
        <f>IF(X86="-","-",VLOOKUP($A86,KALBat!$A$10:$AR$1193,BY$9,FALSE)-X86)</f>
        <v>#N/A</v>
      </c>
      <c r="BZ86" s="340" t="e">
        <f>IF(Y86="-","-",VLOOKUP($A86,KALBat!$A$10:$AR$1193,BZ$9,FALSE)-Y86)</f>
        <v>#N/A</v>
      </c>
      <c r="CA86" s="340" t="e">
        <f>IF(Z86="-","-",VLOOKUP($A86,KALBat!$A$10:$AR$1193,CA$9,FALSE)-Z86)</f>
        <v>#N/A</v>
      </c>
      <c r="CB86" s="340" t="e">
        <f>IF(AA86="-","-",VLOOKUP($A86,KALBat!$A$10:$AR$1193,CB$9,FALSE)-AA86)</f>
        <v>#N/A</v>
      </c>
      <c r="CC86" s="340" t="e">
        <f>IF(AB86="-","-",VLOOKUP($A86,KALBat!$A$10:$AR$1193,CC$9,FALSE)-AB86)</f>
        <v>#N/A</v>
      </c>
      <c r="CD86" s="340" t="e">
        <f>IF(AC86="-","-",VLOOKUP($A86,KALBat!$A$10:$AR$1193,CD$9,FALSE)-AC86)</f>
        <v>#N/A</v>
      </c>
      <c r="CE86" s="340" t="e">
        <f>IF(AD86="-","-",VLOOKUP($A86,KALBat!$A$10:$AR$1193,CE$9,FALSE)-AD86)</f>
        <v>#N/A</v>
      </c>
      <c r="CF86" s="340" t="e">
        <f>IF(AE86="-","-",VLOOKUP($A86,KALBat!$A$10:$AR$1193,CF$9,FALSE)-AE86)</f>
        <v>#N/A</v>
      </c>
      <c r="CG86" s="340" t="str">
        <f>IF(AF86="-","-",VLOOKUP($A86,KALBat!$A$10:$AR$1193,CG$9,FALSE)-AF86)</f>
        <v>-</v>
      </c>
      <c r="CH86" s="340" t="str">
        <f>IF(AG86="-","-",VLOOKUP($A86,KALBat!$A$10:$AR$1193,CH$9,FALSE)-AG86)</f>
        <v>-</v>
      </c>
      <c r="CI86" s="340" t="str">
        <f>IF(AH86="-","-",VLOOKUP($A86,KALBat!$A$10:$AR$1193,CI$9,FALSE)-AH86)</f>
        <v>-</v>
      </c>
      <c r="CJ86" s="340" t="str">
        <f>IF(AI86="-","-",VLOOKUP($A86,KALBat!$A$10:$AR$1193,CJ$9,FALSE)-AI86)</f>
        <v>-</v>
      </c>
      <c r="CK86" s="340" t="str">
        <f>IF(AJ86="-","-",VLOOKUP($A86,KALBat!$A$10:$AR$1193,CK$9,FALSE)-AJ86)</f>
        <v>-</v>
      </c>
      <c r="CL86" s="340" t="str">
        <f>IF(AK86="-","-",VLOOKUP($A86,KALBat!$A$10:$AR$1193,CL$9,FALSE)-AK86)</f>
        <v>-</v>
      </c>
      <c r="CM86" s="340" t="str">
        <f>IF(AL86="-","-",VLOOKUP($A86,KALBat!$A$10:$AR$1193,CM$9,FALSE)-AL86)</f>
        <v>-</v>
      </c>
      <c r="CN86" s="340" t="str">
        <f>IF(AM86="-","-",VLOOKUP($A86,KALBat!$A$10:$AR$1193,CN$9,FALSE)-AM86)</f>
        <v>-</v>
      </c>
      <c r="CO86" s="340" t="e">
        <f>IF(AN86="-","-",VLOOKUP($A86,KALBat!$A$10:$AR$1193,CO$9,FALSE)-AN86)</f>
        <v>#N/A</v>
      </c>
      <c r="CP86" s="340" t="e">
        <f>IF(AO86="-","-",VLOOKUP($A86,KALBat!$A$10:$AR$1193,CP$9,FALSE)-AO86)</f>
        <v>#N/A</v>
      </c>
      <c r="CQ86" s="340" t="e">
        <f>IF(AP86="-","-",VLOOKUP($A86,KALBat!$A$10:$AR$1193,CQ$9,FALSE)-AP86)</f>
        <v>#N/A</v>
      </c>
      <c r="CR86" s="84" t="e">
        <f t="shared" si="112"/>
        <v>#N/A</v>
      </c>
      <c r="CS86" s="84" t="e">
        <f t="shared" si="113"/>
        <v>#N/A</v>
      </c>
      <c r="CT86" s="84" t="e">
        <f t="shared" si="114"/>
        <v>#N/A</v>
      </c>
      <c r="CU86" s="84" t="e">
        <f t="shared" si="115"/>
        <v>#N/A</v>
      </c>
      <c r="CV86" s="84" t="e">
        <f t="shared" si="116"/>
        <v>#N/A</v>
      </c>
    </row>
    <row r="87" spans="1:100" x14ac:dyDescent="0.25">
      <c r="A87" s="340" t="str">
        <f t="shared" si="117"/>
        <v>Ernest Baker</v>
      </c>
      <c r="B87" s="339"/>
      <c r="C87" s="339"/>
      <c r="D87" s="339" t="str">
        <f t="shared" si="118"/>
        <v>-</v>
      </c>
      <c r="E87" s="339" t="str">
        <f t="shared" si="119"/>
        <v>-</v>
      </c>
      <c r="F87" s="339" t="str">
        <f t="shared" si="120"/>
        <v>K</v>
      </c>
      <c r="G87" t="s">
        <v>98</v>
      </c>
      <c r="H87" t="s">
        <v>550</v>
      </c>
      <c r="I87" s="339" t="s">
        <v>551</v>
      </c>
      <c r="J87" t="s">
        <v>553</v>
      </c>
      <c r="K87" t="s">
        <v>200</v>
      </c>
      <c r="L87">
        <v>22</v>
      </c>
      <c r="M87" t="s">
        <v>93</v>
      </c>
      <c r="N87" t="s">
        <v>93</v>
      </c>
      <c r="O87" t="s">
        <v>40</v>
      </c>
      <c r="P87" s="3" t="s">
        <v>40</v>
      </c>
      <c r="Q87" t="s">
        <v>215</v>
      </c>
      <c r="R87" s="3" t="s">
        <v>213</v>
      </c>
      <c r="S87">
        <v>2</v>
      </c>
      <c r="T87">
        <v>2</v>
      </c>
      <c r="U87">
        <v>2</v>
      </c>
      <c r="V87">
        <v>5</v>
      </c>
      <c r="W87" s="3">
        <v>2</v>
      </c>
      <c r="X87">
        <v>2</v>
      </c>
      <c r="Y87">
        <v>2</v>
      </c>
      <c r="Z87">
        <v>2</v>
      </c>
      <c r="AA87">
        <v>7</v>
      </c>
      <c r="AB87" s="3">
        <v>2</v>
      </c>
      <c r="AC87">
        <v>6</v>
      </c>
      <c r="AD87">
        <v>4</v>
      </c>
      <c r="AE87">
        <v>1</v>
      </c>
      <c r="AF87" t="s">
        <v>35</v>
      </c>
      <c r="AG87" t="s">
        <v>35</v>
      </c>
      <c r="AH87" t="s">
        <v>35</v>
      </c>
      <c r="AI87" t="s">
        <v>35</v>
      </c>
      <c r="AJ87" t="s">
        <v>35</v>
      </c>
      <c r="AK87" t="s">
        <v>35</v>
      </c>
      <c r="AL87" t="s">
        <v>35</v>
      </c>
      <c r="AM87" s="3" t="s">
        <v>35</v>
      </c>
      <c r="AN87">
        <v>1</v>
      </c>
      <c r="AO87">
        <v>1</v>
      </c>
      <c r="AP87" s="3">
        <v>2</v>
      </c>
      <c r="AQ87" t="s">
        <v>35</v>
      </c>
      <c r="AR87" s="3">
        <v>0</v>
      </c>
      <c r="AS87" s="6">
        <f t="shared" si="85"/>
        <v>1</v>
      </c>
      <c r="AT87" s="9" t="str">
        <f t="shared" si="86"/>
        <v>Minors</v>
      </c>
      <c r="AU87" s="6">
        <f t="shared" si="87"/>
        <v>1.6666666666666665</v>
      </c>
      <c r="AV87" s="6" t="str">
        <f t="shared" si="88"/>
        <v>Minors</v>
      </c>
      <c r="AW87" s="9">
        <f t="shared" si="89"/>
        <v>1.6666666666666665</v>
      </c>
      <c r="AX87" s="9" t="str">
        <f t="shared" si="90"/>
        <v>Minors</v>
      </c>
      <c r="AY87" s="331">
        <f t="shared" si="91"/>
        <v>0</v>
      </c>
      <c r="AZ87" s="326">
        <f t="shared" si="92"/>
        <v>0</v>
      </c>
      <c r="BA87" s="326">
        <f t="shared" si="93"/>
        <v>0</v>
      </c>
      <c r="BB87" s="326">
        <f t="shared" si="94"/>
        <v>0</v>
      </c>
      <c r="BC87" s="326">
        <f t="shared" si="95"/>
        <v>0</v>
      </c>
      <c r="BD87" s="326">
        <f t="shared" si="96"/>
        <v>0</v>
      </c>
      <c r="BE87" s="326">
        <f t="shared" si="97"/>
        <v>0</v>
      </c>
      <c r="BF87" s="326">
        <f t="shared" si="98"/>
        <v>0</v>
      </c>
      <c r="BG87" s="327">
        <f t="shared" si="99"/>
        <v>0</v>
      </c>
      <c r="BH87" s="331">
        <f t="shared" si="100"/>
        <v>0</v>
      </c>
      <c r="BI87" s="326">
        <f t="shared" si="101"/>
        <v>0</v>
      </c>
      <c r="BJ87" s="326">
        <f t="shared" si="102"/>
        <v>0</v>
      </c>
      <c r="BK87" s="326">
        <f t="shared" si="103"/>
        <v>0</v>
      </c>
      <c r="BL87" s="326">
        <f t="shared" si="104"/>
        <v>0</v>
      </c>
      <c r="BM87" s="326">
        <f t="shared" si="105"/>
        <v>0</v>
      </c>
      <c r="BN87" s="326">
        <f t="shared" si="106"/>
        <v>0</v>
      </c>
      <c r="BO87" s="326">
        <f t="shared" si="107"/>
        <v>0</v>
      </c>
      <c r="BP87" s="327">
        <f t="shared" si="108"/>
        <v>0</v>
      </c>
      <c r="BQ87" s="327">
        <f t="shared" si="109"/>
        <v>0</v>
      </c>
      <c r="BR87" s="7">
        <f t="shared" si="110"/>
        <v>0</v>
      </c>
      <c r="BS87" t="str">
        <f t="shared" si="111"/>
        <v/>
      </c>
      <c r="BT87" s="340" t="e">
        <f>IF(S87="-","-",VLOOKUP($A87,KALBat!$A$10:$AR$1193,BT$9,FALSE)-S87)</f>
        <v>#N/A</v>
      </c>
      <c r="BU87" s="340" t="e">
        <f>IF(T87="-","-",VLOOKUP($A87,KALBat!$A$10:$AR$1193,BU$9,FALSE)-T87)</f>
        <v>#N/A</v>
      </c>
      <c r="BV87" s="340" t="e">
        <f>IF(U87="-","-",VLOOKUP($A87,KALBat!$A$10:$AR$1193,BV$9,FALSE)-U87)</f>
        <v>#N/A</v>
      </c>
      <c r="BW87" s="340" t="e">
        <f>IF(V87="-","-",VLOOKUP($A87,KALBat!$A$10:$AR$1193,BW$9,FALSE)-V87)</f>
        <v>#N/A</v>
      </c>
      <c r="BX87" s="340" t="e">
        <f>IF(W87="-","-",VLOOKUP($A87,KALBat!$A$10:$AR$1193,BX$9,FALSE)-W87)</f>
        <v>#N/A</v>
      </c>
      <c r="BY87" s="340" t="e">
        <f>IF(X87="-","-",VLOOKUP($A87,KALBat!$A$10:$AR$1193,BY$9,FALSE)-X87)</f>
        <v>#N/A</v>
      </c>
      <c r="BZ87" s="340" t="e">
        <f>IF(Y87="-","-",VLOOKUP($A87,KALBat!$A$10:$AR$1193,BZ$9,FALSE)-Y87)</f>
        <v>#N/A</v>
      </c>
      <c r="CA87" s="340" t="e">
        <f>IF(Z87="-","-",VLOOKUP($A87,KALBat!$A$10:$AR$1193,CA$9,FALSE)-Z87)</f>
        <v>#N/A</v>
      </c>
      <c r="CB87" s="340" t="e">
        <f>IF(AA87="-","-",VLOOKUP($A87,KALBat!$A$10:$AR$1193,CB$9,FALSE)-AA87)</f>
        <v>#N/A</v>
      </c>
      <c r="CC87" s="340" t="e">
        <f>IF(AB87="-","-",VLOOKUP($A87,KALBat!$A$10:$AR$1193,CC$9,FALSE)-AB87)</f>
        <v>#N/A</v>
      </c>
      <c r="CD87" s="340" t="e">
        <f>IF(AC87="-","-",VLOOKUP($A87,KALBat!$A$10:$AR$1193,CD$9,FALSE)-AC87)</f>
        <v>#N/A</v>
      </c>
      <c r="CE87" s="340" t="e">
        <f>IF(AD87="-","-",VLOOKUP($A87,KALBat!$A$10:$AR$1193,CE$9,FALSE)-AD87)</f>
        <v>#N/A</v>
      </c>
      <c r="CF87" s="340" t="e">
        <f>IF(AE87="-","-",VLOOKUP($A87,KALBat!$A$10:$AR$1193,CF$9,FALSE)-AE87)</f>
        <v>#N/A</v>
      </c>
      <c r="CG87" s="340" t="str">
        <f>IF(AF87="-","-",VLOOKUP($A87,KALBat!$A$10:$AR$1193,CG$9,FALSE)-AF87)</f>
        <v>-</v>
      </c>
      <c r="CH87" s="340" t="str">
        <f>IF(AG87="-","-",VLOOKUP($A87,KALBat!$A$10:$AR$1193,CH$9,FALSE)-AG87)</f>
        <v>-</v>
      </c>
      <c r="CI87" s="340" t="str">
        <f>IF(AH87="-","-",VLOOKUP($A87,KALBat!$A$10:$AR$1193,CI$9,FALSE)-AH87)</f>
        <v>-</v>
      </c>
      <c r="CJ87" s="340" t="str">
        <f>IF(AI87="-","-",VLOOKUP($A87,KALBat!$A$10:$AR$1193,CJ$9,FALSE)-AI87)</f>
        <v>-</v>
      </c>
      <c r="CK87" s="340" t="str">
        <f>IF(AJ87="-","-",VLOOKUP($A87,KALBat!$A$10:$AR$1193,CK$9,FALSE)-AJ87)</f>
        <v>-</v>
      </c>
      <c r="CL87" s="340" t="str">
        <f>IF(AK87="-","-",VLOOKUP($A87,KALBat!$A$10:$AR$1193,CL$9,FALSE)-AK87)</f>
        <v>-</v>
      </c>
      <c r="CM87" s="340" t="str">
        <f>IF(AL87="-","-",VLOOKUP($A87,KALBat!$A$10:$AR$1193,CM$9,FALSE)-AL87)</f>
        <v>-</v>
      </c>
      <c r="CN87" s="340" t="str">
        <f>IF(AM87="-","-",VLOOKUP($A87,KALBat!$A$10:$AR$1193,CN$9,FALSE)-AM87)</f>
        <v>-</v>
      </c>
      <c r="CO87" s="340" t="e">
        <f>IF(AN87="-","-",VLOOKUP($A87,KALBat!$A$10:$AR$1193,CO$9,FALSE)-AN87)</f>
        <v>#N/A</v>
      </c>
      <c r="CP87" s="340" t="e">
        <f>IF(AO87="-","-",VLOOKUP($A87,KALBat!$A$10:$AR$1193,CP$9,FALSE)-AO87)</f>
        <v>#N/A</v>
      </c>
      <c r="CQ87" s="340" t="e">
        <f>IF(AP87="-","-",VLOOKUP($A87,KALBat!$A$10:$AR$1193,CQ$9,FALSE)-AP87)</f>
        <v>#N/A</v>
      </c>
      <c r="CR87" s="84" t="e">
        <f t="shared" si="112"/>
        <v>#N/A</v>
      </c>
      <c r="CS87" s="84" t="e">
        <f t="shared" si="113"/>
        <v>#N/A</v>
      </c>
      <c r="CT87" s="84" t="e">
        <f t="shared" si="114"/>
        <v>#N/A</v>
      </c>
      <c r="CU87" s="84" t="e">
        <f t="shared" si="115"/>
        <v>#N/A</v>
      </c>
      <c r="CV87" s="84" t="e">
        <f t="shared" si="116"/>
        <v>#N/A</v>
      </c>
    </row>
    <row r="88" spans="1:100" x14ac:dyDescent="0.25">
      <c r="A88" s="340" t="str">
        <f t="shared" si="117"/>
        <v>Ken Burrell</v>
      </c>
      <c r="B88" s="339"/>
      <c r="C88" s="339"/>
      <c r="D88" s="339" t="str">
        <f t="shared" si="118"/>
        <v>-</v>
      </c>
      <c r="E88" s="339" t="str">
        <f t="shared" si="119"/>
        <v>-</v>
      </c>
      <c r="F88" s="339" t="str">
        <f t="shared" si="120"/>
        <v>K</v>
      </c>
      <c r="G88" t="s">
        <v>85</v>
      </c>
      <c r="H88" t="s">
        <v>563</v>
      </c>
      <c r="I88" s="339" t="s">
        <v>564</v>
      </c>
      <c r="J88" t="s">
        <v>531</v>
      </c>
      <c r="K88" t="s">
        <v>295</v>
      </c>
      <c r="L88">
        <v>23</v>
      </c>
      <c r="M88" t="s">
        <v>94</v>
      </c>
      <c r="N88" t="s">
        <v>94</v>
      </c>
      <c r="O88" t="s">
        <v>40</v>
      </c>
      <c r="P88" s="3" t="s">
        <v>40</v>
      </c>
      <c r="Q88" t="s">
        <v>214</v>
      </c>
      <c r="R88" s="3" t="s">
        <v>214</v>
      </c>
      <c r="S88">
        <v>2</v>
      </c>
      <c r="T88">
        <v>4</v>
      </c>
      <c r="U88">
        <v>2</v>
      </c>
      <c r="V88">
        <v>3</v>
      </c>
      <c r="W88" s="3">
        <v>2</v>
      </c>
      <c r="X88">
        <v>2</v>
      </c>
      <c r="Y88">
        <v>4</v>
      </c>
      <c r="Z88">
        <v>3</v>
      </c>
      <c r="AA88">
        <v>4</v>
      </c>
      <c r="AB88" s="3">
        <v>3</v>
      </c>
      <c r="AC88">
        <v>3</v>
      </c>
      <c r="AD88">
        <v>1</v>
      </c>
      <c r="AE88">
        <v>1</v>
      </c>
      <c r="AF88" t="s">
        <v>35</v>
      </c>
      <c r="AG88" t="s">
        <v>35</v>
      </c>
      <c r="AH88">
        <v>6</v>
      </c>
      <c r="AI88" t="s">
        <v>35</v>
      </c>
      <c r="AJ88" t="s">
        <v>35</v>
      </c>
      <c r="AK88" t="s">
        <v>35</v>
      </c>
      <c r="AL88" t="s">
        <v>35</v>
      </c>
      <c r="AM88" s="3" t="s">
        <v>35</v>
      </c>
      <c r="AN88">
        <v>8</v>
      </c>
      <c r="AO88">
        <v>8</v>
      </c>
      <c r="AP88" s="3">
        <v>7</v>
      </c>
      <c r="AQ88" t="s">
        <v>35</v>
      </c>
      <c r="AR88" s="3">
        <v>0</v>
      </c>
      <c r="AS88" s="22">
        <f t="shared" ref="AS88:AS90" si="121">AVERAGE(S88,U88,V88)+IF(OR(S88&gt;7,AND(S88&gt;5,V88&gt;5)),0.5,0)+IF(U88&gt;7,0.25,0)+IF(S88&lt;6,-0.5*(6-S88),0)</f>
        <v>0.33333333333333348</v>
      </c>
      <c r="AT88" s="23" t="str">
        <f t="shared" ref="AT88:AT90" si="122">IF(AS88&gt;9,"SuperStar",IF(AS88&gt;8,"Star",IF(AS88&gt;6.5,"GoodReg",IF(AS88&gt;5,"Reg",IF(AS88&gt;4,"Bench","Minors")))))</f>
        <v>Minors</v>
      </c>
      <c r="AU88" s="22">
        <f t="shared" ref="AU88:AU90" si="123">AVERAGE(X88,Z88,AA88)+IF(OR(X88&gt;7,AND(X88&gt;5,AA88&gt;5)),0.5,0)+IF(Z88&gt;7,0.25,0)+IF(X88&lt;6,-0.5*(6-X88),0)</f>
        <v>1</v>
      </c>
      <c r="AV88" s="22" t="str">
        <f t="shared" ref="AV88:AV90" si="124">IF(AU88&gt;9,"SuperStar",IF(AU88&gt;8,"Star",IF(AU88&gt;6.5,"GoodReg",IF(AU88&gt;5,"Reg",IF(AU88&gt;4,"Bench","Minors")))))</f>
        <v>Minors</v>
      </c>
      <c r="AW88" s="23">
        <f t="shared" ref="AW88:AW90" si="125">MIN(AS88+(MAX(0,25-L88))^1.5,AU88)</f>
        <v>1</v>
      </c>
      <c r="AX88" s="23" t="str">
        <f t="shared" ref="AX88:AX90" si="126">IF(AW88&gt;9,"SuperStar",IF(AW88&gt;8,"Star",IF(AW88&gt;6.5,"GoodReg",IF(AW88&gt;5,"Reg",IF(AW88&gt;4,"Bench","Minors")))))</f>
        <v>Minors</v>
      </c>
      <c r="AY88" s="64">
        <f t="shared" ref="AY88:AY90" si="127">IF(AND(OR(S88+V88&gt;12,AND(S88&gt;6,V88&gt;6)),AN88&gt;6,OR(AO88&gt;=AN88,AO88&gt;6)),1,0)</f>
        <v>0</v>
      </c>
      <c r="AZ88" s="65">
        <f t="shared" ref="AZ88:AZ90" si="128">IF(OR(AND(S88&gt;6,W88&gt;6),S88+V88&gt;12),1,0)</f>
        <v>0</v>
      </c>
      <c r="BA88" s="65">
        <f t="shared" ref="BA88:BA90" si="129">IF(AND(S88&gt;6,U88&gt;6,V88&gt;6),1,0)</f>
        <v>0</v>
      </c>
      <c r="BB88" s="65">
        <f t="shared" ref="BB88:BB90" si="130">IF(AND(U88&gt;7,OR(S88&gt;6,V88&gt;6)),1,0)</f>
        <v>0</v>
      </c>
      <c r="BC88" s="65">
        <f t="shared" ref="BC88:BC90" si="131">IF(AND(U88&gt;6,OR(S88&gt;6,V88&gt;6)),1,0)</f>
        <v>0</v>
      </c>
      <c r="BD88" s="65">
        <f t="shared" ref="BD88:BD90" si="132">IF(AND(OR(S88&gt;6,U88&gt;6),OR(S88&gt;6,V88&gt;6)),1,0)</f>
        <v>0</v>
      </c>
      <c r="BE88" s="65">
        <f t="shared" ref="BE88:BE90" si="133">IF(AND(S88&gt;4,OR(S88&gt;6,U88&gt;6,V88&gt;6)),1,0)</f>
        <v>0</v>
      </c>
      <c r="BF88" s="65">
        <f t="shared" ref="BF88:BF90" si="134">IF(AND(S88&gt;4,OR(S88&gt;6,T88&gt;6,U88&gt;6,V88&gt;6)),1,0)</f>
        <v>0</v>
      </c>
      <c r="BG88" s="21">
        <f t="shared" ref="BG88:BG90" si="135">IF(AND(S88&gt;4,MAX(S88:W88)&gt;6),1,0)</f>
        <v>0</v>
      </c>
      <c r="BH88" s="64">
        <f t="shared" ref="BH88:BH90" si="136">IF(AND(OR(X88+AA88&gt;12,AND(X88&gt;6,AA88&gt;6)),AN88&gt;6,OR(AO88&gt;=AN88,AO88&gt;6)),1,0)</f>
        <v>0</v>
      </c>
      <c r="BI88" s="65">
        <f t="shared" ref="BI88:BI90" si="137">IF(OR(AND(X88&gt;6,AB88&gt;6),X88+AA88&gt;12),1,0)</f>
        <v>0</v>
      </c>
      <c r="BJ88" s="65">
        <f t="shared" ref="BJ88:BJ90" si="138">IF(AND(X88&gt;6,Z88&gt;6,AA88&gt;6),1,0)</f>
        <v>0</v>
      </c>
      <c r="BK88" s="65">
        <f t="shared" ref="BK88:BK90" si="139">IF(AND(Z88&gt;7,OR(X88&gt;6,AA88&gt;6)),1,0)</f>
        <v>0</v>
      </c>
      <c r="BL88" s="65">
        <f t="shared" ref="BL88:BL90" si="140">IF(AND(Z88&gt;6,OR(X88&gt;6,AA88&gt;6)),1,0)</f>
        <v>0</v>
      </c>
      <c r="BM88" s="65">
        <f t="shared" ref="BM88:BM90" si="141">IF(AND(OR(X88&gt;6,Z88&gt;6),OR(X88&gt;6,AA88&gt;6)),1,0)</f>
        <v>0</v>
      </c>
      <c r="BN88" s="65">
        <f t="shared" ref="BN88:BN90" si="142">IF(AND(X88&gt;4,OR(X88&gt;6,Z88&gt;6,AA88&gt;6)),1,0)</f>
        <v>0</v>
      </c>
      <c r="BO88" s="65">
        <f t="shared" ref="BO88:BO90" si="143">IF(AND(X88&gt;4,OR(X88&gt;6,Y88&gt;6,Z88&gt;6,AA88&gt;6)),1,0)</f>
        <v>0</v>
      </c>
      <c r="BP88" s="21">
        <f t="shared" ref="BP88:BP90" si="144">IF(AND(X88&gt;4,MAX(X88:AB88)&gt;6),1,0)</f>
        <v>0</v>
      </c>
      <c r="BQ88" s="21">
        <f t="shared" ref="BQ88:BQ90" si="145">IF(AVERAGE(AN88:AO88)&gt;9,1,0)+IF(AVERAGE(AN88:AO88)&gt;7,1,0)+IF(AN88&gt;7,1,0)+IF(AO88&gt;7,1,0)+IF(AP88&gt;8,1,0)+IF(AP88&gt;6,1,0)</f>
        <v>4</v>
      </c>
      <c r="BR88" s="24">
        <f t="shared" ref="BR88:BR90" si="146">IF(OR(MAX(AF88,AG88,AK88,AM88)&gt;6,MAX(AH88,AI88,AJ88,AL88)&gt;7),2,IF(MAX(AF88:AM88)&gt;4,1,0))</f>
        <v>1</v>
      </c>
      <c r="BS88" s="20" t="str">
        <f t="shared" ref="BS88:BS90" si="147">IF(AR88=1,"Yes","")</f>
        <v/>
      </c>
      <c r="BT88" s="340" t="e">
        <f>IF(S88="-","-",VLOOKUP($A88,KALBat!$A$10:$AR$1193,BT$9,FALSE)-S88)</f>
        <v>#N/A</v>
      </c>
      <c r="BU88" s="340" t="e">
        <f>IF(T88="-","-",VLOOKUP($A88,KALBat!$A$10:$AR$1193,BU$9,FALSE)-T88)</f>
        <v>#N/A</v>
      </c>
      <c r="BV88" s="340" t="e">
        <f>IF(U88="-","-",VLOOKUP($A88,KALBat!$A$10:$AR$1193,BV$9,FALSE)-U88)</f>
        <v>#N/A</v>
      </c>
      <c r="BW88" s="340" t="e">
        <f>IF(V88="-","-",VLOOKUP($A88,KALBat!$A$10:$AR$1193,BW$9,FALSE)-V88)</f>
        <v>#N/A</v>
      </c>
      <c r="BX88" s="340" t="e">
        <f>IF(W88="-","-",VLOOKUP($A88,KALBat!$A$10:$AR$1193,BX$9,FALSE)-W88)</f>
        <v>#N/A</v>
      </c>
      <c r="BY88" s="340" t="e">
        <f>IF(X88="-","-",VLOOKUP($A88,KALBat!$A$10:$AR$1193,BY$9,FALSE)-X88)</f>
        <v>#N/A</v>
      </c>
      <c r="BZ88" s="340" t="e">
        <f>IF(Y88="-","-",VLOOKUP($A88,KALBat!$A$10:$AR$1193,BZ$9,FALSE)-Y88)</f>
        <v>#N/A</v>
      </c>
      <c r="CA88" s="340" t="e">
        <f>IF(Z88="-","-",VLOOKUP($A88,KALBat!$A$10:$AR$1193,CA$9,FALSE)-Z88)</f>
        <v>#N/A</v>
      </c>
      <c r="CB88" s="340" t="e">
        <f>IF(AA88="-","-",VLOOKUP($A88,KALBat!$A$10:$AR$1193,CB$9,FALSE)-AA88)</f>
        <v>#N/A</v>
      </c>
      <c r="CC88" s="340" t="e">
        <f>IF(AB88="-","-",VLOOKUP($A88,KALBat!$A$10:$AR$1193,CC$9,FALSE)-AB88)</f>
        <v>#N/A</v>
      </c>
      <c r="CD88" s="340" t="e">
        <f>IF(AC88="-","-",VLOOKUP($A88,KALBat!$A$10:$AR$1193,CD$9,FALSE)-AC88)</f>
        <v>#N/A</v>
      </c>
      <c r="CE88" s="340" t="e">
        <f>IF(AD88="-","-",VLOOKUP($A88,KALBat!$A$10:$AR$1193,CE$9,FALSE)-AD88)</f>
        <v>#N/A</v>
      </c>
      <c r="CF88" s="340" t="e">
        <f>IF(AE88="-","-",VLOOKUP($A88,KALBat!$A$10:$AR$1193,CF$9,FALSE)-AE88)</f>
        <v>#N/A</v>
      </c>
      <c r="CG88" s="340" t="str">
        <f>IF(AF88="-","-",VLOOKUP($A88,KALBat!$A$10:$AR$1193,CG$9,FALSE)-AF88)</f>
        <v>-</v>
      </c>
      <c r="CH88" s="340" t="str">
        <f>IF(AG88="-","-",VLOOKUP($A88,KALBat!$A$10:$AR$1193,CH$9,FALSE)-AG88)</f>
        <v>-</v>
      </c>
      <c r="CI88" s="340" t="e">
        <f>IF(AH88="-","-",VLOOKUP($A88,KALBat!$A$10:$AR$1193,CI$9,FALSE)-AH88)</f>
        <v>#N/A</v>
      </c>
      <c r="CJ88" s="340" t="str">
        <f>IF(AI88="-","-",VLOOKUP($A88,KALBat!$A$10:$AR$1193,CJ$9,FALSE)-AI88)</f>
        <v>-</v>
      </c>
      <c r="CK88" s="340" t="str">
        <f>IF(AJ88="-","-",VLOOKUP($A88,KALBat!$A$10:$AR$1193,CK$9,FALSE)-AJ88)</f>
        <v>-</v>
      </c>
      <c r="CL88" s="340" t="str">
        <f>IF(AK88="-","-",VLOOKUP($A88,KALBat!$A$10:$AR$1193,CL$9,FALSE)-AK88)</f>
        <v>-</v>
      </c>
      <c r="CM88" s="340" t="str">
        <f>IF(AL88="-","-",VLOOKUP($A88,KALBat!$A$10:$AR$1193,CM$9,FALSE)-AL88)</f>
        <v>-</v>
      </c>
      <c r="CN88" s="340" t="str">
        <f>IF(AM88="-","-",VLOOKUP($A88,KALBat!$A$10:$AR$1193,CN$9,FALSE)-AM88)</f>
        <v>-</v>
      </c>
      <c r="CO88" s="340" t="e">
        <f>IF(AN88="-","-",VLOOKUP($A88,KALBat!$A$10:$AR$1193,CO$9,FALSE)-AN88)</f>
        <v>#N/A</v>
      </c>
      <c r="CP88" s="340" t="e">
        <f>IF(AO88="-","-",VLOOKUP($A88,KALBat!$A$10:$AR$1193,CP$9,FALSE)-AO88)</f>
        <v>#N/A</v>
      </c>
      <c r="CQ88" s="340" t="e">
        <f>IF(AP88="-","-",VLOOKUP($A88,KALBat!$A$10:$AR$1193,CQ$9,FALSE)-AP88)</f>
        <v>#N/A</v>
      </c>
      <c r="CR88" s="340" t="e">
        <f t="shared" ref="CR88:CR90" si="148">SUM(BT88:BX88)</f>
        <v>#N/A</v>
      </c>
      <c r="CS88" s="340" t="e">
        <f t="shared" ref="CS88:CS90" si="149">SUM(BY88:CC88)</f>
        <v>#N/A</v>
      </c>
      <c r="CT88" s="340" t="e">
        <f t="shared" ref="CT88:CT90" si="150">SUM(CD88:CN88)</f>
        <v>#N/A</v>
      </c>
      <c r="CU88" s="340" t="e">
        <f t="shared" ref="CU88:CU90" si="151">SUM(CO88:CQ88)</f>
        <v>#N/A</v>
      </c>
      <c r="CV88" s="340" t="e">
        <f t="shared" ref="CV88:CV90" si="152">SUM(CR88:CU88)</f>
        <v>#N/A</v>
      </c>
    </row>
    <row r="89" spans="1:100" x14ac:dyDescent="0.25">
      <c r="A89" s="340" t="str">
        <f t="shared" si="117"/>
        <v>Alfredo Camacho</v>
      </c>
      <c r="B89" s="339"/>
      <c r="C89" s="339"/>
      <c r="D89" s="339" t="str">
        <f t="shared" si="118"/>
        <v>-</v>
      </c>
      <c r="E89" s="339" t="str">
        <f t="shared" si="119"/>
        <v>-</v>
      </c>
      <c r="F89" s="339" t="str">
        <f t="shared" si="120"/>
        <v>K</v>
      </c>
      <c r="G89" t="s">
        <v>85</v>
      </c>
      <c r="H89" t="s">
        <v>565</v>
      </c>
      <c r="I89" s="339" t="s">
        <v>566</v>
      </c>
      <c r="J89" t="s">
        <v>531</v>
      </c>
      <c r="K89" t="s">
        <v>295</v>
      </c>
      <c r="L89">
        <v>22</v>
      </c>
      <c r="M89" t="s">
        <v>94</v>
      </c>
      <c r="N89" t="s">
        <v>94</v>
      </c>
      <c r="O89" t="s">
        <v>40</v>
      </c>
      <c r="P89" s="3" t="s">
        <v>40</v>
      </c>
      <c r="Q89" t="s">
        <v>215</v>
      </c>
      <c r="R89" s="3" t="s">
        <v>214</v>
      </c>
      <c r="S89">
        <v>2</v>
      </c>
      <c r="T89">
        <v>4</v>
      </c>
      <c r="U89">
        <v>2</v>
      </c>
      <c r="V89">
        <v>4</v>
      </c>
      <c r="W89" s="3">
        <v>1</v>
      </c>
      <c r="X89">
        <v>3</v>
      </c>
      <c r="Y89">
        <v>4</v>
      </c>
      <c r="Z89">
        <v>3</v>
      </c>
      <c r="AA89">
        <v>5</v>
      </c>
      <c r="AB89" s="3">
        <v>2</v>
      </c>
      <c r="AC89">
        <v>9</v>
      </c>
      <c r="AD89">
        <v>8</v>
      </c>
      <c r="AE89">
        <v>1</v>
      </c>
      <c r="AF89" t="s">
        <v>35</v>
      </c>
      <c r="AG89" t="s">
        <v>35</v>
      </c>
      <c r="AH89">
        <v>6</v>
      </c>
      <c r="AI89">
        <v>4</v>
      </c>
      <c r="AJ89">
        <v>3</v>
      </c>
      <c r="AK89" t="s">
        <v>35</v>
      </c>
      <c r="AL89" t="s">
        <v>35</v>
      </c>
      <c r="AM89" s="3" t="s">
        <v>35</v>
      </c>
      <c r="AN89">
        <v>9</v>
      </c>
      <c r="AO89">
        <v>9</v>
      </c>
      <c r="AP89" s="3">
        <v>8</v>
      </c>
      <c r="AQ89" t="s">
        <v>35</v>
      </c>
      <c r="AR89" s="3" t="s">
        <v>38</v>
      </c>
      <c r="AS89" s="6">
        <f t="shared" si="121"/>
        <v>0.66666666666666652</v>
      </c>
      <c r="AT89" s="9" t="str">
        <f t="shared" si="122"/>
        <v>Minors</v>
      </c>
      <c r="AU89" s="6">
        <f t="shared" si="123"/>
        <v>2.1666666666666665</v>
      </c>
      <c r="AV89" s="6" t="str">
        <f t="shared" si="124"/>
        <v>Minors</v>
      </c>
      <c r="AW89" s="9">
        <f t="shared" si="125"/>
        <v>2.1666666666666665</v>
      </c>
      <c r="AX89" s="9" t="str">
        <f t="shared" si="126"/>
        <v>Minors</v>
      </c>
      <c r="AY89" s="358">
        <f t="shared" si="127"/>
        <v>0</v>
      </c>
      <c r="AZ89" s="356">
        <f t="shared" si="128"/>
        <v>0</v>
      </c>
      <c r="BA89" s="356">
        <f t="shared" si="129"/>
        <v>0</v>
      </c>
      <c r="BB89" s="356">
        <f t="shared" si="130"/>
        <v>0</v>
      </c>
      <c r="BC89" s="356">
        <f t="shared" si="131"/>
        <v>0</v>
      </c>
      <c r="BD89" s="356">
        <f t="shared" si="132"/>
        <v>0</v>
      </c>
      <c r="BE89" s="356">
        <f t="shared" si="133"/>
        <v>0</v>
      </c>
      <c r="BF89" s="356">
        <f t="shared" si="134"/>
        <v>0</v>
      </c>
      <c r="BG89" s="357">
        <f t="shared" si="135"/>
        <v>0</v>
      </c>
      <c r="BH89" s="358">
        <f t="shared" si="136"/>
        <v>0</v>
      </c>
      <c r="BI89" s="356">
        <f t="shared" si="137"/>
        <v>0</v>
      </c>
      <c r="BJ89" s="356">
        <f t="shared" si="138"/>
        <v>0</v>
      </c>
      <c r="BK89" s="356">
        <f t="shared" si="139"/>
        <v>0</v>
      </c>
      <c r="BL89" s="356">
        <f t="shared" si="140"/>
        <v>0</v>
      </c>
      <c r="BM89" s="356">
        <f t="shared" si="141"/>
        <v>0</v>
      </c>
      <c r="BN89" s="356">
        <f t="shared" si="142"/>
        <v>0</v>
      </c>
      <c r="BO89" s="356">
        <f t="shared" si="143"/>
        <v>0</v>
      </c>
      <c r="BP89" s="357">
        <f t="shared" si="144"/>
        <v>0</v>
      </c>
      <c r="BQ89" s="357">
        <f t="shared" si="145"/>
        <v>4</v>
      </c>
      <c r="BR89" s="7">
        <f t="shared" si="146"/>
        <v>1</v>
      </c>
      <c r="BS89" s="339" t="str">
        <f t="shared" si="147"/>
        <v/>
      </c>
      <c r="BT89" s="340">
        <f>IF(S89="-","-",VLOOKUP($A89,KALBat!$A$10:$AR$1193,BT$9,FALSE)-S89)</f>
        <v>0</v>
      </c>
      <c r="BU89" s="340">
        <f>IF(T89="-","-",VLOOKUP($A89,KALBat!$A$10:$AR$1193,BU$9,FALSE)-T89)</f>
        <v>0</v>
      </c>
      <c r="BV89" s="340">
        <f>IF(U89="-","-",VLOOKUP($A89,KALBat!$A$10:$AR$1193,BV$9,FALSE)-U89)</f>
        <v>1</v>
      </c>
      <c r="BW89" s="340">
        <f>IF(V89="-","-",VLOOKUP($A89,KALBat!$A$10:$AR$1193,BW$9,FALSE)-V89)</f>
        <v>1</v>
      </c>
      <c r="BX89" s="340">
        <f>IF(W89="-","-",VLOOKUP($A89,KALBat!$A$10:$AR$1193,BX$9,FALSE)-W89)</f>
        <v>1</v>
      </c>
      <c r="BY89" s="340">
        <f>IF(X89="-","-",VLOOKUP($A89,KALBat!$A$10:$AR$1193,BY$9,FALSE)-X89)</f>
        <v>0</v>
      </c>
      <c r="BZ89" s="340">
        <f>IF(Y89="-","-",VLOOKUP($A89,KALBat!$A$10:$AR$1193,BZ$9,FALSE)-Y89)</f>
        <v>0</v>
      </c>
      <c r="CA89" s="340">
        <f>IF(Z89="-","-",VLOOKUP($A89,KALBat!$A$10:$AR$1193,CA$9,FALSE)-Z89)</f>
        <v>0</v>
      </c>
      <c r="CB89" s="340">
        <f>IF(AA89="-","-",VLOOKUP($A89,KALBat!$A$10:$AR$1193,CB$9,FALSE)-AA89)</f>
        <v>1</v>
      </c>
      <c r="CC89" s="340">
        <f>IF(AB89="-","-",VLOOKUP($A89,KALBat!$A$10:$AR$1193,CC$9,FALSE)-AB89)</f>
        <v>0</v>
      </c>
      <c r="CD89" s="340">
        <f>IF(AC89="-","-",VLOOKUP($A89,KALBat!$A$10:$AR$1193,CD$9,FALSE)-AC89)</f>
        <v>0</v>
      </c>
      <c r="CE89" s="340">
        <f>IF(AD89="-","-",VLOOKUP($A89,KALBat!$A$10:$AR$1193,CE$9,FALSE)-AD89)</f>
        <v>0</v>
      </c>
      <c r="CF89" s="340">
        <f>IF(AE89="-","-",VLOOKUP($A89,KALBat!$A$10:$AR$1193,CF$9,FALSE)-AE89)</f>
        <v>0</v>
      </c>
      <c r="CG89" s="340" t="str">
        <f>IF(AF89="-","-",VLOOKUP($A89,KALBat!$A$10:$AR$1193,CG$9,FALSE)-AF89)</f>
        <v>-</v>
      </c>
      <c r="CH89" s="340" t="str">
        <f>IF(AG89="-","-",VLOOKUP($A89,KALBat!$A$10:$AR$1193,CH$9,FALSE)-AG89)</f>
        <v>-</v>
      </c>
      <c r="CI89" s="340">
        <f>IF(AH89="-","-",VLOOKUP($A89,KALBat!$A$10:$AR$1193,CI$9,FALSE)-AH89)</f>
        <v>0</v>
      </c>
      <c r="CJ89" s="340">
        <f>IF(AI89="-","-",VLOOKUP($A89,KALBat!$A$10:$AR$1193,CJ$9,FALSE)-AI89)</f>
        <v>0</v>
      </c>
      <c r="CK89" s="340">
        <f>IF(AJ89="-","-",VLOOKUP($A89,KALBat!$A$10:$AR$1193,CK$9,FALSE)-AJ89)</f>
        <v>0</v>
      </c>
      <c r="CL89" s="340" t="str">
        <f>IF(AK89="-","-",VLOOKUP($A89,KALBat!$A$10:$AR$1193,CL$9,FALSE)-AK89)</f>
        <v>-</v>
      </c>
      <c r="CM89" s="340" t="str">
        <f>IF(AL89="-","-",VLOOKUP($A89,KALBat!$A$10:$AR$1193,CM$9,FALSE)-AL89)</f>
        <v>-</v>
      </c>
      <c r="CN89" s="340" t="str">
        <f>IF(AM89="-","-",VLOOKUP($A89,KALBat!$A$10:$AR$1193,CN$9,FALSE)-AM89)</f>
        <v>-</v>
      </c>
      <c r="CO89" s="340">
        <f>IF(AN89="-","-",VLOOKUP($A89,KALBat!$A$10:$AR$1193,CO$9,FALSE)-AN89)</f>
        <v>-1</v>
      </c>
      <c r="CP89" s="340">
        <f>IF(AO89="-","-",VLOOKUP($A89,KALBat!$A$10:$AR$1193,CP$9,FALSE)-AO89)</f>
        <v>0</v>
      </c>
      <c r="CQ89" s="340">
        <f>IF(AP89="-","-",VLOOKUP($A89,KALBat!$A$10:$AR$1193,CQ$9,FALSE)-AP89)</f>
        <v>0</v>
      </c>
      <c r="CR89" s="340">
        <f t="shared" si="148"/>
        <v>3</v>
      </c>
      <c r="CS89" s="340">
        <f t="shared" si="149"/>
        <v>1</v>
      </c>
      <c r="CT89" s="340">
        <f t="shared" si="150"/>
        <v>0</v>
      </c>
      <c r="CU89" s="340">
        <f t="shared" si="151"/>
        <v>-1</v>
      </c>
      <c r="CV89" s="340">
        <f t="shared" si="152"/>
        <v>3</v>
      </c>
    </row>
    <row r="90" spans="1:100" x14ac:dyDescent="0.25">
      <c r="A90" s="340" t="str">
        <f t="shared" si="117"/>
        <v>Miguel Carrión</v>
      </c>
      <c r="B90" s="339"/>
      <c r="C90" s="339"/>
      <c r="D90" s="339" t="str">
        <f t="shared" si="118"/>
        <v>-</v>
      </c>
      <c r="E90" s="339" t="str">
        <f t="shared" si="119"/>
        <v>-</v>
      </c>
      <c r="F90" s="339" t="str">
        <f t="shared" si="120"/>
        <v>K</v>
      </c>
      <c r="G90" t="s">
        <v>86</v>
      </c>
      <c r="H90" t="s">
        <v>682</v>
      </c>
      <c r="I90" s="339" t="s">
        <v>857</v>
      </c>
      <c r="J90" t="s">
        <v>531</v>
      </c>
      <c r="K90" t="s">
        <v>295</v>
      </c>
      <c r="L90">
        <v>21</v>
      </c>
      <c r="M90" t="s">
        <v>94</v>
      </c>
      <c r="N90" t="s">
        <v>94</v>
      </c>
      <c r="O90" t="s">
        <v>40</v>
      </c>
      <c r="P90" s="3" t="s">
        <v>40</v>
      </c>
      <c r="Q90" t="s">
        <v>214</v>
      </c>
      <c r="R90" s="3" t="s">
        <v>214</v>
      </c>
      <c r="S90">
        <v>2</v>
      </c>
      <c r="T90">
        <v>3</v>
      </c>
      <c r="U90">
        <v>1</v>
      </c>
      <c r="V90">
        <v>1</v>
      </c>
      <c r="W90" s="3">
        <v>1</v>
      </c>
      <c r="X90">
        <v>3</v>
      </c>
      <c r="Y90">
        <v>3</v>
      </c>
      <c r="Z90">
        <v>1</v>
      </c>
      <c r="AA90">
        <v>1</v>
      </c>
      <c r="AB90" s="3">
        <v>1</v>
      </c>
      <c r="AC90">
        <v>7</v>
      </c>
      <c r="AD90">
        <v>6</v>
      </c>
      <c r="AE90">
        <v>1</v>
      </c>
      <c r="AF90" t="s">
        <v>35</v>
      </c>
      <c r="AG90" t="s">
        <v>35</v>
      </c>
      <c r="AH90" t="s">
        <v>35</v>
      </c>
      <c r="AI90">
        <v>7</v>
      </c>
      <c r="AJ90">
        <v>9</v>
      </c>
      <c r="AK90" t="s">
        <v>35</v>
      </c>
      <c r="AL90" t="s">
        <v>35</v>
      </c>
      <c r="AM90" s="3" t="s">
        <v>35</v>
      </c>
      <c r="AN90">
        <v>6</v>
      </c>
      <c r="AO90">
        <v>4</v>
      </c>
      <c r="AP90" s="3">
        <v>3</v>
      </c>
      <c r="AQ90" t="s">
        <v>35</v>
      </c>
      <c r="AR90" s="3">
        <v>0</v>
      </c>
      <c r="AS90" s="22">
        <f t="shared" si="121"/>
        <v>-0.66666666666666674</v>
      </c>
      <c r="AT90" s="23" t="str">
        <f t="shared" si="122"/>
        <v>Minors</v>
      </c>
      <c r="AU90" s="22">
        <f t="shared" si="123"/>
        <v>0.16666666666666674</v>
      </c>
      <c r="AV90" s="22" t="str">
        <f t="shared" si="124"/>
        <v>Minors</v>
      </c>
      <c r="AW90" s="23">
        <f t="shared" si="125"/>
        <v>0.16666666666666674</v>
      </c>
      <c r="AX90" s="23" t="str">
        <f t="shared" si="126"/>
        <v>Minors</v>
      </c>
      <c r="AY90" s="64">
        <f t="shared" si="127"/>
        <v>0</v>
      </c>
      <c r="AZ90" s="65">
        <f t="shared" si="128"/>
        <v>0</v>
      </c>
      <c r="BA90" s="65">
        <f t="shared" si="129"/>
        <v>0</v>
      </c>
      <c r="BB90" s="65">
        <f t="shared" si="130"/>
        <v>0</v>
      </c>
      <c r="BC90" s="65">
        <f t="shared" si="131"/>
        <v>0</v>
      </c>
      <c r="BD90" s="65">
        <f t="shared" si="132"/>
        <v>0</v>
      </c>
      <c r="BE90" s="65">
        <f t="shared" si="133"/>
        <v>0</v>
      </c>
      <c r="BF90" s="65">
        <f t="shared" si="134"/>
        <v>0</v>
      </c>
      <c r="BG90" s="21">
        <f t="shared" si="135"/>
        <v>0</v>
      </c>
      <c r="BH90" s="64">
        <f t="shared" si="136"/>
        <v>0</v>
      </c>
      <c r="BI90" s="65">
        <f t="shared" si="137"/>
        <v>0</v>
      </c>
      <c r="BJ90" s="65">
        <f t="shared" si="138"/>
        <v>0</v>
      </c>
      <c r="BK90" s="65">
        <f t="shared" si="139"/>
        <v>0</v>
      </c>
      <c r="BL90" s="65">
        <f t="shared" si="140"/>
        <v>0</v>
      </c>
      <c r="BM90" s="65">
        <f t="shared" si="141"/>
        <v>0</v>
      </c>
      <c r="BN90" s="65">
        <f t="shared" si="142"/>
        <v>0</v>
      </c>
      <c r="BO90" s="65">
        <f t="shared" si="143"/>
        <v>0</v>
      </c>
      <c r="BP90" s="21">
        <f t="shared" si="144"/>
        <v>0</v>
      </c>
      <c r="BQ90" s="21">
        <f t="shared" si="145"/>
        <v>0</v>
      </c>
      <c r="BR90" s="24">
        <f t="shared" si="146"/>
        <v>2</v>
      </c>
      <c r="BS90" s="20" t="str">
        <f t="shared" si="147"/>
        <v/>
      </c>
      <c r="BT90" s="340">
        <f>IF(S90="-","-",VLOOKUP($A90,KALBat!$A$10:$AR$1193,BT$9,FALSE)-S90)</f>
        <v>0</v>
      </c>
      <c r="BU90" s="340">
        <f>IF(T90="-","-",VLOOKUP($A90,KALBat!$A$10:$AR$1193,BU$9,FALSE)-T90)</f>
        <v>0</v>
      </c>
      <c r="BV90" s="340">
        <f>IF(U90="-","-",VLOOKUP($A90,KALBat!$A$10:$AR$1193,BV$9,FALSE)-U90)</f>
        <v>0</v>
      </c>
      <c r="BW90" s="340">
        <f>IF(V90="-","-",VLOOKUP($A90,KALBat!$A$10:$AR$1193,BW$9,FALSE)-V90)</f>
        <v>1</v>
      </c>
      <c r="BX90" s="340">
        <f>IF(W90="-","-",VLOOKUP($A90,KALBat!$A$10:$AR$1193,BX$9,FALSE)-W90)</f>
        <v>0</v>
      </c>
      <c r="BY90" s="340">
        <f>IF(X90="-","-",VLOOKUP($A90,KALBat!$A$10:$AR$1193,BY$9,FALSE)-X90)</f>
        <v>0</v>
      </c>
      <c r="BZ90" s="340">
        <f>IF(Y90="-","-",VLOOKUP($A90,KALBat!$A$10:$AR$1193,BZ$9,FALSE)-Y90)</f>
        <v>0</v>
      </c>
      <c r="CA90" s="340">
        <f>IF(Z90="-","-",VLOOKUP($A90,KALBat!$A$10:$AR$1193,CA$9,FALSE)-Z90)</f>
        <v>0</v>
      </c>
      <c r="CB90" s="340">
        <f>IF(AA90="-","-",VLOOKUP($A90,KALBat!$A$10:$AR$1193,CB$9,FALSE)-AA90)</f>
        <v>1</v>
      </c>
      <c r="CC90" s="340">
        <f>IF(AB90="-","-",VLOOKUP($A90,KALBat!$A$10:$AR$1193,CC$9,FALSE)-AB90)</f>
        <v>0</v>
      </c>
      <c r="CD90" s="340">
        <f>IF(AC90="-","-",VLOOKUP($A90,KALBat!$A$10:$AR$1193,CD$9,FALSE)-AC90)</f>
        <v>0</v>
      </c>
      <c r="CE90" s="340">
        <f>IF(AD90="-","-",VLOOKUP($A90,KALBat!$A$10:$AR$1193,CE$9,FALSE)-AD90)</f>
        <v>1</v>
      </c>
      <c r="CF90" s="340">
        <f>IF(AE90="-","-",VLOOKUP($A90,KALBat!$A$10:$AR$1193,CF$9,FALSE)-AE90)</f>
        <v>0</v>
      </c>
      <c r="CG90" s="340" t="str">
        <f>IF(AF90="-","-",VLOOKUP($A90,KALBat!$A$10:$AR$1193,CG$9,FALSE)-AF90)</f>
        <v>-</v>
      </c>
      <c r="CH90" s="340" t="str">
        <f>IF(AG90="-","-",VLOOKUP($A90,KALBat!$A$10:$AR$1193,CH$9,FALSE)-AG90)</f>
        <v>-</v>
      </c>
      <c r="CI90" s="340" t="str">
        <f>IF(AH90="-","-",VLOOKUP($A90,KALBat!$A$10:$AR$1193,CI$9,FALSE)-AH90)</f>
        <v>-</v>
      </c>
      <c r="CJ90" s="340">
        <f>IF(AI90="-","-",VLOOKUP($A90,KALBat!$A$10:$AR$1193,CJ$9,FALSE)-AI90)</f>
        <v>0</v>
      </c>
      <c r="CK90" s="340">
        <f>IF(AJ90="-","-",VLOOKUP($A90,KALBat!$A$10:$AR$1193,CK$9,FALSE)-AJ90)</f>
        <v>0</v>
      </c>
      <c r="CL90" s="340" t="str">
        <f>IF(AK90="-","-",VLOOKUP($A90,KALBat!$A$10:$AR$1193,CL$9,FALSE)-AK90)</f>
        <v>-</v>
      </c>
      <c r="CM90" s="340" t="str">
        <f>IF(AL90="-","-",VLOOKUP($A90,KALBat!$A$10:$AR$1193,CM$9,FALSE)-AL90)</f>
        <v>-</v>
      </c>
      <c r="CN90" s="340" t="str">
        <f>IF(AM90="-","-",VLOOKUP($A90,KALBat!$A$10:$AR$1193,CN$9,FALSE)-AM90)</f>
        <v>-</v>
      </c>
      <c r="CO90" s="340">
        <f>IF(AN90="-","-",VLOOKUP($A90,KALBat!$A$10:$AR$1193,CO$9,FALSE)-AN90)</f>
        <v>0</v>
      </c>
      <c r="CP90" s="340">
        <f>IF(AO90="-","-",VLOOKUP($A90,KALBat!$A$10:$AR$1193,CP$9,FALSE)-AO90)</f>
        <v>0</v>
      </c>
      <c r="CQ90" s="340">
        <f>IF(AP90="-","-",VLOOKUP($A90,KALBat!$A$10:$AR$1193,CQ$9,FALSE)-AP90)</f>
        <v>0</v>
      </c>
      <c r="CR90" s="340">
        <f t="shared" si="148"/>
        <v>1</v>
      </c>
      <c r="CS90" s="340">
        <f t="shared" si="149"/>
        <v>1</v>
      </c>
      <c r="CT90" s="340">
        <f t="shared" si="150"/>
        <v>1</v>
      </c>
      <c r="CU90" s="340">
        <f t="shared" si="151"/>
        <v>0</v>
      </c>
      <c r="CV90" s="340">
        <f t="shared" si="152"/>
        <v>3</v>
      </c>
    </row>
    <row r="91" spans="1:100" x14ac:dyDescent="0.25">
      <c r="A91" s="340" t="str">
        <f t="shared" si="117"/>
        <v>Arturo Chapa</v>
      </c>
      <c r="B91" s="339"/>
      <c r="C91" s="339"/>
      <c r="D91" s="339" t="str">
        <f t="shared" si="118"/>
        <v>-</v>
      </c>
      <c r="E91" s="339" t="str">
        <f t="shared" si="119"/>
        <v>-</v>
      </c>
      <c r="F91" s="339" t="str">
        <f t="shared" si="120"/>
        <v>K</v>
      </c>
      <c r="G91" t="s">
        <v>98</v>
      </c>
      <c r="H91" t="s">
        <v>569</v>
      </c>
      <c r="I91" s="339" t="s">
        <v>570</v>
      </c>
      <c r="J91" t="s">
        <v>468</v>
      </c>
      <c r="K91" t="s">
        <v>18</v>
      </c>
      <c r="L91">
        <v>17</v>
      </c>
      <c r="M91" t="s">
        <v>96</v>
      </c>
      <c r="N91" t="s">
        <v>94</v>
      </c>
      <c r="O91" t="s">
        <v>40</v>
      </c>
      <c r="P91" s="3" t="s">
        <v>40</v>
      </c>
      <c r="Q91" t="s">
        <v>214</v>
      </c>
      <c r="R91" s="3" t="s">
        <v>214</v>
      </c>
      <c r="S91">
        <v>2</v>
      </c>
      <c r="T91">
        <v>2</v>
      </c>
      <c r="U91">
        <v>1</v>
      </c>
      <c r="V91">
        <v>1</v>
      </c>
      <c r="W91" s="3">
        <v>3</v>
      </c>
      <c r="X91">
        <v>3</v>
      </c>
      <c r="Y91">
        <v>2</v>
      </c>
      <c r="Z91">
        <v>1</v>
      </c>
      <c r="AA91">
        <v>2</v>
      </c>
      <c r="AB91" s="3">
        <v>4</v>
      </c>
      <c r="AC91">
        <v>4</v>
      </c>
      <c r="AD91">
        <v>4</v>
      </c>
      <c r="AE91">
        <v>1</v>
      </c>
      <c r="AF91" t="s">
        <v>35</v>
      </c>
      <c r="AG91" t="s">
        <v>35</v>
      </c>
      <c r="AH91" t="s">
        <v>35</v>
      </c>
      <c r="AI91" t="s">
        <v>35</v>
      </c>
      <c r="AJ91" t="s">
        <v>35</v>
      </c>
      <c r="AK91" t="s">
        <v>35</v>
      </c>
      <c r="AL91" t="s">
        <v>35</v>
      </c>
      <c r="AM91" s="3" t="s">
        <v>35</v>
      </c>
      <c r="AN91">
        <v>1</v>
      </c>
      <c r="AO91">
        <v>2</v>
      </c>
      <c r="AP91" s="3">
        <v>1</v>
      </c>
      <c r="AQ91" t="s">
        <v>35</v>
      </c>
      <c r="AR91" s="3">
        <v>0</v>
      </c>
      <c r="AS91" s="22">
        <f t="shared" ref="AS91:AS154" si="153">AVERAGE(S91,U91,V91)+IF(OR(S91&gt;7,AND(S91&gt;5,V91&gt;5)),0.5,0)+IF(U91&gt;7,0.25,0)+IF(S91&lt;6,-0.5*(6-S91),0)</f>
        <v>-0.66666666666666674</v>
      </c>
      <c r="AT91" s="23" t="str">
        <f t="shared" ref="AT91:AT154" si="154">IF(AS91&gt;9,"SuperStar",IF(AS91&gt;8,"Star",IF(AS91&gt;6.5,"GoodReg",IF(AS91&gt;5,"Reg",IF(AS91&gt;4,"Bench","Minors")))))</f>
        <v>Minors</v>
      </c>
      <c r="AU91" s="22">
        <f t="shared" ref="AU91:AU154" si="155">AVERAGE(X91,Z91,AA91)+IF(OR(X91&gt;7,AND(X91&gt;5,AA91&gt;5)),0.5,0)+IF(Z91&gt;7,0.25,0)+IF(X91&lt;6,-0.5*(6-X91),0)</f>
        <v>0.5</v>
      </c>
      <c r="AV91" s="22" t="str">
        <f t="shared" ref="AV91:AV154" si="156">IF(AU91&gt;9,"SuperStar",IF(AU91&gt;8,"Star",IF(AU91&gt;6.5,"GoodReg",IF(AU91&gt;5,"Reg",IF(AU91&gt;4,"Bench","Minors")))))</f>
        <v>Minors</v>
      </c>
      <c r="AW91" s="23">
        <f t="shared" ref="AW91:AW154" si="157">MIN(AS91+(MAX(0,25-L91))^1.5,AU91)</f>
        <v>0.5</v>
      </c>
      <c r="AX91" s="23" t="str">
        <f t="shared" ref="AX91:AX154" si="158">IF(AW91&gt;9,"SuperStar",IF(AW91&gt;8,"Star",IF(AW91&gt;6.5,"GoodReg",IF(AW91&gt;5,"Reg",IF(AW91&gt;4,"Bench","Minors")))))</f>
        <v>Minors</v>
      </c>
      <c r="AY91" s="64">
        <f t="shared" ref="AY91:AY154" si="159">IF(AND(OR(S91+V91&gt;12,AND(S91&gt;6,V91&gt;6)),AN91&gt;6,OR(AO91&gt;=AN91,AO91&gt;6)),1,0)</f>
        <v>0</v>
      </c>
      <c r="AZ91" s="65">
        <f t="shared" ref="AZ91:AZ154" si="160">IF(OR(AND(S91&gt;6,W91&gt;6),S91+V91&gt;12),1,0)</f>
        <v>0</v>
      </c>
      <c r="BA91" s="65">
        <f t="shared" ref="BA91:BA154" si="161">IF(AND(S91&gt;6,U91&gt;6,V91&gt;6),1,0)</f>
        <v>0</v>
      </c>
      <c r="BB91" s="65">
        <f t="shared" ref="BB91:BB154" si="162">IF(AND(U91&gt;7,OR(S91&gt;6,V91&gt;6)),1,0)</f>
        <v>0</v>
      </c>
      <c r="BC91" s="65">
        <f t="shared" ref="BC91:BC154" si="163">IF(AND(U91&gt;6,OR(S91&gt;6,V91&gt;6)),1,0)</f>
        <v>0</v>
      </c>
      <c r="BD91" s="65">
        <f t="shared" ref="BD91:BD154" si="164">IF(AND(OR(S91&gt;6,U91&gt;6),OR(S91&gt;6,V91&gt;6)),1,0)</f>
        <v>0</v>
      </c>
      <c r="BE91" s="65">
        <f t="shared" ref="BE91:BE154" si="165">IF(AND(S91&gt;4,OR(S91&gt;6,U91&gt;6,V91&gt;6)),1,0)</f>
        <v>0</v>
      </c>
      <c r="BF91" s="65">
        <f t="shared" ref="BF91:BF154" si="166">IF(AND(S91&gt;4,OR(S91&gt;6,T91&gt;6,U91&gt;6,V91&gt;6)),1,0)</f>
        <v>0</v>
      </c>
      <c r="BG91" s="21">
        <f t="shared" ref="BG91:BG154" si="167">IF(AND(S91&gt;4,MAX(S91:W91)&gt;6),1,0)</f>
        <v>0</v>
      </c>
      <c r="BH91" s="64">
        <f t="shared" ref="BH91:BH154" si="168">IF(AND(OR(X91+AA91&gt;12,AND(X91&gt;6,AA91&gt;6)),AN91&gt;6,OR(AO91&gt;=AN91,AO91&gt;6)),1,0)</f>
        <v>0</v>
      </c>
      <c r="BI91" s="65">
        <f t="shared" ref="BI91:BI154" si="169">IF(OR(AND(X91&gt;6,AB91&gt;6),X91+AA91&gt;12),1,0)</f>
        <v>0</v>
      </c>
      <c r="BJ91" s="65">
        <f t="shared" ref="BJ91:BJ154" si="170">IF(AND(X91&gt;6,Z91&gt;6,AA91&gt;6),1,0)</f>
        <v>0</v>
      </c>
      <c r="BK91" s="65">
        <f t="shared" ref="BK91:BK154" si="171">IF(AND(Z91&gt;7,OR(X91&gt;6,AA91&gt;6)),1,0)</f>
        <v>0</v>
      </c>
      <c r="BL91" s="65">
        <f t="shared" ref="BL91:BL154" si="172">IF(AND(Z91&gt;6,OR(X91&gt;6,AA91&gt;6)),1,0)</f>
        <v>0</v>
      </c>
      <c r="BM91" s="65">
        <f t="shared" ref="BM91:BM154" si="173">IF(AND(OR(X91&gt;6,Z91&gt;6),OR(X91&gt;6,AA91&gt;6)),1,0)</f>
        <v>0</v>
      </c>
      <c r="BN91" s="65">
        <f t="shared" ref="BN91:BN154" si="174">IF(AND(X91&gt;4,OR(X91&gt;6,Z91&gt;6,AA91&gt;6)),1,0)</f>
        <v>0</v>
      </c>
      <c r="BO91" s="65">
        <f t="shared" ref="BO91:BO154" si="175">IF(AND(X91&gt;4,OR(X91&gt;6,Y91&gt;6,Z91&gt;6,AA91&gt;6)),1,0)</f>
        <v>0</v>
      </c>
      <c r="BP91" s="21">
        <f t="shared" ref="BP91:BP154" si="176">IF(AND(X91&gt;4,MAX(X91:AB91)&gt;6),1,0)</f>
        <v>0</v>
      </c>
      <c r="BQ91" s="21">
        <f t="shared" ref="BQ91:BQ154" si="177">IF(AVERAGE(AN91:AO91)&gt;9,1,0)+IF(AVERAGE(AN91:AO91)&gt;7,1,0)+IF(AN91&gt;7,1,0)+IF(AO91&gt;7,1,0)+IF(AP91&gt;8,1,0)+IF(AP91&gt;6,1,0)</f>
        <v>0</v>
      </c>
      <c r="BR91" s="24">
        <f t="shared" ref="BR91:BR154" si="178">IF(OR(MAX(AF91,AG91,AK91,AM91)&gt;6,MAX(AH91,AI91,AJ91,AL91)&gt;7),2,IF(MAX(AF91:AM91)&gt;4,1,0))</f>
        <v>0</v>
      </c>
      <c r="BS91" s="20" t="str">
        <f t="shared" ref="BS91:BS154" si="179">IF(AR91=1,"Yes","")</f>
        <v/>
      </c>
      <c r="BT91" s="340" t="e">
        <f>IF(S91="-","-",VLOOKUP($A91,KALBat!$A$10:$AR$1193,BT$9,FALSE)-S91)</f>
        <v>#N/A</v>
      </c>
      <c r="BU91" s="340" t="e">
        <f>IF(T91="-","-",VLOOKUP($A91,KALBat!$A$10:$AR$1193,BU$9,FALSE)-T91)</f>
        <v>#N/A</v>
      </c>
      <c r="BV91" s="340" t="e">
        <f>IF(U91="-","-",VLOOKUP($A91,KALBat!$A$10:$AR$1193,BV$9,FALSE)-U91)</f>
        <v>#N/A</v>
      </c>
      <c r="BW91" s="340" t="e">
        <f>IF(V91="-","-",VLOOKUP($A91,KALBat!$A$10:$AR$1193,BW$9,FALSE)-V91)</f>
        <v>#N/A</v>
      </c>
      <c r="BX91" s="340" t="e">
        <f>IF(W91="-","-",VLOOKUP($A91,KALBat!$A$10:$AR$1193,BX$9,FALSE)-W91)</f>
        <v>#N/A</v>
      </c>
      <c r="BY91" s="340" t="e">
        <f>IF(X91="-","-",VLOOKUP($A91,KALBat!$A$10:$AR$1193,BY$9,FALSE)-X91)</f>
        <v>#N/A</v>
      </c>
      <c r="BZ91" s="340" t="e">
        <f>IF(Y91="-","-",VLOOKUP($A91,KALBat!$A$10:$AR$1193,BZ$9,FALSE)-Y91)</f>
        <v>#N/A</v>
      </c>
      <c r="CA91" s="340" t="e">
        <f>IF(Z91="-","-",VLOOKUP($A91,KALBat!$A$10:$AR$1193,CA$9,FALSE)-Z91)</f>
        <v>#N/A</v>
      </c>
      <c r="CB91" s="340" t="e">
        <f>IF(AA91="-","-",VLOOKUP($A91,KALBat!$A$10:$AR$1193,CB$9,FALSE)-AA91)</f>
        <v>#N/A</v>
      </c>
      <c r="CC91" s="340" t="e">
        <f>IF(AB91="-","-",VLOOKUP($A91,KALBat!$A$10:$AR$1193,CC$9,FALSE)-AB91)</f>
        <v>#N/A</v>
      </c>
      <c r="CD91" s="340" t="e">
        <f>IF(AC91="-","-",VLOOKUP($A91,KALBat!$A$10:$AR$1193,CD$9,FALSE)-AC91)</f>
        <v>#N/A</v>
      </c>
      <c r="CE91" s="340" t="e">
        <f>IF(AD91="-","-",VLOOKUP($A91,KALBat!$A$10:$AR$1193,CE$9,FALSE)-AD91)</f>
        <v>#N/A</v>
      </c>
      <c r="CF91" s="340" t="e">
        <f>IF(AE91="-","-",VLOOKUP($A91,KALBat!$A$10:$AR$1193,CF$9,FALSE)-AE91)</f>
        <v>#N/A</v>
      </c>
      <c r="CG91" s="340" t="str">
        <f>IF(AF91="-","-",VLOOKUP($A91,KALBat!$A$10:$AR$1193,CG$9,FALSE)-AF91)</f>
        <v>-</v>
      </c>
      <c r="CH91" s="340" t="str">
        <f>IF(AG91="-","-",VLOOKUP($A91,KALBat!$A$10:$AR$1193,CH$9,FALSE)-AG91)</f>
        <v>-</v>
      </c>
      <c r="CI91" s="340" t="str">
        <f>IF(AH91="-","-",VLOOKUP($A91,KALBat!$A$10:$AR$1193,CI$9,FALSE)-AH91)</f>
        <v>-</v>
      </c>
      <c r="CJ91" s="340" t="str">
        <f>IF(AI91="-","-",VLOOKUP($A91,KALBat!$A$10:$AR$1193,CJ$9,FALSE)-AI91)</f>
        <v>-</v>
      </c>
      <c r="CK91" s="340" t="str">
        <f>IF(AJ91="-","-",VLOOKUP($A91,KALBat!$A$10:$AR$1193,CK$9,FALSE)-AJ91)</f>
        <v>-</v>
      </c>
      <c r="CL91" s="340" t="str">
        <f>IF(AK91="-","-",VLOOKUP($A91,KALBat!$A$10:$AR$1193,CL$9,FALSE)-AK91)</f>
        <v>-</v>
      </c>
      <c r="CM91" s="340" t="str">
        <f>IF(AL91="-","-",VLOOKUP($A91,KALBat!$A$10:$AR$1193,CM$9,FALSE)-AL91)</f>
        <v>-</v>
      </c>
      <c r="CN91" s="340" t="str">
        <f>IF(AM91="-","-",VLOOKUP($A91,KALBat!$A$10:$AR$1193,CN$9,FALSE)-AM91)</f>
        <v>-</v>
      </c>
      <c r="CO91" s="340" t="e">
        <f>IF(AN91="-","-",VLOOKUP($A91,KALBat!$A$10:$AR$1193,CO$9,FALSE)-AN91)</f>
        <v>#N/A</v>
      </c>
      <c r="CP91" s="340" t="e">
        <f>IF(AO91="-","-",VLOOKUP($A91,KALBat!$A$10:$AR$1193,CP$9,FALSE)-AO91)</f>
        <v>#N/A</v>
      </c>
      <c r="CQ91" s="340" t="e">
        <f>IF(AP91="-","-",VLOOKUP($A91,KALBat!$A$10:$AR$1193,CQ$9,FALSE)-AP91)</f>
        <v>#N/A</v>
      </c>
      <c r="CR91" s="340" t="e">
        <f t="shared" ref="CR91:CR154" si="180">SUM(BT91:BX91)</f>
        <v>#N/A</v>
      </c>
      <c r="CS91" s="340" t="e">
        <f t="shared" ref="CS91:CS154" si="181">SUM(BY91:CC91)</f>
        <v>#N/A</v>
      </c>
      <c r="CT91" s="340" t="e">
        <f t="shared" ref="CT91:CT154" si="182">SUM(CD91:CN91)</f>
        <v>#N/A</v>
      </c>
      <c r="CU91" s="340" t="e">
        <f t="shared" ref="CU91:CU154" si="183">SUM(CO91:CQ91)</f>
        <v>#N/A</v>
      </c>
      <c r="CV91" s="340" t="e">
        <f t="shared" ref="CV91:CV154" si="184">SUM(CR91:CU91)</f>
        <v>#N/A</v>
      </c>
    </row>
    <row r="92" spans="1:100" x14ac:dyDescent="0.25">
      <c r="A92" s="340" t="str">
        <f t="shared" si="117"/>
        <v>Tom Coleman</v>
      </c>
      <c r="B92" s="339"/>
      <c r="C92" s="339"/>
      <c r="D92" s="339" t="str">
        <f t="shared" si="118"/>
        <v>-</v>
      </c>
      <c r="E92" s="339" t="str">
        <f t="shared" si="119"/>
        <v>-</v>
      </c>
      <c r="F92" s="339" t="str">
        <f t="shared" si="120"/>
        <v>K</v>
      </c>
      <c r="G92" t="s">
        <v>13</v>
      </c>
      <c r="H92" t="s">
        <v>600</v>
      </c>
      <c r="I92" s="339" t="s">
        <v>849</v>
      </c>
      <c r="J92" t="s">
        <v>553</v>
      </c>
      <c r="K92" t="s">
        <v>200</v>
      </c>
      <c r="L92">
        <v>22</v>
      </c>
      <c r="M92" t="s">
        <v>94</v>
      </c>
      <c r="N92" t="s">
        <v>94</v>
      </c>
      <c r="O92" t="s">
        <v>40</v>
      </c>
      <c r="P92" s="3" t="s">
        <v>40</v>
      </c>
      <c r="Q92" t="s">
        <v>213</v>
      </c>
      <c r="R92" s="3" t="s">
        <v>214</v>
      </c>
      <c r="S92">
        <v>2</v>
      </c>
      <c r="T92">
        <v>1</v>
      </c>
      <c r="U92">
        <v>2</v>
      </c>
      <c r="V92">
        <v>3</v>
      </c>
      <c r="W92" s="3">
        <v>2</v>
      </c>
      <c r="X92">
        <v>3</v>
      </c>
      <c r="Y92">
        <v>1</v>
      </c>
      <c r="Z92">
        <v>2</v>
      </c>
      <c r="AA92">
        <v>6</v>
      </c>
      <c r="AB92" s="3">
        <v>3</v>
      </c>
      <c r="AC92">
        <v>10</v>
      </c>
      <c r="AD92">
        <v>2</v>
      </c>
      <c r="AE92">
        <v>1</v>
      </c>
      <c r="AF92" t="s">
        <v>35</v>
      </c>
      <c r="AG92" t="s">
        <v>35</v>
      </c>
      <c r="AH92" t="s">
        <v>35</v>
      </c>
      <c r="AI92" t="s">
        <v>35</v>
      </c>
      <c r="AJ92" t="s">
        <v>35</v>
      </c>
      <c r="AK92" t="s">
        <v>35</v>
      </c>
      <c r="AL92" t="s">
        <v>35</v>
      </c>
      <c r="AM92" s="3" t="s">
        <v>35</v>
      </c>
      <c r="AN92">
        <v>1</v>
      </c>
      <c r="AO92">
        <v>2</v>
      </c>
      <c r="AP92" s="3">
        <v>1</v>
      </c>
      <c r="AQ92" t="s">
        <v>35</v>
      </c>
      <c r="AR92" s="3">
        <v>0</v>
      </c>
      <c r="AS92" s="22">
        <f t="shared" si="153"/>
        <v>0.33333333333333348</v>
      </c>
      <c r="AT92" s="23" t="str">
        <f t="shared" si="154"/>
        <v>Minors</v>
      </c>
      <c r="AU92" s="22">
        <f t="shared" si="155"/>
        <v>2.1666666666666665</v>
      </c>
      <c r="AV92" s="22" t="str">
        <f t="shared" si="156"/>
        <v>Minors</v>
      </c>
      <c r="AW92" s="23">
        <f t="shared" si="157"/>
        <v>2.1666666666666665</v>
      </c>
      <c r="AX92" s="23" t="str">
        <f t="shared" si="158"/>
        <v>Minors</v>
      </c>
      <c r="AY92" s="64">
        <f t="shared" si="159"/>
        <v>0</v>
      </c>
      <c r="AZ92" s="65">
        <f t="shared" si="160"/>
        <v>0</v>
      </c>
      <c r="BA92" s="65">
        <f t="shared" si="161"/>
        <v>0</v>
      </c>
      <c r="BB92" s="65">
        <f t="shared" si="162"/>
        <v>0</v>
      </c>
      <c r="BC92" s="65">
        <f t="shared" si="163"/>
        <v>0</v>
      </c>
      <c r="BD92" s="65">
        <f t="shared" si="164"/>
        <v>0</v>
      </c>
      <c r="BE92" s="65">
        <f t="shared" si="165"/>
        <v>0</v>
      </c>
      <c r="BF92" s="65">
        <f t="shared" si="166"/>
        <v>0</v>
      </c>
      <c r="BG92" s="21">
        <f t="shared" si="167"/>
        <v>0</v>
      </c>
      <c r="BH92" s="64">
        <f t="shared" si="168"/>
        <v>0</v>
      </c>
      <c r="BI92" s="65">
        <f t="shared" si="169"/>
        <v>0</v>
      </c>
      <c r="BJ92" s="65">
        <f t="shared" si="170"/>
        <v>0</v>
      </c>
      <c r="BK92" s="65">
        <f t="shared" si="171"/>
        <v>0</v>
      </c>
      <c r="BL92" s="65">
        <f t="shared" si="172"/>
        <v>0</v>
      </c>
      <c r="BM92" s="65">
        <f t="shared" si="173"/>
        <v>0</v>
      </c>
      <c r="BN92" s="65">
        <f t="shared" si="174"/>
        <v>0</v>
      </c>
      <c r="BO92" s="65">
        <f t="shared" si="175"/>
        <v>0</v>
      </c>
      <c r="BP92" s="21">
        <f t="shared" si="176"/>
        <v>0</v>
      </c>
      <c r="BQ92" s="21">
        <f t="shared" si="177"/>
        <v>0</v>
      </c>
      <c r="BR92" s="24">
        <f t="shared" si="178"/>
        <v>0</v>
      </c>
      <c r="BS92" s="20" t="str">
        <f t="shared" si="179"/>
        <v/>
      </c>
      <c r="BT92" s="340" t="e">
        <f>IF(S92="-","-",VLOOKUP($A92,KALBat!$A$10:$AR$1193,BT$9,FALSE)-S92)</f>
        <v>#N/A</v>
      </c>
      <c r="BU92" s="340" t="e">
        <f>IF(T92="-","-",VLOOKUP($A92,KALBat!$A$10:$AR$1193,BU$9,FALSE)-T92)</f>
        <v>#N/A</v>
      </c>
      <c r="BV92" s="340" t="e">
        <f>IF(U92="-","-",VLOOKUP($A92,KALBat!$A$10:$AR$1193,BV$9,FALSE)-U92)</f>
        <v>#N/A</v>
      </c>
      <c r="BW92" s="340" t="e">
        <f>IF(V92="-","-",VLOOKUP($A92,KALBat!$A$10:$AR$1193,BW$9,FALSE)-V92)</f>
        <v>#N/A</v>
      </c>
      <c r="BX92" s="340" t="e">
        <f>IF(W92="-","-",VLOOKUP($A92,KALBat!$A$10:$AR$1193,BX$9,FALSE)-W92)</f>
        <v>#N/A</v>
      </c>
      <c r="BY92" s="340" t="e">
        <f>IF(X92="-","-",VLOOKUP($A92,KALBat!$A$10:$AR$1193,BY$9,FALSE)-X92)</f>
        <v>#N/A</v>
      </c>
      <c r="BZ92" s="340" t="e">
        <f>IF(Y92="-","-",VLOOKUP($A92,KALBat!$A$10:$AR$1193,BZ$9,FALSE)-Y92)</f>
        <v>#N/A</v>
      </c>
      <c r="CA92" s="340" t="e">
        <f>IF(Z92="-","-",VLOOKUP($A92,KALBat!$A$10:$AR$1193,CA$9,FALSE)-Z92)</f>
        <v>#N/A</v>
      </c>
      <c r="CB92" s="340" t="e">
        <f>IF(AA92="-","-",VLOOKUP($A92,KALBat!$A$10:$AR$1193,CB$9,FALSE)-AA92)</f>
        <v>#N/A</v>
      </c>
      <c r="CC92" s="340" t="e">
        <f>IF(AB92="-","-",VLOOKUP($A92,KALBat!$A$10:$AR$1193,CC$9,FALSE)-AB92)</f>
        <v>#N/A</v>
      </c>
      <c r="CD92" s="340" t="e">
        <f>IF(AC92="-","-",VLOOKUP($A92,KALBat!$A$10:$AR$1193,CD$9,FALSE)-AC92)</f>
        <v>#N/A</v>
      </c>
      <c r="CE92" s="340" t="e">
        <f>IF(AD92="-","-",VLOOKUP($A92,KALBat!$A$10:$AR$1193,CE$9,FALSE)-AD92)</f>
        <v>#N/A</v>
      </c>
      <c r="CF92" s="340" t="e">
        <f>IF(AE92="-","-",VLOOKUP($A92,KALBat!$A$10:$AR$1193,CF$9,FALSE)-AE92)</f>
        <v>#N/A</v>
      </c>
      <c r="CG92" s="340" t="str">
        <f>IF(AF92="-","-",VLOOKUP($A92,KALBat!$A$10:$AR$1193,CG$9,FALSE)-AF92)</f>
        <v>-</v>
      </c>
      <c r="CH92" s="340" t="str">
        <f>IF(AG92="-","-",VLOOKUP($A92,KALBat!$A$10:$AR$1193,CH$9,FALSE)-AG92)</f>
        <v>-</v>
      </c>
      <c r="CI92" s="340" t="str">
        <f>IF(AH92="-","-",VLOOKUP($A92,KALBat!$A$10:$AR$1193,CI$9,FALSE)-AH92)</f>
        <v>-</v>
      </c>
      <c r="CJ92" s="340" t="str">
        <f>IF(AI92="-","-",VLOOKUP($A92,KALBat!$A$10:$AR$1193,CJ$9,FALSE)-AI92)</f>
        <v>-</v>
      </c>
      <c r="CK92" s="340" t="str">
        <f>IF(AJ92="-","-",VLOOKUP($A92,KALBat!$A$10:$AR$1193,CK$9,FALSE)-AJ92)</f>
        <v>-</v>
      </c>
      <c r="CL92" s="340" t="str">
        <f>IF(AK92="-","-",VLOOKUP($A92,KALBat!$A$10:$AR$1193,CL$9,FALSE)-AK92)</f>
        <v>-</v>
      </c>
      <c r="CM92" s="340" t="str">
        <f>IF(AL92="-","-",VLOOKUP($A92,KALBat!$A$10:$AR$1193,CM$9,FALSE)-AL92)</f>
        <v>-</v>
      </c>
      <c r="CN92" s="340" t="str">
        <f>IF(AM92="-","-",VLOOKUP($A92,KALBat!$A$10:$AR$1193,CN$9,FALSE)-AM92)</f>
        <v>-</v>
      </c>
      <c r="CO92" s="340" t="e">
        <f>IF(AN92="-","-",VLOOKUP($A92,KALBat!$A$10:$AR$1193,CO$9,FALSE)-AN92)</f>
        <v>#N/A</v>
      </c>
      <c r="CP92" s="340" t="e">
        <f>IF(AO92="-","-",VLOOKUP($A92,KALBat!$A$10:$AR$1193,CP$9,FALSE)-AO92)</f>
        <v>#N/A</v>
      </c>
      <c r="CQ92" s="340" t="e">
        <f>IF(AP92="-","-",VLOOKUP($A92,KALBat!$A$10:$AR$1193,CQ$9,FALSE)-AP92)</f>
        <v>#N/A</v>
      </c>
      <c r="CR92" s="340" t="e">
        <f t="shared" si="180"/>
        <v>#N/A</v>
      </c>
      <c r="CS92" s="340" t="e">
        <f t="shared" si="181"/>
        <v>#N/A</v>
      </c>
      <c r="CT92" s="340" t="e">
        <f t="shared" si="182"/>
        <v>#N/A</v>
      </c>
      <c r="CU92" s="340" t="e">
        <f t="shared" si="183"/>
        <v>#N/A</v>
      </c>
      <c r="CV92" s="340" t="e">
        <f t="shared" si="184"/>
        <v>#N/A</v>
      </c>
    </row>
    <row r="93" spans="1:100" x14ac:dyDescent="0.25">
      <c r="A93" s="340" t="str">
        <f t="shared" si="117"/>
        <v>Fraser Collins</v>
      </c>
      <c r="B93" s="339"/>
      <c r="C93" s="339"/>
      <c r="D93" s="339" t="str">
        <f t="shared" si="118"/>
        <v>-</v>
      </c>
      <c r="E93" s="339" t="str">
        <f t="shared" si="119"/>
        <v>-</v>
      </c>
      <c r="F93" s="339" t="str">
        <f t="shared" si="120"/>
        <v>K</v>
      </c>
      <c r="G93" t="s">
        <v>84</v>
      </c>
      <c r="H93" t="s">
        <v>860</v>
      </c>
      <c r="I93" s="339" t="s">
        <v>861</v>
      </c>
      <c r="J93" t="s">
        <v>531</v>
      </c>
      <c r="K93" t="s">
        <v>295</v>
      </c>
      <c r="L93">
        <v>21</v>
      </c>
      <c r="M93" t="s">
        <v>94</v>
      </c>
      <c r="N93" t="s">
        <v>94</v>
      </c>
      <c r="O93" t="s">
        <v>40</v>
      </c>
      <c r="P93" s="3" t="s">
        <v>40</v>
      </c>
      <c r="Q93" t="s">
        <v>215</v>
      </c>
      <c r="R93" s="3" t="s">
        <v>213</v>
      </c>
      <c r="S93">
        <v>2</v>
      </c>
      <c r="T93">
        <v>4</v>
      </c>
      <c r="U93">
        <v>3</v>
      </c>
      <c r="V93">
        <v>4</v>
      </c>
      <c r="W93" s="3">
        <v>2</v>
      </c>
      <c r="X93">
        <v>2</v>
      </c>
      <c r="Y93">
        <v>4</v>
      </c>
      <c r="Z93">
        <v>5</v>
      </c>
      <c r="AA93">
        <v>5</v>
      </c>
      <c r="AB93" s="3">
        <v>3</v>
      </c>
      <c r="AC93">
        <v>3</v>
      </c>
      <c r="AD93">
        <v>3</v>
      </c>
      <c r="AE93">
        <v>1</v>
      </c>
      <c r="AF93" t="s">
        <v>35</v>
      </c>
      <c r="AG93">
        <v>5</v>
      </c>
      <c r="AH93" t="s">
        <v>35</v>
      </c>
      <c r="AI93" t="s">
        <v>35</v>
      </c>
      <c r="AJ93" t="s">
        <v>35</v>
      </c>
      <c r="AK93" t="s">
        <v>35</v>
      </c>
      <c r="AL93" t="s">
        <v>35</v>
      </c>
      <c r="AM93" s="3" t="s">
        <v>35</v>
      </c>
      <c r="AN93">
        <v>1</v>
      </c>
      <c r="AO93">
        <v>2</v>
      </c>
      <c r="AP93" s="3">
        <v>5</v>
      </c>
      <c r="AQ93" t="s">
        <v>35</v>
      </c>
      <c r="AR93" s="3">
        <v>0</v>
      </c>
      <c r="AS93" s="22">
        <f t="shared" si="153"/>
        <v>1</v>
      </c>
      <c r="AT93" s="23" t="str">
        <f t="shared" si="154"/>
        <v>Minors</v>
      </c>
      <c r="AU93" s="22">
        <f t="shared" si="155"/>
        <v>2</v>
      </c>
      <c r="AV93" s="22" t="str">
        <f t="shared" si="156"/>
        <v>Minors</v>
      </c>
      <c r="AW93" s="23">
        <f t="shared" si="157"/>
        <v>2</v>
      </c>
      <c r="AX93" s="23" t="str">
        <f t="shared" si="158"/>
        <v>Minors</v>
      </c>
      <c r="AY93" s="64">
        <f t="shared" si="159"/>
        <v>0</v>
      </c>
      <c r="AZ93" s="65">
        <f t="shared" si="160"/>
        <v>0</v>
      </c>
      <c r="BA93" s="65">
        <f t="shared" si="161"/>
        <v>0</v>
      </c>
      <c r="BB93" s="65">
        <f t="shared" si="162"/>
        <v>0</v>
      </c>
      <c r="BC93" s="65">
        <f t="shared" si="163"/>
        <v>0</v>
      </c>
      <c r="BD93" s="65">
        <f t="shared" si="164"/>
        <v>0</v>
      </c>
      <c r="BE93" s="65">
        <f t="shared" si="165"/>
        <v>0</v>
      </c>
      <c r="BF93" s="65">
        <f t="shared" si="166"/>
        <v>0</v>
      </c>
      <c r="BG93" s="21">
        <f t="shared" si="167"/>
        <v>0</v>
      </c>
      <c r="BH93" s="64">
        <f t="shared" si="168"/>
        <v>0</v>
      </c>
      <c r="BI93" s="65">
        <f t="shared" si="169"/>
        <v>0</v>
      </c>
      <c r="BJ93" s="65">
        <f t="shared" si="170"/>
        <v>0</v>
      </c>
      <c r="BK93" s="65">
        <f t="shared" si="171"/>
        <v>0</v>
      </c>
      <c r="BL93" s="65">
        <f t="shared" si="172"/>
        <v>0</v>
      </c>
      <c r="BM93" s="65">
        <f t="shared" si="173"/>
        <v>0</v>
      </c>
      <c r="BN93" s="65">
        <f t="shared" si="174"/>
        <v>0</v>
      </c>
      <c r="BO93" s="65">
        <f t="shared" si="175"/>
        <v>0</v>
      </c>
      <c r="BP93" s="21">
        <f t="shared" si="176"/>
        <v>0</v>
      </c>
      <c r="BQ93" s="21">
        <f t="shared" si="177"/>
        <v>0</v>
      </c>
      <c r="BR93" s="24">
        <f t="shared" si="178"/>
        <v>1</v>
      </c>
      <c r="BS93" s="20" t="str">
        <f t="shared" si="179"/>
        <v/>
      </c>
      <c r="BT93" s="340">
        <f>IF(S93="-","-",VLOOKUP($A93,KALBat!$A$10:$AR$1193,BT$9,FALSE)-S93)</f>
        <v>0</v>
      </c>
      <c r="BU93" s="340">
        <f>IF(T93="-","-",VLOOKUP($A93,KALBat!$A$10:$AR$1193,BU$9,FALSE)-T93)</f>
        <v>0</v>
      </c>
      <c r="BV93" s="340">
        <f>IF(U93="-","-",VLOOKUP($A93,KALBat!$A$10:$AR$1193,BV$9,FALSE)-U93)</f>
        <v>0</v>
      </c>
      <c r="BW93" s="340">
        <f>IF(V93="-","-",VLOOKUP($A93,KALBat!$A$10:$AR$1193,BW$9,FALSE)-V93)</f>
        <v>0</v>
      </c>
      <c r="BX93" s="340">
        <f>IF(W93="-","-",VLOOKUP($A93,KALBat!$A$10:$AR$1193,BX$9,FALSE)-W93)</f>
        <v>0</v>
      </c>
      <c r="BY93" s="340">
        <f>IF(X93="-","-",VLOOKUP($A93,KALBat!$A$10:$AR$1193,BY$9,FALSE)-X93)</f>
        <v>1</v>
      </c>
      <c r="BZ93" s="340">
        <f>IF(Y93="-","-",VLOOKUP($A93,KALBat!$A$10:$AR$1193,BZ$9,FALSE)-Y93)</f>
        <v>1</v>
      </c>
      <c r="CA93" s="340">
        <f>IF(Z93="-","-",VLOOKUP($A93,KALBat!$A$10:$AR$1193,CA$9,FALSE)-Z93)</f>
        <v>0</v>
      </c>
      <c r="CB93" s="340">
        <f>IF(AA93="-","-",VLOOKUP($A93,KALBat!$A$10:$AR$1193,CB$9,FALSE)-AA93)</f>
        <v>0</v>
      </c>
      <c r="CC93" s="340">
        <f>IF(AB93="-","-",VLOOKUP($A93,KALBat!$A$10:$AR$1193,CC$9,FALSE)-AB93)</f>
        <v>0</v>
      </c>
      <c r="CD93" s="340">
        <f>IF(AC93="-","-",VLOOKUP($A93,KALBat!$A$10:$AR$1193,CD$9,FALSE)-AC93)</f>
        <v>0</v>
      </c>
      <c r="CE93" s="340">
        <f>IF(AD93="-","-",VLOOKUP($A93,KALBat!$A$10:$AR$1193,CE$9,FALSE)-AD93)</f>
        <v>0</v>
      </c>
      <c r="CF93" s="340">
        <f>IF(AE93="-","-",VLOOKUP($A93,KALBat!$A$10:$AR$1193,CF$9,FALSE)-AE93)</f>
        <v>0</v>
      </c>
      <c r="CG93" s="340" t="str">
        <f>IF(AF93="-","-",VLOOKUP($A93,KALBat!$A$10:$AR$1193,CG$9,FALSE)-AF93)</f>
        <v>-</v>
      </c>
      <c r="CH93" s="340">
        <f>IF(AG93="-","-",VLOOKUP($A93,KALBat!$A$10:$AR$1193,CH$9,FALSE)-AG93)</f>
        <v>0</v>
      </c>
      <c r="CI93" s="340" t="str">
        <f>IF(AH93="-","-",VLOOKUP($A93,KALBat!$A$10:$AR$1193,CI$9,FALSE)-AH93)</f>
        <v>-</v>
      </c>
      <c r="CJ93" s="340" t="str">
        <f>IF(AI93="-","-",VLOOKUP($A93,KALBat!$A$10:$AR$1193,CJ$9,FALSE)-AI93)</f>
        <v>-</v>
      </c>
      <c r="CK93" s="340" t="str">
        <f>IF(AJ93="-","-",VLOOKUP($A93,KALBat!$A$10:$AR$1193,CK$9,FALSE)-AJ93)</f>
        <v>-</v>
      </c>
      <c r="CL93" s="340" t="str">
        <f>IF(AK93="-","-",VLOOKUP($A93,KALBat!$A$10:$AR$1193,CL$9,FALSE)-AK93)</f>
        <v>-</v>
      </c>
      <c r="CM93" s="340" t="str">
        <f>IF(AL93="-","-",VLOOKUP($A93,KALBat!$A$10:$AR$1193,CM$9,FALSE)-AL93)</f>
        <v>-</v>
      </c>
      <c r="CN93" s="340" t="str">
        <f>IF(AM93="-","-",VLOOKUP($A93,KALBat!$A$10:$AR$1193,CN$9,FALSE)-AM93)</f>
        <v>-</v>
      </c>
      <c r="CO93" s="340">
        <f>IF(AN93="-","-",VLOOKUP($A93,KALBat!$A$10:$AR$1193,CO$9,FALSE)-AN93)</f>
        <v>0</v>
      </c>
      <c r="CP93" s="340">
        <f>IF(AO93="-","-",VLOOKUP($A93,KALBat!$A$10:$AR$1193,CP$9,FALSE)-AO93)</f>
        <v>0</v>
      </c>
      <c r="CQ93" s="340">
        <f>IF(AP93="-","-",VLOOKUP($A93,KALBat!$A$10:$AR$1193,CQ$9,FALSE)-AP93)</f>
        <v>0</v>
      </c>
      <c r="CR93" s="340">
        <f t="shared" si="180"/>
        <v>0</v>
      </c>
      <c r="CS93" s="340">
        <f t="shared" si="181"/>
        <v>2</v>
      </c>
      <c r="CT93" s="340">
        <f t="shared" si="182"/>
        <v>0</v>
      </c>
      <c r="CU93" s="340">
        <f t="shared" si="183"/>
        <v>0</v>
      </c>
      <c r="CV93" s="340">
        <f t="shared" si="184"/>
        <v>2</v>
      </c>
    </row>
    <row r="94" spans="1:100" x14ac:dyDescent="0.25">
      <c r="A94" s="340" t="str">
        <f t="shared" si="117"/>
        <v>Glenn Cooper</v>
      </c>
      <c r="B94" s="339"/>
      <c r="C94" s="339"/>
      <c r="D94" s="339" t="str">
        <f t="shared" si="118"/>
        <v>-</v>
      </c>
      <c r="E94" s="339" t="str">
        <f t="shared" si="119"/>
        <v>-</v>
      </c>
      <c r="F94" s="339" t="str">
        <f t="shared" si="120"/>
        <v>K</v>
      </c>
      <c r="G94" t="s">
        <v>13</v>
      </c>
      <c r="H94" t="s">
        <v>580</v>
      </c>
      <c r="I94" s="339" t="s">
        <v>581</v>
      </c>
      <c r="J94" t="s">
        <v>531</v>
      </c>
      <c r="K94" t="s">
        <v>295</v>
      </c>
      <c r="L94">
        <v>19</v>
      </c>
      <c r="M94" t="s">
        <v>94</v>
      </c>
      <c r="N94" t="s">
        <v>94</v>
      </c>
      <c r="O94" t="s">
        <v>40</v>
      </c>
      <c r="P94" s="3" t="s">
        <v>40</v>
      </c>
      <c r="Q94" t="s">
        <v>215</v>
      </c>
      <c r="R94" s="3" t="s">
        <v>214</v>
      </c>
      <c r="S94">
        <v>2</v>
      </c>
      <c r="T94">
        <v>1</v>
      </c>
      <c r="U94">
        <v>1</v>
      </c>
      <c r="V94">
        <v>1</v>
      </c>
      <c r="W94" s="3">
        <v>1</v>
      </c>
      <c r="X94">
        <v>3</v>
      </c>
      <c r="Y94">
        <v>1</v>
      </c>
      <c r="Z94">
        <v>2</v>
      </c>
      <c r="AA94">
        <v>1</v>
      </c>
      <c r="AB94" s="3">
        <v>4</v>
      </c>
      <c r="AC94">
        <v>5</v>
      </c>
      <c r="AD94">
        <v>2</v>
      </c>
      <c r="AE94">
        <v>1</v>
      </c>
      <c r="AF94" t="s">
        <v>35</v>
      </c>
      <c r="AG94" t="s">
        <v>35</v>
      </c>
      <c r="AH94" t="s">
        <v>35</v>
      </c>
      <c r="AI94" t="s">
        <v>35</v>
      </c>
      <c r="AJ94" t="s">
        <v>35</v>
      </c>
      <c r="AK94" t="s">
        <v>35</v>
      </c>
      <c r="AL94" t="s">
        <v>35</v>
      </c>
      <c r="AM94" s="3" t="s">
        <v>35</v>
      </c>
      <c r="AN94">
        <v>1</v>
      </c>
      <c r="AO94">
        <v>1</v>
      </c>
      <c r="AP94" s="3">
        <v>1</v>
      </c>
      <c r="AQ94" t="s">
        <v>35</v>
      </c>
      <c r="AR94" s="3">
        <v>0</v>
      </c>
      <c r="AS94" s="22">
        <f t="shared" si="153"/>
        <v>-0.66666666666666674</v>
      </c>
      <c r="AT94" s="23" t="str">
        <f t="shared" si="154"/>
        <v>Minors</v>
      </c>
      <c r="AU94" s="22">
        <f t="shared" si="155"/>
        <v>0.5</v>
      </c>
      <c r="AV94" s="22" t="str">
        <f t="shared" si="156"/>
        <v>Minors</v>
      </c>
      <c r="AW94" s="23">
        <f t="shared" si="157"/>
        <v>0.5</v>
      </c>
      <c r="AX94" s="23" t="str">
        <f t="shared" si="158"/>
        <v>Minors</v>
      </c>
      <c r="AY94" s="64">
        <f t="shared" si="159"/>
        <v>0</v>
      </c>
      <c r="AZ94" s="65">
        <f t="shared" si="160"/>
        <v>0</v>
      </c>
      <c r="BA94" s="65">
        <f t="shared" si="161"/>
        <v>0</v>
      </c>
      <c r="BB94" s="65">
        <f t="shared" si="162"/>
        <v>0</v>
      </c>
      <c r="BC94" s="65">
        <f t="shared" si="163"/>
        <v>0</v>
      </c>
      <c r="BD94" s="65">
        <f t="shared" si="164"/>
        <v>0</v>
      </c>
      <c r="BE94" s="65">
        <f t="shared" si="165"/>
        <v>0</v>
      </c>
      <c r="BF94" s="65">
        <f t="shared" si="166"/>
        <v>0</v>
      </c>
      <c r="BG94" s="21">
        <f t="shared" si="167"/>
        <v>0</v>
      </c>
      <c r="BH94" s="64">
        <f t="shared" si="168"/>
        <v>0</v>
      </c>
      <c r="BI94" s="65">
        <f t="shared" si="169"/>
        <v>0</v>
      </c>
      <c r="BJ94" s="65">
        <f t="shared" si="170"/>
        <v>0</v>
      </c>
      <c r="BK94" s="65">
        <f t="shared" si="171"/>
        <v>0</v>
      </c>
      <c r="BL94" s="65">
        <f t="shared" si="172"/>
        <v>0</v>
      </c>
      <c r="BM94" s="65">
        <f t="shared" si="173"/>
        <v>0</v>
      </c>
      <c r="BN94" s="65">
        <f t="shared" si="174"/>
        <v>0</v>
      </c>
      <c r="BO94" s="65">
        <f t="shared" si="175"/>
        <v>0</v>
      </c>
      <c r="BP94" s="21">
        <f t="shared" si="176"/>
        <v>0</v>
      </c>
      <c r="BQ94" s="21">
        <f t="shared" si="177"/>
        <v>0</v>
      </c>
      <c r="BR94" s="24">
        <f t="shared" si="178"/>
        <v>0</v>
      </c>
      <c r="BS94" s="20" t="str">
        <f t="shared" si="179"/>
        <v/>
      </c>
      <c r="BT94" s="340" t="e">
        <f>IF(S94="-","-",VLOOKUP($A94,KALBat!$A$10:$AR$1193,BT$9,FALSE)-S94)</f>
        <v>#N/A</v>
      </c>
      <c r="BU94" s="340" t="e">
        <f>IF(T94="-","-",VLOOKUP($A94,KALBat!$A$10:$AR$1193,BU$9,FALSE)-T94)</f>
        <v>#N/A</v>
      </c>
      <c r="BV94" s="340" t="e">
        <f>IF(U94="-","-",VLOOKUP($A94,KALBat!$A$10:$AR$1193,BV$9,FALSE)-U94)</f>
        <v>#N/A</v>
      </c>
      <c r="BW94" s="340" t="e">
        <f>IF(V94="-","-",VLOOKUP($A94,KALBat!$A$10:$AR$1193,BW$9,FALSE)-V94)</f>
        <v>#N/A</v>
      </c>
      <c r="BX94" s="340" t="e">
        <f>IF(W94="-","-",VLOOKUP($A94,KALBat!$A$10:$AR$1193,BX$9,FALSE)-W94)</f>
        <v>#N/A</v>
      </c>
      <c r="BY94" s="340" t="e">
        <f>IF(X94="-","-",VLOOKUP($A94,KALBat!$A$10:$AR$1193,BY$9,FALSE)-X94)</f>
        <v>#N/A</v>
      </c>
      <c r="BZ94" s="340" t="e">
        <f>IF(Y94="-","-",VLOOKUP($A94,KALBat!$A$10:$AR$1193,BZ$9,FALSE)-Y94)</f>
        <v>#N/A</v>
      </c>
      <c r="CA94" s="340" t="e">
        <f>IF(Z94="-","-",VLOOKUP($A94,KALBat!$A$10:$AR$1193,CA$9,FALSE)-Z94)</f>
        <v>#N/A</v>
      </c>
      <c r="CB94" s="340" t="e">
        <f>IF(AA94="-","-",VLOOKUP($A94,KALBat!$A$10:$AR$1193,CB$9,FALSE)-AA94)</f>
        <v>#N/A</v>
      </c>
      <c r="CC94" s="340" t="e">
        <f>IF(AB94="-","-",VLOOKUP($A94,KALBat!$A$10:$AR$1193,CC$9,FALSE)-AB94)</f>
        <v>#N/A</v>
      </c>
      <c r="CD94" s="340" t="e">
        <f>IF(AC94="-","-",VLOOKUP($A94,KALBat!$A$10:$AR$1193,CD$9,FALSE)-AC94)</f>
        <v>#N/A</v>
      </c>
      <c r="CE94" s="340" t="e">
        <f>IF(AD94="-","-",VLOOKUP($A94,KALBat!$A$10:$AR$1193,CE$9,FALSE)-AD94)</f>
        <v>#N/A</v>
      </c>
      <c r="CF94" s="340" t="e">
        <f>IF(AE94="-","-",VLOOKUP($A94,KALBat!$A$10:$AR$1193,CF$9,FALSE)-AE94)</f>
        <v>#N/A</v>
      </c>
      <c r="CG94" s="340" t="str">
        <f>IF(AF94="-","-",VLOOKUP($A94,KALBat!$A$10:$AR$1193,CG$9,FALSE)-AF94)</f>
        <v>-</v>
      </c>
      <c r="CH94" s="340" t="str">
        <f>IF(AG94="-","-",VLOOKUP($A94,KALBat!$A$10:$AR$1193,CH$9,FALSE)-AG94)</f>
        <v>-</v>
      </c>
      <c r="CI94" s="340" t="str">
        <f>IF(AH94="-","-",VLOOKUP($A94,KALBat!$A$10:$AR$1193,CI$9,FALSE)-AH94)</f>
        <v>-</v>
      </c>
      <c r="CJ94" s="340" t="str">
        <f>IF(AI94="-","-",VLOOKUP($A94,KALBat!$A$10:$AR$1193,CJ$9,FALSE)-AI94)</f>
        <v>-</v>
      </c>
      <c r="CK94" s="340" t="str">
        <f>IF(AJ94="-","-",VLOOKUP($A94,KALBat!$A$10:$AR$1193,CK$9,FALSE)-AJ94)</f>
        <v>-</v>
      </c>
      <c r="CL94" s="340" t="str">
        <f>IF(AK94="-","-",VLOOKUP($A94,KALBat!$A$10:$AR$1193,CL$9,FALSE)-AK94)</f>
        <v>-</v>
      </c>
      <c r="CM94" s="340" t="str">
        <f>IF(AL94="-","-",VLOOKUP($A94,KALBat!$A$10:$AR$1193,CM$9,FALSE)-AL94)</f>
        <v>-</v>
      </c>
      <c r="CN94" s="340" t="str">
        <f>IF(AM94="-","-",VLOOKUP($A94,KALBat!$A$10:$AR$1193,CN$9,FALSE)-AM94)</f>
        <v>-</v>
      </c>
      <c r="CO94" s="340" t="e">
        <f>IF(AN94="-","-",VLOOKUP($A94,KALBat!$A$10:$AR$1193,CO$9,FALSE)-AN94)</f>
        <v>#N/A</v>
      </c>
      <c r="CP94" s="340" t="e">
        <f>IF(AO94="-","-",VLOOKUP($A94,KALBat!$A$10:$AR$1193,CP$9,FALSE)-AO94)</f>
        <v>#N/A</v>
      </c>
      <c r="CQ94" s="340" t="e">
        <f>IF(AP94="-","-",VLOOKUP($A94,KALBat!$A$10:$AR$1193,CQ$9,FALSE)-AP94)</f>
        <v>#N/A</v>
      </c>
      <c r="CR94" s="340" t="e">
        <f t="shared" si="180"/>
        <v>#N/A</v>
      </c>
      <c r="CS94" s="340" t="e">
        <f t="shared" si="181"/>
        <v>#N/A</v>
      </c>
      <c r="CT94" s="340" t="e">
        <f t="shared" si="182"/>
        <v>#N/A</v>
      </c>
      <c r="CU94" s="340" t="e">
        <f t="shared" si="183"/>
        <v>#N/A</v>
      </c>
      <c r="CV94" s="340" t="e">
        <f t="shared" si="184"/>
        <v>#N/A</v>
      </c>
    </row>
    <row r="95" spans="1:100" x14ac:dyDescent="0.25">
      <c r="A95" s="340" t="str">
        <f t="shared" si="117"/>
        <v>Andrés Costa</v>
      </c>
      <c r="B95" s="339"/>
      <c r="C95" s="339"/>
      <c r="D95" s="339" t="str">
        <f t="shared" si="118"/>
        <v>-</v>
      </c>
      <c r="E95" s="339" t="str">
        <f t="shared" si="119"/>
        <v>-</v>
      </c>
      <c r="F95" s="339" t="str">
        <f t="shared" si="120"/>
        <v>K</v>
      </c>
      <c r="G95" t="s">
        <v>89</v>
      </c>
      <c r="H95" t="s">
        <v>582</v>
      </c>
      <c r="I95" s="339" t="s">
        <v>583</v>
      </c>
      <c r="J95" t="s">
        <v>531</v>
      </c>
      <c r="K95" t="s">
        <v>295</v>
      </c>
      <c r="L95">
        <v>22</v>
      </c>
      <c r="M95" t="s">
        <v>94</v>
      </c>
      <c r="N95" t="s">
        <v>94</v>
      </c>
      <c r="O95" t="s">
        <v>40</v>
      </c>
      <c r="P95" s="3" t="s">
        <v>40</v>
      </c>
      <c r="Q95" t="s">
        <v>215</v>
      </c>
      <c r="R95" s="3" t="s">
        <v>215</v>
      </c>
      <c r="S95">
        <v>2</v>
      </c>
      <c r="T95">
        <v>3</v>
      </c>
      <c r="U95">
        <v>2</v>
      </c>
      <c r="V95">
        <v>4</v>
      </c>
      <c r="W95" s="3">
        <v>3</v>
      </c>
      <c r="X95">
        <v>3</v>
      </c>
      <c r="Y95">
        <v>3</v>
      </c>
      <c r="Z95">
        <v>3</v>
      </c>
      <c r="AA95">
        <v>4</v>
      </c>
      <c r="AB95" s="3">
        <v>4</v>
      </c>
      <c r="AC95">
        <v>8</v>
      </c>
      <c r="AD95">
        <v>9</v>
      </c>
      <c r="AE95">
        <v>1</v>
      </c>
      <c r="AF95" t="s">
        <v>35</v>
      </c>
      <c r="AG95" t="s">
        <v>35</v>
      </c>
      <c r="AH95" t="s">
        <v>35</v>
      </c>
      <c r="AI95" t="s">
        <v>35</v>
      </c>
      <c r="AJ95" t="s">
        <v>35</v>
      </c>
      <c r="AK95">
        <v>4</v>
      </c>
      <c r="AL95">
        <v>6</v>
      </c>
      <c r="AM95" s="3">
        <v>3</v>
      </c>
      <c r="AN95">
        <v>10</v>
      </c>
      <c r="AO95">
        <v>8</v>
      </c>
      <c r="AP95" s="3">
        <v>7</v>
      </c>
      <c r="AQ95" t="s">
        <v>35</v>
      </c>
      <c r="AR95" s="3">
        <v>0</v>
      </c>
      <c r="AS95" s="22">
        <f t="shared" si="153"/>
        <v>0.66666666666666652</v>
      </c>
      <c r="AT95" s="23" t="str">
        <f t="shared" si="154"/>
        <v>Minors</v>
      </c>
      <c r="AU95" s="22">
        <f t="shared" si="155"/>
        <v>1.8333333333333335</v>
      </c>
      <c r="AV95" s="22" t="str">
        <f t="shared" si="156"/>
        <v>Minors</v>
      </c>
      <c r="AW95" s="23">
        <f t="shared" si="157"/>
        <v>1.8333333333333335</v>
      </c>
      <c r="AX95" s="23" t="str">
        <f t="shared" si="158"/>
        <v>Minors</v>
      </c>
      <c r="AY95" s="64">
        <f t="shared" si="159"/>
        <v>0</v>
      </c>
      <c r="AZ95" s="65">
        <f t="shared" si="160"/>
        <v>0</v>
      </c>
      <c r="BA95" s="65">
        <f t="shared" si="161"/>
        <v>0</v>
      </c>
      <c r="BB95" s="65">
        <f t="shared" si="162"/>
        <v>0</v>
      </c>
      <c r="BC95" s="65">
        <f t="shared" si="163"/>
        <v>0</v>
      </c>
      <c r="BD95" s="65">
        <f t="shared" si="164"/>
        <v>0</v>
      </c>
      <c r="BE95" s="65">
        <f t="shared" si="165"/>
        <v>0</v>
      </c>
      <c r="BF95" s="65">
        <f t="shared" si="166"/>
        <v>0</v>
      </c>
      <c r="BG95" s="21">
        <f t="shared" si="167"/>
        <v>0</v>
      </c>
      <c r="BH95" s="64">
        <f t="shared" si="168"/>
        <v>0</v>
      </c>
      <c r="BI95" s="65">
        <f t="shared" si="169"/>
        <v>0</v>
      </c>
      <c r="BJ95" s="65">
        <f t="shared" si="170"/>
        <v>0</v>
      </c>
      <c r="BK95" s="65">
        <f t="shared" si="171"/>
        <v>0</v>
      </c>
      <c r="BL95" s="65">
        <f t="shared" si="172"/>
        <v>0</v>
      </c>
      <c r="BM95" s="65">
        <f t="shared" si="173"/>
        <v>0</v>
      </c>
      <c r="BN95" s="65">
        <f t="shared" si="174"/>
        <v>0</v>
      </c>
      <c r="BO95" s="65">
        <f t="shared" si="175"/>
        <v>0</v>
      </c>
      <c r="BP95" s="21">
        <f t="shared" si="176"/>
        <v>0</v>
      </c>
      <c r="BQ95" s="21">
        <f t="shared" si="177"/>
        <v>4</v>
      </c>
      <c r="BR95" s="24">
        <f t="shared" si="178"/>
        <v>1</v>
      </c>
      <c r="BS95" s="20" t="str">
        <f t="shared" si="179"/>
        <v/>
      </c>
      <c r="BT95" s="340" t="e">
        <f>IF(S95="-","-",VLOOKUP($A95,KALBat!$A$10:$AR$1193,BT$9,FALSE)-S95)</f>
        <v>#N/A</v>
      </c>
      <c r="BU95" s="340" t="e">
        <f>IF(T95="-","-",VLOOKUP($A95,KALBat!$A$10:$AR$1193,BU$9,FALSE)-T95)</f>
        <v>#N/A</v>
      </c>
      <c r="BV95" s="340" t="e">
        <f>IF(U95="-","-",VLOOKUP($A95,KALBat!$A$10:$AR$1193,BV$9,FALSE)-U95)</f>
        <v>#N/A</v>
      </c>
      <c r="BW95" s="340" t="e">
        <f>IF(V95="-","-",VLOOKUP($A95,KALBat!$A$10:$AR$1193,BW$9,FALSE)-V95)</f>
        <v>#N/A</v>
      </c>
      <c r="BX95" s="340" t="e">
        <f>IF(W95="-","-",VLOOKUP($A95,KALBat!$A$10:$AR$1193,BX$9,FALSE)-W95)</f>
        <v>#N/A</v>
      </c>
      <c r="BY95" s="340" t="e">
        <f>IF(X95="-","-",VLOOKUP($A95,KALBat!$A$10:$AR$1193,BY$9,FALSE)-X95)</f>
        <v>#N/A</v>
      </c>
      <c r="BZ95" s="340" t="e">
        <f>IF(Y95="-","-",VLOOKUP($A95,KALBat!$A$10:$AR$1193,BZ$9,FALSE)-Y95)</f>
        <v>#N/A</v>
      </c>
      <c r="CA95" s="340" t="e">
        <f>IF(Z95="-","-",VLOOKUP($A95,KALBat!$A$10:$AR$1193,CA$9,FALSE)-Z95)</f>
        <v>#N/A</v>
      </c>
      <c r="CB95" s="340" t="e">
        <f>IF(AA95="-","-",VLOOKUP($A95,KALBat!$A$10:$AR$1193,CB$9,FALSE)-AA95)</f>
        <v>#N/A</v>
      </c>
      <c r="CC95" s="340" t="e">
        <f>IF(AB95="-","-",VLOOKUP($A95,KALBat!$A$10:$AR$1193,CC$9,FALSE)-AB95)</f>
        <v>#N/A</v>
      </c>
      <c r="CD95" s="340" t="e">
        <f>IF(AC95="-","-",VLOOKUP($A95,KALBat!$A$10:$AR$1193,CD$9,FALSE)-AC95)</f>
        <v>#N/A</v>
      </c>
      <c r="CE95" s="340" t="e">
        <f>IF(AD95="-","-",VLOOKUP($A95,KALBat!$A$10:$AR$1193,CE$9,FALSE)-AD95)</f>
        <v>#N/A</v>
      </c>
      <c r="CF95" s="340" t="e">
        <f>IF(AE95="-","-",VLOOKUP($A95,KALBat!$A$10:$AR$1193,CF$9,FALSE)-AE95)</f>
        <v>#N/A</v>
      </c>
      <c r="CG95" s="340" t="str">
        <f>IF(AF95="-","-",VLOOKUP($A95,KALBat!$A$10:$AR$1193,CG$9,FALSE)-AF95)</f>
        <v>-</v>
      </c>
      <c r="CH95" s="340" t="str">
        <f>IF(AG95="-","-",VLOOKUP($A95,KALBat!$A$10:$AR$1193,CH$9,FALSE)-AG95)</f>
        <v>-</v>
      </c>
      <c r="CI95" s="340" t="str">
        <f>IF(AH95="-","-",VLOOKUP($A95,KALBat!$A$10:$AR$1193,CI$9,FALSE)-AH95)</f>
        <v>-</v>
      </c>
      <c r="CJ95" s="340" t="str">
        <f>IF(AI95="-","-",VLOOKUP($A95,KALBat!$A$10:$AR$1193,CJ$9,FALSE)-AI95)</f>
        <v>-</v>
      </c>
      <c r="CK95" s="340" t="str">
        <f>IF(AJ95="-","-",VLOOKUP($A95,KALBat!$A$10:$AR$1193,CK$9,FALSE)-AJ95)</f>
        <v>-</v>
      </c>
      <c r="CL95" s="340" t="e">
        <f>IF(AK95="-","-",VLOOKUP($A95,KALBat!$A$10:$AR$1193,CL$9,FALSE)-AK95)</f>
        <v>#N/A</v>
      </c>
      <c r="CM95" s="340" t="e">
        <f>IF(AL95="-","-",VLOOKUP($A95,KALBat!$A$10:$AR$1193,CM$9,FALSE)-AL95)</f>
        <v>#N/A</v>
      </c>
      <c r="CN95" s="340" t="e">
        <f>IF(AM95="-","-",VLOOKUP($A95,KALBat!$A$10:$AR$1193,CN$9,FALSE)-AM95)</f>
        <v>#N/A</v>
      </c>
      <c r="CO95" s="340" t="e">
        <f>IF(AN95="-","-",VLOOKUP($A95,KALBat!$A$10:$AR$1193,CO$9,FALSE)-AN95)</f>
        <v>#N/A</v>
      </c>
      <c r="CP95" s="340" t="e">
        <f>IF(AO95="-","-",VLOOKUP($A95,KALBat!$A$10:$AR$1193,CP$9,FALSE)-AO95)</f>
        <v>#N/A</v>
      </c>
      <c r="CQ95" s="340" t="e">
        <f>IF(AP95="-","-",VLOOKUP($A95,KALBat!$A$10:$AR$1193,CQ$9,FALSE)-AP95)</f>
        <v>#N/A</v>
      </c>
      <c r="CR95" s="340" t="e">
        <f t="shared" si="180"/>
        <v>#N/A</v>
      </c>
      <c r="CS95" s="340" t="e">
        <f t="shared" si="181"/>
        <v>#N/A</v>
      </c>
      <c r="CT95" s="340" t="e">
        <f t="shared" si="182"/>
        <v>#N/A</v>
      </c>
      <c r="CU95" s="340" t="e">
        <f t="shared" si="183"/>
        <v>#N/A</v>
      </c>
      <c r="CV95" s="340" t="e">
        <f t="shared" si="184"/>
        <v>#N/A</v>
      </c>
    </row>
    <row r="96" spans="1:100" x14ac:dyDescent="0.25">
      <c r="A96" s="340" t="str">
        <f t="shared" si="117"/>
        <v>Pedro Cruz</v>
      </c>
      <c r="B96" s="339"/>
      <c r="C96" s="339"/>
      <c r="D96" s="339" t="str">
        <f t="shared" si="118"/>
        <v>-</v>
      </c>
      <c r="E96" s="339" t="str">
        <f t="shared" si="119"/>
        <v>-</v>
      </c>
      <c r="F96" s="339" t="str">
        <f t="shared" si="120"/>
        <v>K</v>
      </c>
      <c r="G96" t="s">
        <v>86</v>
      </c>
      <c r="H96" t="s">
        <v>501</v>
      </c>
      <c r="I96" s="339" t="s">
        <v>584</v>
      </c>
      <c r="J96" t="s">
        <v>468</v>
      </c>
      <c r="K96" t="s">
        <v>18</v>
      </c>
      <c r="L96">
        <v>19</v>
      </c>
      <c r="M96" t="s">
        <v>93</v>
      </c>
      <c r="N96" t="s">
        <v>94</v>
      </c>
      <c r="O96" t="s">
        <v>40</v>
      </c>
      <c r="P96" s="3" t="s">
        <v>40</v>
      </c>
      <c r="Q96" t="s">
        <v>215</v>
      </c>
      <c r="R96" s="3" t="s">
        <v>214</v>
      </c>
      <c r="S96">
        <v>2</v>
      </c>
      <c r="T96">
        <v>5</v>
      </c>
      <c r="U96">
        <v>4</v>
      </c>
      <c r="V96">
        <v>1</v>
      </c>
      <c r="W96" s="3">
        <v>2</v>
      </c>
      <c r="X96">
        <v>2</v>
      </c>
      <c r="Y96">
        <v>5</v>
      </c>
      <c r="Z96">
        <v>6</v>
      </c>
      <c r="AA96">
        <v>3</v>
      </c>
      <c r="AB96" s="3">
        <v>2</v>
      </c>
      <c r="AC96">
        <v>7</v>
      </c>
      <c r="AD96">
        <v>8</v>
      </c>
      <c r="AE96">
        <v>1</v>
      </c>
      <c r="AF96" t="s">
        <v>35</v>
      </c>
      <c r="AG96" t="s">
        <v>35</v>
      </c>
      <c r="AH96" t="s">
        <v>35</v>
      </c>
      <c r="AI96">
        <v>3</v>
      </c>
      <c r="AJ96" t="s">
        <v>35</v>
      </c>
      <c r="AK96" t="s">
        <v>35</v>
      </c>
      <c r="AL96" t="s">
        <v>35</v>
      </c>
      <c r="AM96" s="3" t="s">
        <v>35</v>
      </c>
      <c r="AN96">
        <v>8</v>
      </c>
      <c r="AO96">
        <v>6</v>
      </c>
      <c r="AP96" s="3">
        <v>6</v>
      </c>
      <c r="AQ96" t="s">
        <v>35</v>
      </c>
      <c r="AR96" s="3">
        <v>0</v>
      </c>
      <c r="AS96" s="22">
        <f t="shared" si="153"/>
        <v>0.33333333333333348</v>
      </c>
      <c r="AT96" s="23" t="str">
        <f t="shared" si="154"/>
        <v>Minors</v>
      </c>
      <c r="AU96" s="22">
        <f t="shared" si="155"/>
        <v>1.6666666666666665</v>
      </c>
      <c r="AV96" s="22" t="str">
        <f t="shared" si="156"/>
        <v>Minors</v>
      </c>
      <c r="AW96" s="23">
        <f t="shared" si="157"/>
        <v>1.6666666666666665</v>
      </c>
      <c r="AX96" s="23" t="str">
        <f t="shared" si="158"/>
        <v>Minors</v>
      </c>
      <c r="AY96" s="64">
        <f t="shared" si="159"/>
        <v>0</v>
      </c>
      <c r="AZ96" s="65">
        <f t="shared" si="160"/>
        <v>0</v>
      </c>
      <c r="BA96" s="65">
        <f t="shared" si="161"/>
        <v>0</v>
      </c>
      <c r="BB96" s="65">
        <f t="shared" si="162"/>
        <v>0</v>
      </c>
      <c r="BC96" s="65">
        <f t="shared" si="163"/>
        <v>0</v>
      </c>
      <c r="BD96" s="65">
        <f t="shared" si="164"/>
        <v>0</v>
      </c>
      <c r="BE96" s="65">
        <f t="shared" si="165"/>
        <v>0</v>
      </c>
      <c r="BF96" s="65">
        <f t="shared" si="166"/>
        <v>0</v>
      </c>
      <c r="BG96" s="21">
        <f t="shared" si="167"/>
        <v>0</v>
      </c>
      <c r="BH96" s="64">
        <f t="shared" si="168"/>
        <v>0</v>
      </c>
      <c r="BI96" s="65">
        <f t="shared" si="169"/>
        <v>0</v>
      </c>
      <c r="BJ96" s="65">
        <f t="shared" si="170"/>
        <v>0</v>
      </c>
      <c r="BK96" s="65">
        <f t="shared" si="171"/>
        <v>0</v>
      </c>
      <c r="BL96" s="65">
        <f t="shared" si="172"/>
        <v>0</v>
      </c>
      <c r="BM96" s="65">
        <f t="shared" si="173"/>
        <v>0</v>
      </c>
      <c r="BN96" s="65">
        <f t="shared" si="174"/>
        <v>0</v>
      </c>
      <c r="BO96" s="65">
        <f t="shared" si="175"/>
        <v>0</v>
      </c>
      <c r="BP96" s="21">
        <f t="shared" si="176"/>
        <v>0</v>
      </c>
      <c r="BQ96" s="21">
        <f t="shared" si="177"/>
        <v>1</v>
      </c>
      <c r="BR96" s="24">
        <f t="shared" si="178"/>
        <v>0</v>
      </c>
      <c r="BS96" s="20" t="str">
        <f t="shared" si="179"/>
        <v/>
      </c>
      <c r="BT96" s="340">
        <f>IF(S96="-","-",VLOOKUP($A96,KALBat!$A$10:$AR$1193,BT$9,FALSE)-S96)</f>
        <v>0</v>
      </c>
      <c r="BU96" s="340">
        <f>IF(T96="-","-",VLOOKUP($A96,KALBat!$A$10:$AR$1193,BU$9,FALSE)-T96)</f>
        <v>1</v>
      </c>
      <c r="BV96" s="340">
        <f>IF(U96="-","-",VLOOKUP($A96,KALBat!$A$10:$AR$1193,BV$9,FALSE)-U96)</f>
        <v>0</v>
      </c>
      <c r="BW96" s="340">
        <f>IF(V96="-","-",VLOOKUP($A96,KALBat!$A$10:$AR$1193,BW$9,FALSE)-V96)</f>
        <v>0</v>
      </c>
      <c r="BX96" s="340">
        <f>IF(W96="-","-",VLOOKUP($A96,KALBat!$A$10:$AR$1193,BX$9,FALSE)-W96)</f>
        <v>0</v>
      </c>
      <c r="BY96" s="340">
        <f>IF(X96="-","-",VLOOKUP($A96,KALBat!$A$10:$AR$1193,BY$9,FALSE)-X96)</f>
        <v>0</v>
      </c>
      <c r="BZ96" s="340">
        <f>IF(Y96="-","-",VLOOKUP($A96,KALBat!$A$10:$AR$1193,BZ$9,FALSE)-Y96)</f>
        <v>1</v>
      </c>
      <c r="CA96" s="340">
        <f>IF(Z96="-","-",VLOOKUP($A96,KALBat!$A$10:$AR$1193,CA$9,FALSE)-Z96)</f>
        <v>0</v>
      </c>
      <c r="CB96" s="340">
        <f>IF(AA96="-","-",VLOOKUP($A96,KALBat!$A$10:$AR$1193,CB$9,FALSE)-AA96)</f>
        <v>0</v>
      </c>
      <c r="CC96" s="340">
        <f>IF(AB96="-","-",VLOOKUP($A96,KALBat!$A$10:$AR$1193,CC$9,FALSE)-AB96)</f>
        <v>1</v>
      </c>
      <c r="CD96" s="340">
        <f>IF(AC96="-","-",VLOOKUP($A96,KALBat!$A$10:$AR$1193,CD$9,FALSE)-AC96)</f>
        <v>0</v>
      </c>
      <c r="CE96" s="340">
        <f>IF(AD96="-","-",VLOOKUP($A96,KALBat!$A$10:$AR$1193,CE$9,FALSE)-AD96)</f>
        <v>0</v>
      </c>
      <c r="CF96" s="340">
        <f>IF(AE96="-","-",VLOOKUP($A96,KALBat!$A$10:$AR$1193,CF$9,FALSE)-AE96)</f>
        <v>0</v>
      </c>
      <c r="CG96" s="340" t="str">
        <f>IF(AF96="-","-",VLOOKUP($A96,KALBat!$A$10:$AR$1193,CG$9,FALSE)-AF96)</f>
        <v>-</v>
      </c>
      <c r="CH96" s="340" t="str">
        <f>IF(AG96="-","-",VLOOKUP($A96,KALBat!$A$10:$AR$1193,CH$9,FALSE)-AG96)</f>
        <v>-</v>
      </c>
      <c r="CI96" s="340" t="str">
        <f>IF(AH96="-","-",VLOOKUP($A96,KALBat!$A$10:$AR$1193,CI$9,FALSE)-AH96)</f>
        <v>-</v>
      </c>
      <c r="CJ96" s="340">
        <f>IF(AI96="-","-",VLOOKUP($A96,KALBat!$A$10:$AR$1193,CJ$9,FALSE)-AI96)</f>
        <v>0</v>
      </c>
      <c r="CK96" s="340" t="str">
        <f>IF(AJ96="-","-",VLOOKUP($A96,KALBat!$A$10:$AR$1193,CK$9,FALSE)-AJ96)</f>
        <v>-</v>
      </c>
      <c r="CL96" s="340" t="str">
        <f>IF(AK96="-","-",VLOOKUP($A96,KALBat!$A$10:$AR$1193,CL$9,FALSE)-AK96)</f>
        <v>-</v>
      </c>
      <c r="CM96" s="340" t="str">
        <f>IF(AL96="-","-",VLOOKUP($A96,KALBat!$A$10:$AR$1193,CM$9,FALSE)-AL96)</f>
        <v>-</v>
      </c>
      <c r="CN96" s="340" t="str">
        <f>IF(AM96="-","-",VLOOKUP($A96,KALBat!$A$10:$AR$1193,CN$9,FALSE)-AM96)</f>
        <v>-</v>
      </c>
      <c r="CO96" s="340">
        <f>IF(AN96="-","-",VLOOKUP($A96,KALBat!$A$10:$AR$1193,CO$9,FALSE)-AN96)</f>
        <v>1</v>
      </c>
      <c r="CP96" s="340">
        <f>IF(AO96="-","-",VLOOKUP($A96,KALBat!$A$10:$AR$1193,CP$9,FALSE)-AO96)</f>
        <v>0</v>
      </c>
      <c r="CQ96" s="340">
        <f>IF(AP96="-","-",VLOOKUP($A96,KALBat!$A$10:$AR$1193,CQ$9,FALSE)-AP96)</f>
        <v>0</v>
      </c>
      <c r="CR96" s="340">
        <f t="shared" si="180"/>
        <v>1</v>
      </c>
      <c r="CS96" s="340">
        <f t="shared" si="181"/>
        <v>2</v>
      </c>
      <c r="CT96" s="340">
        <f t="shared" si="182"/>
        <v>0</v>
      </c>
      <c r="CU96" s="340">
        <f t="shared" si="183"/>
        <v>1</v>
      </c>
      <c r="CV96" s="340">
        <f t="shared" si="184"/>
        <v>4</v>
      </c>
    </row>
    <row r="97" spans="1:100" x14ac:dyDescent="0.25">
      <c r="A97" s="340" t="str">
        <f t="shared" si="117"/>
        <v>Donald Edwards</v>
      </c>
      <c r="B97" s="339"/>
      <c r="C97" s="339"/>
      <c r="D97" s="339" t="str">
        <f t="shared" si="118"/>
        <v>-</v>
      </c>
      <c r="E97" s="339" t="str">
        <f t="shared" si="119"/>
        <v>-</v>
      </c>
      <c r="F97" s="339" t="str">
        <f t="shared" si="120"/>
        <v>K</v>
      </c>
      <c r="G97" t="s">
        <v>13</v>
      </c>
      <c r="H97" t="s">
        <v>515</v>
      </c>
      <c r="I97" s="339" t="s">
        <v>516</v>
      </c>
      <c r="J97" t="s">
        <v>468</v>
      </c>
      <c r="K97" t="s">
        <v>469</v>
      </c>
      <c r="L97">
        <v>37</v>
      </c>
      <c r="M97" t="s">
        <v>94</v>
      </c>
      <c r="N97" t="s">
        <v>94</v>
      </c>
      <c r="O97" t="s">
        <v>36</v>
      </c>
      <c r="P97" s="3" t="s">
        <v>36</v>
      </c>
      <c r="Q97" t="s">
        <v>213</v>
      </c>
      <c r="R97" s="3" t="s">
        <v>213</v>
      </c>
      <c r="S97">
        <v>2</v>
      </c>
      <c r="T97">
        <v>3</v>
      </c>
      <c r="U97">
        <v>1</v>
      </c>
      <c r="V97">
        <v>3</v>
      </c>
      <c r="W97" s="3">
        <v>2</v>
      </c>
      <c r="X97">
        <v>2</v>
      </c>
      <c r="Y97">
        <v>3</v>
      </c>
      <c r="Z97">
        <v>1</v>
      </c>
      <c r="AA97">
        <v>3</v>
      </c>
      <c r="AB97" s="3">
        <v>2</v>
      </c>
      <c r="AC97">
        <v>5</v>
      </c>
      <c r="AD97">
        <v>2</v>
      </c>
      <c r="AE97">
        <v>1</v>
      </c>
      <c r="AF97" t="s">
        <v>35</v>
      </c>
      <c r="AG97" t="s">
        <v>35</v>
      </c>
      <c r="AH97" t="s">
        <v>35</v>
      </c>
      <c r="AI97" t="s">
        <v>35</v>
      </c>
      <c r="AJ97" t="s">
        <v>35</v>
      </c>
      <c r="AK97" t="s">
        <v>35</v>
      </c>
      <c r="AL97" t="s">
        <v>35</v>
      </c>
      <c r="AM97" s="3" t="s">
        <v>35</v>
      </c>
      <c r="AN97">
        <v>2</v>
      </c>
      <c r="AO97">
        <v>1</v>
      </c>
      <c r="AP97" s="3">
        <v>1</v>
      </c>
      <c r="AQ97">
        <v>510000</v>
      </c>
      <c r="AR97" s="3" t="s">
        <v>38</v>
      </c>
      <c r="AS97" s="22">
        <f t="shared" si="153"/>
        <v>0</v>
      </c>
      <c r="AT97" s="23" t="str">
        <f t="shared" si="154"/>
        <v>Minors</v>
      </c>
      <c r="AU97" s="22">
        <f t="shared" si="155"/>
        <v>0</v>
      </c>
      <c r="AV97" s="22" t="str">
        <f t="shared" si="156"/>
        <v>Minors</v>
      </c>
      <c r="AW97" s="23">
        <f t="shared" si="157"/>
        <v>0</v>
      </c>
      <c r="AX97" s="23" t="str">
        <f t="shared" si="158"/>
        <v>Minors</v>
      </c>
      <c r="AY97" s="64">
        <f t="shared" si="159"/>
        <v>0</v>
      </c>
      <c r="AZ97" s="65">
        <f t="shared" si="160"/>
        <v>0</v>
      </c>
      <c r="BA97" s="65">
        <f t="shared" si="161"/>
        <v>0</v>
      </c>
      <c r="BB97" s="65">
        <f t="shared" si="162"/>
        <v>0</v>
      </c>
      <c r="BC97" s="65">
        <f t="shared" si="163"/>
        <v>0</v>
      </c>
      <c r="BD97" s="65">
        <f t="shared" si="164"/>
        <v>0</v>
      </c>
      <c r="BE97" s="65">
        <f t="shared" si="165"/>
        <v>0</v>
      </c>
      <c r="BF97" s="65">
        <f t="shared" si="166"/>
        <v>0</v>
      </c>
      <c r="BG97" s="21">
        <f t="shared" si="167"/>
        <v>0</v>
      </c>
      <c r="BH97" s="64">
        <f t="shared" si="168"/>
        <v>0</v>
      </c>
      <c r="BI97" s="65">
        <f t="shared" si="169"/>
        <v>0</v>
      </c>
      <c r="BJ97" s="65">
        <f t="shared" si="170"/>
        <v>0</v>
      </c>
      <c r="BK97" s="65">
        <f t="shared" si="171"/>
        <v>0</v>
      </c>
      <c r="BL97" s="65">
        <f t="shared" si="172"/>
        <v>0</v>
      </c>
      <c r="BM97" s="65">
        <f t="shared" si="173"/>
        <v>0</v>
      </c>
      <c r="BN97" s="65">
        <f t="shared" si="174"/>
        <v>0</v>
      </c>
      <c r="BO97" s="65">
        <f t="shared" si="175"/>
        <v>0</v>
      </c>
      <c r="BP97" s="21">
        <f t="shared" si="176"/>
        <v>0</v>
      </c>
      <c r="BQ97" s="21">
        <f t="shared" si="177"/>
        <v>0</v>
      </c>
      <c r="BR97" s="24">
        <f t="shared" si="178"/>
        <v>0</v>
      </c>
      <c r="BS97" s="20" t="str">
        <f t="shared" si="179"/>
        <v/>
      </c>
      <c r="BT97" s="340" t="e">
        <f>IF(S97="-","-",VLOOKUP($A97,KALBat!$A$10:$AR$1193,BT$9,FALSE)-S97)</f>
        <v>#N/A</v>
      </c>
      <c r="BU97" s="340" t="e">
        <f>IF(T97="-","-",VLOOKUP($A97,KALBat!$A$10:$AR$1193,BU$9,FALSE)-T97)</f>
        <v>#N/A</v>
      </c>
      <c r="BV97" s="340" t="e">
        <f>IF(U97="-","-",VLOOKUP($A97,KALBat!$A$10:$AR$1193,BV$9,FALSE)-U97)</f>
        <v>#N/A</v>
      </c>
      <c r="BW97" s="340" t="e">
        <f>IF(V97="-","-",VLOOKUP($A97,KALBat!$A$10:$AR$1193,BW$9,FALSE)-V97)</f>
        <v>#N/A</v>
      </c>
      <c r="BX97" s="340" t="e">
        <f>IF(W97="-","-",VLOOKUP($A97,KALBat!$A$10:$AR$1193,BX$9,FALSE)-W97)</f>
        <v>#N/A</v>
      </c>
      <c r="BY97" s="340" t="e">
        <f>IF(X97="-","-",VLOOKUP($A97,KALBat!$A$10:$AR$1193,BY$9,FALSE)-X97)</f>
        <v>#N/A</v>
      </c>
      <c r="BZ97" s="340" t="e">
        <f>IF(Y97="-","-",VLOOKUP($A97,KALBat!$A$10:$AR$1193,BZ$9,FALSE)-Y97)</f>
        <v>#N/A</v>
      </c>
      <c r="CA97" s="340" t="e">
        <f>IF(Z97="-","-",VLOOKUP($A97,KALBat!$A$10:$AR$1193,CA$9,FALSE)-Z97)</f>
        <v>#N/A</v>
      </c>
      <c r="CB97" s="340" t="e">
        <f>IF(AA97="-","-",VLOOKUP($A97,KALBat!$A$10:$AR$1193,CB$9,FALSE)-AA97)</f>
        <v>#N/A</v>
      </c>
      <c r="CC97" s="340" t="e">
        <f>IF(AB97="-","-",VLOOKUP($A97,KALBat!$A$10:$AR$1193,CC$9,FALSE)-AB97)</f>
        <v>#N/A</v>
      </c>
      <c r="CD97" s="340" t="e">
        <f>IF(AC97="-","-",VLOOKUP($A97,KALBat!$A$10:$AR$1193,CD$9,FALSE)-AC97)</f>
        <v>#N/A</v>
      </c>
      <c r="CE97" s="340" t="e">
        <f>IF(AD97="-","-",VLOOKUP($A97,KALBat!$A$10:$AR$1193,CE$9,FALSE)-AD97)</f>
        <v>#N/A</v>
      </c>
      <c r="CF97" s="340" t="e">
        <f>IF(AE97="-","-",VLOOKUP($A97,KALBat!$A$10:$AR$1193,CF$9,FALSE)-AE97)</f>
        <v>#N/A</v>
      </c>
      <c r="CG97" s="340" t="str">
        <f>IF(AF97="-","-",VLOOKUP($A97,KALBat!$A$10:$AR$1193,CG$9,FALSE)-AF97)</f>
        <v>-</v>
      </c>
      <c r="CH97" s="340" t="str">
        <f>IF(AG97="-","-",VLOOKUP($A97,KALBat!$A$10:$AR$1193,CH$9,FALSE)-AG97)</f>
        <v>-</v>
      </c>
      <c r="CI97" s="340" t="str">
        <f>IF(AH97="-","-",VLOOKUP($A97,KALBat!$A$10:$AR$1193,CI$9,FALSE)-AH97)</f>
        <v>-</v>
      </c>
      <c r="CJ97" s="340" t="str">
        <f>IF(AI97="-","-",VLOOKUP($A97,KALBat!$A$10:$AR$1193,CJ$9,FALSE)-AI97)</f>
        <v>-</v>
      </c>
      <c r="CK97" s="340" t="str">
        <f>IF(AJ97="-","-",VLOOKUP($A97,KALBat!$A$10:$AR$1193,CK$9,FALSE)-AJ97)</f>
        <v>-</v>
      </c>
      <c r="CL97" s="340" t="str">
        <f>IF(AK97="-","-",VLOOKUP($A97,KALBat!$A$10:$AR$1193,CL$9,FALSE)-AK97)</f>
        <v>-</v>
      </c>
      <c r="CM97" s="340" t="str">
        <f>IF(AL97="-","-",VLOOKUP($A97,KALBat!$A$10:$AR$1193,CM$9,FALSE)-AL97)</f>
        <v>-</v>
      </c>
      <c r="CN97" s="340" t="str">
        <f>IF(AM97="-","-",VLOOKUP($A97,KALBat!$A$10:$AR$1193,CN$9,FALSE)-AM97)</f>
        <v>-</v>
      </c>
      <c r="CO97" s="340" t="e">
        <f>IF(AN97="-","-",VLOOKUP($A97,KALBat!$A$10:$AR$1193,CO$9,FALSE)-AN97)</f>
        <v>#N/A</v>
      </c>
      <c r="CP97" s="340" t="e">
        <f>IF(AO97="-","-",VLOOKUP($A97,KALBat!$A$10:$AR$1193,CP$9,FALSE)-AO97)</f>
        <v>#N/A</v>
      </c>
      <c r="CQ97" s="340" t="e">
        <f>IF(AP97="-","-",VLOOKUP($A97,KALBat!$A$10:$AR$1193,CQ$9,FALSE)-AP97)</f>
        <v>#N/A</v>
      </c>
      <c r="CR97" s="340" t="e">
        <f t="shared" si="180"/>
        <v>#N/A</v>
      </c>
      <c r="CS97" s="340" t="e">
        <f t="shared" si="181"/>
        <v>#N/A</v>
      </c>
      <c r="CT97" s="340" t="e">
        <f t="shared" si="182"/>
        <v>#N/A</v>
      </c>
      <c r="CU97" s="340" t="e">
        <f t="shared" si="183"/>
        <v>#N/A</v>
      </c>
      <c r="CV97" s="340" t="e">
        <f t="shared" si="184"/>
        <v>#N/A</v>
      </c>
    </row>
    <row r="98" spans="1:100" x14ac:dyDescent="0.25">
      <c r="A98" s="340" t="str">
        <f t="shared" si="117"/>
        <v>Jeff Fox</v>
      </c>
      <c r="B98" s="339"/>
      <c r="C98" s="339"/>
      <c r="D98" s="339" t="str">
        <f t="shared" si="118"/>
        <v>-</v>
      </c>
      <c r="E98" s="339" t="str">
        <f t="shared" si="119"/>
        <v>-</v>
      </c>
      <c r="F98" s="339" t="str">
        <f t="shared" si="120"/>
        <v>K</v>
      </c>
      <c r="G98" t="s">
        <v>82</v>
      </c>
      <c r="H98" t="s">
        <v>588</v>
      </c>
      <c r="I98" s="339" t="s">
        <v>589</v>
      </c>
      <c r="J98" t="s">
        <v>531</v>
      </c>
      <c r="K98" t="s">
        <v>295</v>
      </c>
      <c r="L98">
        <v>23</v>
      </c>
      <c r="M98" t="s">
        <v>94</v>
      </c>
      <c r="N98" t="s">
        <v>94</v>
      </c>
      <c r="O98" t="s">
        <v>40</v>
      </c>
      <c r="P98" s="3" t="s">
        <v>40</v>
      </c>
      <c r="Q98" t="s">
        <v>215</v>
      </c>
      <c r="R98" s="3" t="s">
        <v>214</v>
      </c>
      <c r="S98">
        <v>2</v>
      </c>
      <c r="T98">
        <v>4</v>
      </c>
      <c r="U98">
        <v>2</v>
      </c>
      <c r="V98">
        <v>4</v>
      </c>
      <c r="W98" s="3">
        <v>2</v>
      </c>
      <c r="X98">
        <v>3</v>
      </c>
      <c r="Y98">
        <v>4</v>
      </c>
      <c r="Z98">
        <v>2</v>
      </c>
      <c r="AA98">
        <v>6</v>
      </c>
      <c r="AB98" s="3">
        <v>3</v>
      </c>
      <c r="AC98">
        <v>7</v>
      </c>
      <c r="AD98">
        <v>6</v>
      </c>
      <c r="AE98">
        <v>9</v>
      </c>
      <c r="AF98">
        <v>6</v>
      </c>
      <c r="AG98" t="s">
        <v>35</v>
      </c>
      <c r="AH98" t="s">
        <v>35</v>
      </c>
      <c r="AI98" t="s">
        <v>35</v>
      </c>
      <c r="AJ98" t="s">
        <v>35</v>
      </c>
      <c r="AK98" t="s">
        <v>35</v>
      </c>
      <c r="AL98" t="s">
        <v>35</v>
      </c>
      <c r="AM98" s="3" t="s">
        <v>35</v>
      </c>
      <c r="AN98">
        <v>2</v>
      </c>
      <c r="AO98">
        <v>2</v>
      </c>
      <c r="AP98" s="3">
        <v>2</v>
      </c>
      <c r="AQ98" t="s">
        <v>35</v>
      </c>
      <c r="AR98" s="3" t="s">
        <v>38</v>
      </c>
      <c r="AS98" s="22">
        <f t="shared" si="153"/>
        <v>0.66666666666666652</v>
      </c>
      <c r="AT98" s="23" t="str">
        <f t="shared" si="154"/>
        <v>Minors</v>
      </c>
      <c r="AU98" s="22">
        <f t="shared" si="155"/>
        <v>2.1666666666666665</v>
      </c>
      <c r="AV98" s="22" t="str">
        <f t="shared" si="156"/>
        <v>Minors</v>
      </c>
      <c r="AW98" s="23">
        <f t="shared" si="157"/>
        <v>2.1666666666666665</v>
      </c>
      <c r="AX98" s="23" t="str">
        <f t="shared" si="158"/>
        <v>Minors</v>
      </c>
      <c r="AY98" s="64">
        <f t="shared" si="159"/>
        <v>0</v>
      </c>
      <c r="AZ98" s="65">
        <f t="shared" si="160"/>
        <v>0</v>
      </c>
      <c r="BA98" s="65">
        <f t="shared" si="161"/>
        <v>0</v>
      </c>
      <c r="BB98" s="65">
        <f t="shared" si="162"/>
        <v>0</v>
      </c>
      <c r="BC98" s="65">
        <f t="shared" si="163"/>
        <v>0</v>
      </c>
      <c r="BD98" s="65">
        <f t="shared" si="164"/>
        <v>0</v>
      </c>
      <c r="BE98" s="65">
        <f t="shared" si="165"/>
        <v>0</v>
      </c>
      <c r="BF98" s="65">
        <f t="shared" si="166"/>
        <v>0</v>
      </c>
      <c r="BG98" s="21">
        <f t="shared" si="167"/>
        <v>0</v>
      </c>
      <c r="BH98" s="64">
        <f t="shared" si="168"/>
        <v>0</v>
      </c>
      <c r="BI98" s="65">
        <f t="shared" si="169"/>
        <v>0</v>
      </c>
      <c r="BJ98" s="65">
        <f t="shared" si="170"/>
        <v>0</v>
      </c>
      <c r="BK98" s="65">
        <f t="shared" si="171"/>
        <v>0</v>
      </c>
      <c r="BL98" s="65">
        <f t="shared" si="172"/>
        <v>0</v>
      </c>
      <c r="BM98" s="65">
        <f t="shared" si="173"/>
        <v>0</v>
      </c>
      <c r="BN98" s="65">
        <f t="shared" si="174"/>
        <v>0</v>
      </c>
      <c r="BO98" s="65">
        <f t="shared" si="175"/>
        <v>0</v>
      </c>
      <c r="BP98" s="21">
        <f t="shared" si="176"/>
        <v>0</v>
      </c>
      <c r="BQ98" s="21">
        <f t="shared" si="177"/>
        <v>0</v>
      </c>
      <c r="BR98" s="24">
        <f t="shared" si="178"/>
        <v>1</v>
      </c>
      <c r="BS98" s="20" t="str">
        <f t="shared" si="179"/>
        <v/>
      </c>
      <c r="BT98" s="340" t="e">
        <f>IF(S98="-","-",VLOOKUP($A98,KALBat!$A$10:$AR$1193,BT$9,FALSE)-S98)</f>
        <v>#N/A</v>
      </c>
      <c r="BU98" s="340" t="e">
        <f>IF(T98="-","-",VLOOKUP($A98,KALBat!$A$10:$AR$1193,BU$9,FALSE)-T98)</f>
        <v>#N/A</v>
      </c>
      <c r="BV98" s="340" t="e">
        <f>IF(U98="-","-",VLOOKUP($A98,KALBat!$A$10:$AR$1193,BV$9,FALSE)-U98)</f>
        <v>#N/A</v>
      </c>
      <c r="BW98" s="340" t="e">
        <f>IF(V98="-","-",VLOOKUP($A98,KALBat!$A$10:$AR$1193,BW$9,FALSE)-V98)</f>
        <v>#N/A</v>
      </c>
      <c r="BX98" s="340" t="e">
        <f>IF(W98="-","-",VLOOKUP($A98,KALBat!$A$10:$AR$1193,BX$9,FALSE)-W98)</f>
        <v>#N/A</v>
      </c>
      <c r="BY98" s="340" t="e">
        <f>IF(X98="-","-",VLOOKUP($A98,KALBat!$A$10:$AR$1193,BY$9,FALSE)-X98)</f>
        <v>#N/A</v>
      </c>
      <c r="BZ98" s="340" t="e">
        <f>IF(Y98="-","-",VLOOKUP($A98,KALBat!$A$10:$AR$1193,BZ$9,FALSE)-Y98)</f>
        <v>#N/A</v>
      </c>
      <c r="CA98" s="340" t="e">
        <f>IF(Z98="-","-",VLOOKUP($A98,KALBat!$A$10:$AR$1193,CA$9,FALSE)-Z98)</f>
        <v>#N/A</v>
      </c>
      <c r="CB98" s="340" t="e">
        <f>IF(AA98="-","-",VLOOKUP($A98,KALBat!$A$10:$AR$1193,CB$9,FALSE)-AA98)</f>
        <v>#N/A</v>
      </c>
      <c r="CC98" s="340" t="e">
        <f>IF(AB98="-","-",VLOOKUP($A98,KALBat!$A$10:$AR$1193,CC$9,FALSE)-AB98)</f>
        <v>#N/A</v>
      </c>
      <c r="CD98" s="340" t="e">
        <f>IF(AC98="-","-",VLOOKUP($A98,KALBat!$A$10:$AR$1193,CD$9,FALSE)-AC98)</f>
        <v>#N/A</v>
      </c>
      <c r="CE98" s="340" t="e">
        <f>IF(AD98="-","-",VLOOKUP($A98,KALBat!$A$10:$AR$1193,CE$9,FALSE)-AD98)</f>
        <v>#N/A</v>
      </c>
      <c r="CF98" s="340" t="e">
        <f>IF(AE98="-","-",VLOOKUP($A98,KALBat!$A$10:$AR$1193,CF$9,FALSE)-AE98)</f>
        <v>#N/A</v>
      </c>
      <c r="CG98" s="340" t="e">
        <f>IF(AF98="-","-",VLOOKUP($A98,KALBat!$A$10:$AR$1193,CG$9,FALSE)-AF98)</f>
        <v>#N/A</v>
      </c>
      <c r="CH98" s="340" t="str">
        <f>IF(AG98="-","-",VLOOKUP($A98,KALBat!$A$10:$AR$1193,CH$9,FALSE)-AG98)</f>
        <v>-</v>
      </c>
      <c r="CI98" s="340" t="str">
        <f>IF(AH98="-","-",VLOOKUP($A98,KALBat!$A$10:$AR$1193,CI$9,FALSE)-AH98)</f>
        <v>-</v>
      </c>
      <c r="CJ98" s="340" t="str">
        <f>IF(AI98="-","-",VLOOKUP($A98,KALBat!$A$10:$AR$1193,CJ$9,FALSE)-AI98)</f>
        <v>-</v>
      </c>
      <c r="CK98" s="340" t="str">
        <f>IF(AJ98="-","-",VLOOKUP($A98,KALBat!$A$10:$AR$1193,CK$9,FALSE)-AJ98)</f>
        <v>-</v>
      </c>
      <c r="CL98" s="340" t="str">
        <f>IF(AK98="-","-",VLOOKUP($A98,KALBat!$A$10:$AR$1193,CL$9,FALSE)-AK98)</f>
        <v>-</v>
      </c>
      <c r="CM98" s="340" t="str">
        <f>IF(AL98="-","-",VLOOKUP($A98,KALBat!$A$10:$AR$1193,CM$9,FALSE)-AL98)</f>
        <v>-</v>
      </c>
      <c r="CN98" s="340" t="str">
        <f>IF(AM98="-","-",VLOOKUP($A98,KALBat!$A$10:$AR$1193,CN$9,FALSE)-AM98)</f>
        <v>-</v>
      </c>
      <c r="CO98" s="340" t="e">
        <f>IF(AN98="-","-",VLOOKUP($A98,KALBat!$A$10:$AR$1193,CO$9,FALSE)-AN98)</f>
        <v>#N/A</v>
      </c>
      <c r="CP98" s="340" t="e">
        <f>IF(AO98="-","-",VLOOKUP($A98,KALBat!$A$10:$AR$1193,CP$9,FALSE)-AO98)</f>
        <v>#N/A</v>
      </c>
      <c r="CQ98" s="340" t="e">
        <f>IF(AP98="-","-",VLOOKUP($A98,KALBat!$A$10:$AR$1193,CQ$9,FALSE)-AP98)</f>
        <v>#N/A</v>
      </c>
      <c r="CR98" s="340" t="e">
        <f t="shared" si="180"/>
        <v>#N/A</v>
      </c>
      <c r="CS98" s="340" t="e">
        <f t="shared" si="181"/>
        <v>#N/A</v>
      </c>
      <c r="CT98" s="340" t="e">
        <f t="shared" si="182"/>
        <v>#N/A</v>
      </c>
      <c r="CU98" s="340" t="e">
        <f t="shared" si="183"/>
        <v>#N/A</v>
      </c>
      <c r="CV98" s="340" t="e">
        <f t="shared" si="184"/>
        <v>#N/A</v>
      </c>
    </row>
    <row r="99" spans="1:100" x14ac:dyDescent="0.25">
      <c r="A99" s="340" t="str">
        <f t="shared" si="117"/>
        <v>Júlio Gonzáles</v>
      </c>
      <c r="B99" s="339"/>
      <c r="C99" s="339"/>
      <c r="D99" s="339">
        <f t="shared" si="118"/>
        <v>7</v>
      </c>
      <c r="E99" s="339" t="str">
        <f t="shared" si="119"/>
        <v>-</v>
      </c>
      <c r="F99" s="339" t="str">
        <f t="shared" si="120"/>
        <v>K</v>
      </c>
      <c r="G99" t="s">
        <v>84</v>
      </c>
      <c r="H99" t="s">
        <v>594</v>
      </c>
      <c r="I99" s="339" t="s">
        <v>595</v>
      </c>
      <c r="J99" t="s">
        <v>468</v>
      </c>
      <c r="K99" t="s">
        <v>18</v>
      </c>
      <c r="L99">
        <v>17</v>
      </c>
      <c r="M99" t="s">
        <v>94</v>
      </c>
      <c r="N99" t="s">
        <v>94</v>
      </c>
      <c r="O99" t="s">
        <v>40</v>
      </c>
      <c r="P99" s="3" t="s">
        <v>34</v>
      </c>
      <c r="Q99" t="s">
        <v>214</v>
      </c>
      <c r="R99" s="3" t="s">
        <v>213</v>
      </c>
      <c r="S99">
        <v>2</v>
      </c>
      <c r="T99">
        <v>1</v>
      </c>
      <c r="U99">
        <v>3</v>
      </c>
      <c r="V99">
        <v>2</v>
      </c>
      <c r="W99" s="3">
        <v>3</v>
      </c>
      <c r="X99">
        <v>6</v>
      </c>
      <c r="Y99">
        <v>2</v>
      </c>
      <c r="Z99">
        <v>7</v>
      </c>
      <c r="AA99">
        <v>5</v>
      </c>
      <c r="AB99" s="3">
        <v>6</v>
      </c>
      <c r="AC99">
        <v>3</v>
      </c>
      <c r="AD99">
        <v>3</v>
      </c>
      <c r="AE99">
        <v>1</v>
      </c>
      <c r="AF99" t="s">
        <v>35</v>
      </c>
      <c r="AG99">
        <v>2</v>
      </c>
      <c r="AH99" t="s">
        <v>35</v>
      </c>
      <c r="AI99" t="s">
        <v>35</v>
      </c>
      <c r="AJ99" t="s">
        <v>35</v>
      </c>
      <c r="AK99" t="s">
        <v>35</v>
      </c>
      <c r="AL99" t="s">
        <v>35</v>
      </c>
      <c r="AM99" s="3" t="s">
        <v>35</v>
      </c>
      <c r="AN99">
        <v>1</v>
      </c>
      <c r="AO99">
        <v>3</v>
      </c>
      <c r="AP99" s="3">
        <v>2</v>
      </c>
      <c r="AQ99" t="s">
        <v>35</v>
      </c>
      <c r="AR99" s="3" t="s">
        <v>38</v>
      </c>
      <c r="AS99" s="22">
        <f t="shared" si="153"/>
        <v>0.33333333333333348</v>
      </c>
      <c r="AT99" s="23" t="str">
        <f t="shared" si="154"/>
        <v>Minors</v>
      </c>
      <c r="AU99" s="22">
        <f t="shared" si="155"/>
        <v>6</v>
      </c>
      <c r="AV99" s="22" t="str">
        <f t="shared" si="156"/>
        <v>Reg</v>
      </c>
      <c r="AW99" s="23">
        <f t="shared" si="157"/>
        <v>6</v>
      </c>
      <c r="AX99" s="23" t="str">
        <f t="shared" si="158"/>
        <v>Reg</v>
      </c>
      <c r="AY99" s="64">
        <f t="shared" si="159"/>
        <v>0</v>
      </c>
      <c r="AZ99" s="65">
        <f t="shared" si="160"/>
        <v>0</v>
      </c>
      <c r="BA99" s="65">
        <f t="shared" si="161"/>
        <v>0</v>
      </c>
      <c r="BB99" s="65">
        <f t="shared" si="162"/>
        <v>0</v>
      </c>
      <c r="BC99" s="65">
        <f t="shared" si="163"/>
        <v>0</v>
      </c>
      <c r="BD99" s="65">
        <f t="shared" si="164"/>
        <v>0</v>
      </c>
      <c r="BE99" s="65">
        <f t="shared" si="165"/>
        <v>0</v>
      </c>
      <c r="BF99" s="65">
        <f t="shared" si="166"/>
        <v>0</v>
      </c>
      <c r="BG99" s="21">
        <f t="shared" si="167"/>
        <v>0</v>
      </c>
      <c r="BH99" s="64">
        <f t="shared" si="168"/>
        <v>0</v>
      </c>
      <c r="BI99" s="65">
        <f t="shared" si="169"/>
        <v>0</v>
      </c>
      <c r="BJ99" s="65">
        <f t="shared" si="170"/>
        <v>0</v>
      </c>
      <c r="BK99" s="65">
        <f t="shared" si="171"/>
        <v>0</v>
      </c>
      <c r="BL99" s="65">
        <f t="shared" si="172"/>
        <v>0</v>
      </c>
      <c r="BM99" s="65">
        <f t="shared" si="173"/>
        <v>0</v>
      </c>
      <c r="BN99" s="65">
        <f t="shared" si="174"/>
        <v>1</v>
      </c>
      <c r="BO99" s="65">
        <f t="shared" si="175"/>
        <v>1</v>
      </c>
      <c r="BP99" s="21">
        <f t="shared" si="176"/>
        <v>1</v>
      </c>
      <c r="BQ99" s="21">
        <f t="shared" si="177"/>
        <v>0</v>
      </c>
      <c r="BR99" s="24">
        <f t="shared" si="178"/>
        <v>0</v>
      </c>
      <c r="BS99" s="20" t="str">
        <f t="shared" si="179"/>
        <v/>
      </c>
      <c r="BT99" s="340">
        <f>IF(S99="-","-",VLOOKUP($A99,KALBat!$A$10:$AR$1193,BT$9,FALSE)-S99)</f>
        <v>0</v>
      </c>
      <c r="BU99" s="340">
        <f>IF(T99="-","-",VLOOKUP($A99,KALBat!$A$10:$AR$1193,BU$9,FALSE)-T99)</f>
        <v>1</v>
      </c>
      <c r="BV99" s="340">
        <f>IF(U99="-","-",VLOOKUP($A99,KALBat!$A$10:$AR$1193,BV$9,FALSE)-U99)</f>
        <v>-1</v>
      </c>
      <c r="BW99" s="340">
        <f>IF(V99="-","-",VLOOKUP($A99,KALBat!$A$10:$AR$1193,BW$9,FALSE)-V99)</f>
        <v>0</v>
      </c>
      <c r="BX99" s="340">
        <f>IF(W99="-","-",VLOOKUP($A99,KALBat!$A$10:$AR$1193,BX$9,FALSE)-W99)</f>
        <v>0</v>
      </c>
      <c r="BY99" s="340">
        <f>IF(X99="-","-",VLOOKUP($A99,KALBat!$A$10:$AR$1193,BY$9,FALSE)-X99)</f>
        <v>-1</v>
      </c>
      <c r="BZ99" s="340">
        <f>IF(Y99="-","-",VLOOKUP($A99,KALBat!$A$10:$AR$1193,BZ$9,FALSE)-Y99)</f>
        <v>0</v>
      </c>
      <c r="CA99" s="340">
        <f>IF(Z99="-","-",VLOOKUP($A99,KALBat!$A$10:$AR$1193,CA$9,FALSE)-Z99)</f>
        <v>-2</v>
      </c>
      <c r="CB99" s="340">
        <f>IF(AA99="-","-",VLOOKUP($A99,KALBat!$A$10:$AR$1193,CB$9,FALSE)-AA99)</f>
        <v>-2</v>
      </c>
      <c r="CC99" s="340">
        <f>IF(AB99="-","-",VLOOKUP($A99,KALBat!$A$10:$AR$1193,CC$9,FALSE)-AB99)</f>
        <v>-1</v>
      </c>
      <c r="CD99" s="340">
        <f>IF(AC99="-","-",VLOOKUP($A99,KALBat!$A$10:$AR$1193,CD$9,FALSE)-AC99)</f>
        <v>0</v>
      </c>
      <c r="CE99" s="340">
        <f>IF(AD99="-","-",VLOOKUP($A99,KALBat!$A$10:$AR$1193,CE$9,FALSE)-AD99)</f>
        <v>-1</v>
      </c>
      <c r="CF99" s="340">
        <f>IF(AE99="-","-",VLOOKUP($A99,KALBat!$A$10:$AR$1193,CF$9,FALSE)-AE99)</f>
        <v>0</v>
      </c>
      <c r="CG99" s="340" t="str">
        <f>IF(AF99="-","-",VLOOKUP($A99,KALBat!$A$10:$AR$1193,CG$9,FALSE)-AF99)</f>
        <v>-</v>
      </c>
      <c r="CH99" s="340">
        <f>IF(AG99="-","-",VLOOKUP($A99,KALBat!$A$10:$AR$1193,CH$9,FALSE)-AG99)</f>
        <v>2</v>
      </c>
      <c r="CI99" s="340" t="str">
        <f>IF(AH99="-","-",VLOOKUP($A99,KALBat!$A$10:$AR$1193,CI$9,FALSE)-AH99)</f>
        <v>-</v>
      </c>
      <c r="CJ99" s="340" t="str">
        <f>IF(AI99="-","-",VLOOKUP($A99,KALBat!$A$10:$AR$1193,CJ$9,FALSE)-AI99)</f>
        <v>-</v>
      </c>
      <c r="CK99" s="340" t="str">
        <f>IF(AJ99="-","-",VLOOKUP($A99,KALBat!$A$10:$AR$1193,CK$9,FALSE)-AJ99)</f>
        <v>-</v>
      </c>
      <c r="CL99" s="340" t="str">
        <f>IF(AK99="-","-",VLOOKUP($A99,KALBat!$A$10:$AR$1193,CL$9,FALSE)-AK99)</f>
        <v>-</v>
      </c>
      <c r="CM99" s="340" t="str">
        <f>IF(AL99="-","-",VLOOKUP($A99,KALBat!$A$10:$AR$1193,CM$9,FALSE)-AL99)</f>
        <v>-</v>
      </c>
      <c r="CN99" s="340" t="str">
        <f>IF(AM99="-","-",VLOOKUP($A99,KALBat!$A$10:$AR$1193,CN$9,FALSE)-AM99)</f>
        <v>-</v>
      </c>
      <c r="CO99" s="340">
        <f>IF(AN99="-","-",VLOOKUP($A99,KALBat!$A$10:$AR$1193,CO$9,FALSE)-AN99)</f>
        <v>0</v>
      </c>
      <c r="CP99" s="340">
        <f>IF(AO99="-","-",VLOOKUP($A99,KALBat!$A$10:$AR$1193,CP$9,FALSE)-AO99)</f>
        <v>0</v>
      </c>
      <c r="CQ99" s="340">
        <f>IF(AP99="-","-",VLOOKUP($A99,KALBat!$A$10:$AR$1193,CQ$9,FALSE)-AP99)</f>
        <v>0</v>
      </c>
      <c r="CR99" s="340">
        <f t="shared" si="180"/>
        <v>0</v>
      </c>
      <c r="CS99" s="340">
        <f t="shared" si="181"/>
        <v>-6</v>
      </c>
      <c r="CT99" s="340">
        <f t="shared" si="182"/>
        <v>1</v>
      </c>
      <c r="CU99" s="340">
        <f t="shared" si="183"/>
        <v>0</v>
      </c>
      <c r="CV99" s="340">
        <f t="shared" si="184"/>
        <v>-5</v>
      </c>
    </row>
    <row r="100" spans="1:100" x14ac:dyDescent="0.25">
      <c r="A100" s="340" t="str">
        <f t="shared" si="117"/>
        <v>Alfredo Granados</v>
      </c>
      <c r="B100" s="339"/>
      <c r="C100" s="339"/>
      <c r="D100" s="339" t="str">
        <f t="shared" si="118"/>
        <v>-</v>
      </c>
      <c r="E100" s="339" t="str">
        <f t="shared" si="119"/>
        <v>-</v>
      </c>
      <c r="F100" s="339" t="str">
        <f t="shared" si="120"/>
        <v>K</v>
      </c>
      <c r="G100" t="s">
        <v>82</v>
      </c>
      <c r="H100" t="s">
        <v>565</v>
      </c>
      <c r="I100" s="339" t="s">
        <v>598</v>
      </c>
      <c r="J100" t="s">
        <v>531</v>
      </c>
      <c r="K100" t="s">
        <v>295</v>
      </c>
      <c r="L100">
        <v>23</v>
      </c>
      <c r="M100" t="s">
        <v>94</v>
      </c>
      <c r="N100" t="s">
        <v>94</v>
      </c>
      <c r="O100" t="s">
        <v>40</v>
      </c>
      <c r="P100" s="3" t="s">
        <v>40</v>
      </c>
      <c r="Q100" t="s">
        <v>215</v>
      </c>
      <c r="R100" s="3" t="s">
        <v>213</v>
      </c>
      <c r="S100">
        <v>2</v>
      </c>
      <c r="T100">
        <v>1</v>
      </c>
      <c r="U100">
        <v>2</v>
      </c>
      <c r="V100">
        <v>4</v>
      </c>
      <c r="W100" s="3">
        <v>2</v>
      </c>
      <c r="X100">
        <v>2</v>
      </c>
      <c r="Y100">
        <v>1</v>
      </c>
      <c r="Z100">
        <v>3</v>
      </c>
      <c r="AA100">
        <v>7</v>
      </c>
      <c r="AB100" s="3">
        <v>2</v>
      </c>
      <c r="AC100">
        <v>4</v>
      </c>
      <c r="AD100">
        <v>4</v>
      </c>
      <c r="AE100">
        <v>6</v>
      </c>
      <c r="AF100">
        <v>4</v>
      </c>
      <c r="AG100" t="s">
        <v>35</v>
      </c>
      <c r="AH100" t="s">
        <v>35</v>
      </c>
      <c r="AI100" t="s">
        <v>35</v>
      </c>
      <c r="AJ100" t="s">
        <v>35</v>
      </c>
      <c r="AK100" t="s">
        <v>35</v>
      </c>
      <c r="AL100" t="s">
        <v>35</v>
      </c>
      <c r="AM100" s="3" t="s">
        <v>35</v>
      </c>
      <c r="AN100">
        <v>1</v>
      </c>
      <c r="AO100">
        <v>4</v>
      </c>
      <c r="AP100" s="3">
        <v>7</v>
      </c>
      <c r="AQ100" t="s">
        <v>35</v>
      </c>
      <c r="AR100" s="3">
        <v>0</v>
      </c>
      <c r="AS100" s="22">
        <f t="shared" si="153"/>
        <v>0.66666666666666652</v>
      </c>
      <c r="AT100" s="23" t="str">
        <f t="shared" si="154"/>
        <v>Minors</v>
      </c>
      <c r="AU100" s="22">
        <f t="shared" si="155"/>
        <v>2</v>
      </c>
      <c r="AV100" s="22" t="str">
        <f t="shared" si="156"/>
        <v>Minors</v>
      </c>
      <c r="AW100" s="23">
        <f t="shared" si="157"/>
        <v>2</v>
      </c>
      <c r="AX100" s="23" t="str">
        <f t="shared" si="158"/>
        <v>Minors</v>
      </c>
      <c r="AY100" s="64">
        <f t="shared" si="159"/>
        <v>0</v>
      </c>
      <c r="AZ100" s="65">
        <f t="shared" si="160"/>
        <v>0</v>
      </c>
      <c r="BA100" s="65">
        <f t="shared" si="161"/>
        <v>0</v>
      </c>
      <c r="BB100" s="65">
        <f t="shared" si="162"/>
        <v>0</v>
      </c>
      <c r="BC100" s="65">
        <f t="shared" si="163"/>
        <v>0</v>
      </c>
      <c r="BD100" s="65">
        <f t="shared" si="164"/>
        <v>0</v>
      </c>
      <c r="BE100" s="65">
        <f t="shared" si="165"/>
        <v>0</v>
      </c>
      <c r="BF100" s="65">
        <f t="shared" si="166"/>
        <v>0</v>
      </c>
      <c r="BG100" s="21">
        <f t="shared" si="167"/>
        <v>0</v>
      </c>
      <c r="BH100" s="64">
        <f t="shared" si="168"/>
        <v>0</v>
      </c>
      <c r="BI100" s="65">
        <f t="shared" si="169"/>
        <v>0</v>
      </c>
      <c r="BJ100" s="65">
        <f t="shared" si="170"/>
        <v>0</v>
      </c>
      <c r="BK100" s="65">
        <f t="shared" si="171"/>
        <v>0</v>
      </c>
      <c r="BL100" s="65">
        <f t="shared" si="172"/>
        <v>0</v>
      </c>
      <c r="BM100" s="65">
        <f t="shared" si="173"/>
        <v>0</v>
      </c>
      <c r="BN100" s="65">
        <f t="shared" si="174"/>
        <v>0</v>
      </c>
      <c r="BO100" s="65">
        <f t="shared" si="175"/>
        <v>0</v>
      </c>
      <c r="BP100" s="21">
        <f t="shared" si="176"/>
        <v>0</v>
      </c>
      <c r="BQ100" s="21">
        <f t="shared" si="177"/>
        <v>1</v>
      </c>
      <c r="BR100" s="24">
        <f t="shared" si="178"/>
        <v>0</v>
      </c>
      <c r="BS100" s="20" t="str">
        <f t="shared" si="179"/>
        <v/>
      </c>
      <c r="BT100" s="340" t="e">
        <f>IF(S100="-","-",VLOOKUP($A100,KALBat!$A$10:$AR$1193,BT$9,FALSE)-S100)</f>
        <v>#N/A</v>
      </c>
      <c r="BU100" s="340" t="e">
        <f>IF(T100="-","-",VLOOKUP($A100,KALBat!$A$10:$AR$1193,BU$9,FALSE)-T100)</f>
        <v>#N/A</v>
      </c>
      <c r="BV100" s="340" t="e">
        <f>IF(U100="-","-",VLOOKUP($A100,KALBat!$A$10:$AR$1193,BV$9,FALSE)-U100)</f>
        <v>#N/A</v>
      </c>
      <c r="BW100" s="340" t="e">
        <f>IF(V100="-","-",VLOOKUP($A100,KALBat!$A$10:$AR$1193,BW$9,FALSE)-V100)</f>
        <v>#N/A</v>
      </c>
      <c r="BX100" s="340" t="e">
        <f>IF(W100="-","-",VLOOKUP($A100,KALBat!$A$10:$AR$1193,BX$9,FALSE)-W100)</f>
        <v>#N/A</v>
      </c>
      <c r="BY100" s="340" t="e">
        <f>IF(X100="-","-",VLOOKUP($A100,KALBat!$A$10:$AR$1193,BY$9,FALSE)-X100)</f>
        <v>#N/A</v>
      </c>
      <c r="BZ100" s="340" t="e">
        <f>IF(Y100="-","-",VLOOKUP($A100,KALBat!$A$10:$AR$1193,BZ$9,FALSE)-Y100)</f>
        <v>#N/A</v>
      </c>
      <c r="CA100" s="340" t="e">
        <f>IF(Z100="-","-",VLOOKUP($A100,KALBat!$A$10:$AR$1193,CA$9,FALSE)-Z100)</f>
        <v>#N/A</v>
      </c>
      <c r="CB100" s="340" t="e">
        <f>IF(AA100="-","-",VLOOKUP($A100,KALBat!$A$10:$AR$1193,CB$9,FALSE)-AA100)</f>
        <v>#N/A</v>
      </c>
      <c r="CC100" s="340" t="e">
        <f>IF(AB100="-","-",VLOOKUP($A100,KALBat!$A$10:$AR$1193,CC$9,FALSE)-AB100)</f>
        <v>#N/A</v>
      </c>
      <c r="CD100" s="340" t="e">
        <f>IF(AC100="-","-",VLOOKUP($A100,KALBat!$A$10:$AR$1193,CD$9,FALSE)-AC100)</f>
        <v>#N/A</v>
      </c>
      <c r="CE100" s="340" t="e">
        <f>IF(AD100="-","-",VLOOKUP($A100,KALBat!$A$10:$AR$1193,CE$9,FALSE)-AD100)</f>
        <v>#N/A</v>
      </c>
      <c r="CF100" s="340" t="e">
        <f>IF(AE100="-","-",VLOOKUP($A100,KALBat!$A$10:$AR$1193,CF$9,FALSE)-AE100)</f>
        <v>#N/A</v>
      </c>
      <c r="CG100" s="340" t="e">
        <f>IF(AF100="-","-",VLOOKUP($A100,KALBat!$A$10:$AR$1193,CG$9,FALSE)-AF100)</f>
        <v>#N/A</v>
      </c>
      <c r="CH100" s="340" t="str">
        <f>IF(AG100="-","-",VLOOKUP($A100,KALBat!$A$10:$AR$1193,CH$9,FALSE)-AG100)</f>
        <v>-</v>
      </c>
      <c r="CI100" s="340" t="str">
        <f>IF(AH100="-","-",VLOOKUP($A100,KALBat!$A$10:$AR$1193,CI$9,FALSE)-AH100)</f>
        <v>-</v>
      </c>
      <c r="CJ100" s="340" t="str">
        <f>IF(AI100="-","-",VLOOKUP($A100,KALBat!$A$10:$AR$1193,CJ$9,FALSE)-AI100)</f>
        <v>-</v>
      </c>
      <c r="CK100" s="340" t="str">
        <f>IF(AJ100="-","-",VLOOKUP($A100,KALBat!$A$10:$AR$1193,CK$9,FALSE)-AJ100)</f>
        <v>-</v>
      </c>
      <c r="CL100" s="340" t="str">
        <f>IF(AK100="-","-",VLOOKUP($A100,KALBat!$A$10:$AR$1193,CL$9,FALSE)-AK100)</f>
        <v>-</v>
      </c>
      <c r="CM100" s="340" t="str">
        <f>IF(AL100="-","-",VLOOKUP($A100,KALBat!$A$10:$AR$1193,CM$9,FALSE)-AL100)</f>
        <v>-</v>
      </c>
      <c r="CN100" s="340" t="str">
        <f>IF(AM100="-","-",VLOOKUP($A100,KALBat!$A$10:$AR$1193,CN$9,FALSE)-AM100)</f>
        <v>-</v>
      </c>
      <c r="CO100" s="340" t="e">
        <f>IF(AN100="-","-",VLOOKUP($A100,KALBat!$A$10:$AR$1193,CO$9,FALSE)-AN100)</f>
        <v>#N/A</v>
      </c>
      <c r="CP100" s="340" t="e">
        <f>IF(AO100="-","-",VLOOKUP($A100,KALBat!$A$10:$AR$1193,CP$9,FALSE)-AO100)</f>
        <v>#N/A</v>
      </c>
      <c r="CQ100" s="340" t="e">
        <f>IF(AP100="-","-",VLOOKUP($A100,KALBat!$A$10:$AR$1193,CQ$9,FALSE)-AP100)</f>
        <v>#N/A</v>
      </c>
      <c r="CR100" s="340" t="e">
        <f t="shared" si="180"/>
        <v>#N/A</v>
      </c>
      <c r="CS100" s="340" t="e">
        <f t="shared" si="181"/>
        <v>#N/A</v>
      </c>
      <c r="CT100" s="340" t="e">
        <f t="shared" si="182"/>
        <v>#N/A</v>
      </c>
      <c r="CU100" s="340" t="e">
        <f t="shared" si="183"/>
        <v>#N/A</v>
      </c>
      <c r="CV100" s="340" t="e">
        <f t="shared" si="184"/>
        <v>#N/A</v>
      </c>
    </row>
    <row r="101" spans="1:100" x14ac:dyDescent="0.25">
      <c r="A101" s="340" t="str">
        <f t="shared" si="117"/>
        <v>Larry Hendricks</v>
      </c>
      <c r="B101" s="339"/>
      <c r="C101" s="339"/>
      <c r="D101" s="339" t="str">
        <f t="shared" si="118"/>
        <v>-</v>
      </c>
      <c r="E101" s="339" t="str">
        <f t="shared" si="119"/>
        <v>-</v>
      </c>
      <c r="F101" s="339" t="str">
        <f t="shared" si="120"/>
        <v>K</v>
      </c>
      <c r="G101" t="s">
        <v>13</v>
      </c>
      <c r="H101" t="s">
        <v>603</v>
      </c>
      <c r="I101" s="339" t="s">
        <v>604</v>
      </c>
      <c r="J101" t="s">
        <v>531</v>
      </c>
      <c r="K101" t="s">
        <v>295</v>
      </c>
      <c r="L101">
        <v>20</v>
      </c>
      <c r="M101" t="s">
        <v>94</v>
      </c>
      <c r="N101" t="s">
        <v>94</v>
      </c>
      <c r="O101" t="s">
        <v>40</v>
      </c>
      <c r="P101" s="3" t="s">
        <v>40</v>
      </c>
      <c r="Q101" t="s">
        <v>214</v>
      </c>
      <c r="R101" s="3" t="s">
        <v>214</v>
      </c>
      <c r="S101">
        <v>2</v>
      </c>
      <c r="T101">
        <v>1</v>
      </c>
      <c r="U101">
        <v>1</v>
      </c>
      <c r="V101">
        <v>1</v>
      </c>
      <c r="W101" s="3">
        <v>1</v>
      </c>
      <c r="X101">
        <v>2</v>
      </c>
      <c r="Y101">
        <v>3</v>
      </c>
      <c r="Z101">
        <v>1</v>
      </c>
      <c r="AA101">
        <v>1</v>
      </c>
      <c r="AB101" s="3">
        <v>3</v>
      </c>
      <c r="AC101">
        <v>7</v>
      </c>
      <c r="AD101">
        <v>2</v>
      </c>
      <c r="AE101">
        <v>1</v>
      </c>
      <c r="AF101" t="s">
        <v>35</v>
      </c>
      <c r="AG101" t="s">
        <v>35</v>
      </c>
      <c r="AH101" t="s">
        <v>35</v>
      </c>
      <c r="AI101" t="s">
        <v>35</v>
      </c>
      <c r="AJ101" t="s">
        <v>35</v>
      </c>
      <c r="AK101" t="s">
        <v>35</v>
      </c>
      <c r="AL101" t="s">
        <v>35</v>
      </c>
      <c r="AM101" s="3" t="s">
        <v>35</v>
      </c>
      <c r="AN101">
        <v>2</v>
      </c>
      <c r="AO101">
        <v>2</v>
      </c>
      <c r="AP101" s="3">
        <v>1</v>
      </c>
      <c r="AQ101" t="s">
        <v>35</v>
      </c>
      <c r="AR101" s="3">
        <v>0</v>
      </c>
      <c r="AS101" s="22">
        <f t="shared" si="153"/>
        <v>-0.66666666666666674</v>
      </c>
      <c r="AT101" s="23" t="str">
        <f t="shared" si="154"/>
        <v>Minors</v>
      </c>
      <c r="AU101" s="22">
        <f t="shared" si="155"/>
        <v>-0.66666666666666674</v>
      </c>
      <c r="AV101" s="22" t="str">
        <f t="shared" si="156"/>
        <v>Minors</v>
      </c>
      <c r="AW101" s="23">
        <f t="shared" si="157"/>
        <v>-0.66666666666666674</v>
      </c>
      <c r="AX101" s="23" t="str">
        <f t="shared" si="158"/>
        <v>Minors</v>
      </c>
      <c r="AY101" s="64">
        <f t="shared" si="159"/>
        <v>0</v>
      </c>
      <c r="AZ101" s="65">
        <f t="shared" si="160"/>
        <v>0</v>
      </c>
      <c r="BA101" s="65">
        <f t="shared" si="161"/>
        <v>0</v>
      </c>
      <c r="BB101" s="65">
        <f t="shared" si="162"/>
        <v>0</v>
      </c>
      <c r="BC101" s="65">
        <f t="shared" si="163"/>
        <v>0</v>
      </c>
      <c r="BD101" s="65">
        <f t="shared" si="164"/>
        <v>0</v>
      </c>
      <c r="BE101" s="65">
        <f t="shared" si="165"/>
        <v>0</v>
      </c>
      <c r="BF101" s="65">
        <f t="shared" si="166"/>
        <v>0</v>
      </c>
      <c r="BG101" s="21">
        <f t="shared" si="167"/>
        <v>0</v>
      </c>
      <c r="BH101" s="64">
        <f t="shared" si="168"/>
        <v>0</v>
      </c>
      <c r="BI101" s="65">
        <f t="shared" si="169"/>
        <v>0</v>
      </c>
      <c r="BJ101" s="65">
        <f t="shared" si="170"/>
        <v>0</v>
      </c>
      <c r="BK101" s="65">
        <f t="shared" si="171"/>
        <v>0</v>
      </c>
      <c r="BL101" s="65">
        <f t="shared" si="172"/>
        <v>0</v>
      </c>
      <c r="BM101" s="65">
        <f t="shared" si="173"/>
        <v>0</v>
      </c>
      <c r="BN101" s="65">
        <f t="shared" si="174"/>
        <v>0</v>
      </c>
      <c r="BO101" s="65">
        <f t="shared" si="175"/>
        <v>0</v>
      </c>
      <c r="BP101" s="21">
        <f t="shared" si="176"/>
        <v>0</v>
      </c>
      <c r="BQ101" s="21">
        <f t="shared" si="177"/>
        <v>0</v>
      </c>
      <c r="BR101" s="24">
        <f t="shared" si="178"/>
        <v>0</v>
      </c>
      <c r="BS101" s="20" t="str">
        <f t="shared" si="179"/>
        <v/>
      </c>
      <c r="BT101" s="340" t="e">
        <f>IF(S101="-","-",VLOOKUP($A101,KALBat!$A$10:$AR$1193,BT$9,FALSE)-S101)</f>
        <v>#N/A</v>
      </c>
      <c r="BU101" s="340" t="e">
        <f>IF(T101="-","-",VLOOKUP($A101,KALBat!$A$10:$AR$1193,BU$9,FALSE)-T101)</f>
        <v>#N/A</v>
      </c>
      <c r="BV101" s="340" t="e">
        <f>IF(U101="-","-",VLOOKUP($A101,KALBat!$A$10:$AR$1193,BV$9,FALSE)-U101)</f>
        <v>#N/A</v>
      </c>
      <c r="BW101" s="340" t="e">
        <f>IF(V101="-","-",VLOOKUP($A101,KALBat!$A$10:$AR$1193,BW$9,FALSE)-V101)</f>
        <v>#N/A</v>
      </c>
      <c r="BX101" s="340" t="e">
        <f>IF(W101="-","-",VLOOKUP($A101,KALBat!$A$10:$AR$1193,BX$9,FALSE)-W101)</f>
        <v>#N/A</v>
      </c>
      <c r="BY101" s="340" t="e">
        <f>IF(X101="-","-",VLOOKUP($A101,KALBat!$A$10:$AR$1193,BY$9,FALSE)-X101)</f>
        <v>#N/A</v>
      </c>
      <c r="BZ101" s="340" t="e">
        <f>IF(Y101="-","-",VLOOKUP($A101,KALBat!$A$10:$AR$1193,BZ$9,FALSE)-Y101)</f>
        <v>#N/A</v>
      </c>
      <c r="CA101" s="340" t="e">
        <f>IF(Z101="-","-",VLOOKUP($A101,KALBat!$A$10:$AR$1193,CA$9,FALSE)-Z101)</f>
        <v>#N/A</v>
      </c>
      <c r="CB101" s="340" t="e">
        <f>IF(AA101="-","-",VLOOKUP($A101,KALBat!$A$10:$AR$1193,CB$9,FALSE)-AA101)</f>
        <v>#N/A</v>
      </c>
      <c r="CC101" s="340" t="e">
        <f>IF(AB101="-","-",VLOOKUP($A101,KALBat!$A$10:$AR$1193,CC$9,FALSE)-AB101)</f>
        <v>#N/A</v>
      </c>
      <c r="CD101" s="340" t="e">
        <f>IF(AC101="-","-",VLOOKUP($A101,KALBat!$A$10:$AR$1193,CD$9,FALSE)-AC101)</f>
        <v>#N/A</v>
      </c>
      <c r="CE101" s="340" t="e">
        <f>IF(AD101="-","-",VLOOKUP($A101,KALBat!$A$10:$AR$1193,CE$9,FALSE)-AD101)</f>
        <v>#N/A</v>
      </c>
      <c r="CF101" s="340" t="e">
        <f>IF(AE101="-","-",VLOOKUP($A101,KALBat!$A$10:$AR$1193,CF$9,FALSE)-AE101)</f>
        <v>#N/A</v>
      </c>
      <c r="CG101" s="340" t="str">
        <f>IF(AF101="-","-",VLOOKUP($A101,KALBat!$A$10:$AR$1193,CG$9,FALSE)-AF101)</f>
        <v>-</v>
      </c>
      <c r="CH101" s="340" t="str">
        <f>IF(AG101="-","-",VLOOKUP($A101,KALBat!$A$10:$AR$1193,CH$9,FALSE)-AG101)</f>
        <v>-</v>
      </c>
      <c r="CI101" s="340" t="str">
        <f>IF(AH101="-","-",VLOOKUP($A101,KALBat!$A$10:$AR$1193,CI$9,FALSE)-AH101)</f>
        <v>-</v>
      </c>
      <c r="CJ101" s="340" t="str">
        <f>IF(AI101="-","-",VLOOKUP($A101,KALBat!$A$10:$AR$1193,CJ$9,FALSE)-AI101)</f>
        <v>-</v>
      </c>
      <c r="CK101" s="340" t="str">
        <f>IF(AJ101="-","-",VLOOKUP($A101,KALBat!$A$10:$AR$1193,CK$9,FALSE)-AJ101)</f>
        <v>-</v>
      </c>
      <c r="CL101" s="340" t="str">
        <f>IF(AK101="-","-",VLOOKUP($A101,KALBat!$A$10:$AR$1193,CL$9,FALSE)-AK101)</f>
        <v>-</v>
      </c>
      <c r="CM101" s="340" t="str">
        <f>IF(AL101="-","-",VLOOKUP($A101,KALBat!$A$10:$AR$1193,CM$9,FALSE)-AL101)</f>
        <v>-</v>
      </c>
      <c r="CN101" s="340" t="str">
        <f>IF(AM101="-","-",VLOOKUP($A101,KALBat!$A$10:$AR$1193,CN$9,FALSE)-AM101)</f>
        <v>-</v>
      </c>
      <c r="CO101" s="340" t="e">
        <f>IF(AN101="-","-",VLOOKUP($A101,KALBat!$A$10:$AR$1193,CO$9,FALSE)-AN101)</f>
        <v>#N/A</v>
      </c>
      <c r="CP101" s="340" t="e">
        <f>IF(AO101="-","-",VLOOKUP($A101,KALBat!$A$10:$AR$1193,CP$9,FALSE)-AO101)</f>
        <v>#N/A</v>
      </c>
      <c r="CQ101" s="340" t="e">
        <f>IF(AP101="-","-",VLOOKUP($A101,KALBat!$A$10:$AR$1193,CQ$9,FALSE)-AP101)</f>
        <v>#N/A</v>
      </c>
      <c r="CR101" s="340" t="e">
        <f t="shared" si="180"/>
        <v>#N/A</v>
      </c>
      <c r="CS101" s="340" t="e">
        <f t="shared" si="181"/>
        <v>#N/A</v>
      </c>
      <c r="CT101" s="340" t="e">
        <f t="shared" si="182"/>
        <v>#N/A</v>
      </c>
      <c r="CU101" s="340" t="e">
        <f t="shared" si="183"/>
        <v>#N/A</v>
      </c>
      <c r="CV101" s="340" t="e">
        <f t="shared" si="184"/>
        <v>#N/A</v>
      </c>
    </row>
    <row r="102" spans="1:100" x14ac:dyDescent="0.25">
      <c r="A102" s="340" t="str">
        <f t="shared" si="117"/>
        <v>Richard Hodges</v>
      </c>
      <c r="B102" s="339"/>
      <c r="C102" s="339"/>
      <c r="D102" s="339" t="str">
        <f t="shared" si="118"/>
        <v>-</v>
      </c>
      <c r="E102" s="339" t="str">
        <f t="shared" si="119"/>
        <v>-</v>
      </c>
      <c r="F102" s="339" t="str">
        <f t="shared" si="120"/>
        <v>K</v>
      </c>
      <c r="G102" t="s">
        <v>82</v>
      </c>
      <c r="H102" t="s">
        <v>607</v>
      </c>
      <c r="I102" s="339" t="s">
        <v>608</v>
      </c>
      <c r="J102" t="s">
        <v>531</v>
      </c>
      <c r="K102" t="s">
        <v>295</v>
      </c>
      <c r="L102">
        <v>23</v>
      </c>
      <c r="M102" t="s">
        <v>94</v>
      </c>
      <c r="N102" t="s">
        <v>94</v>
      </c>
      <c r="O102" t="s">
        <v>40</v>
      </c>
      <c r="P102" s="3" t="s">
        <v>40</v>
      </c>
      <c r="Q102" t="s">
        <v>214</v>
      </c>
      <c r="R102" s="3" t="s">
        <v>213</v>
      </c>
      <c r="S102">
        <v>2</v>
      </c>
      <c r="T102">
        <v>4</v>
      </c>
      <c r="U102">
        <v>4</v>
      </c>
      <c r="V102">
        <v>3</v>
      </c>
      <c r="W102" s="3">
        <v>1</v>
      </c>
      <c r="X102">
        <v>2</v>
      </c>
      <c r="Y102">
        <v>4</v>
      </c>
      <c r="Z102">
        <v>4</v>
      </c>
      <c r="AA102">
        <v>4</v>
      </c>
      <c r="AB102" s="3">
        <v>1</v>
      </c>
      <c r="AC102">
        <v>4</v>
      </c>
      <c r="AD102">
        <v>4</v>
      </c>
      <c r="AE102">
        <v>6</v>
      </c>
      <c r="AF102">
        <v>4</v>
      </c>
      <c r="AG102" t="s">
        <v>35</v>
      </c>
      <c r="AH102" t="s">
        <v>35</v>
      </c>
      <c r="AI102" t="s">
        <v>35</v>
      </c>
      <c r="AJ102" t="s">
        <v>35</v>
      </c>
      <c r="AK102" t="s">
        <v>35</v>
      </c>
      <c r="AL102" t="s">
        <v>35</v>
      </c>
      <c r="AM102" s="3" t="s">
        <v>35</v>
      </c>
      <c r="AN102">
        <v>1</v>
      </c>
      <c r="AO102">
        <v>2</v>
      </c>
      <c r="AP102" s="3">
        <v>1</v>
      </c>
      <c r="AQ102" t="s">
        <v>35</v>
      </c>
      <c r="AR102" s="3">
        <v>0</v>
      </c>
      <c r="AS102" s="22">
        <f t="shared" si="153"/>
        <v>1</v>
      </c>
      <c r="AT102" s="23" t="str">
        <f t="shared" si="154"/>
        <v>Minors</v>
      </c>
      <c r="AU102" s="22">
        <f t="shared" si="155"/>
        <v>1.3333333333333335</v>
      </c>
      <c r="AV102" s="22" t="str">
        <f t="shared" si="156"/>
        <v>Minors</v>
      </c>
      <c r="AW102" s="23">
        <f t="shared" si="157"/>
        <v>1.3333333333333335</v>
      </c>
      <c r="AX102" s="23" t="str">
        <f t="shared" si="158"/>
        <v>Minors</v>
      </c>
      <c r="AY102" s="64">
        <f t="shared" si="159"/>
        <v>0</v>
      </c>
      <c r="AZ102" s="65">
        <f t="shared" si="160"/>
        <v>0</v>
      </c>
      <c r="BA102" s="65">
        <f t="shared" si="161"/>
        <v>0</v>
      </c>
      <c r="BB102" s="65">
        <f t="shared" si="162"/>
        <v>0</v>
      </c>
      <c r="BC102" s="65">
        <f t="shared" si="163"/>
        <v>0</v>
      </c>
      <c r="BD102" s="65">
        <f t="shared" si="164"/>
        <v>0</v>
      </c>
      <c r="BE102" s="65">
        <f t="shared" si="165"/>
        <v>0</v>
      </c>
      <c r="BF102" s="65">
        <f t="shared" si="166"/>
        <v>0</v>
      </c>
      <c r="BG102" s="21">
        <f t="shared" si="167"/>
        <v>0</v>
      </c>
      <c r="BH102" s="64">
        <f t="shared" si="168"/>
        <v>0</v>
      </c>
      <c r="BI102" s="65">
        <f t="shared" si="169"/>
        <v>0</v>
      </c>
      <c r="BJ102" s="65">
        <f t="shared" si="170"/>
        <v>0</v>
      </c>
      <c r="BK102" s="65">
        <f t="shared" si="171"/>
        <v>0</v>
      </c>
      <c r="BL102" s="65">
        <f t="shared" si="172"/>
        <v>0</v>
      </c>
      <c r="BM102" s="65">
        <f t="shared" si="173"/>
        <v>0</v>
      </c>
      <c r="BN102" s="65">
        <f t="shared" si="174"/>
        <v>0</v>
      </c>
      <c r="BO102" s="65">
        <f t="shared" si="175"/>
        <v>0</v>
      </c>
      <c r="BP102" s="21">
        <f t="shared" si="176"/>
        <v>0</v>
      </c>
      <c r="BQ102" s="21">
        <f t="shared" si="177"/>
        <v>0</v>
      </c>
      <c r="BR102" s="24">
        <f t="shared" si="178"/>
        <v>0</v>
      </c>
      <c r="BS102" s="20" t="str">
        <f t="shared" si="179"/>
        <v/>
      </c>
      <c r="BT102" s="340" t="e">
        <f>IF(S102="-","-",VLOOKUP($A102,KALBat!$A$10:$AR$1193,BT$9,FALSE)-S102)</f>
        <v>#N/A</v>
      </c>
      <c r="BU102" s="340" t="e">
        <f>IF(T102="-","-",VLOOKUP($A102,KALBat!$A$10:$AR$1193,BU$9,FALSE)-T102)</f>
        <v>#N/A</v>
      </c>
      <c r="BV102" s="340" t="e">
        <f>IF(U102="-","-",VLOOKUP($A102,KALBat!$A$10:$AR$1193,BV$9,FALSE)-U102)</f>
        <v>#N/A</v>
      </c>
      <c r="BW102" s="340" t="e">
        <f>IF(V102="-","-",VLOOKUP($A102,KALBat!$A$10:$AR$1193,BW$9,FALSE)-V102)</f>
        <v>#N/A</v>
      </c>
      <c r="BX102" s="340" t="e">
        <f>IF(W102="-","-",VLOOKUP($A102,KALBat!$A$10:$AR$1193,BX$9,FALSE)-W102)</f>
        <v>#N/A</v>
      </c>
      <c r="BY102" s="340" t="e">
        <f>IF(X102="-","-",VLOOKUP($A102,KALBat!$A$10:$AR$1193,BY$9,FALSE)-X102)</f>
        <v>#N/A</v>
      </c>
      <c r="BZ102" s="340" t="e">
        <f>IF(Y102="-","-",VLOOKUP($A102,KALBat!$A$10:$AR$1193,BZ$9,FALSE)-Y102)</f>
        <v>#N/A</v>
      </c>
      <c r="CA102" s="340" t="e">
        <f>IF(Z102="-","-",VLOOKUP($A102,KALBat!$A$10:$AR$1193,CA$9,FALSE)-Z102)</f>
        <v>#N/A</v>
      </c>
      <c r="CB102" s="340" t="e">
        <f>IF(AA102="-","-",VLOOKUP($A102,KALBat!$A$10:$AR$1193,CB$9,FALSE)-AA102)</f>
        <v>#N/A</v>
      </c>
      <c r="CC102" s="340" t="e">
        <f>IF(AB102="-","-",VLOOKUP($A102,KALBat!$A$10:$AR$1193,CC$9,FALSE)-AB102)</f>
        <v>#N/A</v>
      </c>
      <c r="CD102" s="340" t="e">
        <f>IF(AC102="-","-",VLOOKUP($A102,KALBat!$A$10:$AR$1193,CD$9,FALSE)-AC102)</f>
        <v>#N/A</v>
      </c>
      <c r="CE102" s="340" t="e">
        <f>IF(AD102="-","-",VLOOKUP($A102,KALBat!$A$10:$AR$1193,CE$9,FALSE)-AD102)</f>
        <v>#N/A</v>
      </c>
      <c r="CF102" s="340" t="e">
        <f>IF(AE102="-","-",VLOOKUP($A102,KALBat!$A$10:$AR$1193,CF$9,FALSE)-AE102)</f>
        <v>#N/A</v>
      </c>
      <c r="CG102" s="340" t="e">
        <f>IF(AF102="-","-",VLOOKUP($A102,KALBat!$A$10:$AR$1193,CG$9,FALSE)-AF102)</f>
        <v>#N/A</v>
      </c>
      <c r="CH102" s="340" t="str">
        <f>IF(AG102="-","-",VLOOKUP($A102,KALBat!$A$10:$AR$1193,CH$9,FALSE)-AG102)</f>
        <v>-</v>
      </c>
      <c r="CI102" s="340" t="str">
        <f>IF(AH102="-","-",VLOOKUP($A102,KALBat!$A$10:$AR$1193,CI$9,FALSE)-AH102)</f>
        <v>-</v>
      </c>
      <c r="CJ102" s="340" t="str">
        <f>IF(AI102="-","-",VLOOKUP($A102,KALBat!$A$10:$AR$1193,CJ$9,FALSE)-AI102)</f>
        <v>-</v>
      </c>
      <c r="CK102" s="340" t="str">
        <f>IF(AJ102="-","-",VLOOKUP($A102,KALBat!$A$10:$AR$1193,CK$9,FALSE)-AJ102)</f>
        <v>-</v>
      </c>
      <c r="CL102" s="340" t="str">
        <f>IF(AK102="-","-",VLOOKUP($A102,KALBat!$A$10:$AR$1193,CL$9,FALSE)-AK102)</f>
        <v>-</v>
      </c>
      <c r="CM102" s="340" t="str">
        <f>IF(AL102="-","-",VLOOKUP($A102,KALBat!$A$10:$AR$1193,CM$9,FALSE)-AL102)</f>
        <v>-</v>
      </c>
      <c r="CN102" s="340" t="str">
        <f>IF(AM102="-","-",VLOOKUP($A102,KALBat!$A$10:$AR$1193,CN$9,FALSE)-AM102)</f>
        <v>-</v>
      </c>
      <c r="CO102" s="340" t="e">
        <f>IF(AN102="-","-",VLOOKUP($A102,KALBat!$A$10:$AR$1193,CO$9,FALSE)-AN102)</f>
        <v>#N/A</v>
      </c>
      <c r="CP102" s="340" t="e">
        <f>IF(AO102="-","-",VLOOKUP($A102,KALBat!$A$10:$AR$1193,CP$9,FALSE)-AO102)</f>
        <v>#N/A</v>
      </c>
      <c r="CQ102" s="340" t="e">
        <f>IF(AP102="-","-",VLOOKUP($A102,KALBat!$A$10:$AR$1193,CQ$9,FALSE)-AP102)</f>
        <v>#N/A</v>
      </c>
      <c r="CR102" s="340" t="e">
        <f t="shared" si="180"/>
        <v>#N/A</v>
      </c>
      <c r="CS102" s="340" t="e">
        <f t="shared" si="181"/>
        <v>#N/A</v>
      </c>
      <c r="CT102" s="340" t="e">
        <f t="shared" si="182"/>
        <v>#N/A</v>
      </c>
      <c r="CU102" s="340" t="e">
        <f t="shared" si="183"/>
        <v>#N/A</v>
      </c>
      <c r="CV102" s="340" t="e">
        <f t="shared" si="184"/>
        <v>#N/A</v>
      </c>
    </row>
    <row r="103" spans="1:100" x14ac:dyDescent="0.25">
      <c r="A103" s="340" t="str">
        <f t="shared" si="117"/>
        <v>Hokusai Ikeda</v>
      </c>
      <c r="B103" s="339"/>
      <c r="C103" s="339"/>
      <c r="D103" s="339" t="str">
        <f t="shared" si="118"/>
        <v>-</v>
      </c>
      <c r="E103" s="339" t="str">
        <f t="shared" si="119"/>
        <v>-</v>
      </c>
      <c r="F103" s="339" t="str">
        <f t="shared" si="120"/>
        <v>K</v>
      </c>
      <c r="G103" t="s">
        <v>98</v>
      </c>
      <c r="H103" t="s">
        <v>609</v>
      </c>
      <c r="I103" s="339" t="s">
        <v>610</v>
      </c>
      <c r="J103" t="s">
        <v>468</v>
      </c>
      <c r="K103" t="s">
        <v>469</v>
      </c>
      <c r="L103">
        <v>31</v>
      </c>
      <c r="M103" t="s">
        <v>93</v>
      </c>
      <c r="N103" t="s">
        <v>93</v>
      </c>
      <c r="O103" t="s">
        <v>40</v>
      </c>
      <c r="P103" s="3" t="s">
        <v>40</v>
      </c>
      <c r="Q103" t="s">
        <v>213</v>
      </c>
      <c r="R103" s="3" t="s">
        <v>213</v>
      </c>
      <c r="S103">
        <v>2</v>
      </c>
      <c r="T103">
        <v>3</v>
      </c>
      <c r="U103">
        <v>1</v>
      </c>
      <c r="V103">
        <v>1</v>
      </c>
      <c r="W103" s="3">
        <v>4</v>
      </c>
      <c r="X103">
        <v>2</v>
      </c>
      <c r="Y103">
        <v>3</v>
      </c>
      <c r="Z103">
        <v>1</v>
      </c>
      <c r="AA103">
        <v>2</v>
      </c>
      <c r="AB103" s="3">
        <v>4</v>
      </c>
      <c r="AC103">
        <v>7</v>
      </c>
      <c r="AD103">
        <v>1</v>
      </c>
      <c r="AE103">
        <v>1</v>
      </c>
      <c r="AF103" t="s">
        <v>35</v>
      </c>
      <c r="AG103" t="s">
        <v>35</v>
      </c>
      <c r="AH103" t="s">
        <v>35</v>
      </c>
      <c r="AI103" t="s">
        <v>35</v>
      </c>
      <c r="AJ103" t="s">
        <v>35</v>
      </c>
      <c r="AK103" t="s">
        <v>35</v>
      </c>
      <c r="AL103" t="s">
        <v>35</v>
      </c>
      <c r="AM103" s="3" t="s">
        <v>35</v>
      </c>
      <c r="AN103">
        <v>3</v>
      </c>
      <c r="AO103">
        <v>6</v>
      </c>
      <c r="AP103" s="3">
        <v>5</v>
      </c>
      <c r="AQ103">
        <v>765000</v>
      </c>
      <c r="AR103" s="3" t="s">
        <v>38</v>
      </c>
      <c r="AS103" s="22">
        <f t="shared" si="153"/>
        <v>-0.66666666666666674</v>
      </c>
      <c r="AT103" s="23" t="str">
        <f t="shared" si="154"/>
        <v>Minors</v>
      </c>
      <c r="AU103" s="22">
        <f t="shared" si="155"/>
        <v>-0.33333333333333326</v>
      </c>
      <c r="AV103" s="22" t="str">
        <f t="shared" si="156"/>
        <v>Minors</v>
      </c>
      <c r="AW103" s="23">
        <f t="shared" si="157"/>
        <v>-0.66666666666666674</v>
      </c>
      <c r="AX103" s="23" t="str">
        <f t="shared" si="158"/>
        <v>Minors</v>
      </c>
      <c r="AY103" s="64">
        <f t="shared" si="159"/>
        <v>0</v>
      </c>
      <c r="AZ103" s="65">
        <f t="shared" si="160"/>
        <v>0</v>
      </c>
      <c r="BA103" s="65">
        <f t="shared" si="161"/>
        <v>0</v>
      </c>
      <c r="BB103" s="65">
        <f t="shared" si="162"/>
        <v>0</v>
      </c>
      <c r="BC103" s="65">
        <f t="shared" si="163"/>
        <v>0</v>
      </c>
      <c r="BD103" s="65">
        <f t="shared" si="164"/>
        <v>0</v>
      </c>
      <c r="BE103" s="65">
        <f t="shared" si="165"/>
        <v>0</v>
      </c>
      <c r="BF103" s="65">
        <f t="shared" si="166"/>
        <v>0</v>
      </c>
      <c r="BG103" s="21">
        <f t="shared" si="167"/>
        <v>0</v>
      </c>
      <c r="BH103" s="64">
        <f t="shared" si="168"/>
        <v>0</v>
      </c>
      <c r="BI103" s="65">
        <f t="shared" si="169"/>
        <v>0</v>
      </c>
      <c r="BJ103" s="65">
        <f t="shared" si="170"/>
        <v>0</v>
      </c>
      <c r="BK103" s="65">
        <f t="shared" si="171"/>
        <v>0</v>
      </c>
      <c r="BL103" s="65">
        <f t="shared" si="172"/>
        <v>0</v>
      </c>
      <c r="BM103" s="65">
        <f t="shared" si="173"/>
        <v>0</v>
      </c>
      <c r="BN103" s="65">
        <f t="shared" si="174"/>
        <v>0</v>
      </c>
      <c r="BO103" s="65">
        <f t="shared" si="175"/>
        <v>0</v>
      </c>
      <c r="BP103" s="21">
        <f t="shared" si="176"/>
        <v>0</v>
      </c>
      <c r="BQ103" s="21">
        <f t="shared" si="177"/>
        <v>0</v>
      </c>
      <c r="BR103" s="24">
        <f t="shared" si="178"/>
        <v>0</v>
      </c>
      <c r="BS103" s="20" t="str">
        <f t="shared" si="179"/>
        <v/>
      </c>
      <c r="BT103" s="340" t="e">
        <f>IF(S103="-","-",VLOOKUP($A103,KALBat!$A$10:$AR$1193,BT$9,FALSE)-S103)</f>
        <v>#N/A</v>
      </c>
      <c r="BU103" s="340" t="e">
        <f>IF(T103="-","-",VLOOKUP($A103,KALBat!$A$10:$AR$1193,BU$9,FALSE)-T103)</f>
        <v>#N/A</v>
      </c>
      <c r="BV103" s="340" t="e">
        <f>IF(U103="-","-",VLOOKUP($A103,KALBat!$A$10:$AR$1193,BV$9,FALSE)-U103)</f>
        <v>#N/A</v>
      </c>
      <c r="BW103" s="340" t="e">
        <f>IF(V103="-","-",VLOOKUP($A103,KALBat!$A$10:$AR$1193,BW$9,FALSE)-V103)</f>
        <v>#N/A</v>
      </c>
      <c r="BX103" s="340" t="e">
        <f>IF(W103="-","-",VLOOKUP($A103,KALBat!$A$10:$AR$1193,BX$9,FALSE)-W103)</f>
        <v>#N/A</v>
      </c>
      <c r="BY103" s="340" t="e">
        <f>IF(X103="-","-",VLOOKUP($A103,KALBat!$A$10:$AR$1193,BY$9,FALSE)-X103)</f>
        <v>#N/A</v>
      </c>
      <c r="BZ103" s="340" t="e">
        <f>IF(Y103="-","-",VLOOKUP($A103,KALBat!$A$10:$AR$1193,BZ$9,FALSE)-Y103)</f>
        <v>#N/A</v>
      </c>
      <c r="CA103" s="340" t="e">
        <f>IF(Z103="-","-",VLOOKUP($A103,KALBat!$A$10:$AR$1193,CA$9,FALSE)-Z103)</f>
        <v>#N/A</v>
      </c>
      <c r="CB103" s="340" t="e">
        <f>IF(AA103="-","-",VLOOKUP($A103,KALBat!$A$10:$AR$1193,CB$9,FALSE)-AA103)</f>
        <v>#N/A</v>
      </c>
      <c r="CC103" s="340" t="e">
        <f>IF(AB103="-","-",VLOOKUP($A103,KALBat!$A$10:$AR$1193,CC$9,FALSE)-AB103)</f>
        <v>#N/A</v>
      </c>
      <c r="CD103" s="340" t="e">
        <f>IF(AC103="-","-",VLOOKUP($A103,KALBat!$A$10:$AR$1193,CD$9,FALSE)-AC103)</f>
        <v>#N/A</v>
      </c>
      <c r="CE103" s="340" t="e">
        <f>IF(AD103="-","-",VLOOKUP($A103,KALBat!$A$10:$AR$1193,CE$9,FALSE)-AD103)</f>
        <v>#N/A</v>
      </c>
      <c r="CF103" s="340" t="e">
        <f>IF(AE103="-","-",VLOOKUP($A103,KALBat!$A$10:$AR$1193,CF$9,FALSE)-AE103)</f>
        <v>#N/A</v>
      </c>
      <c r="CG103" s="340" t="str">
        <f>IF(AF103="-","-",VLOOKUP($A103,KALBat!$A$10:$AR$1193,CG$9,FALSE)-AF103)</f>
        <v>-</v>
      </c>
      <c r="CH103" s="340" t="str">
        <f>IF(AG103="-","-",VLOOKUP($A103,KALBat!$A$10:$AR$1193,CH$9,FALSE)-AG103)</f>
        <v>-</v>
      </c>
      <c r="CI103" s="340" t="str">
        <f>IF(AH103="-","-",VLOOKUP($A103,KALBat!$A$10:$AR$1193,CI$9,FALSE)-AH103)</f>
        <v>-</v>
      </c>
      <c r="CJ103" s="340" t="str">
        <f>IF(AI103="-","-",VLOOKUP($A103,KALBat!$A$10:$AR$1193,CJ$9,FALSE)-AI103)</f>
        <v>-</v>
      </c>
      <c r="CK103" s="340" t="str">
        <f>IF(AJ103="-","-",VLOOKUP($A103,KALBat!$A$10:$AR$1193,CK$9,FALSE)-AJ103)</f>
        <v>-</v>
      </c>
      <c r="CL103" s="340" t="str">
        <f>IF(AK103="-","-",VLOOKUP($A103,KALBat!$A$10:$AR$1193,CL$9,FALSE)-AK103)</f>
        <v>-</v>
      </c>
      <c r="CM103" s="340" t="str">
        <f>IF(AL103="-","-",VLOOKUP($A103,KALBat!$A$10:$AR$1193,CM$9,FALSE)-AL103)</f>
        <v>-</v>
      </c>
      <c r="CN103" s="340" t="str">
        <f>IF(AM103="-","-",VLOOKUP($A103,KALBat!$A$10:$AR$1193,CN$9,FALSE)-AM103)</f>
        <v>-</v>
      </c>
      <c r="CO103" s="340" t="e">
        <f>IF(AN103="-","-",VLOOKUP($A103,KALBat!$A$10:$AR$1193,CO$9,FALSE)-AN103)</f>
        <v>#N/A</v>
      </c>
      <c r="CP103" s="340" t="e">
        <f>IF(AO103="-","-",VLOOKUP($A103,KALBat!$A$10:$AR$1193,CP$9,FALSE)-AO103)</f>
        <v>#N/A</v>
      </c>
      <c r="CQ103" s="340" t="e">
        <f>IF(AP103="-","-",VLOOKUP($A103,KALBat!$A$10:$AR$1193,CQ$9,FALSE)-AP103)</f>
        <v>#N/A</v>
      </c>
      <c r="CR103" s="340" t="e">
        <f t="shared" si="180"/>
        <v>#N/A</v>
      </c>
      <c r="CS103" s="340" t="e">
        <f t="shared" si="181"/>
        <v>#N/A</v>
      </c>
      <c r="CT103" s="340" t="e">
        <f t="shared" si="182"/>
        <v>#N/A</v>
      </c>
      <c r="CU103" s="340" t="e">
        <f t="shared" si="183"/>
        <v>#N/A</v>
      </c>
      <c r="CV103" s="340" t="e">
        <f t="shared" si="184"/>
        <v>#N/A</v>
      </c>
    </row>
    <row r="104" spans="1:100" x14ac:dyDescent="0.25">
      <c r="A104" s="340" t="str">
        <f t="shared" si="117"/>
        <v>Simon Jones</v>
      </c>
      <c r="B104" s="339"/>
      <c r="C104" s="339"/>
      <c r="D104" s="339" t="str">
        <f t="shared" si="118"/>
        <v>-</v>
      </c>
      <c r="E104" s="339" t="str">
        <f t="shared" si="119"/>
        <v>-</v>
      </c>
      <c r="F104" s="339" t="str">
        <f t="shared" si="120"/>
        <v>K</v>
      </c>
      <c r="G104" t="s">
        <v>98</v>
      </c>
      <c r="H104" t="s">
        <v>477</v>
      </c>
      <c r="I104" s="339" t="s">
        <v>478</v>
      </c>
      <c r="J104" t="s">
        <v>468</v>
      </c>
      <c r="K104" t="s">
        <v>469</v>
      </c>
      <c r="L104">
        <v>32</v>
      </c>
      <c r="M104" t="s">
        <v>96</v>
      </c>
      <c r="N104" t="s">
        <v>94</v>
      </c>
      <c r="O104" t="s">
        <v>34</v>
      </c>
      <c r="P104" s="3" t="s">
        <v>34</v>
      </c>
      <c r="Q104" t="s">
        <v>214</v>
      </c>
      <c r="R104" s="3" t="s">
        <v>214</v>
      </c>
      <c r="S104">
        <v>2</v>
      </c>
      <c r="T104">
        <v>3</v>
      </c>
      <c r="U104">
        <v>1</v>
      </c>
      <c r="V104">
        <v>2</v>
      </c>
      <c r="W104" s="3">
        <v>2</v>
      </c>
      <c r="X104">
        <v>2</v>
      </c>
      <c r="Y104">
        <v>3</v>
      </c>
      <c r="Z104">
        <v>1</v>
      </c>
      <c r="AA104">
        <v>2</v>
      </c>
      <c r="AB104" s="3">
        <v>2</v>
      </c>
      <c r="AC104">
        <v>5</v>
      </c>
      <c r="AD104">
        <v>5</v>
      </c>
      <c r="AE104">
        <v>1</v>
      </c>
      <c r="AF104" t="s">
        <v>35</v>
      </c>
      <c r="AG104" t="s">
        <v>35</v>
      </c>
      <c r="AH104" t="s">
        <v>35</v>
      </c>
      <c r="AI104" t="s">
        <v>35</v>
      </c>
      <c r="AJ104" t="s">
        <v>35</v>
      </c>
      <c r="AK104" t="s">
        <v>35</v>
      </c>
      <c r="AL104" t="s">
        <v>35</v>
      </c>
      <c r="AM104" s="3" t="s">
        <v>35</v>
      </c>
      <c r="AN104">
        <v>1</v>
      </c>
      <c r="AO104">
        <v>2</v>
      </c>
      <c r="AP104" s="3">
        <v>1</v>
      </c>
      <c r="AQ104">
        <v>10729755</v>
      </c>
      <c r="AR104" s="3">
        <v>5</v>
      </c>
      <c r="AS104" s="22">
        <f t="shared" si="153"/>
        <v>-0.33333333333333326</v>
      </c>
      <c r="AT104" s="23" t="str">
        <f t="shared" si="154"/>
        <v>Minors</v>
      </c>
      <c r="AU104" s="22">
        <f t="shared" si="155"/>
        <v>-0.33333333333333326</v>
      </c>
      <c r="AV104" s="22" t="str">
        <f t="shared" si="156"/>
        <v>Minors</v>
      </c>
      <c r="AW104" s="23">
        <f t="shared" si="157"/>
        <v>-0.33333333333333326</v>
      </c>
      <c r="AX104" s="23" t="str">
        <f t="shared" si="158"/>
        <v>Minors</v>
      </c>
      <c r="AY104" s="64">
        <f t="shared" si="159"/>
        <v>0</v>
      </c>
      <c r="AZ104" s="65">
        <f t="shared" si="160"/>
        <v>0</v>
      </c>
      <c r="BA104" s="65">
        <f t="shared" si="161"/>
        <v>0</v>
      </c>
      <c r="BB104" s="65">
        <f t="shared" si="162"/>
        <v>0</v>
      </c>
      <c r="BC104" s="65">
        <f t="shared" si="163"/>
        <v>0</v>
      </c>
      <c r="BD104" s="65">
        <f t="shared" si="164"/>
        <v>0</v>
      </c>
      <c r="BE104" s="65">
        <f t="shared" si="165"/>
        <v>0</v>
      </c>
      <c r="BF104" s="65">
        <f t="shared" si="166"/>
        <v>0</v>
      </c>
      <c r="BG104" s="21">
        <f t="shared" si="167"/>
        <v>0</v>
      </c>
      <c r="BH104" s="64">
        <f t="shared" si="168"/>
        <v>0</v>
      </c>
      <c r="BI104" s="65">
        <f t="shared" si="169"/>
        <v>0</v>
      </c>
      <c r="BJ104" s="65">
        <f t="shared" si="170"/>
        <v>0</v>
      </c>
      <c r="BK104" s="65">
        <f t="shared" si="171"/>
        <v>0</v>
      </c>
      <c r="BL104" s="65">
        <f t="shared" si="172"/>
        <v>0</v>
      </c>
      <c r="BM104" s="65">
        <f t="shared" si="173"/>
        <v>0</v>
      </c>
      <c r="BN104" s="65">
        <f t="shared" si="174"/>
        <v>0</v>
      </c>
      <c r="BO104" s="65">
        <f t="shared" si="175"/>
        <v>0</v>
      </c>
      <c r="BP104" s="21">
        <f t="shared" si="176"/>
        <v>0</v>
      </c>
      <c r="BQ104" s="21">
        <f t="shared" si="177"/>
        <v>0</v>
      </c>
      <c r="BR104" s="24">
        <f t="shared" si="178"/>
        <v>0</v>
      </c>
      <c r="BS104" s="20" t="str">
        <f t="shared" si="179"/>
        <v/>
      </c>
      <c r="BT104" s="340" t="e">
        <f>IF(S104="-","-",VLOOKUP($A104,KALBat!$A$10:$AR$1193,BT$9,FALSE)-S104)</f>
        <v>#N/A</v>
      </c>
      <c r="BU104" s="340" t="e">
        <f>IF(T104="-","-",VLOOKUP($A104,KALBat!$A$10:$AR$1193,BU$9,FALSE)-T104)</f>
        <v>#N/A</v>
      </c>
      <c r="BV104" s="340" t="e">
        <f>IF(U104="-","-",VLOOKUP($A104,KALBat!$A$10:$AR$1193,BV$9,FALSE)-U104)</f>
        <v>#N/A</v>
      </c>
      <c r="BW104" s="340" t="e">
        <f>IF(V104="-","-",VLOOKUP($A104,KALBat!$A$10:$AR$1193,BW$9,FALSE)-V104)</f>
        <v>#N/A</v>
      </c>
      <c r="BX104" s="340" t="e">
        <f>IF(W104="-","-",VLOOKUP($A104,KALBat!$A$10:$AR$1193,BX$9,FALSE)-W104)</f>
        <v>#N/A</v>
      </c>
      <c r="BY104" s="340" t="e">
        <f>IF(X104="-","-",VLOOKUP($A104,KALBat!$A$10:$AR$1193,BY$9,FALSE)-X104)</f>
        <v>#N/A</v>
      </c>
      <c r="BZ104" s="340" t="e">
        <f>IF(Y104="-","-",VLOOKUP($A104,KALBat!$A$10:$AR$1193,BZ$9,FALSE)-Y104)</f>
        <v>#N/A</v>
      </c>
      <c r="CA104" s="340" t="e">
        <f>IF(Z104="-","-",VLOOKUP($A104,KALBat!$A$10:$AR$1193,CA$9,FALSE)-Z104)</f>
        <v>#N/A</v>
      </c>
      <c r="CB104" s="340" t="e">
        <f>IF(AA104="-","-",VLOOKUP($A104,KALBat!$A$10:$AR$1193,CB$9,FALSE)-AA104)</f>
        <v>#N/A</v>
      </c>
      <c r="CC104" s="340" t="e">
        <f>IF(AB104="-","-",VLOOKUP($A104,KALBat!$A$10:$AR$1193,CC$9,FALSE)-AB104)</f>
        <v>#N/A</v>
      </c>
      <c r="CD104" s="340" t="e">
        <f>IF(AC104="-","-",VLOOKUP($A104,KALBat!$A$10:$AR$1193,CD$9,FALSE)-AC104)</f>
        <v>#N/A</v>
      </c>
      <c r="CE104" s="340" t="e">
        <f>IF(AD104="-","-",VLOOKUP($A104,KALBat!$A$10:$AR$1193,CE$9,FALSE)-AD104)</f>
        <v>#N/A</v>
      </c>
      <c r="CF104" s="340" t="e">
        <f>IF(AE104="-","-",VLOOKUP($A104,KALBat!$A$10:$AR$1193,CF$9,FALSE)-AE104)</f>
        <v>#N/A</v>
      </c>
      <c r="CG104" s="340" t="str">
        <f>IF(AF104="-","-",VLOOKUP($A104,KALBat!$A$10:$AR$1193,CG$9,FALSE)-AF104)</f>
        <v>-</v>
      </c>
      <c r="CH104" s="340" t="str">
        <f>IF(AG104="-","-",VLOOKUP($A104,KALBat!$A$10:$AR$1193,CH$9,FALSE)-AG104)</f>
        <v>-</v>
      </c>
      <c r="CI104" s="340" t="str">
        <f>IF(AH104="-","-",VLOOKUP($A104,KALBat!$A$10:$AR$1193,CI$9,FALSE)-AH104)</f>
        <v>-</v>
      </c>
      <c r="CJ104" s="340" t="str">
        <f>IF(AI104="-","-",VLOOKUP($A104,KALBat!$A$10:$AR$1193,CJ$9,FALSE)-AI104)</f>
        <v>-</v>
      </c>
      <c r="CK104" s="340" t="str">
        <f>IF(AJ104="-","-",VLOOKUP($A104,KALBat!$A$10:$AR$1193,CK$9,FALSE)-AJ104)</f>
        <v>-</v>
      </c>
      <c r="CL104" s="340" t="str">
        <f>IF(AK104="-","-",VLOOKUP($A104,KALBat!$A$10:$AR$1193,CL$9,FALSE)-AK104)</f>
        <v>-</v>
      </c>
      <c r="CM104" s="340" t="str">
        <f>IF(AL104="-","-",VLOOKUP($A104,KALBat!$A$10:$AR$1193,CM$9,FALSE)-AL104)</f>
        <v>-</v>
      </c>
      <c r="CN104" s="340" t="str">
        <f>IF(AM104="-","-",VLOOKUP($A104,KALBat!$A$10:$AR$1193,CN$9,FALSE)-AM104)</f>
        <v>-</v>
      </c>
      <c r="CO104" s="340" t="e">
        <f>IF(AN104="-","-",VLOOKUP($A104,KALBat!$A$10:$AR$1193,CO$9,FALSE)-AN104)</f>
        <v>#N/A</v>
      </c>
      <c r="CP104" s="340" t="e">
        <f>IF(AO104="-","-",VLOOKUP($A104,KALBat!$A$10:$AR$1193,CP$9,FALSE)-AO104)</f>
        <v>#N/A</v>
      </c>
      <c r="CQ104" s="340" t="e">
        <f>IF(AP104="-","-",VLOOKUP($A104,KALBat!$A$10:$AR$1193,CQ$9,FALSE)-AP104)</f>
        <v>#N/A</v>
      </c>
      <c r="CR104" s="340" t="e">
        <f t="shared" si="180"/>
        <v>#N/A</v>
      </c>
      <c r="CS104" s="340" t="e">
        <f t="shared" si="181"/>
        <v>#N/A</v>
      </c>
      <c r="CT104" s="340" t="e">
        <f t="shared" si="182"/>
        <v>#N/A</v>
      </c>
      <c r="CU104" s="340" t="e">
        <f t="shared" si="183"/>
        <v>#N/A</v>
      </c>
      <c r="CV104" s="340" t="e">
        <f t="shared" si="184"/>
        <v>#N/A</v>
      </c>
    </row>
    <row r="105" spans="1:100" x14ac:dyDescent="0.25">
      <c r="A105" s="340" t="str">
        <f t="shared" si="117"/>
        <v>Paul Keating</v>
      </c>
      <c r="B105" s="339"/>
      <c r="C105" s="339"/>
      <c r="D105" s="339" t="str">
        <f t="shared" si="118"/>
        <v>-</v>
      </c>
      <c r="E105" s="339" t="str">
        <f t="shared" si="119"/>
        <v>-</v>
      </c>
      <c r="F105" s="339" t="str">
        <f t="shared" si="120"/>
        <v>K</v>
      </c>
      <c r="G105" t="s">
        <v>98</v>
      </c>
      <c r="H105" t="s">
        <v>614</v>
      </c>
      <c r="I105" s="339" t="s">
        <v>615</v>
      </c>
      <c r="J105" t="s">
        <v>528</v>
      </c>
      <c r="K105" t="s">
        <v>198</v>
      </c>
      <c r="L105">
        <v>24</v>
      </c>
      <c r="M105" t="s">
        <v>94</v>
      </c>
      <c r="N105" t="s">
        <v>94</v>
      </c>
      <c r="O105" t="s">
        <v>40</v>
      </c>
      <c r="P105" s="3" t="s">
        <v>40</v>
      </c>
      <c r="Q105" t="s">
        <v>214</v>
      </c>
      <c r="R105" s="3" t="s">
        <v>214</v>
      </c>
      <c r="S105">
        <v>2</v>
      </c>
      <c r="T105">
        <v>2</v>
      </c>
      <c r="U105">
        <v>1</v>
      </c>
      <c r="V105">
        <v>7</v>
      </c>
      <c r="W105" s="3">
        <v>3</v>
      </c>
      <c r="X105">
        <v>2</v>
      </c>
      <c r="Y105">
        <v>2</v>
      </c>
      <c r="Z105">
        <v>1</v>
      </c>
      <c r="AA105">
        <v>7</v>
      </c>
      <c r="AB105" s="3">
        <v>3</v>
      </c>
      <c r="AC105">
        <v>8</v>
      </c>
      <c r="AD105">
        <v>3</v>
      </c>
      <c r="AE105">
        <v>1</v>
      </c>
      <c r="AF105" t="s">
        <v>35</v>
      </c>
      <c r="AG105" t="s">
        <v>35</v>
      </c>
      <c r="AH105" t="s">
        <v>35</v>
      </c>
      <c r="AI105" t="s">
        <v>35</v>
      </c>
      <c r="AJ105" t="s">
        <v>35</v>
      </c>
      <c r="AK105" t="s">
        <v>35</v>
      </c>
      <c r="AL105" t="s">
        <v>35</v>
      </c>
      <c r="AM105" s="3" t="s">
        <v>35</v>
      </c>
      <c r="AN105">
        <v>2</v>
      </c>
      <c r="AO105">
        <v>4</v>
      </c>
      <c r="AP105" s="3">
        <v>2</v>
      </c>
      <c r="AQ105">
        <v>510000</v>
      </c>
      <c r="AR105" s="3" t="s">
        <v>38</v>
      </c>
      <c r="AS105" s="22">
        <f t="shared" si="153"/>
        <v>1.3333333333333335</v>
      </c>
      <c r="AT105" s="23" t="str">
        <f t="shared" si="154"/>
        <v>Minors</v>
      </c>
      <c r="AU105" s="22">
        <f t="shared" si="155"/>
        <v>1.3333333333333335</v>
      </c>
      <c r="AV105" s="22" t="str">
        <f t="shared" si="156"/>
        <v>Minors</v>
      </c>
      <c r="AW105" s="23">
        <f t="shared" si="157"/>
        <v>1.3333333333333335</v>
      </c>
      <c r="AX105" s="23" t="str">
        <f t="shared" si="158"/>
        <v>Minors</v>
      </c>
      <c r="AY105" s="64">
        <f t="shared" si="159"/>
        <v>0</v>
      </c>
      <c r="AZ105" s="65">
        <f t="shared" si="160"/>
        <v>0</v>
      </c>
      <c r="BA105" s="65">
        <f t="shared" si="161"/>
        <v>0</v>
      </c>
      <c r="BB105" s="65">
        <f t="shared" si="162"/>
        <v>0</v>
      </c>
      <c r="BC105" s="65">
        <f t="shared" si="163"/>
        <v>0</v>
      </c>
      <c r="BD105" s="65">
        <f t="shared" si="164"/>
        <v>0</v>
      </c>
      <c r="BE105" s="65">
        <f t="shared" si="165"/>
        <v>0</v>
      </c>
      <c r="BF105" s="65">
        <f t="shared" si="166"/>
        <v>0</v>
      </c>
      <c r="BG105" s="21">
        <f t="shared" si="167"/>
        <v>0</v>
      </c>
      <c r="BH105" s="64">
        <f t="shared" si="168"/>
        <v>0</v>
      </c>
      <c r="BI105" s="65">
        <f t="shared" si="169"/>
        <v>0</v>
      </c>
      <c r="BJ105" s="65">
        <f t="shared" si="170"/>
        <v>0</v>
      </c>
      <c r="BK105" s="65">
        <f t="shared" si="171"/>
        <v>0</v>
      </c>
      <c r="BL105" s="65">
        <f t="shared" si="172"/>
        <v>0</v>
      </c>
      <c r="BM105" s="65">
        <f t="shared" si="173"/>
        <v>0</v>
      </c>
      <c r="BN105" s="65">
        <f t="shared" si="174"/>
        <v>0</v>
      </c>
      <c r="BO105" s="65">
        <f t="shared" si="175"/>
        <v>0</v>
      </c>
      <c r="BP105" s="21">
        <f t="shared" si="176"/>
        <v>0</v>
      </c>
      <c r="BQ105" s="21">
        <f t="shared" si="177"/>
        <v>0</v>
      </c>
      <c r="BR105" s="24">
        <f t="shared" si="178"/>
        <v>0</v>
      </c>
      <c r="BS105" s="20" t="str">
        <f t="shared" si="179"/>
        <v/>
      </c>
      <c r="BT105" s="340" t="e">
        <f>IF(S105="-","-",VLOOKUP($A105,KALBat!$A$10:$AR$1193,BT$9,FALSE)-S105)</f>
        <v>#N/A</v>
      </c>
      <c r="BU105" s="340" t="e">
        <f>IF(T105="-","-",VLOOKUP($A105,KALBat!$A$10:$AR$1193,BU$9,FALSE)-T105)</f>
        <v>#N/A</v>
      </c>
      <c r="BV105" s="340" t="e">
        <f>IF(U105="-","-",VLOOKUP($A105,KALBat!$A$10:$AR$1193,BV$9,FALSE)-U105)</f>
        <v>#N/A</v>
      </c>
      <c r="BW105" s="340" t="e">
        <f>IF(V105="-","-",VLOOKUP($A105,KALBat!$A$10:$AR$1193,BW$9,FALSE)-V105)</f>
        <v>#N/A</v>
      </c>
      <c r="BX105" s="340" t="e">
        <f>IF(W105="-","-",VLOOKUP($A105,KALBat!$A$10:$AR$1193,BX$9,FALSE)-W105)</f>
        <v>#N/A</v>
      </c>
      <c r="BY105" s="340" t="e">
        <f>IF(X105="-","-",VLOOKUP($A105,KALBat!$A$10:$AR$1193,BY$9,FALSE)-X105)</f>
        <v>#N/A</v>
      </c>
      <c r="BZ105" s="340" t="e">
        <f>IF(Y105="-","-",VLOOKUP($A105,KALBat!$A$10:$AR$1193,BZ$9,FALSE)-Y105)</f>
        <v>#N/A</v>
      </c>
      <c r="CA105" s="340" t="e">
        <f>IF(Z105="-","-",VLOOKUP($A105,KALBat!$A$10:$AR$1193,CA$9,FALSE)-Z105)</f>
        <v>#N/A</v>
      </c>
      <c r="CB105" s="340" t="e">
        <f>IF(AA105="-","-",VLOOKUP($A105,KALBat!$A$10:$AR$1193,CB$9,FALSE)-AA105)</f>
        <v>#N/A</v>
      </c>
      <c r="CC105" s="340" t="e">
        <f>IF(AB105="-","-",VLOOKUP($A105,KALBat!$A$10:$AR$1193,CC$9,FALSE)-AB105)</f>
        <v>#N/A</v>
      </c>
      <c r="CD105" s="340" t="e">
        <f>IF(AC105="-","-",VLOOKUP($A105,KALBat!$A$10:$AR$1193,CD$9,FALSE)-AC105)</f>
        <v>#N/A</v>
      </c>
      <c r="CE105" s="340" t="e">
        <f>IF(AD105="-","-",VLOOKUP($A105,KALBat!$A$10:$AR$1193,CE$9,FALSE)-AD105)</f>
        <v>#N/A</v>
      </c>
      <c r="CF105" s="340" t="e">
        <f>IF(AE105="-","-",VLOOKUP($A105,KALBat!$A$10:$AR$1193,CF$9,FALSE)-AE105)</f>
        <v>#N/A</v>
      </c>
      <c r="CG105" s="340" t="str">
        <f>IF(AF105="-","-",VLOOKUP($A105,KALBat!$A$10:$AR$1193,CG$9,FALSE)-AF105)</f>
        <v>-</v>
      </c>
      <c r="CH105" s="340" t="str">
        <f>IF(AG105="-","-",VLOOKUP($A105,KALBat!$A$10:$AR$1193,CH$9,FALSE)-AG105)</f>
        <v>-</v>
      </c>
      <c r="CI105" s="340" t="str">
        <f>IF(AH105="-","-",VLOOKUP($A105,KALBat!$A$10:$AR$1193,CI$9,FALSE)-AH105)</f>
        <v>-</v>
      </c>
      <c r="CJ105" s="340" t="str">
        <f>IF(AI105="-","-",VLOOKUP($A105,KALBat!$A$10:$AR$1193,CJ$9,FALSE)-AI105)</f>
        <v>-</v>
      </c>
      <c r="CK105" s="340" t="str">
        <f>IF(AJ105="-","-",VLOOKUP($A105,KALBat!$A$10:$AR$1193,CK$9,FALSE)-AJ105)</f>
        <v>-</v>
      </c>
      <c r="CL105" s="340" t="str">
        <f>IF(AK105="-","-",VLOOKUP($A105,KALBat!$A$10:$AR$1193,CL$9,FALSE)-AK105)</f>
        <v>-</v>
      </c>
      <c r="CM105" s="340" t="str">
        <f>IF(AL105="-","-",VLOOKUP($A105,KALBat!$A$10:$AR$1193,CM$9,FALSE)-AL105)</f>
        <v>-</v>
      </c>
      <c r="CN105" s="340" t="str">
        <f>IF(AM105="-","-",VLOOKUP($A105,KALBat!$A$10:$AR$1193,CN$9,FALSE)-AM105)</f>
        <v>-</v>
      </c>
      <c r="CO105" s="340" t="e">
        <f>IF(AN105="-","-",VLOOKUP($A105,KALBat!$A$10:$AR$1193,CO$9,FALSE)-AN105)</f>
        <v>#N/A</v>
      </c>
      <c r="CP105" s="340" t="e">
        <f>IF(AO105="-","-",VLOOKUP($A105,KALBat!$A$10:$AR$1193,CP$9,FALSE)-AO105)</f>
        <v>#N/A</v>
      </c>
      <c r="CQ105" s="340" t="e">
        <f>IF(AP105="-","-",VLOOKUP($A105,KALBat!$A$10:$AR$1193,CQ$9,FALSE)-AP105)</f>
        <v>#N/A</v>
      </c>
      <c r="CR105" s="340" t="e">
        <f t="shared" si="180"/>
        <v>#N/A</v>
      </c>
      <c r="CS105" s="340" t="e">
        <f t="shared" si="181"/>
        <v>#N/A</v>
      </c>
      <c r="CT105" s="340" t="e">
        <f t="shared" si="182"/>
        <v>#N/A</v>
      </c>
      <c r="CU105" s="340" t="e">
        <f t="shared" si="183"/>
        <v>#N/A</v>
      </c>
      <c r="CV105" s="340" t="e">
        <f t="shared" si="184"/>
        <v>#N/A</v>
      </c>
    </row>
    <row r="106" spans="1:100" x14ac:dyDescent="0.25">
      <c r="A106" s="340" t="str">
        <f t="shared" si="117"/>
        <v>Marty Lawman</v>
      </c>
      <c r="B106" s="339"/>
      <c r="C106" s="339"/>
      <c r="D106" s="339" t="str">
        <f t="shared" si="118"/>
        <v>-</v>
      </c>
      <c r="E106" s="339" t="str">
        <f t="shared" si="119"/>
        <v>-</v>
      </c>
      <c r="F106" s="339" t="str">
        <f t="shared" si="120"/>
        <v>K</v>
      </c>
      <c r="G106" t="s">
        <v>98</v>
      </c>
      <c r="H106" t="s">
        <v>622</v>
      </c>
      <c r="I106" s="339" t="s">
        <v>623</v>
      </c>
      <c r="J106" t="s">
        <v>533</v>
      </c>
      <c r="K106" t="s">
        <v>199</v>
      </c>
      <c r="L106">
        <v>21</v>
      </c>
      <c r="M106" t="s">
        <v>94</v>
      </c>
      <c r="N106" t="s">
        <v>94</v>
      </c>
      <c r="O106" t="s">
        <v>40</v>
      </c>
      <c r="P106" s="3" t="s">
        <v>40</v>
      </c>
      <c r="Q106" t="s">
        <v>213</v>
      </c>
      <c r="R106" s="3" t="s">
        <v>213</v>
      </c>
      <c r="S106">
        <v>2</v>
      </c>
      <c r="T106">
        <v>2</v>
      </c>
      <c r="U106">
        <v>2</v>
      </c>
      <c r="V106">
        <v>1</v>
      </c>
      <c r="W106" s="3">
        <v>1</v>
      </c>
      <c r="X106">
        <v>3</v>
      </c>
      <c r="Y106">
        <v>2</v>
      </c>
      <c r="Z106">
        <v>2</v>
      </c>
      <c r="AA106">
        <v>1</v>
      </c>
      <c r="AB106" s="3">
        <v>2</v>
      </c>
      <c r="AC106">
        <v>5</v>
      </c>
      <c r="AD106">
        <v>2</v>
      </c>
      <c r="AE106">
        <v>1</v>
      </c>
      <c r="AF106" t="s">
        <v>35</v>
      </c>
      <c r="AG106" t="s">
        <v>35</v>
      </c>
      <c r="AH106" t="s">
        <v>35</v>
      </c>
      <c r="AI106" t="s">
        <v>35</v>
      </c>
      <c r="AJ106" t="s">
        <v>35</v>
      </c>
      <c r="AK106" t="s">
        <v>35</v>
      </c>
      <c r="AL106" t="s">
        <v>35</v>
      </c>
      <c r="AM106" s="3" t="s">
        <v>35</v>
      </c>
      <c r="AN106">
        <v>1</v>
      </c>
      <c r="AO106">
        <v>1</v>
      </c>
      <c r="AP106" s="3">
        <v>1</v>
      </c>
      <c r="AQ106" t="s">
        <v>35</v>
      </c>
      <c r="AR106" s="3">
        <v>0</v>
      </c>
      <c r="AS106" s="22">
        <f t="shared" si="153"/>
        <v>-0.33333333333333326</v>
      </c>
      <c r="AT106" s="23" t="str">
        <f t="shared" si="154"/>
        <v>Minors</v>
      </c>
      <c r="AU106" s="22">
        <f t="shared" si="155"/>
        <v>0.5</v>
      </c>
      <c r="AV106" s="22" t="str">
        <f t="shared" si="156"/>
        <v>Minors</v>
      </c>
      <c r="AW106" s="23">
        <f t="shared" si="157"/>
        <v>0.5</v>
      </c>
      <c r="AX106" s="23" t="str">
        <f t="shared" si="158"/>
        <v>Minors</v>
      </c>
      <c r="AY106" s="64">
        <f t="shared" si="159"/>
        <v>0</v>
      </c>
      <c r="AZ106" s="65">
        <f t="shared" si="160"/>
        <v>0</v>
      </c>
      <c r="BA106" s="65">
        <f t="shared" si="161"/>
        <v>0</v>
      </c>
      <c r="BB106" s="65">
        <f t="shared" si="162"/>
        <v>0</v>
      </c>
      <c r="BC106" s="65">
        <f t="shared" si="163"/>
        <v>0</v>
      </c>
      <c r="BD106" s="65">
        <f t="shared" si="164"/>
        <v>0</v>
      </c>
      <c r="BE106" s="65">
        <f t="shared" si="165"/>
        <v>0</v>
      </c>
      <c r="BF106" s="65">
        <f t="shared" si="166"/>
        <v>0</v>
      </c>
      <c r="BG106" s="21">
        <f t="shared" si="167"/>
        <v>0</v>
      </c>
      <c r="BH106" s="64">
        <f t="shared" si="168"/>
        <v>0</v>
      </c>
      <c r="BI106" s="65">
        <f t="shared" si="169"/>
        <v>0</v>
      </c>
      <c r="BJ106" s="65">
        <f t="shared" si="170"/>
        <v>0</v>
      </c>
      <c r="BK106" s="65">
        <f t="shared" si="171"/>
        <v>0</v>
      </c>
      <c r="BL106" s="65">
        <f t="shared" si="172"/>
        <v>0</v>
      </c>
      <c r="BM106" s="65">
        <f t="shared" si="173"/>
        <v>0</v>
      </c>
      <c r="BN106" s="65">
        <f t="shared" si="174"/>
        <v>0</v>
      </c>
      <c r="BO106" s="65">
        <f t="shared" si="175"/>
        <v>0</v>
      </c>
      <c r="BP106" s="21">
        <f t="shared" si="176"/>
        <v>0</v>
      </c>
      <c r="BQ106" s="21">
        <f t="shared" si="177"/>
        <v>0</v>
      </c>
      <c r="BR106" s="24">
        <f t="shared" si="178"/>
        <v>0</v>
      </c>
      <c r="BS106" s="20" t="str">
        <f t="shared" si="179"/>
        <v/>
      </c>
      <c r="BT106" s="340" t="e">
        <f>IF(S106="-","-",VLOOKUP($A106,KALBat!$A$10:$AR$1193,BT$9,FALSE)-S106)</f>
        <v>#N/A</v>
      </c>
      <c r="BU106" s="340" t="e">
        <f>IF(T106="-","-",VLOOKUP($A106,KALBat!$A$10:$AR$1193,BU$9,FALSE)-T106)</f>
        <v>#N/A</v>
      </c>
      <c r="BV106" s="340" t="e">
        <f>IF(U106="-","-",VLOOKUP($A106,KALBat!$A$10:$AR$1193,BV$9,FALSE)-U106)</f>
        <v>#N/A</v>
      </c>
      <c r="BW106" s="340" t="e">
        <f>IF(V106="-","-",VLOOKUP($A106,KALBat!$A$10:$AR$1193,BW$9,FALSE)-V106)</f>
        <v>#N/A</v>
      </c>
      <c r="BX106" s="340" t="e">
        <f>IF(W106="-","-",VLOOKUP($A106,KALBat!$A$10:$AR$1193,BX$9,FALSE)-W106)</f>
        <v>#N/A</v>
      </c>
      <c r="BY106" s="340" t="e">
        <f>IF(X106="-","-",VLOOKUP($A106,KALBat!$A$10:$AR$1193,BY$9,FALSE)-X106)</f>
        <v>#N/A</v>
      </c>
      <c r="BZ106" s="340" t="e">
        <f>IF(Y106="-","-",VLOOKUP($A106,KALBat!$A$10:$AR$1193,BZ$9,FALSE)-Y106)</f>
        <v>#N/A</v>
      </c>
      <c r="CA106" s="340" t="e">
        <f>IF(Z106="-","-",VLOOKUP($A106,KALBat!$A$10:$AR$1193,CA$9,FALSE)-Z106)</f>
        <v>#N/A</v>
      </c>
      <c r="CB106" s="340" t="e">
        <f>IF(AA106="-","-",VLOOKUP($A106,KALBat!$A$10:$AR$1193,CB$9,FALSE)-AA106)</f>
        <v>#N/A</v>
      </c>
      <c r="CC106" s="340" t="e">
        <f>IF(AB106="-","-",VLOOKUP($A106,KALBat!$A$10:$AR$1193,CC$9,FALSE)-AB106)</f>
        <v>#N/A</v>
      </c>
      <c r="CD106" s="340" t="e">
        <f>IF(AC106="-","-",VLOOKUP($A106,KALBat!$A$10:$AR$1193,CD$9,FALSE)-AC106)</f>
        <v>#N/A</v>
      </c>
      <c r="CE106" s="340" t="e">
        <f>IF(AD106="-","-",VLOOKUP($A106,KALBat!$A$10:$AR$1193,CE$9,FALSE)-AD106)</f>
        <v>#N/A</v>
      </c>
      <c r="CF106" s="340" t="e">
        <f>IF(AE106="-","-",VLOOKUP($A106,KALBat!$A$10:$AR$1193,CF$9,FALSE)-AE106)</f>
        <v>#N/A</v>
      </c>
      <c r="CG106" s="340" t="str">
        <f>IF(AF106="-","-",VLOOKUP($A106,KALBat!$A$10:$AR$1193,CG$9,FALSE)-AF106)</f>
        <v>-</v>
      </c>
      <c r="CH106" s="340" t="str">
        <f>IF(AG106="-","-",VLOOKUP($A106,KALBat!$A$10:$AR$1193,CH$9,FALSE)-AG106)</f>
        <v>-</v>
      </c>
      <c r="CI106" s="340" t="str">
        <f>IF(AH106="-","-",VLOOKUP($A106,KALBat!$A$10:$AR$1193,CI$9,FALSE)-AH106)</f>
        <v>-</v>
      </c>
      <c r="CJ106" s="340" t="str">
        <f>IF(AI106="-","-",VLOOKUP($A106,KALBat!$A$10:$AR$1193,CJ$9,FALSE)-AI106)</f>
        <v>-</v>
      </c>
      <c r="CK106" s="340" t="str">
        <f>IF(AJ106="-","-",VLOOKUP($A106,KALBat!$A$10:$AR$1193,CK$9,FALSE)-AJ106)</f>
        <v>-</v>
      </c>
      <c r="CL106" s="340" t="str">
        <f>IF(AK106="-","-",VLOOKUP($A106,KALBat!$A$10:$AR$1193,CL$9,FALSE)-AK106)</f>
        <v>-</v>
      </c>
      <c r="CM106" s="340" t="str">
        <f>IF(AL106="-","-",VLOOKUP($A106,KALBat!$A$10:$AR$1193,CM$9,FALSE)-AL106)</f>
        <v>-</v>
      </c>
      <c r="CN106" s="340" t="str">
        <f>IF(AM106="-","-",VLOOKUP($A106,KALBat!$A$10:$AR$1193,CN$9,FALSE)-AM106)</f>
        <v>-</v>
      </c>
      <c r="CO106" s="340" t="e">
        <f>IF(AN106="-","-",VLOOKUP($A106,KALBat!$A$10:$AR$1193,CO$9,FALSE)-AN106)</f>
        <v>#N/A</v>
      </c>
      <c r="CP106" s="340" t="e">
        <f>IF(AO106="-","-",VLOOKUP($A106,KALBat!$A$10:$AR$1193,CP$9,FALSE)-AO106)</f>
        <v>#N/A</v>
      </c>
      <c r="CQ106" s="340" t="e">
        <f>IF(AP106="-","-",VLOOKUP($A106,KALBat!$A$10:$AR$1193,CQ$9,FALSE)-AP106)</f>
        <v>#N/A</v>
      </c>
      <c r="CR106" s="340" t="e">
        <f t="shared" si="180"/>
        <v>#N/A</v>
      </c>
      <c r="CS106" s="340" t="e">
        <f t="shared" si="181"/>
        <v>#N/A</v>
      </c>
      <c r="CT106" s="340" t="e">
        <f t="shared" si="182"/>
        <v>#N/A</v>
      </c>
      <c r="CU106" s="340" t="e">
        <f t="shared" si="183"/>
        <v>#N/A</v>
      </c>
      <c r="CV106" s="340" t="e">
        <f t="shared" si="184"/>
        <v>#N/A</v>
      </c>
    </row>
    <row r="107" spans="1:100" x14ac:dyDescent="0.25">
      <c r="A107" s="340" t="str">
        <f t="shared" si="117"/>
        <v>José Liriano</v>
      </c>
      <c r="B107" s="339"/>
      <c r="C107" s="339"/>
      <c r="D107" s="339" t="str">
        <f t="shared" si="118"/>
        <v>-</v>
      </c>
      <c r="E107" s="339" t="str">
        <f t="shared" si="119"/>
        <v>-</v>
      </c>
      <c r="F107" s="339" t="str">
        <f t="shared" si="120"/>
        <v>K</v>
      </c>
      <c r="G107" t="s">
        <v>99</v>
      </c>
      <c r="H107" t="s">
        <v>509</v>
      </c>
      <c r="I107" s="339" t="s">
        <v>624</v>
      </c>
      <c r="J107" t="s">
        <v>533</v>
      </c>
      <c r="K107" t="s">
        <v>199</v>
      </c>
      <c r="L107">
        <v>22</v>
      </c>
      <c r="M107" t="s">
        <v>94</v>
      </c>
      <c r="N107" t="s">
        <v>94</v>
      </c>
      <c r="O107" t="s">
        <v>40</v>
      </c>
      <c r="P107" s="3" t="s">
        <v>40</v>
      </c>
      <c r="Q107" t="s">
        <v>215</v>
      </c>
      <c r="R107" s="3" t="s">
        <v>214</v>
      </c>
      <c r="S107">
        <v>2</v>
      </c>
      <c r="T107">
        <v>3</v>
      </c>
      <c r="U107">
        <v>1</v>
      </c>
      <c r="V107">
        <v>1</v>
      </c>
      <c r="W107" s="3">
        <v>1</v>
      </c>
      <c r="X107">
        <v>3</v>
      </c>
      <c r="Y107">
        <v>3</v>
      </c>
      <c r="Z107">
        <v>1</v>
      </c>
      <c r="AA107">
        <v>3</v>
      </c>
      <c r="AB107" s="3">
        <v>1</v>
      </c>
      <c r="AC107">
        <v>5</v>
      </c>
      <c r="AD107">
        <v>1</v>
      </c>
      <c r="AE107">
        <v>1</v>
      </c>
      <c r="AF107" t="s">
        <v>35</v>
      </c>
      <c r="AG107" t="s">
        <v>35</v>
      </c>
      <c r="AH107" t="s">
        <v>35</v>
      </c>
      <c r="AI107" t="s">
        <v>35</v>
      </c>
      <c r="AJ107" t="s">
        <v>35</v>
      </c>
      <c r="AK107" t="s">
        <v>35</v>
      </c>
      <c r="AL107" t="s">
        <v>35</v>
      </c>
      <c r="AM107" s="3" t="s">
        <v>35</v>
      </c>
      <c r="AN107">
        <v>2</v>
      </c>
      <c r="AO107">
        <v>1</v>
      </c>
      <c r="AP107" s="3">
        <v>1</v>
      </c>
      <c r="AQ107" t="s">
        <v>35</v>
      </c>
      <c r="AR107" s="3">
        <v>0</v>
      </c>
      <c r="AS107" s="22">
        <f t="shared" si="153"/>
        <v>-0.66666666666666674</v>
      </c>
      <c r="AT107" s="23" t="str">
        <f t="shared" si="154"/>
        <v>Minors</v>
      </c>
      <c r="AU107" s="22">
        <f t="shared" si="155"/>
        <v>0.83333333333333348</v>
      </c>
      <c r="AV107" s="22" t="str">
        <f t="shared" si="156"/>
        <v>Minors</v>
      </c>
      <c r="AW107" s="23">
        <f t="shared" si="157"/>
        <v>0.83333333333333348</v>
      </c>
      <c r="AX107" s="23" t="str">
        <f t="shared" si="158"/>
        <v>Minors</v>
      </c>
      <c r="AY107" s="64">
        <f t="shared" si="159"/>
        <v>0</v>
      </c>
      <c r="AZ107" s="65">
        <f t="shared" si="160"/>
        <v>0</v>
      </c>
      <c r="BA107" s="65">
        <f t="shared" si="161"/>
        <v>0</v>
      </c>
      <c r="BB107" s="65">
        <f t="shared" si="162"/>
        <v>0</v>
      </c>
      <c r="BC107" s="65">
        <f t="shared" si="163"/>
        <v>0</v>
      </c>
      <c r="BD107" s="65">
        <f t="shared" si="164"/>
        <v>0</v>
      </c>
      <c r="BE107" s="65">
        <f t="shared" si="165"/>
        <v>0</v>
      </c>
      <c r="BF107" s="65">
        <f t="shared" si="166"/>
        <v>0</v>
      </c>
      <c r="BG107" s="21">
        <f t="shared" si="167"/>
        <v>0</v>
      </c>
      <c r="BH107" s="64">
        <f t="shared" si="168"/>
        <v>0</v>
      </c>
      <c r="BI107" s="65">
        <f t="shared" si="169"/>
        <v>0</v>
      </c>
      <c r="BJ107" s="65">
        <f t="shared" si="170"/>
        <v>0</v>
      </c>
      <c r="BK107" s="65">
        <f t="shared" si="171"/>
        <v>0</v>
      </c>
      <c r="BL107" s="65">
        <f t="shared" si="172"/>
        <v>0</v>
      </c>
      <c r="BM107" s="65">
        <f t="shared" si="173"/>
        <v>0</v>
      </c>
      <c r="BN107" s="65">
        <f t="shared" si="174"/>
        <v>0</v>
      </c>
      <c r="BO107" s="65">
        <f t="shared" si="175"/>
        <v>0</v>
      </c>
      <c r="BP107" s="21">
        <f t="shared" si="176"/>
        <v>0</v>
      </c>
      <c r="BQ107" s="21">
        <f t="shared" si="177"/>
        <v>0</v>
      </c>
      <c r="BR107" s="24">
        <f t="shared" si="178"/>
        <v>0</v>
      </c>
      <c r="BS107" s="20" t="str">
        <f t="shared" si="179"/>
        <v/>
      </c>
      <c r="BT107" s="340" t="e">
        <f>IF(S107="-","-",VLOOKUP($A107,KALBat!$A$10:$AR$1193,BT$9,FALSE)-S107)</f>
        <v>#N/A</v>
      </c>
      <c r="BU107" s="340" t="e">
        <f>IF(T107="-","-",VLOOKUP($A107,KALBat!$A$10:$AR$1193,BU$9,FALSE)-T107)</f>
        <v>#N/A</v>
      </c>
      <c r="BV107" s="340" t="e">
        <f>IF(U107="-","-",VLOOKUP($A107,KALBat!$A$10:$AR$1193,BV$9,FALSE)-U107)</f>
        <v>#N/A</v>
      </c>
      <c r="BW107" s="340" t="e">
        <f>IF(V107="-","-",VLOOKUP($A107,KALBat!$A$10:$AR$1193,BW$9,FALSE)-V107)</f>
        <v>#N/A</v>
      </c>
      <c r="BX107" s="340" t="e">
        <f>IF(W107="-","-",VLOOKUP($A107,KALBat!$A$10:$AR$1193,BX$9,FALSE)-W107)</f>
        <v>#N/A</v>
      </c>
      <c r="BY107" s="340" t="e">
        <f>IF(X107="-","-",VLOOKUP($A107,KALBat!$A$10:$AR$1193,BY$9,FALSE)-X107)</f>
        <v>#N/A</v>
      </c>
      <c r="BZ107" s="340" t="e">
        <f>IF(Y107="-","-",VLOOKUP($A107,KALBat!$A$10:$AR$1193,BZ$9,FALSE)-Y107)</f>
        <v>#N/A</v>
      </c>
      <c r="CA107" s="340" t="e">
        <f>IF(Z107="-","-",VLOOKUP($A107,KALBat!$A$10:$AR$1193,CA$9,FALSE)-Z107)</f>
        <v>#N/A</v>
      </c>
      <c r="CB107" s="340" t="e">
        <f>IF(AA107="-","-",VLOOKUP($A107,KALBat!$A$10:$AR$1193,CB$9,FALSE)-AA107)</f>
        <v>#N/A</v>
      </c>
      <c r="CC107" s="340" t="e">
        <f>IF(AB107="-","-",VLOOKUP($A107,KALBat!$A$10:$AR$1193,CC$9,FALSE)-AB107)</f>
        <v>#N/A</v>
      </c>
      <c r="CD107" s="340" t="e">
        <f>IF(AC107="-","-",VLOOKUP($A107,KALBat!$A$10:$AR$1193,CD$9,FALSE)-AC107)</f>
        <v>#N/A</v>
      </c>
      <c r="CE107" s="340" t="e">
        <f>IF(AD107="-","-",VLOOKUP($A107,KALBat!$A$10:$AR$1193,CE$9,FALSE)-AD107)</f>
        <v>#N/A</v>
      </c>
      <c r="CF107" s="340" t="e">
        <f>IF(AE107="-","-",VLOOKUP($A107,KALBat!$A$10:$AR$1193,CF$9,FALSE)-AE107)</f>
        <v>#N/A</v>
      </c>
      <c r="CG107" s="340" t="str">
        <f>IF(AF107="-","-",VLOOKUP($A107,KALBat!$A$10:$AR$1193,CG$9,FALSE)-AF107)</f>
        <v>-</v>
      </c>
      <c r="CH107" s="340" t="str">
        <f>IF(AG107="-","-",VLOOKUP($A107,KALBat!$A$10:$AR$1193,CH$9,FALSE)-AG107)</f>
        <v>-</v>
      </c>
      <c r="CI107" s="340" t="str">
        <f>IF(AH107="-","-",VLOOKUP($A107,KALBat!$A$10:$AR$1193,CI$9,FALSE)-AH107)</f>
        <v>-</v>
      </c>
      <c r="CJ107" s="340" t="str">
        <f>IF(AI107="-","-",VLOOKUP($A107,KALBat!$A$10:$AR$1193,CJ$9,FALSE)-AI107)</f>
        <v>-</v>
      </c>
      <c r="CK107" s="340" t="str">
        <f>IF(AJ107="-","-",VLOOKUP($A107,KALBat!$A$10:$AR$1193,CK$9,FALSE)-AJ107)</f>
        <v>-</v>
      </c>
      <c r="CL107" s="340" t="str">
        <f>IF(AK107="-","-",VLOOKUP($A107,KALBat!$A$10:$AR$1193,CL$9,FALSE)-AK107)</f>
        <v>-</v>
      </c>
      <c r="CM107" s="340" t="str">
        <f>IF(AL107="-","-",VLOOKUP($A107,KALBat!$A$10:$AR$1193,CM$9,FALSE)-AL107)</f>
        <v>-</v>
      </c>
      <c r="CN107" s="340" t="str">
        <f>IF(AM107="-","-",VLOOKUP($A107,KALBat!$A$10:$AR$1193,CN$9,FALSE)-AM107)</f>
        <v>-</v>
      </c>
      <c r="CO107" s="340" t="e">
        <f>IF(AN107="-","-",VLOOKUP($A107,KALBat!$A$10:$AR$1193,CO$9,FALSE)-AN107)</f>
        <v>#N/A</v>
      </c>
      <c r="CP107" s="340" t="e">
        <f>IF(AO107="-","-",VLOOKUP($A107,KALBat!$A$10:$AR$1193,CP$9,FALSE)-AO107)</f>
        <v>#N/A</v>
      </c>
      <c r="CQ107" s="340" t="e">
        <f>IF(AP107="-","-",VLOOKUP($A107,KALBat!$A$10:$AR$1193,CQ$9,FALSE)-AP107)</f>
        <v>#N/A</v>
      </c>
      <c r="CR107" s="340" t="e">
        <f t="shared" si="180"/>
        <v>#N/A</v>
      </c>
      <c r="CS107" s="340" t="e">
        <f t="shared" si="181"/>
        <v>#N/A</v>
      </c>
      <c r="CT107" s="340" t="e">
        <f t="shared" si="182"/>
        <v>#N/A</v>
      </c>
      <c r="CU107" s="340" t="e">
        <f t="shared" si="183"/>
        <v>#N/A</v>
      </c>
      <c r="CV107" s="340" t="e">
        <f t="shared" si="184"/>
        <v>#N/A</v>
      </c>
    </row>
    <row r="108" spans="1:100" x14ac:dyDescent="0.25">
      <c r="A108" s="340" t="str">
        <f t="shared" si="117"/>
        <v>Carlos Luna</v>
      </c>
      <c r="B108" s="339"/>
      <c r="C108" s="339"/>
      <c r="D108" s="339" t="str">
        <f t="shared" si="118"/>
        <v>-</v>
      </c>
      <c r="E108" s="339" t="str">
        <f t="shared" si="119"/>
        <v>-</v>
      </c>
      <c r="F108" s="339" t="str">
        <f t="shared" si="120"/>
        <v>K</v>
      </c>
      <c r="G108" t="s">
        <v>84</v>
      </c>
      <c r="H108" t="s">
        <v>592</v>
      </c>
      <c r="I108" s="339" t="s">
        <v>628</v>
      </c>
      <c r="J108" t="s">
        <v>531</v>
      </c>
      <c r="K108" t="s">
        <v>295</v>
      </c>
      <c r="L108">
        <v>22</v>
      </c>
      <c r="M108" t="s">
        <v>94</v>
      </c>
      <c r="N108" t="s">
        <v>94</v>
      </c>
      <c r="O108" t="s">
        <v>40</v>
      </c>
      <c r="P108" s="3" t="s">
        <v>40</v>
      </c>
      <c r="Q108" t="s">
        <v>214</v>
      </c>
      <c r="R108" s="3" t="s">
        <v>214</v>
      </c>
      <c r="S108">
        <v>2</v>
      </c>
      <c r="T108">
        <v>1</v>
      </c>
      <c r="U108">
        <v>3</v>
      </c>
      <c r="V108">
        <v>3</v>
      </c>
      <c r="W108" s="3">
        <v>1</v>
      </c>
      <c r="X108">
        <v>3</v>
      </c>
      <c r="Y108">
        <v>2</v>
      </c>
      <c r="Z108">
        <v>5</v>
      </c>
      <c r="AA108">
        <v>5</v>
      </c>
      <c r="AB108" s="3">
        <v>2</v>
      </c>
      <c r="AC108">
        <v>2</v>
      </c>
      <c r="AD108">
        <v>3</v>
      </c>
      <c r="AE108">
        <v>1</v>
      </c>
      <c r="AF108" t="s">
        <v>35</v>
      </c>
      <c r="AG108">
        <v>6</v>
      </c>
      <c r="AH108" t="s">
        <v>35</v>
      </c>
      <c r="AI108" t="s">
        <v>35</v>
      </c>
      <c r="AJ108" t="s">
        <v>35</v>
      </c>
      <c r="AK108" t="s">
        <v>35</v>
      </c>
      <c r="AL108" t="s">
        <v>35</v>
      </c>
      <c r="AM108" s="3" t="s">
        <v>35</v>
      </c>
      <c r="AN108">
        <v>3</v>
      </c>
      <c r="AO108">
        <v>1</v>
      </c>
      <c r="AP108" s="3">
        <v>1</v>
      </c>
      <c r="AQ108" t="s">
        <v>35</v>
      </c>
      <c r="AR108" s="3" t="s">
        <v>38</v>
      </c>
      <c r="AS108" s="22">
        <f t="shared" si="153"/>
        <v>0.66666666666666652</v>
      </c>
      <c r="AT108" s="23" t="str">
        <f t="shared" si="154"/>
        <v>Minors</v>
      </c>
      <c r="AU108" s="22">
        <f t="shared" si="155"/>
        <v>2.833333333333333</v>
      </c>
      <c r="AV108" s="22" t="str">
        <f t="shared" si="156"/>
        <v>Minors</v>
      </c>
      <c r="AW108" s="23">
        <f t="shared" si="157"/>
        <v>2.833333333333333</v>
      </c>
      <c r="AX108" s="23" t="str">
        <f t="shared" si="158"/>
        <v>Minors</v>
      </c>
      <c r="AY108" s="64">
        <f t="shared" si="159"/>
        <v>0</v>
      </c>
      <c r="AZ108" s="65">
        <f t="shared" si="160"/>
        <v>0</v>
      </c>
      <c r="BA108" s="65">
        <f t="shared" si="161"/>
        <v>0</v>
      </c>
      <c r="BB108" s="65">
        <f t="shared" si="162"/>
        <v>0</v>
      </c>
      <c r="BC108" s="65">
        <f t="shared" si="163"/>
        <v>0</v>
      </c>
      <c r="BD108" s="65">
        <f t="shared" si="164"/>
        <v>0</v>
      </c>
      <c r="BE108" s="65">
        <f t="shared" si="165"/>
        <v>0</v>
      </c>
      <c r="BF108" s="65">
        <f t="shared" si="166"/>
        <v>0</v>
      </c>
      <c r="BG108" s="21">
        <f t="shared" si="167"/>
        <v>0</v>
      </c>
      <c r="BH108" s="64">
        <f t="shared" si="168"/>
        <v>0</v>
      </c>
      <c r="BI108" s="65">
        <f t="shared" si="169"/>
        <v>0</v>
      </c>
      <c r="BJ108" s="65">
        <f t="shared" si="170"/>
        <v>0</v>
      </c>
      <c r="BK108" s="65">
        <f t="shared" si="171"/>
        <v>0</v>
      </c>
      <c r="BL108" s="65">
        <f t="shared" si="172"/>
        <v>0</v>
      </c>
      <c r="BM108" s="65">
        <f t="shared" si="173"/>
        <v>0</v>
      </c>
      <c r="BN108" s="65">
        <f t="shared" si="174"/>
        <v>0</v>
      </c>
      <c r="BO108" s="65">
        <f t="shared" si="175"/>
        <v>0</v>
      </c>
      <c r="BP108" s="21">
        <f t="shared" si="176"/>
        <v>0</v>
      </c>
      <c r="BQ108" s="21">
        <f t="shared" si="177"/>
        <v>0</v>
      </c>
      <c r="BR108" s="24">
        <f t="shared" si="178"/>
        <v>1</v>
      </c>
      <c r="BS108" s="20" t="str">
        <f t="shared" si="179"/>
        <v/>
      </c>
      <c r="BT108" s="340">
        <f>IF(S108="-","-",VLOOKUP($A108,KALBat!$A$10:$AR$1193,BT$9,FALSE)-S108)</f>
        <v>1</v>
      </c>
      <c r="BU108" s="340">
        <f>IF(T108="-","-",VLOOKUP($A108,KALBat!$A$10:$AR$1193,BU$9,FALSE)-T108)</f>
        <v>1</v>
      </c>
      <c r="BV108" s="340">
        <f>IF(U108="-","-",VLOOKUP($A108,KALBat!$A$10:$AR$1193,BV$9,FALSE)-U108)</f>
        <v>0</v>
      </c>
      <c r="BW108" s="340">
        <f>IF(V108="-","-",VLOOKUP($A108,KALBat!$A$10:$AR$1193,BW$9,FALSE)-V108)</f>
        <v>0</v>
      </c>
      <c r="BX108" s="340">
        <f>IF(W108="-","-",VLOOKUP($A108,KALBat!$A$10:$AR$1193,BX$9,FALSE)-W108)</f>
        <v>1</v>
      </c>
      <c r="BY108" s="340">
        <f>IF(X108="-","-",VLOOKUP($A108,KALBat!$A$10:$AR$1193,BY$9,FALSE)-X108)</f>
        <v>0</v>
      </c>
      <c r="BZ108" s="340">
        <f>IF(Y108="-","-",VLOOKUP($A108,KALBat!$A$10:$AR$1193,BZ$9,FALSE)-Y108)</f>
        <v>0</v>
      </c>
      <c r="CA108" s="340">
        <f>IF(Z108="-","-",VLOOKUP($A108,KALBat!$A$10:$AR$1193,CA$9,FALSE)-Z108)</f>
        <v>0</v>
      </c>
      <c r="CB108" s="340">
        <f>IF(AA108="-","-",VLOOKUP($A108,KALBat!$A$10:$AR$1193,CB$9,FALSE)-AA108)</f>
        <v>0</v>
      </c>
      <c r="CC108" s="340">
        <f>IF(AB108="-","-",VLOOKUP($A108,KALBat!$A$10:$AR$1193,CC$9,FALSE)-AB108)</f>
        <v>0</v>
      </c>
      <c r="CD108" s="340">
        <f>IF(AC108="-","-",VLOOKUP($A108,KALBat!$A$10:$AR$1193,CD$9,FALSE)-AC108)</f>
        <v>0</v>
      </c>
      <c r="CE108" s="340">
        <f>IF(AD108="-","-",VLOOKUP($A108,KALBat!$A$10:$AR$1193,CE$9,FALSE)-AD108)</f>
        <v>0</v>
      </c>
      <c r="CF108" s="340">
        <f>IF(AE108="-","-",VLOOKUP($A108,KALBat!$A$10:$AR$1193,CF$9,FALSE)-AE108)</f>
        <v>0</v>
      </c>
      <c r="CG108" s="340" t="str">
        <f>IF(AF108="-","-",VLOOKUP($A108,KALBat!$A$10:$AR$1193,CG$9,FALSE)-AF108)</f>
        <v>-</v>
      </c>
      <c r="CH108" s="340">
        <f>IF(AG108="-","-",VLOOKUP($A108,KALBat!$A$10:$AR$1193,CH$9,FALSE)-AG108)</f>
        <v>0</v>
      </c>
      <c r="CI108" s="340" t="str">
        <f>IF(AH108="-","-",VLOOKUP($A108,KALBat!$A$10:$AR$1193,CI$9,FALSE)-AH108)</f>
        <v>-</v>
      </c>
      <c r="CJ108" s="340" t="str">
        <f>IF(AI108="-","-",VLOOKUP($A108,KALBat!$A$10:$AR$1193,CJ$9,FALSE)-AI108)</f>
        <v>-</v>
      </c>
      <c r="CK108" s="340" t="str">
        <f>IF(AJ108="-","-",VLOOKUP($A108,KALBat!$A$10:$AR$1193,CK$9,FALSE)-AJ108)</f>
        <v>-</v>
      </c>
      <c r="CL108" s="340" t="str">
        <f>IF(AK108="-","-",VLOOKUP($A108,KALBat!$A$10:$AR$1193,CL$9,FALSE)-AK108)</f>
        <v>-</v>
      </c>
      <c r="CM108" s="340" t="str">
        <f>IF(AL108="-","-",VLOOKUP($A108,KALBat!$A$10:$AR$1193,CM$9,FALSE)-AL108)</f>
        <v>-</v>
      </c>
      <c r="CN108" s="340" t="str">
        <f>IF(AM108="-","-",VLOOKUP($A108,KALBat!$A$10:$AR$1193,CN$9,FALSE)-AM108)</f>
        <v>-</v>
      </c>
      <c r="CO108" s="340">
        <f>IF(AN108="-","-",VLOOKUP($A108,KALBat!$A$10:$AR$1193,CO$9,FALSE)-AN108)</f>
        <v>0</v>
      </c>
      <c r="CP108" s="340">
        <f>IF(AO108="-","-",VLOOKUP($A108,KALBat!$A$10:$AR$1193,CP$9,FALSE)-AO108)</f>
        <v>0</v>
      </c>
      <c r="CQ108" s="340">
        <f>IF(AP108="-","-",VLOOKUP($A108,KALBat!$A$10:$AR$1193,CQ$9,FALSE)-AP108)</f>
        <v>0</v>
      </c>
      <c r="CR108" s="340">
        <f t="shared" si="180"/>
        <v>3</v>
      </c>
      <c r="CS108" s="340">
        <f t="shared" si="181"/>
        <v>0</v>
      </c>
      <c r="CT108" s="340">
        <f t="shared" si="182"/>
        <v>0</v>
      </c>
      <c r="CU108" s="340">
        <f t="shared" si="183"/>
        <v>0</v>
      </c>
      <c r="CV108" s="340">
        <f t="shared" si="184"/>
        <v>3</v>
      </c>
    </row>
    <row r="109" spans="1:100" x14ac:dyDescent="0.25">
      <c r="A109" s="340" t="str">
        <f t="shared" si="117"/>
        <v>Ross MacBradden</v>
      </c>
      <c r="B109" s="339"/>
      <c r="C109" s="339"/>
      <c r="D109" s="339" t="str">
        <f t="shared" si="118"/>
        <v>-</v>
      </c>
      <c r="E109" s="339" t="str">
        <f t="shared" si="119"/>
        <v>-</v>
      </c>
      <c r="F109" s="339" t="str">
        <f t="shared" si="120"/>
        <v>K</v>
      </c>
      <c r="G109" t="s">
        <v>88</v>
      </c>
      <c r="H109" t="s">
        <v>629</v>
      </c>
      <c r="I109" s="339" t="s">
        <v>630</v>
      </c>
      <c r="J109" t="s">
        <v>531</v>
      </c>
      <c r="K109" t="s">
        <v>295</v>
      </c>
      <c r="L109">
        <v>22</v>
      </c>
      <c r="M109" t="s">
        <v>94</v>
      </c>
      <c r="N109" t="s">
        <v>94</v>
      </c>
      <c r="O109" t="s">
        <v>40</v>
      </c>
      <c r="P109" s="3" t="s">
        <v>40</v>
      </c>
      <c r="Q109" t="s">
        <v>214</v>
      </c>
      <c r="R109" s="3" t="s">
        <v>214</v>
      </c>
      <c r="S109">
        <v>2</v>
      </c>
      <c r="T109">
        <v>3</v>
      </c>
      <c r="U109">
        <v>3</v>
      </c>
      <c r="V109">
        <v>3</v>
      </c>
      <c r="W109" s="3">
        <v>1</v>
      </c>
      <c r="X109">
        <v>4</v>
      </c>
      <c r="Y109">
        <v>5</v>
      </c>
      <c r="Z109">
        <v>4</v>
      </c>
      <c r="AA109">
        <v>5</v>
      </c>
      <c r="AB109" s="3">
        <v>3</v>
      </c>
      <c r="AC109">
        <v>5</v>
      </c>
      <c r="AD109">
        <v>8</v>
      </c>
      <c r="AE109">
        <v>1</v>
      </c>
      <c r="AF109" t="s">
        <v>35</v>
      </c>
      <c r="AG109" t="s">
        <v>35</v>
      </c>
      <c r="AH109">
        <v>1</v>
      </c>
      <c r="AI109">
        <v>1</v>
      </c>
      <c r="AJ109" t="s">
        <v>35</v>
      </c>
      <c r="AK109">
        <v>7</v>
      </c>
      <c r="AL109">
        <v>2</v>
      </c>
      <c r="AM109" s="3">
        <v>3</v>
      </c>
      <c r="AN109">
        <v>9</v>
      </c>
      <c r="AO109">
        <v>5</v>
      </c>
      <c r="AP109" s="3">
        <v>7</v>
      </c>
      <c r="AQ109" t="s">
        <v>35</v>
      </c>
      <c r="AR109" s="3" t="s">
        <v>38</v>
      </c>
      <c r="AS109" s="22">
        <f t="shared" si="153"/>
        <v>0.66666666666666652</v>
      </c>
      <c r="AT109" s="23" t="str">
        <f t="shared" si="154"/>
        <v>Minors</v>
      </c>
      <c r="AU109" s="22">
        <f t="shared" si="155"/>
        <v>3.333333333333333</v>
      </c>
      <c r="AV109" s="22" t="str">
        <f t="shared" si="156"/>
        <v>Minors</v>
      </c>
      <c r="AW109" s="23">
        <f t="shared" si="157"/>
        <v>3.333333333333333</v>
      </c>
      <c r="AX109" s="23" t="str">
        <f t="shared" si="158"/>
        <v>Minors</v>
      </c>
      <c r="AY109" s="64">
        <f t="shared" si="159"/>
        <v>0</v>
      </c>
      <c r="AZ109" s="65">
        <f t="shared" si="160"/>
        <v>0</v>
      </c>
      <c r="BA109" s="65">
        <f t="shared" si="161"/>
        <v>0</v>
      </c>
      <c r="BB109" s="65">
        <f t="shared" si="162"/>
        <v>0</v>
      </c>
      <c r="BC109" s="65">
        <f t="shared" si="163"/>
        <v>0</v>
      </c>
      <c r="BD109" s="65">
        <f t="shared" si="164"/>
        <v>0</v>
      </c>
      <c r="BE109" s="65">
        <f t="shared" si="165"/>
        <v>0</v>
      </c>
      <c r="BF109" s="65">
        <f t="shared" si="166"/>
        <v>0</v>
      </c>
      <c r="BG109" s="21">
        <f t="shared" si="167"/>
        <v>0</v>
      </c>
      <c r="BH109" s="64">
        <f t="shared" si="168"/>
        <v>0</v>
      </c>
      <c r="BI109" s="65">
        <f t="shared" si="169"/>
        <v>0</v>
      </c>
      <c r="BJ109" s="65">
        <f t="shared" si="170"/>
        <v>0</v>
      </c>
      <c r="BK109" s="65">
        <f t="shared" si="171"/>
        <v>0</v>
      </c>
      <c r="BL109" s="65">
        <f t="shared" si="172"/>
        <v>0</v>
      </c>
      <c r="BM109" s="65">
        <f t="shared" si="173"/>
        <v>0</v>
      </c>
      <c r="BN109" s="65">
        <f t="shared" si="174"/>
        <v>0</v>
      </c>
      <c r="BO109" s="65">
        <f t="shared" si="175"/>
        <v>0</v>
      </c>
      <c r="BP109" s="21">
        <f t="shared" si="176"/>
        <v>0</v>
      </c>
      <c r="BQ109" s="21">
        <f t="shared" si="177"/>
        <v>2</v>
      </c>
      <c r="BR109" s="24">
        <f t="shared" si="178"/>
        <v>2</v>
      </c>
      <c r="BS109" s="20" t="str">
        <f t="shared" si="179"/>
        <v/>
      </c>
      <c r="BT109" s="340">
        <f>IF(S109="-","-",VLOOKUP($A109,KALBat!$A$10:$AR$1193,BT$9,FALSE)-S109)</f>
        <v>0</v>
      </c>
      <c r="BU109" s="340">
        <f>IF(T109="-","-",VLOOKUP($A109,KALBat!$A$10:$AR$1193,BU$9,FALSE)-T109)</f>
        <v>0</v>
      </c>
      <c r="BV109" s="340">
        <f>IF(U109="-","-",VLOOKUP($A109,KALBat!$A$10:$AR$1193,BV$9,FALSE)-U109)</f>
        <v>0</v>
      </c>
      <c r="BW109" s="340">
        <f>IF(V109="-","-",VLOOKUP($A109,KALBat!$A$10:$AR$1193,BW$9,FALSE)-V109)</f>
        <v>0</v>
      </c>
      <c r="BX109" s="340">
        <f>IF(W109="-","-",VLOOKUP($A109,KALBat!$A$10:$AR$1193,BX$9,FALSE)-W109)</f>
        <v>1</v>
      </c>
      <c r="BY109" s="340">
        <f>IF(X109="-","-",VLOOKUP($A109,KALBat!$A$10:$AR$1193,BY$9,FALSE)-X109)</f>
        <v>-1</v>
      </c>
      <c r="BZ109" s="340">
        <f>IF(Y109="-","-",VLOOKUP($A109,KALBat!$A$10:$AR$1193,BZ$9,FALSE)-Y109)</f>
        <v>-1</v>
      </c>
      <c r="CA109" s="340">
        <f>IF(Z109="-","-",VLOOKUP($A109,KALBat!$A$10:$AR$1193,CA$9,FALSE)-Z109)</f>
        <v>1</v>
      </c>
      <c r="CB109" s="340">
        <f>IF(AA109="-","-",VLOOKUP($A109,KALBat!$A$10:$AR$1193,CB$9,FALSE)-AA109)</f>
        <v>0</v>
      </c>
      <c r="CC109" s="340">
        <f>IF(AB109="-","-",VLOOKUP($A109,KALBat!$A$10:$AR$1193,CC$9,FALSE)-AB109)</f>
        <v>0</v>
      </c>
      <c r="CD109" s="340">
        <f>IF(AC109="-","-",VLOOKUP($A109,KALBat!$A$10:$AR$1193,CD$9,FALSE)-AC109)</f>
        <v>0</v>
      </c>
      <c r="CE109" s="340">
        <f>IF(AD109="-","-",VLOOKUP($A109,KALBat!$A$10:$AR$1193,CE$9,FALSE)-AD109)</f>
        <v>0</v>
      </c>
      <c r="CF109" s="340">
        <f>IF(AE109="-","-",VLOOKUP($A109,KALBat!$A$10:$AR$1193,CF$9,FALSE)-AE109)</f>
        <v>0</v>
      </c>
      <c r="CG109" s="340" t="str">
        <f>IF(AF109="-","-",VLOOKUP($A109,KALBat!$A$10:$AR$1193,CG$9,FALSE)-AF109)</f>
        <v>-</v>
      </c>
      <c r="CH109" s="340" t="str">
        <f>IF(AG109="-","-",VLOOKUP($A109,KALBat!$A$10:$AR$1193,CH$9,FALSE)-AG109)</f>
        <v>-</v>
      </c>
      <c r="CI109" s="340">
        <f>IF(AH109="-","-",VLOOKUP($A109,KALBat!$A$10:$AR$1193,CI$9,FALSE)-AH109)</f>
        <v>0</v>
      </c>
      <c r="CJ109" s="340">
        <f>IF(AI109="-","-",VLOOKUP($A109,KALBat!$A$10:$AR$1193,CJ$9,FALSE)-AI109)</f>
        <v>0</v>
      </c>
      <c r="CK109" s="340" t="str">
        <f>IF(AJ109="-","-",VLOOKUP($A109,KALBat!$A$10:$AR$1193,CK$9,FALSE)-AJ109)</f>
        <v>-</v>
      </c>
      <c r="CL109" s="340">
        <f>IF(AK109="-","-",VLOOKUP($A109,KALBat!$A$10:$AR$1193,CL$9,FALSE)-AK109)</f>
        <v>0</v>
      </c>
      <c r="CM109" s="340">
        <f>IF(AL109="-","-",VLOOKUP($A109,KALBat!$A$10:$AR$1193,CM$9,FALSE)-AL109)</f>
        <v>0</v>
      </c>
      <c r="CN109" s="340">
        <f>IF(AM109="-","-",VLOOKUP($A109,KALBat!$A$10:$AR$1193,CN$9,FALSE)-AM109)</f>
        <v>2</v>
      </c>
      <c r="CO109" s="340">
        <f>IF(AN109="-","-",VLOOKUP($A109,KALBat!$A$10:$AR$1193,CO$9,FALSE)-AN109)</f>
        <v>1</v>
      </c>
      <c r="CP109" s="340">
        <f>IF(AO109="-","-",VLOOKUP($A109,KALBat!$A$10:$AR$1193,CP$9,FALSE)-AO109)</f>
        <v>0</v>
      </c>
      <c r="CQ109" s="340">
        <f>IF(AP109="-","-",VLOOKUP($A109,KALBat!$A$10:$AR$1193,CQ$9,FALSE)-AP109)</f>
        <v>0</v>
      </c>
      <c r="CR109" s="340">
        <f t="shared" si="180"/>
        <v>1</v>
      </c>
      <c r="CS109" s="340">
        <f t="shared" si="181"/>
        <v>-1</v>
      </c>
      <c r="CT109" s="340">
        <f t="shared" si="182"/>
        <v>2</v>
      </c>
      <c r="CU109" s="340">
        <f t="shared" si="183"/>
        <v>1</v>
      </c>
      <c r="CV109" s="340">
        <f t="shared" si="184"/>
        <v>3</v>
      </c>
    </row>
    <row r="110" spans="1:100" x14ac:dyDescent="0.25">
      <c r="A110" s="340" t="str">
        <f t="shared" si="117"/>
        <v>Fred Mason</v>
      </c>
      <c r="B110" s="339"/>
      <c r="C110" s="339"/>
      <c r="D110" s="339" t="str">
        <f t="shared" si="118"/>
        <v>-</v>
      </c>
      <c r="E110" s="339" t="str">
        <f t="shared" si="119"/>
        <v>-</v>
      </c>
      <c r="F110" s="339" t="str">
        <f t="shared" si="120"/>
        <v>K</v>
      </c>
      <c r="G110" t="s">
        <v>89</v>
      </c>
      <c r="H110" t="s">
        <v>534</v>
      </c>
      <c r="I110" s="339" t="s">
        <v>638</v>
      </c>
      <c r="J110" t="s">
        <v>553</v>
      </c>
      <c r="K110" t="s">
        <v>200</v>
      </c>
      <c r="L110">
        <v>22</v>
      </c>
      <c r="M110" t="s">
        <v>96</v>
      </c>
      <c r="N110" t="s">
        <v>94</v>
      </c>
      <c r="O110" t="s">
        <v>40</v>
      </c>
      <c r="P110" s="3" t="s">
        <v>40</v>
      </c>
      <c r="Q110" t="s">
        <v>213</v>
      </c>
      <c r="R110" s="3" t="s">
        <v>214</v>
      </c>
      <c r="S110">
        <v>2</v>
      </c>
      <c r="T110">
        <v>2</v>
      </c>
      <c r="U110">
        <v>1</v>
      </c>
      <c r="V110">
        <v>2</v>
      </c>
      <c r="W110" s="3">
        <v>2</v>
      </c>
      <c r="X110">
        <v>3</v>
      </c>
      <c r="Y110">
        <v>2</v>
      </c>
      <c r="Z110">
        <v>1</v>
      </c>
      <c r="AA110">
        <v>2</v>
      </c>
      <c r="AB110" s="3">
        <v>2</v>
      </c>
      <c r="AC110">
        <v>6</v>
      </c>
      <c r="AD110">
        <v>7</v>
      </c>
      <c r="AE110">
        <v>1</v>
      </c>
      <c r="AF110" t="s">
        <v>35</v>
      </c>
      <c r="AG110" t="s">
        <v>35</v>
      </c>
      <c r="AH110" t="s">
        <v>35</v>
      </c>
      <c r="AI110" t="s">
        <v>35</v>
      </c>
      <c r="AJ110" t="s">
        <v>35</v>
      </c>
      <c r="AK110" t="s">
        <v>35</v>
      </c>
      <c r="AL110">
        <v>4</v>
      </c>
      <c r="AM110" s="3">
        <v>2</v>
      </c>
      <c r="AN110">
        <v>10</v>
      </c>
      <c r="AO110">
        <v>10</v>
      </c>
      <c r="AP110" s="3">
        <v>10</v>
      </c>
      <c r="AQ110">
        <v>510000</v>
      </c>
      <c r="AR110" s="3" t="s">
        <v>38</v>
      </c>
      <c r="AS110" s="22">
        <f t="shared" si="153"/>
        <v>-0.33333333333333326</v>
      </c>
      <c r="AT110" s="23" t="str">
        <f t="shared" si="154"/>
        <v>Minors</v>
      </c>
      <c r="AU110" s="22">
        <f t="shared" si="155"/>
        <v>0.5</v>
      </c>
      <c r="AV110" s="22" t="str">
        <f t="shared" si="156"/>
        <v>Minors</v>
      </c>
      <c r="AW110" s="23">
        <f t="shared" si="157"/>
        <v>0.5</v>
      </c>
      <c r="AX110" s="23" t="str">
        <f t="shared" si="158"/>
        <v>Minors</v>
      </c>
      <c r="AY110" s="64">
        <f t="shared" si="159"/>
        <v>0</v>
      </c>
      <c r="AZ110" s="65">
        <f t="shared" si="160"/>
        <v>0</v>
      </c>
      <c r="BA110" s="65">
        <f t="shared" si="161"/>
        <v>0</v>
      </c>
      <c r="BB110" s="65">
        <f t="shared" si="162"/>
        <v>0</v>
      </c>
      <c r="BC110" s="65">
        <f t="shared" si="163"/>
        <v>0</v>
      </c>
      <c r="BD110" s="65">
        <f t="shared" si="164"/>
        <v>0</v>
      </c>
      <c r="BE110" s="65">
        <f t="shared" si="165"/>
        <v>0</v>
      </c>
      <c r="BF110" s="65">
        <f t="shared" si="166"/>
        <v>0</v>
      </c>
      <c r="BG110" s="21">
        <f t="shared" si="167"/>
        <v>0</v>
      </c>
      <c r="BH110" s="64">
        <f t="shared" si="168"/>
        <v>0</v>
      </c>
      <c r="BI110" s="65">
        <f t="shared" si="169"/>
        <v>0</v>
      </c>
      <c r="BJ110" s="65">
        <f t="shared" si="170"/>
        <v>0</v>
      </c>
      <c r="BK110" s="65">
        <f t="shared" si="171"/>
        <v>0</v>
      </c>
      <c r="BL110" s="65">
        <f t="shared" si="172"/>
        <v>0</v>
      </c>
      <c r="BM110" s="65">
        <f t="shared" si="173"/>
        <v>0</v>
      </c>
      <c r="BN110" s="65">
        <f t="shared" si="174"/>
        <v>0</v>
      </c>
      <c r="BO110" s="65">
        <f t="shared" si="175"/>
        <v>0</v>
      </c>
      <c r="BP110" s="21">
        <f t="shared" si="176"/>
        <v>0</v>
      </c>
      <c r="BQ110" s="21">
        <f t="shared" si="177"/>
        <v>6</v>
      </c>
      <c r="BR110" s="24">
        <f t="shared" si="178"/>
        <v>0</v>
      </c>
      <c r="BS110" s="20" t="str">
        <f t="shared" si="179"/>
        <v/>
      </c>
      <c r="BT110" s="340" t="e">
        <f>IF(S110="-","-",VLOOKUP($A110,KALBat!$A$10:$AR$1193,BT$9,FALSE)-S110)</f>
        <v>#N/A</v>
      </c>
      <c r="BU110" s="340" t="e">
        <f>IF(T110="-","-",VLOOKUP($A110,KALBat!$A$10:$AR$1193,BU$9,FALSE)-T110)</f>
        <v>#N/A</v>
      </c>
      <c r="BV110" s="340" t="e">
        <f>IF(U110="-","-",VLOOKUP($A110,KALBat!$A$10:$AR$1193,BV$9,FALSE)-U110)</f>
        <v>#N/A</v>
      </c>
      <c r="BW110" s="340" t="e">
        <f>IF(V110="-","-",VLOOKUP($A110,KALBat!$A$10:$AR$1193,BW$9,FALSE)-V110)</f>
        <v>#N/A</v>
      </c>
      <c r="BX110" s="340" t="e">
        <f>IF(W110="-","-",VLOOKUP($A110,KALBat!$A$10:$AR$1193,BX$9,FALSE)-W110)</f>
        <v>#N/A</v>
      </c>
      <c r="BY110" s="340" t="e">
        <f>IF(X110="-","-",VLOOKUP($A110,KALBat!$A$10:$AR$1193,BY$9,FALSE)-X110)</f>
        <v>#N/A</v>
      </c>
      <c r="BZ110" s="340" t="e">
        <f>IF(Y110="-","-",VLOOKUP($A110,KALBat!$A$10:$AR$1193,BZ$9,FALSE)-Y110)</f>
        <v>#N/A</v>
      </c>
      <c r="CA110" s="340" t="e">
        <f>IF(Z110="-","-",VLOOKUP($A110,KALBat!$A$10:$AR$1193,CA$9,FALSE)-Z110)</f>
        <v>#N/A</v>
      </c>
      <c r="CB110" s="340" t="e">
        <f>IF(AA110="-","-",VLOOKUP($A110,KALBat!$A$10:$AR$1193,CB$9,FALSE)-AA110)</f>
        <v>#N/A</v>
      </c>
      <c r="CC110" s="340" t="e">
        <f>IF(AB110="-","-",VLOOKUP($A110,KALBat!$A$10:$AR$1193,CC$9,FALSE)-AB110)</f>
        <v>#N/A</v>
      </c>
      <c r="CD110" s="340" t="e">
        <f>IF(AC110="-","-",VLOOKUP($A110,KALBat!$A$10:$AR$1193,CD$9,FALSE)-AC110)</f>
        <v>#N/A</v>
      </c>
      <c r="CE110" s="340" t="e">
        <f>IF(AD110="-","-",VLOOKUP($A110,KALBat!$A$10:$AR$1193,CE$9,FALSE)-AD110)</f>
        <v>#N/A</v>
      </c>
      <c r="CF110" s="340" t="e">
        <f>IF(AE110="-","-",VLOOKUP($A110,KALBat!$A$10:$AR$1193,CF$9,FALSE)-AE110)</f>
        <v>#N/A</v>
      </c>
      <c r="CG110" s="340" t="str">
        <f>IF(AF110="-","-",VLOOKUP($A110,KALBat!$A$10:$AR$1193,CG$9,FALSE)-AF110)</f>
        <v>-</v>
      </c>
      <c r="CH110" s="340" t="str">
        <f>IF(AG110="-","-",VLOOKUP($A110,KALBat!$A$10:$AR$1193,CH$9,FALSE)-AG110)</f>
        <v>-</v>
      </c>
      <c r="CI110" s="340" t="str">
        <f>IF(AH110="-","-",VLOOKUP($A110,KALBat!$A$10:$AR$1193,CI$9,FALSE)-AH110)</f>
        <v>-</v>
      </c>
      <c r="CJ110" s="340" t="str">
        <f>IF(AI110="-","-",VLOOKUP($A110,KALBat!$A$10:$AR$1193,CJ$9,FALSE)-AI110)</f>
        <v>-</v>
      </c>
      <c r="CK110" s="340" t="str">
        <f>IF(AJ110="-","-",VLOOKUP($A110,KALBat!$A$10:$AR$1193,CK$9,FALSE)-AJ110)</f>
        <v>-</v>
      </c>
      <c r="CL110" s="340" t="str">
        <f>IF(AK110="-","-",VLOOKUP($A110,KALBat!$A$10:$AR$1193,CL$9,FALSE)-AK110)</f>
        <v>-</v>
      </c>
      <c r="CM110" s="340" t="e">
        <f>IF(AL110="-","-",VLOOKUP($A110,KALBat!$A$10:$AR$1193,CM$9,FALSE)-AL110)</f>
        <v>#N/A</v>
      </c>
      <c r="CN110" s="340" t="e">
        <f>IF(AM110="-","-",VLOOKUP($A110,KALBat!$A$10:$AR$1193,CN$9,FALSE)-AM110)</f>
        <v>#N/A</v>
      </c>
      <c r="CO110" s="340" t="e">
        <f>IF(AN110="-","-",VLOOKUP($A110,KALBat!$A$10:$AR$1193,CO$9,FALSE)-AN110)</f>
        <v>#N/A</v>
      </c>
      <c r="CP110" s="340" t="e">
        <f>IF(AO110="-","-",VLOOKUP($A110,KALBat!$A$10:$AR$1193,CP$9,FALSE)-AO110)</f>
        <v>#N/A</v>
      </c>
      <c r="CQ110" s="340" t="e">
        <f>IF(AP110="-","-",VLOOKUP($A110,KALBat!$A$10:$AR$1193,CQ$9,FALSE)-AP110)</f>
        <v>#N/A</v>
      </c>
      <c r="CR110" s="340" t="e">
        <f t="shared" si="180"/>
        <v>#N/A</v>
      </c>
      <c r="CS110" s="340" t="e">
        <f t="shared" si="181"/>
        <v>#N/A</v>
      </c>
      <c r="CT110" s="340" t="e">
        <f t="shared" si="182"/>
        <v>#N/A</v>
      </c>
      <c r="CU110" s="340" t="e">
        <f t="shared" si="183"/>
        <v>#N/A</v>
      </c>
      <c r="CV110" s="340" t="e">
        <f t="shared" si="184"/>
        <v>#N/A</v>
      </c>
    </row>
    <row r="111" spans="1:100" x14ac:dyDescent="0.25">
      <c r="A111" s="340" t="str">
        <f t="shared" si="117"/>
        <v>Ronnie Mason</v>
      </c>
      <c r="B111" s="339"/>
      <c r="C111" s="339"/>
      <c r="D111" s="339" t="str">
        <f t="shared" si="118"/>
        <v>-</v>
      </c>
      <c r="E111" s="339" t="str">
        <f t="shared" si="119"/>
        <v>-</v>
      </c>
      <c r="F111" s="339" t="str">
        <f t="shared" si="120"/>
        <v>K</v>
      </c>
      <c r="G111" t="s">
        <v>98</v>
      </c>
      <c r="H111" t="s">
        <v>840</v>
      </c>
      <c r="I111" s="339" t="s">
        <v>638</v>
      </c>
      <c r="J111" t="s">
        <v>468</v>
      </c>
      <c r="K111" t="s">
        <v>469</v>
      </c>
      <c r="L111">
        <v>32</v>
      </c>
      <c r="M111" t="s">
        <v>94</v>
      </c>
      <c r="N111" t="s">
        <v>94</v>
      </c>
      <c r="O111" t="s">
        <v>36</v>
      </c>
      <c r="P111" s="3" t="s">
        <v>36</v>
      </c>
      <c r="Q111" t="s">
        <v>213</v>
      </c>
      <c r="R111" s="3" t="s">
        <v>215</v>
      </c>
      <c r="S111">
        <v>2</v>
      </c>
      <c r="T111">
        <v>3</v>
      </c>
      <c r="U111">
        <v>1</v>
      </c>
      <c r="V111">
        <v>2</v>
      </c>
      <c r="W111" s="3">
        <v>3</v>
      </c>
      <c r="X111">
        <v>2</v>
      </c>
      <c r="Y111">
        <v>3</v>
      </c>
      <c r="Z111">
        <v>1</v>
      </c>
      <c r="AA111">
        <v>2</v>
      </c>
      <c r="AB111" s="3">
        <v>3</v>
      </c>
      <c r="AC111">
        <v>5</v>
      </c>
      <c r="AD111">
        <v>3</v>
      </c>
      <c r="AE111">
        <v>1</v>
      </c>
      <c r="AF111" t="s">
        <v>35</v>
      </c>
      <c r="AG111" t="s">
        <v>35</v>
      </c>
      <c r="AH111" t="s">
        <v>35</v>
      </c>
      <c r="AI111" t="s">
        <v>35</v>
      </c>
      <c r="AJ111" t="s">
        <v>35</v>
      </c>
      <c r="AK111" t="s">
        <v>35</v>
      </c>
      <c r="AL111" t="s">
        <v>35</v>
      </c>
      <c r="AM111" s="3" t="s">
        <v>35</v>
      </c>
      <c r="AN111">
        <v>2</v>
      </c>
      <c r="AO111">
        <v>5</v>
      </c>
      <c r="AP111" s="3">
        <v>4</v>
      </c>
      <c r="AQ111">
        <v>1000000</v>
      </c>
      <c r="AR111" s="3" t="s">
        <v>39</v>
      </c>
      <c r="AS111" s="22">
        <f t="shared" si="153"/>
        <v>-0.33333333333333326</v>
      </c>
      <c r="AT111" s="23" t="str">
        <f t="shared" si="154"/>
        <v>Minors</v>
      </c>
      <c r="AU111" s="22">
        <f t="shared" si="155"/>
        <v>-0.33333333333333326</v>
      </c>
      <c r="AV111" s="22" t="str">
        <f t="shared" si="156"/>
        <v>Minors</v>
      </c>
      <c r="AW111" s="23">
        <f t="shared" si="157"/>
        <v>-0.33333333333333326</v>
      </c>
      <c r="AX111" s="23" t="str">
        <f t="shared" si="158"/>
        <v>Minors</v>
      </c>
      <c r="AY111" s="64">
        <f t="shared" si="159"/>
        <v>0</v>
      </c>
      <c r="AZ111" s="65">
        <f t="shared" si="160"/>
        <v>0</v>
      </c>
      <c r="BA111" s="65">
        <f t="shared" si="161"/>
        <v>0</v>
      </c>
      <c r="BB111" s="65">
        <f t="shared" si="162"/>
        <v>0</v>
      </c>
      <c r="BC111" s="65">
        <f t="shared" si="163"/>
        <v>0</v>
      </c>
      <c r="BD111" s="65">
        <f t="shared" si="164"/>
        <v>0</v>
      </c>
      <c r="BE111" s="65">
        <f t="shared" si="165"/>
        <v>0</v>
      </c>
      <c r="BF111" s="65">
        <f t="shared" si="166"/>
        <v>0</v>
      </c>
      <c r="BG111" s="21">
        <f t="shared" si="167"/>
        <v>0</v>
      </c>
      <c r="BH111" s="64">
        <f t="shared" si="168"/>
        <v>0</v>
      </c>
      <c r="BI111" s="65">
        <f t="shared" si="169"/>
        <v>0</v>
      </c>
      <c r="BJ111" s="65">
        <f t="shared" si="170"/>
        <v>0</v>
      </c>
      <c r="BK111" s="65">
        <f t="shared" si="171"/>
        <v>0</v>
      </c>
      <c r="BL111" s="65">
        <f t="shared" si="172"/>
        <v>0</v>
      </c>
      <c r="BM111" s="65">
        <f t="shared" si="173"/>
        <v>0</v>
      </c>
      <c r="BN111" s="65">
        <f t="shared" si="174"/>
        <v>0</v>
      </c>
      <c r="BO111" s="65">
        <f t="shared" si="175"/>
        <v>0</v>
      </c>
      <c r="BP111" s="21">
        <f t="shared" si="176"/>
        <v>0</v>
      </c>
      <c r="BQ111" s="21">
        <f t="shared" si="177"/>
        <v>0</v>
      </c>
      <c r="BR111" s="24">
        <f t="shared" si="178"/>
        <v>0</v>
      </c>
      <c r="BS111" s="20" t="str">
        <f t="shared" si="179"/>
        <v/>
      </c>
      <c r="BT111" s="340" t="e">
        <f>IF(S111="-","-",VLOOKUP($A111,KALBat!$A$10:$AR$1193,BT$9,FALSE)-S111)</f>
        <v>#N/A</v>
      </c>
      <c r="BU111" s="340" t="e">
        <f>IF(T111="-","-",VLOOKUP($A111,KALBat!$A$10:$AR$1193,BU$9,FALSE)-T111)</f>
        <v>#N/A</v>
      </c>
      <c r="BV111" s="340" t="e">
        <f>IF(U111="-","-",VLOOKUP($A111,KALBat!$A$10:$AR$1193,BV$9,FALSE)-U111)</f>
        <v>#N/A</v>
      </c>
      <c r="BW111" s="340" t="e">
        <f>IF(V111="-","-",VLOOKUP($A111,KALBat!$A$10:$AR$1193,BW$9,FALSE)-V111)</f>
        <v>#N/A</v>
      </c>
      <c r="BX111" s="340" t="e">
        <f>IF(W111="-","-",VLOOKUP($A111,KALBat!$A$10:$AR$1193,BX$9,FALSE)-W111)</f>
        <v>#N/A</v>
      </c>
      <c r="BY111" s="340" t="e">
        <f>IF(X111="-","-",VLOOKUP($A111,KALBat!$A$10:$AR$1193,BY$9,FALSE)-X111)</f>
        <v>#N/A</v>
      </c>
      <c r="BZ111" s="340" t="e">
        <f>IF(Y111="-","-",VLOOKUP($A111,KALBat!$A$10:$AR$1193,BZ$9,FALSE)-Y111)</f>
        <v>#N/A</v>
      </c>
      <c r="CA111" s="340" t="e">
        <f>IF(Z111="-","-",VLOOKUP($A111,KALBat!$A$10:$AR$1193,CA$9,FALSE)-Z111)</f>
        <v>#N/A</v>
      </c>
      <c r="CB111" s="340" t="e">
        <f>IF(AA111="-","-",VLOOKUP($A111,KALBat!$A$10:$AR$1193,CB$9,FALSE)-AA111)</f>
        <v>#N/A</v>
      </c>
      <c r="CC111" s="340" t="e">
        <f>IF(AB111="-","-",VLOOKUP($A111,KALBat!$A$10:$AR$1193,CC$9,FALSE)-AB111)</f>
        <v>#N/A</v>
      </c>
      <c r="CD111" s="340" t="e">
        <f>IF(AC111="-","-",VLOOKUP($A111,KALBat!$A$10:$AR$1193,CD$9,FALSE)-AC111)</f>
        <v>#N/A</v>
      </c>
      <c r="CE111" s="340" t="e">
        <f>IF(AD111="-","-",VLOOKUP($A111,KALBat!$A$10:$AR$1193,CE$9,FALSE)-AD111)</f>
        <v>#N/A</v>
      </c>
      <c r="CF111" s="340" t="e">
        <f>IF(AE111="-","-",VLOOKUP($A111,KALBat!$A$10:$AR$1193,CF$9,FALSE)-AE111)</f>
        <v>#N/A</v>
      </c>
      <c r="CG111" s="340" t="str">
        <f>IF(AF111="-","-",VLOOKUP($A111,KALBat!$A$10:$AR$1193,CG$9,FALSE)-AF111)</f>
        <v>-</v>
      </c>
      <c r="CH111" s="340" t="str">
        <f>IF(AG111="-","-",VLOOKUP($A111,KALBat!$A$10:$AR$1193,CH$9,FALSE)-AG111)</f>
        <v>-</v>
      </c>
      <c r="CI111" s="340" t="str">
        <f>IF(AH111="-","-",VLOOKUP($A111,KALBat!$A$10:$AR$1193,CI$9,FALSE)-AH111)</f>
        <v>-</v>
      </c>
      <c r="CJ111" s="340" t="str">
        <f>IF(AI111="-","-",VLOOKUP($A111,KALBat!$A$10:$AR$1193,CJ$9,FALSE)-AI111)</f>
        <v>-</v>
      </c>
      <c r="CK111" s="340" t="str">
        <f>IF(AJ111="-","-",VLOOKUP($A111,KALBat!$A$10:$AR$1193,CK$9,FALSE)-AJ111)</f>
        <v>-</v>
      </c>
      <c r="CL111" s="340" t="str">
        <f>IF(AK111="-","-",VLOOKUP($A111,KALBat!$A$10:$AR$1193,CL$9,FALSE)-AK111)</f>
        <v>-</v>
      </c>
      <c r="CM111" s="340" t="str">
        <f>IF(AL111="-","-",VLOOKUP($A111,KALBat!$A$10:$AR$1193,CM$9,FALSE)-AL111)</f>
        <v>-</v>
      </c>
      <c r="CN111" s="340" t="str">
        <f>IF(AM111="-","-",VLOOKUP($A111,KALBat!$A$10:$AR$1193,CN$9,FALSE)-AM111)</f>
        <v>-</v>
      </c>
      <c r="CO111" s="340" t="e">
        <f>IF(AN111="-","-",VLOOKUP($A111,KALBat!$A$10:$AR$1193,CO$9,FALSE)-AN111)</f>
        <v>#N/A</v>
      </c>
      <c r="CP111" s="340" t="e">
        <f>IF(AO111="-","-",VLOOKUP($A111,KALBat!$A$10:$AR$1193,CP$9,FALSE)-AO111)</f>
        <v>#N/A</v>
      </c>
      <c r="CQ111" s="340" t="e">
        <f>IF(AP111="-","-",VLOOKUP($A111,KALBat!$A$10:$AR$1193,CQ$9,FALSE)-AP111)</f>
        <v>#N/A</v>
      </c>
      <c r="CR111" s="340" t="e">
        <f t="shared" si="180"/>
        <v>#N/A</v>
      </c>
      <c r="CS111" s="340" t="e">
        <f t="shared" si="181"/>
        <v>#N/A</v>
      </c>
      <c r="CT111" s="340" t="e">
        <f t="shared" si="182"/>
        <v>#N/A</v>
      </c>
      <c r="CU111" s="340" t="e">
        <f t="shared" si="183"/>
        <v>#N/A</v>
      </c>
      <c r="CV111" s="340" t="e">
        <f t="shared" si="184"/>
        <v>#N/A</v>
      </c>
    </row>
    <row r="112" spans="1:100" x14ac:dyDescent="0.25">
      <c r="A112" s="340" t="str">
        <f t="shared" si="117"/>
        <v>Greg Mitchell</v>
      </c>
      <c r="B112" s="339"/>
      <c r="C112" s="339"/>
      <c r="D112" s="339" t="str">
        <f t="shared" si="118"/>
        <v>-</v>
      </c>
      <c r="E112" s="339" t="str">
        <f t="shared" si="119"/>
        <v>-</v>
      </c>
      <c r="F112" s="339" t="str">
        <f t="shared" si="120"/>
        <v>K</v>
      </c>
      <c r="G112" t="s">
        <v>85</v>
      </c>
      <c r="H112" t="s">
        <v>557</v>
      </c>
      <c r="I112" s="339" t="s">
        <v>645</v>
      </c>
      <c r="J112" t="s">
        <v>531</v>
      </c>
      <c r="K112" t="s">
        <v>295</v>
      </c>
      <c r="L112">
        <v>22</v>
      </c>
      <c r="M112" t="s">
        <v>94</v>
      </c>
      <c r="N112" t="s">
        <v>94</v>
      </c>
      <c r="O112" t="s">
        <v>40</v>
      </c>
      <c r="P112" s="3" t="s">
        <v>40</v>
      </c>
      <c r="Q112" t="s">
        <v>214</v>
      </c>
      <c r="R112" s="3" t="s">
        <v>214</v>
      </c>
      <c r="S112">
        <v>2</v>
      </c>
      <c r="T112">
        <v>4</v>
      </c>
      <c r="U112">
        <v>2</v>
      </c>
      <c r="V112">
        <v>4</v>
      </c>
      <c r="W112" s="3">
        <v>1</v>
      </c>
      <c r="X112">
        <v>3</v>
      </c>
      <c r="Y112">
        <v>5</v>
      </c>
      <c r="Z112">
        <v>3</v>
      </c>
      <c r="AA112">
        <v>6</v>
      </c>
      <c r="AB112" s="3">
        <v>2</v>
      </c>
      <c r="AC112">
        <v>2</v>
      </c>
      <c r="AD112">
        <v>1</v>
      </c>
      <c r="AE112">
        <v>1</v>
      </c>
      <c r="AF112" t="s">
        <v>35</v>
      </c>
      <c r="AG112" t="s">
        <v>35</v>
      </c>
      <c r="AH112">
        <v>3</v>
      </c>
      <c r="AI112" t="s">
        <v>35</v>
      </c>
      <c r="AJ112" t="s">
        <v>35</v>
      </c>
      <c r="AK112" t="s">
        <v>35</v>
      </c>
      <c r="AL112" t="s">
        <v>35</v>
      </c>
      <c r="AM112" s="3" t="s">
        <v>35</v>
      </c>
      <c r="AN112">
        <v>10</v>
      </c>
      <c r="AO112">
        <v>10</v>
      </c>
      <c r="AP112" s="3">
        <v>7</v>
      </c>
      <c r="AQ112" t="s">
        <v>35</v>
      </c>
      <c r="AR112" s="3" t="s">
        <v>38</v>
      </c>
      <c r="AS112" s="22">
        <f t="shared" si="153"/>
        <v>0.66666666666666652</v>
      </c>
      <c r="AT112" s="23" t="str">
        <f t="shared" si="154"/>
        <v>Minors</v>
      </c>
      <c r="AU112" s="22">
        <f t="shared" si="155"/>
        <v>2.5</v>
      </c>
      <c r="AV112" s="22" t="str">
        <f t="shared" si="156"/>
        <v>Minors</v>
      </c>
      <c r="AW112" s="23">
        <f t="shared" si="157"/>
        <v>2.5</v>
      </c>
      <c r="AX112" s="23" t="str">
        <f t="shared" si="158"/>
        <v>Minors</v>
      </c>
      <c r="AY112" s="64">
        <f t="shared" si="159"/>
        <v>0</v>
      </c>
      <c r="AZ112" s="65">
        <f t="shared" si="160"/>
        <v>0</v>
      </c>
      <c r="BA112" s="65">
        <f t="shared" si="161"/>
        <v>0</v>
      </c>
      <c r="BB112" s="65">
        <f t="shared" si="162"/>
        <v>0</v>
      </c>
      <c r="BC112" s="65">
        <f t="shared" si="163"/>
        <v>0</v>
      </c>
      <c r="BD112" s="65">
        <f t="shared" si="164"/>
        <v>0</v>
      </c>
      <c r="BE112" s="65">
        <f t="shared" si="165"/>
        <v>0</v>
      </c>
      <c r="BF112" s="65">
        <f t="shared" si="166"/>
        <v>0</v>
      </c>
      <c r="BG112" s="21">
        <f t="shared" si="167"/>
        <v>0</v>
      </c>
      <c r="BH112" s="64">
        <f t="shared" si="168"/>
        <v>0</v>
      </c>
      <c r="BI112" s="65">
        <f t="shared" si="169"/>
        <v>0</v>
      </c>
      <c r="BJ112" s="65">
        <f t="shared" si="170"/>
        <v>0</v>
      </c>
      <c r="BK112" s="65">
        <f t="shared" si="171"/>
        <v>0</v>
      </c>
      <c r="BL112" s="65">
        <f t="shared" si="172"/>
        <v>0</v>
      </c>
      <c r="BM112" s="65">
        <f t="shared" si="173"/>
        <v>0</v>
      </c>
      <c r="BN112" s="65">
        <f t="shared" si="174"/>
        <v>0</v>
      </c>
      <c r="BO112" s="65">
        <f t="shared" si="175"/>
        <v>0</v>
      </c>
      <c r="BP112" s="21">
        <f t="shared" si="176"/>
        <v>0</v>
      </c>
      <c r="BQ112" s="21">
        <f t="shared" si="177"/>
        <v>5</v>
      </c>
      <c r="BR112" s="24">
        <f t="shared" si="178"/>
        <v>0</v>
      </c>
      <c r="BS112" s="20" t="str">
        <f t="shared" si="179"/>
        <v/>
      </c>
      <c r="BT112" s="340" t="e">
        <f>IF(S112="-","-",VLOOKUP($A112,KALBat!$A$10:$AR$1193,BT$9,FALSE)-S112)</f>
        <v>#N/A</v>
      </c>
      <c r="BU112" s="340" t="e">
        <f>IF(T112="-","-",VLOOKUP($A112,KALBat!$A$10:$AR$1193,BU$9,FALSE)-T112)</f>
        <v>#N/A</v>
      </c>
      <c r="BV112" s="340" t="e">
        <f>IF(U112="-","-",VLOOKUP($A112,KALBat!$A$10:$AR$1193,BV$9,FALSE)-U112)</f>
        <v>#N/A</v>
      </c>
      <c r="BW112" s="340" t="e">
        <f>IF(V112="-","-",VLOOKUP($A112,KALBat!$A$10:$AR$1193,BW$9,FALSE)-V112)</f>
        <v>#N/A</v>
      </c>
      <c r="BX112" s="340" t="e">
        <f>IF(W112="-","-",VLOOKUP($A112,KALBat!$A$10:$AR$1193,BX$9,FALSE)-W112)</f>
        <v>#N/A</v>
      </c>
      <c r="BY112" s="340" t="e">
        <f>IF(X112="-","-",VLOOKUP($A112,KALBat!$A$10:$AR$1193,BY$9,FALSE)-X112)</f>
        <v>#N/A</v>
      </c>
      <c r="BZ112" s="340" t="e">
        <f>IF(Y112="-","-",VLOOKUP($A112,KALBat!$A$10:$AR$1193,BZ$9,FALSE)-Y112)</f>
        <v>#N/A</v>
      </c>
      <c r="CA112" s="340" t="e">
        <f>IF(Z112="-","-",VLOOKUP($A112,KALBat!$A$10:$AR$1193,CA$9,FALSE)-Z112)</f>
        <v>#N/A</v>
      </c>
      <c r="CB112" s="340" t="e">
        <f>IF(AA112="-","-",VLOOKUP($A112,KALBat!$A$10:$AR$1193,CB$9,FALSE)-AA112)</f>
        <v>#N/A</v>
      </c>
      <c r="CC112" s="340" t="e">
        <f>IF(AB112="-","-",VLOOKUP($A112,KALBat!$A$10:$AR$1193,CC$9,FALSE)-AB112)</f>
        <v>#N/A</v>
      </c>
      <c r="CD112" s="340" t="e">
        <f>IF(AC112="-","-",VLOOKUP($A112,KALBat!$A$10:$AR$1193,CD$9,FALSE)-AC112)</f>
        <v>#N/A</v>
      </c>
      <c r="CE112" s="340" t="e">
        <f>IF(AD112="-","-",VLOOKUP($A112,KALBat!$A$10:$AR$1193,CE$9,FALSE)-AD112)</f>
        <v>#N/A</v>
      </c>
      <c r="CF112" s="340" t="e">
        <f>IF(AE112="-","-",VLOOKUP($A112,KALBat!$A$10:$AR$1193,CF$9,FALSE)-AE112)</f>
        <v>#N/A</v>
      </c>
      <c r="CG112" s="340" t="str">
        <f>IF(AF112="-","-",VLOOKUP($A112,KALBat!$A$10:$AR$1193,CG$9,FALSE)-AF112)</f>
        <v>-</v>
      </c>
      <c r="CH112" s="340" t="str">
        <f>IF(AG112="-","-",VLOOKUP($A112,KALBat!$A$10:$AR$1193,CH$9,FALSE)-AG112)</f>
        <v>-</v>
      </c>
      <c r="CI112" s="340" t="e">
        <f>IF(AH112="-","-",VLOOKUP($A112,KALBat!$A$10:$AR$1193,CI$9,FALSE)-AH112)</f>
        <v>#N/A</v>
      </c>
      <c r="CJ112" s="340" t="str">
        <f>IF(AI112="-","-",VLOOKUP($A112,KALBat!$A$10:$AR$1193,CJ$9,FALSE)-AI112)</f>
        <v>-</v>
      </c>
      <c r="CK112" s="340" t="str">
        <f>IF(AJ112="-","-",VLOOKUP($A112,KALBat!$A$10:$AR$1193,CK$9,FALSE)-AJ112)</f>
        <v>-</v>
      </c>
      <c r="CL112" s="340" t="str">
        <f>IF(AK112="-","-",VLOOKUP($A112,KALBat!$A$10:$AR$1193,CL$9,FALSE)-AK112)</f>
        <v>-</v>
      </c>
      <c r="CM112" s="340" t="str">
        <f>IF(AL112="-","-",VLOOKUP($A112,KALBat!$A$10:$AR$1193,CM$9,FALSE)-AL112)</f>
        <v>-</v>
      </c>
      <c r="CN112" s="340" t="str">
        <f>IF(AM112="-","-",VLOOKUP($A112,KALBat!$A$10:$AR$1193,CN$9,FALSE)-AM112)</f>
        <v>-</v>
      </c>
      <c r="CO112" s="340" t="e">
        <f>IF(AN112="-","-",VLOOKUP($A112,KALBat!$A$10:$AR$1193,CO$9,FALSE)-AN112)</f>
        <v>#N/A</v>
      </c>
      <c r="CP112" s="340" t="e">
        <f>IF(AO112="-","-",VLOOKUP($A112,KALBat!$A$10:$AR$1193,CP$9,FALSE)-AO112)</f>
        <v>#N/A</v>
      </c>
      <c r="CQ112" s="340" t="e">
        <f>IF(AP112="-","-",VLOOKUP($A112,KALBat!$A$10:$AR$1193,CQ$9,FALSE)-AP112)</f>
        <v>#N/A</v>
      </c>
      <c r="CR112" s="340" t="e">
        <f t="shared" si="180"/>
        <v>#N/A</v>
      </c>
      <c r="CS112" s="340" t="e">
        <f t="shared" si="181"/>
        <v>#N/A</v>
      </c>
      <c r="CT112" s="340" t="e">
        <f t="shared" si="182"/>
        <v>#N/A</v>
      </c>
      <c r="CU112" s="340" t="e">
        <f t="shared" si="183"/>
        <v>#N/A</v>
      </c>
      <c r="CV112" s="340" t="e">
        <f t="shared" si="184"/>
        <v>#N/A</v>
      </c>
    </row>
    <row r="113" spans="1:100" x14ac:dyDescent="0.25">
      <c r="A113" s="340" t="str">
        <f t="shared" si="117"/>
        <v>Nelson Muñíz</v>
      </c>
      <c r="B113" s="339"/>
      <c r="C113" s="339"/>
      <c r="D113" s="339" t="str">
        <f t="shared" si="118"/>
        <v>-</v>
      </c>
      <c r="E113" s="339" t="str">
        <f t="shared" si="119"/>
        <v>-</v>
      </c>
      <c r="F113" s="339" t="str">
        <f t="shared" si="120"/>
        <v>K</v>
      </c>
      <c r="G113" t="s">
        <v>89</v>
      </c>
      <c r="H113" t="s">
        <v>864</v>
      </c>
      <c r="I113" s="339" t="s">
        <v>865</v>
      </c>
      <c r="J113" t="s">
        <v>531</v>
      </c>
      <c r="K113" t="s">
        <v>295</v>
      </c>
      <c r="L113">
        <v>20</v>
      </c>
      <c r="M113" t="s">
        <v>94</v>
      </c>
      <c r="N113" t="s">
        <v>94</v>
      </c>
      <c r="O113" t="s">
        <v>40</v>
      </c>
      <c r="P113" s="3" t="s">
        <v>40</v>
      </c>
      <c r="Q113" t="s">
        <v>215</v>
      </c>
      <c r="R113" s="3" t="s">
        <v>214</v>
      </c>
      <c r="S113">
        <v>2</v>
      </c>
      <c r="T113">
        <v>4</v>
      </c>
      <c r="U113">
        <v>1</v>
      </c>
      <c r="V113">
        <v>3</v>
      </c>
      <c r="W113" s="3">
        <v>2</v>
      </c>
      <c r="X113">
        <v>3</v>
      </c>
      <c r="Y113">
        <v>4</v>
      </c>
      <c r="Z113">
        <v>2</v>
      </c>
      <c r="AA113">
        <v>3</v>
      </c>
      <c r="AB113" s="3">
        <v>4</v>
      </c>
      <c r="AC113">
        <v>5</v>
      </c>
      <c r="AD113">
        <v>7</v>
      </c>
      <c r="AE113">
        <v>1</v>
      </c>
      <c r="AF113" t="s">
        <v>35</v>
      </c>
      <c r="AG113" t="s">
        <v>35</v>
      </c>
      <c r="AH113" t="s">
        <v>35</v>
      </c>
      <c r="AI113" t="s">
        <v>35</v>
      </c>
      <c r="AJ113" t="s">
        <v>35</v>
      </c>
      <c r="AK113">
        <v>2</v>
      </c>
      <c r="AL113">
        <v>6</v>
      </c>
      <c r="AM113" s="3">
        <v>3</v>
      </c>
      <c r="AN113">
        <v>10</v>
      </c>
      <c r="AO113">
        <v>10</v>
      </c>
      <c r="AP113" s="3">
        <v>10</v>
      </c>
      <c r="AQ113" t="s">
        <v>35</v>
      </c>
      <c r="AR113" s="3">
        <v>0</v>
      </c>
      <c r="AS113" s="22">
        <f t="shared" si="153"/>
        <v>0</v>
      </c>
      <c r="AT113" s="23" t="str">
        <f t="shared" si="154"/>
        <v>Minors</v>
      </c>
      <c r="AU113" s="22">
        <f t="shared" si="155"/>
        <v>1.1666666666666665</v>
      </c>
      <c r="AV113" s="22" t="str">
        <f t="shared" si="156"/>
        <v>Minors</v>
      </c>
      <c r="AW113" s="23">
        <f t="shared" si="157"/>
        <v>1.1666666666666665</v>
      </c>
      <c r="AX113" s="23" t="str">
        <f t="shared" si="158"/>
        <v>Minors</v>
      </c>
      <c r="AY113" s="64">
        <f t="shared" si="159"/>
        <v>0</v>
      </c>
      <c r="AZ113" s="65">
        <f t="shared" si="160"/>
        <v>0</v>
      </c>
      <c r="BA113" s="65">
        <f t="shared" si="161"/>
        <v>0</v>
      </c>
      <c r="BB113" s="65">
        <f t="shared" si="162"/>
        <v>0</v>
      </c>
      <c r="BC113" s="65">
        <f t="shared" si="163"/>
        <v>0</v>
      </c>
      <c r="BD113" s="65">
        <f t="shared" si="164"/>
        <v>0</v>
      </c>
      <c r="BE113" s="65">
        <f t="shared" si="165"/>
        <v>0</v>
      </c>
      <c r="BF113" s="65">
        <f t="shared" si="166"/>
        <v>0</v>
      </c>
      <c r="BG113" s="21">
        <f t="shared" si="167"/>
        <v>0</v>
      </c>
      <c r="BH113" s="64">
        <f t="shared" si="168"/>
        <v>0</v>
      </c>
      <c r="BI113" s="65">
        <f t="shared" si="169"/>
        <v>0</v>
      </c>
      <c r="BJ113" s="65">
        <f t="shared" si="170"/>
        <v>0</v>
      </c>
      <c r="BK113" s="65">
        <f t="shared" si="171"/>
        <v>0</v>
      </c>
      <c r="BL113" s="65">
        <f t="shared" si="172"/>
        <v>0</v>
      </c>
      <c r="BM113" s="65">
        <f t="shared" si="173"/>
        <v>0</v>
      </c>
      <c r="BN113" s="65">
        <f t="shared" si="174"/>
        <v>0</v>
      </c>
      <c r="BO113" s="65">
        <f t="shared" si="175"/>
        <v>0</v>
      </c>
      <c r="BP113" s="21">
        <f t="shared" si="176"/>
        <v>0</v>
      </c>
      <c r="BQ113" s="21">
        <f t="shared" si="177"/>
        <v>6</v>
      </c>
      <c r="BR113" s="24">
        <f t="shared" si="178"/>
        <v>1</v>
      </c>
      <c r="BS113" s="20" t="str">
        <f t="shared" si="179"/>
        <v/>
      </c>
      <c r="BT113" s="340">
        <f>IF(S113="-","-",VLOOKUP($A113,KALBat!$A$10:$AR$1193,BT$9,FALSE)-S113)</f>
        <v>0</v>
      </c>
      <c r="BU113" s="340">
        <f>IF(T113="-","-",VLOOKUP($A113,KALBat!$A$10:$AR$1193,BU$9,FALSE)-T113)</f>
        <v>-1</v>
      </c>
      <c r="BV113" s="340">
        <f>IF(U113="-","-",VLOOKUP($A113,KALBat!$A$10:$AR$1193,BV$9,FALSE)-U113)</f>
        <v>0</v>
      </c>
      <c r="BW113" s="340">
        <f>IF(V113="-","-",VLOOKUP($A113,KALBat!$A$10:$AR$1193,BW$9,FALSE)-V113)</f>
        <v>-1</v>
      </c>
      <c r="BX113" s="340">
        <f>IF(W113="-","-",VLOOKUP($A113,KALBat!$A$10:$AR$1193,BX$9,FALSE)-W113)</f>
        <v>1</v>
      </c>
      <c r="BY113" s="340">
        <f>IF(X113="-","-",VLOOKUP($A113,KALBat!$A$10:$AR$1193,BY$9,FALSE)-X113)</f>
        <v>0</v>
      </c>
      <c r="BZ113" s="340">
        <f>IF(Y113="-","-",VLOOKUP($A113,KALBat!$A$10:$AR$1193,BZ$9,FALSE)-Y113)</f>
        <v>0</v>
      </c>
      <c r="CA113" s="340">
        <f>IF(Z113="-","-",VLOOKUP($A113,KALBat!$A$10:$AR$1193,CA$9,FALSE)-Z113)</f>
        <v>-1</v>
      </c>
      <c r="CB113" s="340">
        <f>IF(AA113="-","-",VLOOKUP($A113,KALBat!$A$10:$AR$1193,CB$9,FALSE)-AA113)</f>
        <v>0</v>
      </c>
      <c r="CC113" s="340">
        <f>IF(AB113="-","-",VLOOKUP($A113,KALBat!$A$10:$AR$1193,CC$9,FALSE)-AB113)</f>
        <v>0</v>
      </c>
      <c r="CD113" s="340">
        <f>IF(AC113="-","-",VLOOKUP($A113,KALBat!$A$10:$AR$1193,CD$9,FALSE)-AC113)</f>
        <v>0</v>
      </c>
      <c r="CE113" s="340">
        <f>IF(AD113="-","-",VLOOKUP($A113,KALBat!$A$10:$AR$1193,CE$9,FALSE)-AD113)</f>
        <v>0</v>
      </c>
      <c r="CF113" s="340">
        <f>IF(AE113="-","-",VLOOKUP($A113,KALBat!$A$10:$AR$1193,CF$9,FALSE)-AE113)</f>
        <v>0</v>
      </c>
      <c r="CG113" s="340" t="str">
        <f>IF(AF113="-","-",VLOOKUP($A113,KALBat!$A$10:$AR$1193,CG$9,FALSE)-AF113)</f>
        <v>-</v>
      </c>
      <c r="CH113" s="340" t="str">
        <f>IF(AG113="-","-",VLOOKUP($A113,KALBat!$A$10:$AR$1193,CH$9,FALSE)-AG113)</f>
        <v>-</v>
      </c>
      <c r="CI113" s="340" t="str">
        <f>IF(AH113="-","-",VLOOKUP($A113,KALBat!$A$10:$AR$1193,CI$9,FALSE)-AH113)</f>
        <v>-</v>
      </c>
      <c r="CJ113" s="340" t="str">
        <f>IF(AI113="-","-",VLOOKUP($A113,KALBat!$A$10:$AR$1193,CJ$9,FALSE)-AI113)</f>
        <v>-</v>
      </c>
      <c r="CK113" s="340" t="str">
        <f>IF(AJ113="-","-",VLOOKUP($A113,KALBat!$A$10:$AR$1193,CK$9,FALSE)-AJ113)</f>
        <v>-</v>
      </c>
      <c r="CL113" s="340">
        <f>IF(AK113="-","-",VLOOKUP($A113,KALBat!$A$10:$AR$1193,CL$9,FALSE)-AK113)</f>
        <v>1</v>
      </c>
      <c r="CM113" s="340">
        <f>IF(AL113="-","-",VLOOKUP($A113,KALBat!$A$10:$AR$1193,CM$9,FALSE)-AL113)</f>
        <v>1</v>
      </c>
      <c r="CN113" s="340">
        <f>IF(AM113="-","-",VLOOKUP($A113,KALBat!$A$10:$AR$1193,CN$9,FALSE)-AM113)</f>
        <v>-1</v>
      </c>
      <c r="CO113" s="340">
        <f>IF(AN113="-","-",VLOOKUP($A113,KALBat!$A$10:$AR$1193,CO$9,FALSE)-AN113)</f>
        <v>0</v>
      </c>
      <c r="CP113" s="340">
        <f>IF(AO113="-","-",VLOOKUP($A113,KALBat!$A$10:$AR$1193,CP$9,FALSE)-AO113)</f>
        <v>0</v>
      </c>
      <c r="CQ113" s="340">
        <f>IF(AP113="-","-",VLOOKUP($A113,KALBat!$A$10:$AR$1193,CQ$9,FALSE)-AP113)</f>
        <v>0</v>
      </c>
      <c r="CR113" s="340">
        <f t="shared" si="180"/>
        <v>-1</v>
      </c>
      <c r="CS113" s="340">
        <f t="shared" si="181"/>
        <v>-1</v>
      </c>
      <c r="CT113" s="340">
        <f t="shared" si="182"/>
        <v>1</v>
      </c>
      <c r="CU113" s="340">
        <f t="shared" si="183"/>
        <v>0</v>
      </c>
      <c r="CV113" s="340">
        <f t="shared" si="184"/>
        <v>-1</v>
      </c>
    </row>
    <row r="114" spans="1:100" x14ac:dyDescent="0.25">
      <c r="A114" s="340" t="str">
        <f t="shared" si="117"/>
        <v>Miguel Angel Murillo</v>
      </c>
      <c r="B114" s="339"/>
      <c r="C114" s="339"/>
      <c r="D114" s="339" t="str">
        <f t="shared" si="118"/>
        <v>-</v>
      </c>
      <c r="E114" s="339" t="str">
        <f t="shared" si="119"/>
        <v>-</v>
      </c>
      <c r="F114" s="339" t="str">
        <f t="shared" si="120"/>
        <v>K</v>
      </c>
      <c r="G114" t="s">
        <v>98</v>
      </c>
      <c r="H114" t="s">
        <v>651</v>
      </c>
      <c r="I114" s="339" t="s">
        <v>652</v>
      </c>
      <c r="J114" t="s">
        <v>528</v>
      </c>
      <c r="K114" t="s">
        <v>198</v>
      </c>
      <c r="L114">
        <v>23</v>
      </c>
      <c r="M114" t="s">
        <v>93</v>
      </c>
      <c r="N114" t="s">
        <v>93</v>
      </c>
      <c r="O114" t="s">
        <v>40</v>
      </c>
      <c r="P114" s="3" t="s">
        <v>40</v>
      </c>
      <c r="Q114" t="s">
        <v>213</v>
      </c>
      <c r="R114" s="3" t="s">
        <v>214</v>
      </c>
      <c r="S114">
        <v>2</v>
      </c>
      <c r="T114">
        <v>4</v>
      </c>
      <c r="U114">
        <v>2</v>
      </c>
      <c r="V114">
        <v>6</v>
      </c>
      <c r="W114" s="3">
        <v>2</v>
      </c>
      <c r="X114">
        <v>2</v>
      </c>
      <c r="Y114">
        <v>4</v>
      </c>
      <c r="Z114">
        <v>2</v>
      </c>
      <c r="AA114">
        <v>7</v>
      </c>
      <c r="AB114" s="3">
        <v>2</v>
      </c>
      <c r="AC114">
        <v>4</v>
      </c>
      <c r="AD114">
        <v>2</v>
      </c>
      <c r="AE114">
        <v>1</v>
      </c>
      <c r="AF114" t="s">
        <v>35</v>
      </c>
      <c r="AG114" t="s">
        <v>35</v>
      </c>
      <c r="AH114" t="s">
        <v>35</v>
      </c>
      <c r="AI114" t="s">
        <v>35</v>
      </c>
      <c r="AJ114" t="s">
        <v>35</v>
      </c>
      <c r="AK114" t="s">
        <v>35</v>
      </c>
      <c r="AL114" t="s">
        <v>35</v>
      </c>
      <c r="AM114" s="3" t="s">
        <v>35</v>
      </c>
      <c r="AN114">
        <v>2</v>
      </c>
      <c r="AO114">
        <v>2</v>
      </c>
      <c r="AP114" s="3">
        <v>1</v>
      </c>
      <c r="AQ114" t="s">
        <v>35</v>
      </c>
      <c r="AR114" s="3">
        <v>0</v>
      </c>
      <c r="AS114" s="22">
        <f t="shared" si="153"/>
        <v>1.3333333333333335</v>
      </c>
      <c r="AT114" s="23" t="str">
        <f t="shared" si="154"/>
        <v>Minors</v>
      </c>
      <c r="AU114" s="22">
        <f t="shared" si="155"/>
        <v>1.6666666666666665</v>
      </c>
      <c r="AV114" s="22" t="str">
        <f t="shared" si="156"/>
        <v>Minors</v>
      </c>
      <c r="AW114" s="23">
        <f t="shared" si="157"/>
        <v>1.6666666666666665</v>
      </c>
      <c r="AX114" s="23" t="str">
        <f t="shared" si="158"/>
        <v>Minors</v>
      </c>
      <c r="AY114" s="64">
        <f t="shared" si="159"/>
        <v>0</v>
      </c>
      <c r="AZ114" s="65">
        <f t="shared" si="160"/>
        <v>0</v>
      </c>
      <c r="BA114" s="65">
        <f t="shared" si="161"/>
        <v>0</v>
      </c>
      <c r="BB114" s="65">
        <f t="shared" si="162"/>
        <v>0</v>
      </c>
      <c r="BC114" s="65">
        <f t="shared" si="163"/>
        <v>0</v>
      </c>
      <c r="BD114" s="65">
        <f t="shared" si="164"/>
        <v>0</v>
      </c>
      <c r="BE114" s="65">
        <f t="shared" si="165"/>
        <v>0</v>
      </c>
      <c r="BF114" s="65">
        <f t="shared" si="166"/>
        <v>0</v>
      </c>
      <c r="BG114" s="21">
        <f t="shared" si="167"/>
        <v>0</v>
      </c>
      <c r="BH114" s="64">
        <f t="shared" si="168"/>
        <v>0</v>
      </c>
      <c r="BI114" s="65">
        <f t="shared" si="169"/>
        <v>0</v>
      </c>
      <c r="BJ114" s="65">
        <f t="shared" si="170"/>
        <v>0</v>
      </c>
      <c r="BK114" s="65">
        <f t="shared" si="171"/>
        <v>0</v>
      </c>
      <c r="BL114" s="65">
        <f t="shared" si="172"/>
        <v>0</v>
      </c>
      <c r="BM114" s="65">
        <f t="shared" si="173"/>
        <v>0</v>
      </c>
      <c r="BN114" s="65">
        <f t="shared" si="174"/>
        <v>0</v>
      </c>
      <c r="BO114" s="65">
        <f t="shared" si="175"/>
        <v>0</v>
      </c>
      <c r="BP114" s="21">
        <f t="shared" si="176"/>
        <v>0</v>
      </c>
      <c r="BQ114" s="21">
        <f t="shared" si="177"/>
        <v>0</v>
      </c>
      <c r="BR114" s="24">
        <f t="shared" si="178"/>
        <v>0</v>
      </c>
      <c r="BS114" s="20" t="str">
        <f t="shared" si="179"/>
        <v/>
      </c>
      <c r="BT114" s="340" t="e">
        <f>IF(S114="-","-",VLOOKUP($A114,KALBat!$A$10:$AR$1193,BT$9,FALSE)-S114)</f>
        <v>#N/A</v>
      </c>
      <c r="BU114" s="340" t="e">
        <f>IF(T114="-","-",VLOOKUP($A114,KALBat!$A$10:$AR$1193,BU$9,FALSE)-T114)</f>
        <v>#N/A</v>
      </c>
      <c r="BV114" s="340" t="e">
        <f>IF(U114="-","-",VLOOKUP($A114,KALBat!$A$10:$AR$1193,BV$9,FALSE)-U114)</f>
        <v>#N/A</v>
      </c>
      <c r="BW114" s="340" t="e">
        <f>IF(V114="-","-",VLOOKUP($A114,KALBat!$A$10:$AR$1193,BW$9,FALSE)-V114)</f>
        <v>#N/A</v>
      </c>
      <c r="BX114" s="340" t="e">
        <f>IF(W114="-","-",VLOOKUP($A114,KALBat!$A$10:$AR$1193,BX$9,FALSE)-W114)</f>
        <v>#N/A</v>
      </c>
      <c r="BY114" s="340" t="e">
        <f>IF(X114="-","-",VLOOKUP($A114,KALBat!$A$10:$AR$1193,BY$9,FALSE)-X114)</f>
        <v>#N/A</v>
      </c>
      <c r="BZ114" s="340" t="e">
        <f>IF(Y114="-","-",VLOOKUP($A114,KALBat!$A$10:$AR$1193,BZ$9,FALSE)-Y114)</f>
        <v>#N/A</v>
      </c>
      <c r="CA114" s="340" t="e">
        <f>IF(Z114="-","-",VLOOKUP($A114,KALBat!$A$10:$AR$1193,CA$9,FALSE)-Z114)</f>
        <v>#N/A</v>
      </c>
      <c r="CB114" s="340" t="e">
        <f>IF(AA114="-","-",VLOOKUP($A114,KALBat!$A$10:$AR$1193,CB$9,FALSE)-AA114)</f>
        <v>#N/A</v>
      </c>
      <c r="CC114" s="340" t="e">
        <f>IF(AB114="-","-",VLOOKUP($A114,KALBat!$A$10:$AR$1193,CC$9,FALSE)-AB114)</f>
        <v>#N/A</v>
      </c>
      <c r="CD114" s="340" t="e">
        <f>IF(AC114="-","-",VLOOKUP($A114,KALBat!$A$10:$AR$1193,CD$9,FALSE)-AC114)</f>
        <v>#N/A</v>
      </c>
      <c r="CE114" s="340" t="e">
        <f>IF(AD114="-","-",VLOOKUP($A114,KALBat!$A$10:$AR$1193,CE$9,FALSE)-AD114)</f>
        <v>#N/A</v>
      </c>
      <c r="CF114" s="340" t="e">
        <f>IF(AE114="-","-",VLOOKUP($A114,KALBat!$A$10:$AR$1193,CF$9,FALSE)-AE114)</f>
        <v>#N/A</v>
      </c>
      <c r="CG114" s="340" t="str">
        <f>IF(AF114="-","-",VLOOKUP($A114,KALBat!$A$10:$AR$1193,CG$9,FALSE)-AF114)</f>
        <v>-</v>
      </c>
      <c r="CH114" s="340" t="str">
        <f>IF(AG114="-","-",VLOOKUP($A114,KALBat!$A$10:$AR$1193,CH$9,FALSE)-AG114)</f>
        <v>-</v>
      </c>
      <c r="CI114" s="340" t="str">
        <f>IF(AH114="-","-",VLOOKUP($A114,KALBat!$A$10:$AR$1193,CI$9,FALSE)-AH114)</f>
        <v>-</v>
      </c>
      <c r="CJ114" s="340" t="str">
        <f>IF(AI114="-","-",VLOOKUP($A114,KALBat!$A$10:$AR$1193,CJ$9,FALSE)-AI114)</f>
        <v>-</v>
      </c>
      <c r="CK114" s="340" t="str">
        <f>IF(AJ114="-","-",VLOOKUP($A114,KALBat!$A$10:$AR$1193,CK$9,FALSE)-AJ114)</f>
        <v>-</v>
      </c>
      <c r="CL114" s="340" t="str">
        <f>IF(AK114="-","-",VLOOKUP($A114,KALBat!$A$10:$AR$1193,CL$9,FALSE)-AK114)</f>
        <v>-</v>
      </c>
      <c r="CM114" s="340" t="str">
        <f>IF(AL114="-","-",VLOOKUP($A114,KALBat!$A$10:$AR$1193,CM$9,FALSE)-AL114)</f>
        <v>-</v>
      </c>
      <c r="CN114" s="340" t="str">
        <f>IF(AM114="-","-",VLOOKUP($A114,KALBat!$A$10:$AR$1193,CN$9,FALSE)-AM114)</f>
        <v>-</v>
      </c>
      <c r="CO114" s="340" t="e">
        <f>IF(AN114="-","-",VLOOKUP($A114,KALBat!$A$10:$AR$1193,CO$9,FALSE)-AN114)</f>
        <v>#N/A</v>
      </c>
      <c r="CP114" s="340" t="e">
        <f>IF(AO114="-","-",VLOOKUP($A114,KALBat!$A$10:$AR$1193,CP$9,FALSE)-AO114)</f>
        <v>#N/A</v>
      </c>
      <c r="CQ114" s="340" t="e">
        <f>IF(AP114="-","-",VLOOKUP($A114,KALBat!$A$10:$AR$1193,CQ$9,FALSE)-AP114)</f>
        <v>#N/A</v>
      </c>
      <c r="CR114" s="340" t="e">
        <f t="shared" si="180"/>
        <v>#N/A</v>
      </c>
      <c r="CS114" s="340" t="e">
        <f t="shared" si="181"/>
        <v>#N/A</v>
      </c>
      <c r="CT114" s="340" t="e">
        <f t="shared" si="182"/>
        <v>#N/A</v>
      </c>
      <c r="CU114" s="340" t="e">
        <f t="shared" si="183"/>
        <v>#N/A</v>
      </c>
      <c r="CV114" s="340" t="e">
        <f t="shared" si="184"/>
        <v>#N/A</v>
      </c>
    </row>
    <row r="115" spans="1:100" x14ac:dyDescent="0.25">
      <c r="A115" s="340" t="str">
        <f t="shared" si="117"/>
        <v>Joswa Namdi</v>
      </c>
      <c r="B115" s="339"/>
      <c r="C115" s="339"/>
      <c r="D115" s="339" t="str">
        <f t="shared" si="118"/>
        <v>-</v>
      </c>
      <c r="E115" s="339" t="str">
        <f t="shared" si="119"/>
        <v>-</v>
      </c>
      <c r="F115" s="339" t="str">
        <f t="shared" si="120"/>
        <v>K</v>
      </c>
      <c r="G115" t="s">
        <v>89</v>
      </c>
      <c r="H115" t="s">
        <v>653</v>
      </c>
      <c r="I115" s="339" t="s">
        <v>654</v>
      </c>
      <c r="J115" t="s">
        <v>468</v>
      </c>
      <c r="K115" t="s">
        <v>18</v>
      </c>
      <c r="L115">
        <v>18</v>
      </c>
      <c r="M115" t="s">
        <v>94</v>
      </c>
      <c r="N115" t="s">
        <v>94</v>
      </c>
      <c r="O115" t="s">
        <v>40</v>
      </c>
      <c r="P115" s="3" t="s">
        <v>40</v>
      </c>
      <c r="Q115" t="s">
        <v>215</v>
      </c>
      <c r="R115" s="3" t="s">
        <v>214</v>
      </c>
      <c r="S115">
        <v>2</v>
      </c>
      <c r="T115">
        <v>1</v>
      </c>
      <c r="U115">
        <v>1</v>
      </c>
      <c r="V115">
        <v>1</v>
      </c>
      <c r="W115" s="3">
        <v>2</v>
      </c>
      <c r="X115">
        <v>6</v>
      </c>
      <c r="Y115">
        <v>1</v>
      </c>
      <c r="Z115">
        <v>1</v>
      </c>
      <c r="AA115">
        <v>1</v>
      </c>
      <c r="AB115" s="3">
        <v>5</v>
      </c>
      <c r="AC115">
        <v>5</v>
      </c>
      <c r="AD115">
        <v>6</v>
      </c>
      <c r="AE115">
        <v>1</v>
      </c>
      <c r="AF115" t="s">
        <v>35</v>
      </c>
      <c r="AG115">
        <v>2</v>
      </c>
      <c r="AH115" t="s">
        <v>35</v>
      </c>
      <c r="AI115" t="s">
        <v>35</v>
      </c>
      <c r="AJ115" t="s">
        <v>35</v>
      </c>
      <c r="AK115">
        <v>3</v>
      </c>
      <c r="AL115">
        <v>3</v>
      </c>
      <c r="AM115" s="3">
        <v>3</v>
      </c>
      <c r="AN115">
        <v>8</v>
      </c>
      <c r="AO115">
        <v>6</v>
      </c>
      <c r="AP115" s="3">
        <v>4</v>
      </c>
      <c r="AQ115" t="s">
        <v>35</v>
      </c>
      <c r="AR115" s="3">
        <v>0</v>
      </c>
      <c r="AS115" s="22">
        <f t="shared" si="153"/>
        <v>-0.66666666666666674</v>
      </c>
      <c r="AT115" s="23" t="str">
        <f t="shared" si="154"/>
        <v>Minors</v>
      </c>
      <c r="AU115" s="22">
        <f t="shared" si="155"/>
        <v>2.6666666666666665</v>
      </c>
      <c r="AV115" s="22" t="str">
        <f t="shared" si="156"/>
        <v>Minors</v>
      </c>
      <c r="AW115" s="23">
        <f t="shared" si="157"/>
        <v>2.6666666666666665</v>
      </c>
      <c r="AX115" s="23" t="str">
        <f t="shared" si="158"/>
        <v>Minors</v>
      </c>
      <c r="AY115" s="64">
        <f t="shared" si="159"/>
        <v>0</v>
      </c>
      <c r="AZ115" s="65">
        <f t="shared" si="160"/>
        <v>0</v>
      </c>
      <c r="BA115" s="65">
        <f t="shared" si="161"/>
        <v>0</v>
      </c>
      <c r="BB115" s="65">
        <f t="shared" si="162"/>
        <v>0</v>
      </c>
      <c r="BC115" s="65">
        <f t="shared" si="163"/>
        <v>0</v>
      </c>
      <c r="BD115" s="65">
        <f t="shared" si="164"/>
        <v>0</v>
      </c>
      <c r="BE115" s="65">
        <f t="shared" si="165"/>
        <v>0</v>
      </c>
      <c r="BF115" s="65">
        <f t="shared" si="166"/>
        <v>0</v>
      </c>
      <c r="BG115" s="21">
        <f t="shared" si="167"/>
        <v>0</v>
      </c>
      <c r="BH115" s="64">
        <f t="shared" si="168"/>
        <v>0</v>
      </c>
      <c r="BI115" s="65">
        <f t="shared" si="169"/>
        <v>0</v>
      </c>
      <c r="BJ115" s="65">
        <f t="shared" si="170"/>
        <v>0</v>
      </c>
      <c r="BK115" s="65">
        <f t="shared" si="171"/>
        <v>0</v>
      </c>
      <c r="BL115" s="65">
        <f t="shared" si="172"/>
        <v>0</v>
      </c>
      <c r="BM115" s="65">
        <f t="shared" si="173"/>
        <v>0</v>
      </c>
      <c r="BN115" s="65">
        <f t="shared" si="174"/>
        <v>0</v>
      </c>
      <c r="BO115" s="65">
        <f t="shared" si="175"/>
        <v>0</v>
      </c>
      <c r="BP115" s="21">
        <f t="shared" si="176"/>
        <v>0</v>
      </c>
      <c r="BQ115" s="21">
        <f t="shared" si="177"/>
        <v>1</v>
      </c>
      <c r="BR115" s="24">
        <f t="shared" si="178"/>
        <v>0</v>
      </c>
      <c r="BS115" s="20" t="str">
        <f t="shared" si="179"/>
        <v/>
      </c>
      <c r="BT115" s="340">
        <f>IF(S115="-","-",VLOOKUP($A115,KALBat!$A$10:$AR$1193,BT$9,FALSE)-S115)</f>
        <v>0</v>
      </c>
      <c r="BU115" s="340">
        <f>IF(T115="-","-",VLOOKUP($A115,KALBat!$A$10:$AR$1193,BU$9,FALSE)-T115)</f>
        <v>1</v>
      </c>
      <c r="BV115" s="340">
        <f>IF(U115="-","-",VLOOKUP($A115,KALBat!$A$10:$AR$1193,BV$9,FALSE)-U115)</f>
        <v>0</v>
      </c>
      <c r="BW115" s="340">
        <f>IF(V115="-","-",VLOOKUP($A115,KALBat!$A$10:$AR$1193,BW$9,FALSE)-V115)</f>
        <v>0</v>
      </c>
      <c r="BX115" s="340">
        <f>IF(W115="-","-",VLOOKUP($A115,KALBat!$A$10:$AR$1193,BX$9,FALSE)-W115)</f>
        <v>0</v>
      </c>
      <c r="BY115" s="340">
        <f>IF(X115="-","-",VLOOKUP($A115,KALBat!$A$10:$AR$1193,BY$9,FALSE)-X115)</f>
        <v>-1</v>
      </c>
      <c r="BZ115" s="340">
        <f>IF(Y115="-","-",VLOOKUP($A115,KALBat!$A$10:$AR$1193,BZ$9,FALSE)-Y115)</f>
        <v>1</v>
      </c>
      <c r="CA115" s="340">
        <f>IF(Z115="-","-",VLOOKUP($A115,KALBat!$A$10:$AR$1193,CA$9,FALSE)-Z115)</f>
        <v>0</v>
      </c>
      <c r="CB115" s="340">
        <f>IF(AA115="-","-",VLOOKUP($A115,KALBat!$A$10:$AR$1193,CB$9,FALSE)-AA115)</f>
        <v>1</v>
      </c>
      <c r="CC115" s="340">
        <f>IF(AB115="-","-",VLOOKUP($A115,KALBat!$A$10:$AR$1193,CC$9,FALSE)-AB115)</f>
        <v>0</v>
      </c>
      <c r="CD115" s="340">
        <f>IF(AC115="-","-",VLOOKUP($A115,KALBat!$A$10:$AR$1193,CD$9,FALSE)-AC115)</f>
        <v>1</v>
      </c>
      <c r="CE115" s="340">
        <f>IF(AD115="-","-",VLOOKUP($A115,KALBat!$A$10:$AR$1193,CE$9,FALSE)-AD115)</f>
        <v>0</v>
      </c>
      <c r="CF115" s="340">
        <f>IF(AE115="-","-",VLOOKUP($A115,KALBat!$A$10:$AR$1193,CF$9,FALSE)-AE115)</f>
        <v>0</v>
      </c>
      <c r="CG115" s="340" t="str">
        <f>IF(AF115="-","-",VLOOKUP($A115,KALBat!$A$10:$AR$1193,CG$9,FALSE)-AF115)</f>
        <v>-</v>
      </c>
      <c r="CH115" s="340">
        <f>IF(AG115="-","-",VLOOKUP($A115,KALBat!$A$10:$AR$1193,CH$9,FALSE)-AG115)</f>
        <v>1</v>
      </c>
      <c r="CI115" s="340" t="str">
        <f>IF(AH115="-","-",VLOOKUP($A115,KALBat!$A$10:$AR$1193,CI$9,FALSE)-AH115)</f>
        <v>-</v>
      </c>
      <c r="CJ115" s="340" t="str">
        <f>IF(AI115="-","-",VLOOKUP($A115,KALBat!$A$10:$AR$1193,CJ$9,FALSE)-AI115)</f>
        <v>-</v>
      </c>
      <c r="CK115" s="340" t="str">
        <f>IF(AJ115="-","-",VLOOKUP($A115,KALBat!$A$10:$AR$1193,CK$9,FALSE)-AJ115)</f>
        <v>-</v>
      </c>
      <c r="CL115" s="340">
        <f>IF(AK115="-","-",VLOOKUP($A115,KALBat!$A$10:$AR$1193,CL$9,FALSE)-AK115)</f>
        <v>1</v>
      </c>
      <c r="CM115" s="340">
        <f>IF(AL115="-","-",VLOOKUP($A115,KALBat!$A$10:$AR$1193,CM$9,FALSE)-AL115)</f>
        <v>1</v>
      </c>
      <c r="CN115" s="340">
        <f>IF(AM115="-","-",VLOOKUP($A115,KALBat!$A$10:$AR$1193,CN$9,FALSE)-AM115)</f>
        <v>1</v>
      </c>
      <c r="CO115" s="340">
        <f>IF(AN115="-","-",VLOOKUP($A115,KALBat!$A$10:$AR$1193,CO$9,FALSE)-AN115)</f>
        <v>0</v>
      </c>
      <c r="CP115" s="340">
        <f>IF(AO115="-","-",VLOOKUP($A115,KALBat!$A$10:$AR$1193,CP$9,FALSE)-AO115)</f>
        <v>1</v>
      </c>
      <c r="CQ115" s="340">
        <f>IF(AP115="-","-",VLOOKUP($A115,KALBat!$A$10:$AR$1193,CQ$9,FALSE)-AP115)</f>
        <v>0</v>
      </c>
      <c r="CR115" s="340">
        <f t="shared" si="180"/>
        <v>1</v>
      </c>
      <c r="CS115" s="340">
        <f t="shared" si="181"/>
        <v>1</v>
      </c>
      <c r="CT115" s="340">
        <f t="shared" si="182"/>
        <v>5</v>
      </c>
      <c r="CU115" s="340">
        <f t="shared" si="183"/>
        <v>1</v>
      </c>
      <c r="CV115" s="340">
        <f t="shared" si="184"/>
        <v>8</v>
      </c>
    </row>
    <row r="116" spans="1:100" x14ac:dyDescent="0.25">
      <c r="A116" s="340" t="str">
        <f t="shared" si="117"/>
        <v>Pedro Novaro</v>
      </c>
      <c r="B116" s="339"/>
      <c r="C116" s="339"/>
      <c r="D116" s="339" t="str">
        <f t="shared" si="118"/>
        <v>-</v>
      </c>
      <c r="E116" s="339" t="str">
        <f t="shared" si="119"/>
        <v>-</v>
      </c>
      <c r="F116" s="339" t="str">
        <f t="shared" si="120"/>
        <v>K</v>
      </c>
      <c r="G116" t="s">
        <v>98</v>
      </c>
      <c r="H116" t="s">
        <v>501</v>
      </c>
      <c r="I116" s="339" t="s">
        <v>657</v>
      </c>
      <c r="J116" t="s">
        <v>533</v>
      </c>
      <c r="K116" t="s">
        <v>199</v>
      </c>
      <c r="L116">
        <v>19</v>
      </c>
      <c r="M116" t="s">
        <v>94</v>
      </c>
      <c r="N116" t="s">
        <v>94</v>
      </c>
      <c r="O116" t="s">
        <v>40</v>
      </c>
      <c r="P116" s="3" t="s">
        <v>36</v>
      </c>
      <c r="Q116" t="s">
        <v>214</v>
      </c>
      <c r="R116" s="3" t="s">
        <v>214</v>
      </c>
      <c r="S116">
        <v>2</v>
      </c>
      <c r="T116">
        <v>4</v>
      </c>
      <c r="U116">
        <v>2</v>
      </c>
      <c r="V116">
        <v>1</v>
      </c>
      <c r="W116" s="3">
        <v>3</v>
      </c>
      <c r="X116">
        <v>3</v>
      </c>
      <c r="Y116">
        <v>5</v>
      </c>
      <c r="Z116">
        <v>2</v>
      </c>
      <c r="AA116">
        <v>3</v>
      </c>
      <c r="AB116" s="3">
        <v>6</v>
      </c>
      <c r="AC116">
        <v>5</v>
      </c>
      <c r="AD116">
        <v>4</v>
      </c>
      <c r="AE116">
        <v>1</v>
      </c>
      <c r="AF116" t="s">
        <v>35</v>
      </c>
      <c r="AG116" t="s">
        <v>35</v>
      </c>
      <c r="AH116" t="s">
        <v>35</v>
      </c>
      <c r="AI116" t="s">
        <v>35</v>
      </c>
      <c r="AJ116" t="s">
        <v>35</v>
      </c>
      <c r="AK116" t="s">
        <v>35</v>
      </c>
      <c r="AL116" t="s">
        <v>35</v>
      </c>
      <c r="AM116" s="3" t="s">
        <v>35</v>
      </c>
      <c r="AN116">
        <v>1</v>
      </c>
      <c r="AO116">
        <v>2</v>
      </c>
      <c r="AP116" s="3">
        <v>1</v>
      </c>
      <c r="AQ116" t="s">
        <v>35</v>
      </c>
      <c r="AR116" s="3">
        <v>0</v>
      </c>
      <c r="AS116" s="22">
        <f t="shared" si="153"/>
        <v>-0.33333333333333326</v>
      </c>
      <c r="AT116" s="23" t="str">
        <f t="shared" si="154"/>
        <v>Minors</v>
      </c>
      <c r="AU116" s="22">
        <f t="shared" si="155"/>
        <v>1.1666666666666665</v>
      </c>
      <c r="AV116" s="22" t="str">
        <f t="shared" si="156"/>
        <v>Minors</v>
      </c>
      <c r="AW116" s="23">
        <f t="shared" si="157"/>
        <v>1.1666666666666665</v>
      </c>
      <c r="AX116" s="23" t="str">
        <f t="shared" si="158"/>
        <v>Minors</v>
      </c>
      <c r="AY116" s="64">
        <f t="shared" si="159"/>
        <v>0</v>
      </c>
      <c r="AZ116" s="65">
        <f t="shared" si="160"/>
        <v>0</v>
      </c>
      <c r="BA116" s="65">
        <f t="shared" si="161"/>
        <v>0</v>
      </c>
      <c r="BB116" s="65">
        <f t="shared" si="162"/>
        <v>0</v>
      </c>
      <c r="BC116" s="65">
        <f t="shared" si="163"/>
        <v>0</v>
      </c>
      <c r="BD116" s="65">
        <f t="shared" si="164"/>
        <v>0</v>
      </c>
      <c r="BE116" s="65">
        <f t="shared" si="165"/>
        <v>0</v>
      </c>
      <c r="BF116" s="65">
        <f t="shared" si="166"/>
        <v>0</v>
      </c>
      <c r="BG116" s="21">
        <f t="shared" si="167"/>
        <v>0</v>
      </c>
      <c r="BH116" s="64">
        <f t="shared" si="168"/>
        <v>0</v>
      </c>
      <c r="BI116" s="65">
        <f t="shared" si="169"/>
        <v>0</v>
      </c>
      <c r="BJ116" s="65">
        <f t="shared" si="170"/>
        <v>0</v>
      </c>
      <c r="BK116" s="65">
        <f t="shared" si="171"/>
        <v>0</v>
      </c>
      <c r="BL116" s="65">
        <f t="shared" si="172"/>
        <v>0</v>
      </c>
      <c r="BM116" s="65">
        <f t="shared" si="173"/>
        <v>0</v>
      </c>
      <c r="BN116" s="65">
        <f t="shared" si="174"/>
        <v>0</v>
      </c>
      <c r="BO116" s="65">
        <f t="shared" si="175"/>
        <v>0</v>
      </c>
      <c r="BP116" s="21">
        <f t="shared" si="176"/>
        <v>0</v>
      </c>
      <c r="BQ116" s="21">
        <f t="shared" si="177"/>
        <v>0</v>
      </c>
      <c r="BR116" s="24">
        <f t="shared" si="178"/>
        <v>0</v>
      </c>
      <c r="BS116" s="20" t="str">
        <f t="shared" si="179"/>
        <v/>
      </c>
      <c r="BT116" s="340" t="e">
        <f>IF(S116="-","-",VLOOKUP($A116,KALBat!$A$10:$AR$1193,BT$9,FALSE)-S116)</f>
        <v>#N/A</v>
      </c>
      <c r="BU116" s="340" t="e">
        <f>IF(T116="-","-",VLOOKUP($A116,KALBat!$A$10:$AR$1193,BU$9,FALSE)-T116)</f>
        <v>#N/A</v>
      </c>
      <c r="BV116" s="340" t="e">
        <f>IF(U116="-","-",VLOOKUP($A116,KALBat!$A$10:$AR$1193,BV$9,FALSE)-U116)</f>
        <v>#N/A</v>
      </c>
      <c r="BW116" s="340" t="e">
        <f>IF(V116="-","-",VLOOKUP($A116,KALBat!$A$10:$AR$1193,BW$9,FALSE)-V116)</f>
        <v>#N/A</v>
      </c>
      <c r="BX116" s="340" t="e">
        <f>IF(W116="-","-",VLOOKUP($A116,KALBat!$A$10:$AR$1193,BX$9,FALSE)-W116)</f>
        <v>#N/A</v>
      </c>
      <c r="BY116" s="340" t="e">
        <f>IF(X116="-","-",VLOOKUP($A116,KALBat!$A$10:$AR$1193,BY$9,FALSE)-X116)</f>
        <v>#N/A</v>
      </c>
      <c r="BZ116" s="340" t="e">
        <f>IF(Y116="-","-",VLOOKUP($A116,KALBat!$A$10:$AR$1193,BZ$9,FALSE)-Y116)</f>
        <v>#N/A</v>
      </c>
      <c r="CA116" s="340" t="e">
        <f>IF(Z116="-","-",VLOOKUP($A116,KALBat!$A$10:$AR$1193,CA$9,FALSE)-Z116)</f>
        <v>#N/A</v>
      </c>
      <c r="CB116" s="340" t="e">
        <f>IF(AA116="-","-",VLOOKUP($A116,KALBat!$A$10:$AR$1193,CB$9,FALSE)-AA116)</f>
        <v>#N/A</v>
      </c>
      <c r="CC116" s="340" t="e">
        <f>IF(AB116="-","-",VLOOKUP($A116,KALBat!$A$10:$AR$1193,CC$9,FALSE)-AB116)</f>
        <v>#N/A</v>
      </c>
      <c r="CD116" s="340" t="e">
        <f>IF(AC116="-","-",VLOOKUP($A116,KALBat!$A$10:$AR$1193,CD$9,FALSE)-AC116)</f>
        <v>#N/A</v>
      </c>
      <c r="CE116" s="340" t="e">
        <f>IF(AD116="-","-",VLOOKUP($A116,KALBat!$A$10:$AR$1193,CE$9,FALSE)-AD116)</f>
        <v>#N/A</v>
      </c>
      <c r="CF116" s="340" t="e">
        <f>IF(AE116="-","-",VLOOKUP($A116,KALBat!$A$10:$AR$1193,CF$9,FALSE)-AE116)</f>
        <v>#N/A</v>
      </c>
      <c r="CG116" s="340" t="str">
        <f>IF(AF116="-","-",VLOOKUP($A116,KALBat!$A$10:$AR$1193,CG$9,FALSE)-AF116)</f>
        <v>-</v>
      </c>
      <c r="CH116" s="340" t="str">
        <f>IF(AG116="-","-",VLOOKUP($A116,KALBat!$A$10:$AR$1193,CH$9,FALSE)-AG116)</f>
        <v>-</v>
      </c>
      <c r="CI116" s="340" t="str">
        <f>IF(AH116="-","-",VLOOKUP($A116,KALBat!$A$10:$AR$1193,CI$9,FALSE)-AH116)</f>
        <v>-</v>
      </c>
      <c r="CJ116" s="340" t="str">
        <f>IF(AI116="-","-",VLOOKUP($A116,KALBat!$A$10:$AR$1193,CJ$9,FALSE)-AI116)</f>
        <v>-</v>
      </c>
      <c r="CK116" s="340" t="str">
        <f>IF(AJ116="-","-",VLOOKUP($A116,KALBat!$A$10:$AR$1193,CK$9,FALSE)-AJ116)</f>
        <v>-</v>
      </c>
      <c r="CL116" s="340" t="str">
        <f>IF(AK116="-","-",VLOOKUP($A116,KALBat!$A$10:$AR$1193,CL$9,FALSE)-AK116)</f>
        <v>-</v>
      </c>
      <c r="CM116" s="340" t="str">
        <f>IF(AL116="-","-",VLOOKUP($A116,KALBat!$A$10:$AR$1193,CM$9,FALSE)-AL116)</f>
        <v>-</v>
      </c>
      <c r="CN116" s="340" t="str">
        <f>IF(AM116="-","-",VLOOKUP($A116,KALBat!$A$10:$AR$1193,CN$9,FALSE)-AM116)</f>
        <v>-</v>
      </c>
      <c r="CO116" s="340" t="e">
        <f>IF(AN116="-","-",VLOOKUP($A116,KALBat!$A$10:$AR$1193,CO$9,FALSE)-AN116)</f>
        <v>#N/A</v>
      </c>
      <c r="CP116" s="340" t="e">
        <f>IF(AO116="-","-",VLOOKUP($A116,KALBat!$A$10:$AR$1193,CP$9,FALSE)-AO116)</f>
        <v>#N/A</v>
      </c>
      <c r="CQ116" s="340" t="e">
        <f>IF(AP116="-","-",VLOOKUP($A116,KALBat!$A$10:$AR$1193,CQ$9,FALSE)-AP116)</f>
        <v>#N/A</v>
      </c>
      <c r="CR116" s="340" t="e">
        <f t="shared" si="180"/>
        <v>#N/A</v>
      </c>
      <c r="CS116" s="340" t="e">
        <f t="shared" si="181"/>
        <v>#N/A</v>
      </c>
      <c r="CT116" s="340" t="e">
        <f t="shared" si="182"/>
        <v>#N/A</v>
      </c>
      <c r="CU116" s="340" t="e">
        <f t="shared" si="183"/>
        <v>#N/A</v>
      </c>
      <c r="CV116" s="340" t="e">
        <f t="shared" si="184"/>
        <v>#N/A</v>
      </c>
    </row>
    <row r="117" spans="1:100" x14ac:dyDescent="0.25">
      <c r="A117" s="340" t="str">
        <f t="shared" si="117"/>
        <v>Al O'Neill</v>
      </c>
      <c r="B117" s="339"/>
      <c r="C117" s="339"/>
      <c r="D117" s="339" t="str">
        <f t="shared" si="118"/>
        <v>-</v>
      </c>
      <c r="E117" s="339" t="str">
        <f t="shared" si="119"/>
        <v>-</v>
      </c>
      <c r="F117" s="339" t="str">
        <f t="shared" si="120"/>
        <v>K</v>
      </c>
      <c r="G117" t="s">
        <v>98</v>
      </c>
      <c r="H117" t="s">
        <v>658</v>
      </c>
      <c r="I117" s="339" t="s">
        <v>659</v>
      </c>
      <c r="J117" t="s">
        <v>528</v>
      </c>
      <c r="K117" t="s">
        <v>198</v>
      </c>
      <c r="L117">
        <v>23</v>
      </c>
      <c r="M117" t="s">
        <v>94</v>
      </c>
      <c r="N117" t="s">
        <v>94</v>
      </c>
      <c r="O117" t="s">
        <v>40</v>
      </c>
      <c r="P117" s="3" t="s">
        <v>40</v>
      </c>
      <c r="Q117" t="s">
        <v>214</v>
      </c>
      <c r="R117" s="3" t="s">
        <v>214</v>
      </c>
      <c r="S117">
        <v>2</v>
      </c>
      <c r="T117">
        <v>2</v>
      </c>
      <c r="U117">
        <v>2</v>
      </c>
      <c r="V117">
        <v>1</v>
      </c>
      <c r="W117" s="3">
        <v>2</v>
      </c>
      <c r="X117">
        <v>3</v>
      </c>
      <c r="Y117">
        <v>4</v>
      </c>
      <c r="Z117">
        <v>2</v>
      </c>
      <c r="AA117">
        <v>2</v>
      </c>
      <c r="AB117" s="3">
        <v>3</v>
      </c>
      <c r="AC117">
        <v>8</v>
      </c>
      <c r="AD117">
        <v>6</v>
      </c>
      <c r="AE117">
        <v>1</v>
      </c>
      <c r="AF117" t="s">
        <v>35</v>
      </c>
      <c r="AG117" t="s">
        <v>35</v>
      </c>
      <c r="AH117" t="s">
        <v>35</v>
      </c>
      <c r="AI117" t="s">
        <v>35</v>
      </c>
      <c r="AJ117" t="s">
        <v>35</v>
      </c>
      <c r="AK117" t="s">
        <v>35</v>
      </c>
      <c r="AL117" t="s">
        <v>35</v>
      </c>
      <c r="AM117" s="3" t="s">
        <v>35</v>
      </c>
      <c r="AN117">
        <v>1</v>
      </c>
      <c r="AO117">
        <v>1</v>
      </c>
      <c r="AP117" s="3">
        <v>1</v>
      </c>
      <c r="AQ117" t="s">
        <v>35</v>
      </c>
      <c r="AR117" s="3" t="s">
        <v>38</v>
      </c>
      <c r="AS117" s="22">
        <f t="shared" si="153"/>
        <v>-0.33333333333333326</v>
      </c>
      <c r="AT117" s="23" t="str">
        <f t="shared" si="154"/>
        <v>Minors</v>
      </c>
      <c r="AU117" s="22">
        <f t="shared" si="155"/>
        <v>0.83333333333333348</v>
      </c>
      <c r="AV117" s="22" t="str">
        <f t="shared" si="156"/>
        <v>Minors</v>
      </c>
      <c r="AW117" s="23">
        <f t="shared" si="157"/>
        <v>0.83333333333333348</v>
      </c>
      <c r="AX117" s="23" t="str">
        <f t="shared" si="158"/>
        <v>Minors</v>
      </c>
      <c r="AY117" s="64">
        <f t="shared" si="159"/>
        <v>0</v>
      </c>
      <c r="AZ117" s="65">
        <f t="shared" si="160"/>
        <v>0</v>
      </c>
      <c r="BA117" s="65">
        <f t="shared" si="161"/>
        <v>0</v>
      </c>
      <c r="BB117" s="65">
        <f t="shared" si="162"/>
        <v>0</v>
      </c>
      <c r="BC117" s="65">
        <f t="shared" si="163"/>
        <v>0</v>
      </c>
      <c r="BD117" s="65">
        <f t="shared" si="164"/>
        <v>0</v>
      </c>
      <c r="BE117" s="65">
        <f t="shared" si="165"/>
        <v>0</v>
      </c>
      <c r="BF117" s="65">
        <f t="shared" si="166"/>
        <v>0</v>
      </c>
      <c r="BG117" s="21">
        <f t="shared" si="167"/>
        <v>0</v>
      </c>
      <c r="BH117" s="64">
        <f t="shared" si="168"/>
        <v>0</v>
      </c>
      <c r="BI117" s="65">
        <f t="shared" si="169"/>
        <v>0</v>
      </c>
      <c r="BJ117" s="65">
        <f t="shared" si="170"/>
        <v>0</v>
      </c>
      <c r="BK117" s="65">
        <f t="shared" si="171"/>
        <v>0</v>
      </c>
      <c r="BL117" s="65">
        <f t="shared" si="172"/>
        <v>0</v>
      </c>
      <c r="BM117" s="65">
        <f t="shared" si="173"/>
        <v>0</v>
      </c>
      <c r="BN117" s="65">
        <f t="shared" si="174"/>
        <v>0</v>
      </c>
      <c r="BO117" s="65">
        <f t="shared" si="175"/>
        <v>0</v>
      </c>
      <c r="BP117" s="21">
        <f t="shared" si="176"/>
        <v>0</v>
      </c>
      <c r="BQ117" s="21">
        <f t="shared" si="177"/>
        <v>0</v>
      </c>
      <c r="BR117" s="24">
        <f t="shared" si="178"/>
        <v>0</v>
      </c>
      <c r="BS117" s="20" t="str">
        <f t="shared" si="179"/>
        <v/>
      </c>
      <c r="BT117" s="340" t="e">
        <f>IF(S117="-","-",VLOOKUP($A117,KALBat!$A$10:$AR$1193,BT$9,FALSE)-S117)</f>
        <v>#N/A</v>
      </c>
      <c r="BU117" s="340" t="e">
        <f>IF(T117="-","-",VLOOKUP($A117,KALBat!$A$10:$AR$1193,BU$9,FALSE)-T117)</f>
        <v>#N/A</v>
      </c>
      <c r="BV117" s="340" t="e">
        <f>IF(U117="-","-",VLOOKUP($A117,KALBat!$A$10:$AR$1193,BV$9,FALSE)-U117)</f>
        <v>#N/A</v>
      </c>
      <c r="BW117" s="340" t="e">
        <f>IF(V117="-","-",VLOOKUP($A117,KALBat!$A$10:$AR$1193,BW$9,FALSE)-V117)</f>
        <v>#N/A</v>
      </c>
      <c r="BX117" s="340" t="e">
        <f>IF(W117="-","-",VLOOKUP($A117,KALBat!$A$10:$AR$1193,BX$9,FALSE)-W117)</f>
        <v>#N/A</v>
      </c>
      <c r="BY117" s="340" t="e">
        <f>IF(X117="-","-",VLOOKUP($A117,KALBat!$A$10:$AR$1193,BY$9,FALSE)-X117)</f>
        <v>#N/A</v>
      </c>
      <c r="BZ117" s="340" t="e">
        <f>IF(Y117="-","-",VLOOKUP($A117,KALBat!$A$10:$AR$1193,BZ$9,FALSE)-Y117)</f>
        <v>#N/A</v>
      </c>
      <c r="CA117" s="340" t="e">
        <f>IF(Z117="-","-",VLOOKUP($A117,KALBat!$A$10:$AR$1193,CA$9,FALSE)-Z117)</f>
        <v>#N/A</v>
      </c>
      <c r="CB117" s="340" t="e">
        <f>IF(AA117="-","-",VLOOKUP($A117,KALBat!$A$10:$AR$1193,CB$9,FALSE)-AA117)</f>
        <v>#N/A</v>
      </c>
      <c r="CC117" s="340" t="e">
        <f>IF(AB117="-","-",VLOOKUP($A117,KALBat!$A$10:$AR$1193,CC$9,FALSE)-AB117)</f>
        <v>#N/A</v>
      </c>
      <c r="CD117" s="340" t="e">
        <f>IF(AC117="-","-",VLOOKUP($A117,KALBat!$A$10:$AR$1193,CD$9,FALSE)-AC117)</f>
        <v>#N/A</v>
      </c>
      <c r="CE117" s="340" t="e">
        <f>IF(AD117="-","-",VLOOKUP($A117,KALBat!$A$10:$AR$1193,CE$9,FALSE)-AD117)</f>
        <v>#N/A</v>
      </c>
      <c r="CF117" s="340" t="e">
        <f>IF(AE117="-","-",VLOOKUP($A117,KALBat!$A$10:$AR$1193,CF$9,FALSE)-AE117)</f>
        <v>#N/A</v>
      </c>
      <c r="CG117" s="340" t="str">
        <f>IF(AF117="-","-",VLOOKUP($A117,KALBat!$A$10:$AR$1193,CG$9,FALSE)-AF117)</f>
        <v>-</v>
      </c>
      <c r="CH117" s="340" t="str">
        <f>IF(AG117="-","-",VLOOKUP($A117,KALBat!$A$10:$AR$1193,CH$9,FALSE)-AG117)</f>
        <v>-</v>
      </c>
      <c r="CI117" s="340" t="str">
        <f>IF(AH117="-","-",VLOOKUP($A117,KALBat!$A$10:$AR$1193,CI$9,FALSE)-AH117)</f>
        <v>-</v>
      </c>
      <c r="CJ117" s="340" t="str">
        <f>IF(AI117="-","-",VLOOKUP($A117,KALBat!$A$10:$AR$1193,CJ$9,FALSE)-AI117)</f>
        <v>-</v>
      </c>
      <c r="CK117" s="340" t="str">
        <f>IF(AJ117="-","-",VLOOKUP($A117,KALBat!$A$10:$AR$1193,CK$9,FALSE)-AJ117)</f>
        <v>-</v>
      </c>
      <c r="CL117" s="340" t="str">
        <f>IF(AK117="-","-",VLOOKUP($A117,KALBat!$A$10:$AR$1193,CL$9,FALSE)-AK117)</f>
        <v>-</v>
      </c>
      <c r="CM117" s="340" t="str">
        <f>IF(AL117="-","-",VLOOKUP($A117,KALBat!$A$10:$AR$1193,CM$9,FALSE)-AL117)</f>
        <v>-</v>
      </c>
      <c r="CN117" s="340" t="str">
        <f>IF(AM117="-","-",VLOOKUP($A117,KALBat!$A$10:$AR$1193,CN$9,FALSE)-AM117)</f>
        <v>-</v>
      </c>
      <c r="CO117" s="340" t="e">
        <f>IF(AN117="-","-",VLOOKUP($A117,KALBat!$A$10:$AR$1193,CO$9,FALSE)-AN117)</f>
        <v>#N/A</v>
      </c>
      <c r="CP117" s="340" t="e">
        <f>IF(AO117="-","-",VLOOKUP($A117,KALBat!$A$10:$AR$1193,CP$9,FALSE)-AO117)</f>
        <v>#N/A</v>
      </c>
      <c r="CQ117" s="340" t="e">
        <f>IF(AP117="-","-",VLOOKUP($A117,KALBat!$A$10:$AR$1193,CQ$9,FALSE)-AP117)</f>
        <v>#N/A</v>
      </c>
      <c r="CR117" s="340" t="e">
        <f t="shared" si="180"/>
        <v>#N/A</v>
      </c>
      <c r="CS117" s="340" t="e">
        <f t="shared" si="181"/>
        <v>#N/A</v>
      </c>
      <c r="CT117" s="340" t="e">
        <f t="shared" si="182"/>
        <v>#N/A</v>
      </c>
      <c r="CU117" s="340" t="e">
        <f t="shared" si="183"/>
        <v>#N/A</v>
      </c>
      <c r="CV117" s="340" t="e">
        <f t="shared" si="184"/>
        <v>#N/A</v>
      </c>
    </row>
    <row r="118" spans="1:100" x14ac:dyDescent="0.25">
      <c r="A118" s="340" t="str">
        <f t="shared" si="117"/>
        <v>Andrea Patriarco</v>
      </c>
      <c r="B118" s="339"/>
      <c r="C118" s="339"/>
      <c r="D118" s="339" t="str">
        <f t="shared" si="118"/>
        <v>-</v>
      </c>
      <c r="E118" s="339" t="str">
        <f t="shared" si="119"/>
        <v>-</v>
      </c>
      <c r="F118" s="339" t="str">
        <f t="shared" si="120"/>
        <v>K</v>
      </c>
      <c r="G118" t="s">
        <v>85</v>
      </c>
      <c r="H118" t="s">
        <v>670</v>
      </c>
      <c r="I118" s="339" t="s">
        <v>671</v>
      </c>
      <c r="J118" t="s">
        <v>531</v>
      </c>
      <c r="K118" t="s">
        <v>295</v>
      </c>
      <c r="L118">
        <v>20</v>
      </c>
      <c r="M118" t="s">
        <v>94</v>
      </c>
      <c r="N118" t="s">
        <v>94</v>
      </c>
      <c r="O118" t="s">
        <v>40</v>
      </c>
      <c r="P118" s="3" t="s">
        <v>40</v>
      </c>
      <c r="Q118" t="s">
        <v>214</v>
      </c>
      <c r="R118" s="3" t="s">
        <v>214</v>
      </c>
      <c r="S118">
        <v>2</v>
      </c>
      <c r="T118">
        <v>3</v>
      </c>
      <c r="U118">
        <v>2</v>
      </c>
      <c r="V118">
        <v>1</v>
      </c>
      <c r="W118" s="3">
        <v>3</v>
      </c>
      <c r="X118">
        <v>4</v>
      </c>
      <c r="Y118">
        <v>3</v>
      </c>
      <c r="Z118">
        <v>3</v>
      </c>
      <c r="AA118">
        <v>1</v>
      </c>
      <c r="AB118" s="3">
        <v>5</v>
      </c>
      <c r="AC118">
        <v>6</v>
      </c>
      <c r="AD118">
        <v>4</v>
      </c>
      <c r="AE118">
        <v>1</v>
      </c>
      <c r="AF118" t="s">
        <v>35</v>
      </c>
      <c r="AG118" t="s">
        <v>35</v>
      </c>
      <c r="AH118">
        <v>5</v>
      </c>
      <c r="AI118">
        <v>4</v>
      </c>
      <c r="AJ118">
        <v>4</v>
      </c>
      <c r="AK118">
        <v>4</v>
      </c>
      <c r="AL118" t="s">
        <v>35</v>
      </c>
      <c r="AM118" s="3">
        <v>3</v>
      </c>
      <c r="AN118">
        <v>5</v>
      </c>
      <c r="AO118">
        <v>2</v>
      </c>
      <c r="AP118" s="3">
        <v>3</v>
      </c>
      <c r="AQ118" t="s">
        <v>35</v>
      </c>
      <c r="AR118" s="3">
        <v>0</v>
      </c>
      <c r="AS118" s="22">
        <f t="shared" si="153"/>
        <v>-0.33333333333333326</v>
      </c>
      <c r="AT118" s="23" t="str">
        <f t="shared" si="154"/>
        <v>Minors</v>
      </c>
      <c r="AU118" s="22">
        <f t="shared" si="155"/>
        <v>1.6666666666666665</v>
      </c>
      <c r="AV118" s="22" t="str">
        <f t="shared" si="156"/>
        <v>Minors</v>
      </c>
      <c r="AW118" s="23">
        <f t="shared" si="157"/>
        <v>1.6666666666666665</v>
      </c>
      <c r="AX118" s="23" t="str">
        <f t="shared" si="158"/>
        <v>Minors</v>
      </c>
      <c r="AY118" s="64">
        <f t="shared" si="159"/>
        <v>0</v>
      </c>
      <c r="AZ118" s="65">
        <f t="shared" si="160"/>
        <v>0</v>
      </c>
      <c r="BA118" s="65">
        <f t="shared" si="161"/>
        <v>0</v>
      </c>
      <c r="BB118" s="65">
        <f t="shared" si="162"/>
        <v>0</v>
      </c>
      <c r="BC118" s="65">
        <f t="shared" si="163"/>
        <v>0</v>
      </c>
      <c r="BD118" s="65">
        <f t="shared" si="164"/>
        <v>0</v>
      </c>
      <c r="BE118" s="65">
        <f t="shared" si="165"/>
        <v>0</v>
      </c>
      <c r="BF118" s="65">
        <f t="shared" si="166"/>
        <v>0</v>
      </c>
      <c r="BG118" s="21">
        <f t="shared" si="167"/>
        <v>0</v>
      </c>
      <c r="BH118" s="64">
        <f t="shared" si="168"/>
        <v>0</v>
      </c>
      <c r="BI118" s="65">
        <f t="shared" si="169"/>
        <v>0</v>
      </c>
      <c r="BJ118" s="65">
        <f t="shared" si="170"/>
        <v>0</v>
      </c>
      <c r="BK118" s="65">
        <f t="shared" si="171"/>
        <v>0</v>
      </c>
      <c r="BL118" s="65">
        <f t="shared" si="172"/>
        <v>0</v>
      </c>
      <c r="BM118" s="65">
        <f t="shared" si="173"/>
        <v>0</v>
      </c>
      <c r="BN118" s="65">
        <f t="shared" si="174"/>
        <v>0</v>
      </c>
      <c r="BO118" s="65">
        <f t="shared" si="175"/>
        <v>0</v>
      </c>
      <c r="BP118" s="21">
        <f t="shared" si="176"/>
        <v>0</v>
      </c>
      <c r="BQ118" s="21">
        <f t="shared" si="177"/>
        <v>0</v>
      </c>
      <c r="BR118" s="24">
        <f t="shared" si="178"/>
        <v>1</v>
      </c>
      <c r="BS118" s="20" t="str">
        <f t="shared" si="179"/>
        <v/>
      </c>
      <c r="BT118" s="340" t="e">
        <f>IF(S118="-","-",VLOOKUP($A118,KALBat!$A$10:$AR$1193,BT$9,FALSE)-S118)</f>
        <v>#N/A</v>
      </c>
      <c r="BU118" s="340" t="e">
        <f>IF(T118="-","-",VLOOKUP($A118,KALBat!$A$10:$AR$1193,BU$9,FALSE)-T118)</f>
        <v>#N/A</v>
      </c>
      <c r="BV118" s="340" t="e">
        <f>IF(U118="-","-",VLOOKUP($A118,KALBat!$A$10:$AR$1193,BV$9,FALSE)-U118)</f>
        <v>#N/A</v>
      </c>
      <c r="BW118" s="340" t="e">
        <f>IF(V118="-","-",VLOOKUP($A118,KALBat!$A$10:$AR$1193,BW$9,FALSE)-V118)</f>
        <v>#N/A</v>
      </c>
      <c r="BX118" s="340" t="e">
        <f>IF(W118="-","-",VLOOKUP($A118,KALBat!$A$10:$AR$1193,BX$9,FALSE)-W118)</f>
        <v>#N/A</v>
      </c>
      <c r="BY118" s="340" t="e">
        <f>IF(X118="-","-",VLOOKUP($A118,KALBat!$A$10:$AR$1193,BY$9,FALSE)-X118)</f>
        <v>#N/A</v>
      </c>
      <c r="BZ118" s="340" t="e">
        <f>IF(Y118="-","-",VLOOKUP($A118,KALBat!$A$10:$AR$1193,BZ$9,FALSE)-Y118)</f>
        <v>#N/A</v>
      </c>
      <c r="CA118" s="340" t="e">
        <f>IF(Z118="-","-",VLOOKUP($A118,KALBat!$A$10:$AR$1193,CA$9,FALSE)-Z118)</f>
        <v>#N/A</v>
      </c>
      <c r="CB118" s="340" t="e">
        <f>IF(AA118="-","-",VLOOKUP($A118,KALBat!$A$10:$AR$1193,CB$9,FALSE)-AA118)</f>
        <v>#N/A</v>
      </c>
      <c r="CC118" s="340" t="e">
        <f>IF(AB118="-","-",VLOOKUP($A118,KALBat!$A$10:$AR$1193,CC$9,FALSE)-AB118)</f>
        <v>#N/A</v>
      </c>
      <c r="CD118" s="340" t="e">
        <f>IF(AC118="-","-",VLOOKUP($A118,KALBat!$A$10:$AR$1193,CD$9,FALSE)-AC118)</f>
        <v>#N/A</v>
      </c>
      <c r="CE118" s="340" t="e">
        <f>IF(AD118="-","-",VLOOKUP($A118,KALBat!$A$10:$AR$1193,CE$9,FALSE)-AD118)</f>
        <v>#N/A</v>
      </c>
      <c r="CF118" s="340" t="e">
        <f>IF(AE118="-","-",VLOOKUP($A118,KALBat!$A$10:$AR$1193,CF$9,FALSE)-AE118)</f>
        <v>#N/A</v>
      </c>
      <c r="CG118" s="340" t="str">
        <f>IF(AF118="-","-",VLOOKUP($A118,KALBat!$A$10:$AR$1193,CG$9,FALSE)-AF118)</f>
        <v>-</v>
      </c>
      <c r="CH118" s="340" t="str">
        <f>IF(AG118="-","-",VLOOKUP($A118,KALBat!$A$10:$AR$1193,CH$9,FALSE)-AG118)</f>
        <v>-</v>
      </c>
      <c r="CI118" s="340" t="e">
        <f>IF(AH118="-","-",VLOOKUP($A118,KALBat!$A$10:$AR$1193,CI$9,FALSE)-AH118)</f>
        <v>#N/A</v>
      </c>
      <c r="CJ118" s="340" t="e">
        <f>IF(AI118="-","-",VLOOKUP($A118,KALBat!$A$10:$AR$1193,CJ$9,FALSE)-AI118)</f>
        <v>#N/A</v>
      </c>
      <c r="CK118" s="340" t="e">
        <f>IF(AJ118="-","-",VLOOKUP($A118,KALBat!$A$10:$AR$1193,CK$9,FALSE)-AJ118)</f>
        <v>#N/A</v>
      </c>
      <c r="CL118" s="340" t="e">
        <f>IF(AK118="-","-",VLOOKUP($A118,KALBat!$A$10:$AR$1193,CL$9,FALSE)-AK118)</f>
        <v>#N/A</v>
      </c>
      <c r="CM118" s="340" t="str">
        <f>IF(AL118="-","-",VLOOKUP($A118,KALBat!$A$10:$AR$1193,CM$9,FALSE)-AL118)</f>
        <v>-</v>
      </c>
      <c r="CN118" s="340" t="e">
        <f>IF(AM118="-","-",VLOOKUP($A118,KALBat!$A$10:$AR$1193,CN$9,FALSE)-AM118)</f>
        <v>#N/A</v>
      </c>
      <c r="CO118" s="340" t="e">
        <f>IF(AN118="-","-",VLOOKUP($A118,KALBat!$A$10:$AR$1193,CO$9,FALSE)-AN118)</f>
        <v>#N/A</v>
      </c>
      <c r="CP118" s="340" t="e">
        <f>IF(AO118="-","-",VLOOKUP($A118,KALBat!$A$10:$AR$1193,CP$9,FALSE)-AO118)</f>
        <v>#N/A</v>
      </c>
      <c r="CQ118" s="340" t="e">
        <f>IF(AP118="-","-",VLOOKUP($A118,KALBat!$A$10:$AR$1193,CQ$9,FALSE)-AP118)</f>
        <v>#N/A</v>
      </c>
      <c r="CR118" s="340" t="e">
        <f t="shared" si="180"/>
        <v>#N/A</v>
      </c>
      <c r="CS118" s="340" t="e">
        <f t="shared" si="181"/>
        <v>#N/A</v>
      </c>
      <c r="CT118" s="340" t="e">
        <f t="shared" si="182"/>
        <v>#N/A</v>
      </c>
      <c r="CU118" s="340" t="e">
        <f t="shared" si="183"/>
        <v>#N/A</v>
      </c>
      <c r="CV118" s="340" t="e">
        <f t="shared" si="184"/>
        <v>#N/A</v>
      </c>
    </row>
    <row r="119" spans="1:100" x14ac:dyDescent="0.25">
      <c r="A119" s="340" t="str">
        <f t="shared" si="117"/>
        <v>Jimmy Pearson</v>
      </c>
      <c r="B119" s="339"/>
      <c r="C119" s="339"/>
      <c r="D119" s="339" t="str">
        <f t="shared" si="118"/>
        <v>-</v>
      </c>
      <c r="E119" s="339" t="str">
        <f t="shared" si="119"/>
        <v>-</v>
      </c>
      <c r="F119" s="339" t="str">
        <f t="shared" si="120"/>
        <v>K</v>
      </c>
      <c r="G119" t="s">
        <v>13</v>
      </c>
      <c r="H119" t="s">
        <v>521</v>
      </c>
      <c r="I119" s="339" t="s">
        <v>522</v>
      </c>
      <c r="J119" t="s">
        <v>468</v>
      </c>
      <c r="K119" t="s">
        <v>469</v>
      </c>
      <c r="L119">
        <v>28</v>
      </c>
      <c r="M119" t="s">
        <v>94</v>
      </c>
      <c r="N119" t="s">
        <v>94</v>
      </c>
      <c r="O119" t="s">
        <v>40</v>
      </c>
      <c r="P119" s="3" t="s">
        <v>40</v>
      </c>
      <c r="Q119" t="s">
        <v>214</v>
      </c>
      <c r="R119" s="3" t="s">
        <v>215</v>
      </c>
      <c r="S119">
        <v>2</v>
      </c>
      <c r="T119">
        <v>4</v>
      </c>
      <c r="U119">
        <v>1</v>
      </c>
      <c r="V119">
        <v>1</v>
      </c>
      <c r="W119" s="3">
        <v>4</v>
      </c>
      <c r="X119">
        <v>2</v>
      </c>
      <c r="Y119">
        <v>4</v>
      </c>
      <c r="Z119">
        <v>1</v>
      </c>
      <c r="AA119">
        <v>1</v>
      </c>
      <c r="AB119" s="3">
        <v>4</v>
      </c>
      <c r="AC119">
        <v>6</v>
      </c>
      <c r="AD119">
        <v>3</v>
      </c>
      <c r="AE119">
        <v>1</v>
      </c>
      <c r="AF119" t="s">
        <v>35</v>
      </c>
      <c r="AG119" t="s">
        <v>35</v>
      </c>
      <c r="AH119" t="s">
        <v>35</v>
      </c>
      <c r="AI119" t="s">
        <v>35</v>
      </c>
      <c r="AJ119" t="s">
        <v>35</v>
      </c>
      <c r="AK119" t="s">
        <v>35</v>
      </c>
      <c r="AL119" t="s">
        <v>35</v>
      </c>
      <c r="AM119" s="3" t="s">
        <v>35</v>
      </c>
      <c r="AN119">
        <v>1</v>
      </c>
      <c r="AO119">
        <v>1</v>
      </c>
      <c r="AP119" s="3">
        <v>1</v>
      </c>
      <c r="AQ119">
        <v>510000</v>
      </c>
      <c r="AR119" s="3" t="s">
        <v>38</v>
      </c>
      <c r="AS119" s="22">
        <f t="shared" si="153"/>
        <v>-0.66666666666666674</v>
      </c>
      <c r="AT119" s="23" t="str">
        <f t="shared" si="154"/>
        <v>Minors</v>
      </c>
      <c r="AU119" s="22">
        <f t="shared" si="155"/>
        <v>-0.66666666666666674</v>
      </c>
      <c r="AV119" s="22" t="str">
        <f t="shared" si="156"/>
        <v>Minors</v>
      </c>
      <c r="AW119" s="23">
        <f t="shared" si="157"/>
        <v>-0.66666666666666674</v>
      </c>
      <c r="AX119" s="23" t="str">
        <f t="shared" si="158"/>
        <v>Minors</v>
      </c>
      <c r="AY119" s="64">
        <f t="shared" si="159"/>
        <v>0</v>
      </c>
      <c r="AZ119" s="65">
        <f t="shared" si="160"/>
        <v>0</v>
      </c>
      <c r="BA119" s="65">
        <f t="shared" si="161"/>
        <v>0</v>
      </c>
      <c r="BB119" s="65">
        <f t="shared" si="162"/>
        <v>0</v>
      </c>
      <c r="BC119" s="65">
        <f t="shared" si="163"/>
        <v>0</v>
      </c>
      <c r="BD119" s="65">
        <f t="shared" si="164"/>
        <v>0</v>
      </c>
      <c r="BE119" s="65">
        <f t="shared" si="165"/>
        <v>0</v>
      </c>
      <c r="BF119" s="65">
        <f t="shared" si="166"/>
        <v>0</v>
      </c>
      <c r="BG119" s="21">
        <f t="shared" si="167"/>
        <v>0</v>
      </c>
      <c r="BH119" s="64">
        <f t="shared" si="168"/>
        <v>0</v>
      </c>
      <c r="BI119" s="65">
        <f t="shared" si="169"/>
        <v>0</v>
      </c>
      <c r="BJ119" s="65">
        <f t="shared" si="170"/>
        <v>0</v>
      </c>
      <c r="BK119" s="65">
        <f t="shared" si="171"/>
        <v>0</v>
      </c>
      <c r="BL119" s="65">
        <f t="shared" si="172"/>
        <v>0</v>
      </c>
      <c r="BM119" s="65">
        <f t="shared" si="173"/>
        <v>0</v>
      </c>
      <c r="BN119" s="65">
        <f t="shared" si="174"/>
        <v>0</v>
      </c>
      <c r="BO119" s="65">
        <f t="shared" si="175"/>
        <v>0</v>
      </c>
      <c r="BP119" s="21">
        <f t="shared" si="176"/>
        <v>0</v>
      </c>
      <c r="BQ119" s="21">
        <f t="shared" si="177"/>
        <v>0</v>
      </c>
      <c r="BR119" s="24">
        <f t="shared" si="178"/>
        <v>0</v>
      </c>
      <c r="BS119" s="20" t="str">
        <f t="shared" si="179"/>
        <v/>
      </c>
      <c r="BT119" s="340" t="e">
        <f>IF(S119="-","-",VLOOKUP($A119,KALBat!$A$10:$AR$1193,BT$9,FALSE)-S119)</f>
        <v>#N/A</v>
      </c>
      <c r="BU119" s="340" t="e">
        <f>IF(T119="-","-",VLOOKUP($A119,KALBat!$A$10:$AR$1193,BU$9,FALSE)-T119)</f>
        <v>#N/A</v>
      </c>
      <c r="BV119" s="340" t="e">
        <f>IF(U119="-","-",VLOOKUP($A119,KALBat!$A$10:$AR$1193,BV$9,FALSE)-U119)</f>
        <v>#N/A</v>
      </c>
      <c r="BW119" s="340" t="e">
        <f>IF(V119="-","-",VLOOKUP($A119,KALBat!$A$10:$AR$1193,BW$9,FALSE)-V119)</f>
        <v>#N/A</v>
      </c>
      <c r="BX119" s="340" t="e">
        <f>IF(W119="-","-",VLOOKUP($A119,KALBat!$A$10:$AR$1193,BX$9,FALSE)-W119)</f>
        <v>#N/A</v>
      </c>
      <c r="BY119" s="340" t="e">
        <f>IF(X119="-","-",VLOOKUP($A119,KALBat!$A$10:$AR$1193,BY$9,FALSE)-X119)</f>
        <v>#N/A</v>
      </c>
      <c r="BZ119" s="340" t="e">
        <f>IF(Y119="-","-",VLOOKUP($A119,KALBat!$A$10:$AR$1193,BZ$9,FALSE)-Y119)</f>
        <v>#N/A</v>
      </c>
      <c r="CA119" s="340" t="e">
        <f>IF(Z119="-","-",VLOOKUP($A119,KALBat!$A$10:$AR$1193,CA$9,FALSE)-Z119)</f>
        <v>#N/A</v>
      </c>
      <c r="CB119" s="340" t="e">
        <f>IF(AA119="-","-",VLOOKUP($A119,KALBat!$A$10:$AR$1193,CB$9,FALSE)-AA119)</f>
        <v>#N/A</v>
      </c>
      <c r="CC119" s="340" t="e">
        <f>IF(AB119="-","-",VLOOKUP($A119,KALBat!$A$10:$AR$1193,CC$9,FALSE)-AB119)</f>
        <v>#N/A</v>
      </c>
      <c r="CD119" s="340" t="e">
        <f>IF(AC119="-","-",VLOOKUP($A119,KALBat!$A$10:$AR$1193,CD$9,FALSE)-AC119)</f>
        <v>#N/A</v>
      </c>
      <c r="CE119" s="340" t="e">
        <f>IF(AD119="-","-",VLOOKUP($A119,KALBat!$A$10:$AR$1193,CE$9,FALSE)-AD119)</f>
        <v>#N/A</v>
      </c>
      <c r="CF119" s="340" t="e">
        <f>IF(AE119="-","-",VLOOKUP($A119,KALBat!$A$10:$AR$1193,CF$9,FALSE)-AE119)</f>
        <v>#N/A</v>
      </c>
      <c r="CG119" s="340" t="str">
        <f>IF(AF119="-","-",VLOOKUP($A119,KALBat!$A$10:$AR$1193,CG$9,FALSE)-AF119)</f>
        <v>-</v>
      </c>
      <c r="CH119" s="340" t="str">
        <f>IF(AG119="-","-",VLOOKUP($A119,KALBat!$A$10:$AR$1193,CH$9,FALSE)-AG119)</f>
        <v>-</v>
      </c>
      <c r="CI119" s="340" t="str">
        <f>IF(AH119="-","-",VLOOKUP($A119,KALBat!$A$10:$AR$1193,CI$9,FALSE)-AH119)</f>
        <v>-</v>
      </c>
      <c r="CJ119" s="340" t="str">
        <f>IF(AI119="-","-",VLOOKUP($A119,KALBat!$A$10:$AR$1193,CJ$9,FALSE)-AI119)</f>
        <v>-</v>
      </c>
      <c r="CK119" s="340" t="str">
        <f>IF(AJ119="-","-",VLOOKUP($A119,KALBat!$A$10:$AR$1193,CK$9,FALSE)-AJ119)</f>
        <v>-</v>
      </c>
      <c r="CL119" s="340" t="str">
        <f>IF(AK119="-","-",VLOOKUP($A119,KALBat!$A$10:$AR$1193,CL$9,FALSE)-AK119)</f>
        <v>-</v>
      </c>
      <c r="CM119" s="340" t="str">
        <f>IF(AL119="-","-",VLOOKUP($A119,KALBat!$A$10:$AR$1193,CM$9,FALSE)-AL119)</f>
        <v>-</v>
      </c>
      <c r="CN119" s="340" t="str">
        <f>IF(AM119="-","-",VLOOKUP($A119,KALBat!$A$10:$AR$1193,CN$9,FALSE)-AM119)</f>
        <v>-</v>
      </c>
      <c r="CO119" s="340" t="e">
        <f>IF(AN119="-","-",VLOOKUP($A119,KALBat!$A$10:$AR$1193,CO$9,FALSE)-AN119)</f>
        <v>#N/A</v>
      </c>
      <c r="CP119" s="340" t="e">
        <f>IF(AO119="-","-",VLOOKUP($A119,KALBat!$A$10:$AR$1193,CP$9,FALSE)-AO119)</f>
        <v>#N/A</v>
      </c>
      <c r="CQ119" s="340" t="e">
        <f>IF(AP119="-","-",VLOOKUP($A119,KALBat!$A$10:$AR$1193,CQ$9,FALSE)-AP119)</f>
        <v>#N/A</v>
      </c>
      <c r="CR119" s="340" t="e">
        <f t="shared" si="180"/>
        <v>#N/A</v>
      </c>
      <c r="CS119" s="340" t="e">
        <f t="shared" si="181"/>
        <v>#N/A</v>
      </c>
      <c r="CT119" s="340" t="e">
        <f t="shared" si="182"/>
        <v>#N/A</v>
      </c>
      <c r="CU119" s="340" t="e">
        <f t="shared" si="183"/>
        <v>#N/A</v>
      </c>
      <c r="CV119" s="340" t="e">
        <f t="shared" si="184"/>
        <v>#N/A</v>
      </c>
    </row>
    <row r="120" spans="1:100" x14ac:dyDescent="0.25">
      <c r="A120" s="340" t="str">
        <f t="shared" si="117"/>
        <v>Claudio Pérez</v>
      </c>
      <c r="B120" s="339"/>
      <c r="C120" s="339"/>
      <c r="D120" s="339">
        <f t="shared" si="118"/>
        <v>5</v>
      </c>
      <c r="E120" s="339" t="str">
        <f t="shared" si="119"/>
        <v>-</v>
      </c>
      <c r="F120" s="339" t="str">
        <f t="shared" si="120"/>
        <v>K</v>
      </c>
      <c r="G120" t="s">
        <v>82</v>
      </c>
      <c r="H120" t="s">
        <v>678</v>
      </c>
      <c r="I120" s="339" t="s">
        <v>679</v>
      </c>
      <c r="J120" t="s">
        <v>553</v>
      </c>
      <c r="K120" t="s">
        <v>200</v>
      </c>
      <c r="L120">
        <v>22</v>
      </c>
      <c r="M120" t="s">
        <v>94</v>
      </c>
      <c r="N120" t="s">
        <v>94</v>
      </c>
      <c r="O120" t="s">
        <v>40</v>
      </c>
      <c r="P120" s="3" t="s">
        <v>34</v>
      </c>
      <c r="Q120" t="s">
        <v>214</v>
      </c>
      <c r="R120" s="3" t="s">
        <v>215</v>
      </c>
      <c r="S120">
        <v>2</v>
      </c>
      <c r="T120">
        <v>5</v>
      </c>
      <c r="U120">
        <v>4</v>
      </c>
      <c r="V120">
        <v>5</v>
      </c>
      <c r="W120" s="3">
        <v>3</v>
      </c>
      <c r="X120">
        <v>3</v>
      </c>
      <c r="Y120">
        <v>6</v>
      </c>
      <c r="Z120">
        <v>7</v>
      </c>
      <c r="AA120">
        <v>8</v>
      </c>
      <c r="AB120" s="3">
        <v>5</v>
      </c>
      <c r="AC120">
        <v>4</v>
      </c>
      <c r="AD120">
        <v>4</v>
      </c>
      <c r="AE120">
        <v>5</v>
      </c>
      <c r="AF120">
        <v>5</v>
      </c>
      <c r="AG120">
        <v>4</v>
      </c>
      <c r="AH120" t="s">
        <v>35</v>
      </c>
      <c r="AI120" t="s">
        <v>35</v>
      </c>
      <c r="AJ120" t="s">
        <v>35</v>
      </c>
      <c r="AK120" t="s">
        <v>35</v>
      </c>
      <c r="AL120" t="s">
        <v>35</v>
      </c>
      <c r="AM120" s="3" t="s">
        <v>35</v>
      </c>
      <c r="AN120">
        <v>1</v>
      </c>
      <c r="AO120">
        <v>1</v>
      </c>
      <c r="AP120" s="3">
        <v>1</v>
      </c>
      <c r="AQ120" t="s">
        <v>35</v>
      </c>
      <c r="AR120" s="3">
        <v>0</v>
      </c>
      <c r="AS120" s="22">
        <f t="shared" si="153"/>
        <v>1.6666666666666665</v>
      </c>
      <c r="AT120" s="23" t="str">
        <f t="shared" si="154"/>
        <v>Minors</v>
      </c>
      <c r="AU120" s="22">
        <f t="shared" si="155"/>
        <v>4.5</v>
      </c>
      <c r="AV120" s="22" t="str">
        <f t="shared" si="156"/>
        <v>Bench</v>
      </c>
      <c r="AW120" s="23">
        <f t="shared" si="157"/>
        <v>4.5</v>
      </c>
      <c r="AX120" s="23" t="str">
        <f t="shared" si="158"/>
        <v>Bench</v>
      </c>
      <c r="AY120" s="64">
        <f t="shared" si="159"/>
        <v>0</v>
      </c>
      <c r="AZ120" s="65">
        <f t="shared" si="160"/>
        <v>0</v>
      </c>
      <c r="BA120" s="65">
        <f t="shared" si="161"/>
        <v>0</v>
      </c>
      <c r="BB120" s="65">
        <f t="shared" si="162"/>
        <v>0</v>
      </c>
      <c r="BC120" s="65">
        <f t="shared" si="163"/>
        <v>0</v>
      </c>
      <c r="BD120" s="65">
        <f t="shared" si="164"/>
        <v>0</v>
      </c>
      <c r="BE120" s="65">
        <f t="shared" si="165"/>
        <v>0</v>
      </c>
      <c r="BF120" s="65">
        <f t="shared" si="166"/>
        <v>0</v>
      </c>
      <c r="BG120" s="21">
        <f t="shared" si="167"/>
        <v>0</v>
      </c>
      <c r="BH120" s="64">
        <f t="shared" si="168"/>
        <v>0</v>
      </c>
      <c r="BI120" s="65">
        <f t="shared" si="169"/>
        <v>0</v>
      </c>
      <c r="BJ120" s="65">
        <f t="shared" si="170"/>
        <v>0</v>
      </c>
      <c r="BK120" s="65">
        <f t="shared" si="171"/>
        <v>0</v>
      </c>
      <c r="BL120" s="65">
        <f t="shared" si="172"/>
        <v>1</v>
      </c>
      <c r="BM120" s="65">
        <f t="shared" si="173"/>
        <v>1</v>
      </c>
      <c r="BN120" s="65">
        <f t="shared" si="174"/>
        <v>0</v>
      </c>
      <c r="BO120" s="65">
        <f t="shared" si="175"/>
        <v>0</v>
      </c>
      <c r="BP120" s="21">
        <f t="shared" si="176"/>
        <v>0</v>
      </c>
      <c r="BQ120" s="21">
        <f t="shared" si="177"/>
        <v>0</v>
      </c>
      <c r="BR120" s="24">
        <f t="shared" si="178"/>
        <v>1</v>
      </c>
      <c r="BS120" s="20" t="str">
        <f t="shared" si="179"/>
        <v/>
      </c>
      <c r="BT120" s="340">
        <f>IF(S120="-","-",VLOOKUP($A120,KALBat!$A$10:$AR$1193,BT$9,FALSE)-S120)</f>
        <v>1</v>
      </c>
      <c r="BU120" s="340">
        <f>IF(T120="-","-",VLOOKUP($A120,KALBat!$A$10:$AR$1193,BU$9,FALSE)-T120)</f>
        <v>0</v>
      </c>
      <c r="BV120" s="340">
        <f>IF(U120="-","-",VLOOKUP($A120,KALBat!$A$10:$AR$1193,BV$9,FALSE)-U120)</f>
        <v>0</v>
      </c>
      <c r="BW120" s="340">
        <f>IF(V120="-","-",VLOOKUP($A120,KALBat!$A$10:$AR$1193,BW$9,FALSE)-V120)</f>
        <v>0</v>
      </c>
      <c r="BX120" s="340">
        <f>IF(W120="-","-",VLOOKUP($A120,KALBat!$A$10:$AR$1193,BX$9,FALSE)-W120)</f>
        <v>1</v>
      </c>
      <c r="BY120" s="340">
        <f>IF(X120="-","-",VLOOKUP($A120,KALBat!$A$10:$AR$1193,BY$9,FALSE)-X120)</f>
        <v>0</v>
      </c>
      <c r="BZ120" s="340">
        <f>IF(Y120="-","-",VLOOKUP($A120,KALBat!$A$10:$AR$1193,BZ$9,FALSE)-Y120)</f>
        <v>0</v>
      </c>
      <c r="CA120" s="340">
        <f>IF(Z120="-","-",VLOOKUP($A120,KALBat!$A$10:$AR$1193,CA$9,FALSE)-Z120)</f>
        <v>1</v>
      </c>
      <c r="CB120" s="340">
        <f>IF(AA120="-","-",VLOOKUP($A120,KALBat!$A$10:$AR$1193,CB$9,FALSE)-AA120)</f>
        <v>0</v>
      </c>
      <c r="CC120" s="340">
        <f>IF(AB120="-","-",VLOOKUP($A120,KALBat!$A$10:$AR$1193,CC$9,FALSE)-AB120)</f>
        <v>1</v>
      </c>
      <c r="CD120" s="340">
        <f>IF(AC120="-","-",VLOOKUP($A120,KALBat!$A$10:$AR$1193,CD$9,FALSE)-AC120)</f>
        <v>0</v>
      </c>
      <c r="CE120" s="340">
        <f>IF(AD120="-","-",VLOOKUP($A120,KALBat!$A$10:$AR$1193,CE$9,FALSE)-AD120)</f>
        <v>0</v>
      </c>
      <c r="CF120" s="340">
        <f>IF(AE120="-","-",VLOOKUP($A120,KALBat!$A$10:$AR$1193,CF$9,FALSE)-AE120)</f>
        <v>0</v>
      </c>
      <c r="CG120" s="340">
        <f>IF(AF120="-","-",VLOOKUP($A120,KALBat!$A$10:$AR$1193,CG$9,FALSE)-AF120)</f>
        <v>0</v>
      </c>
      <c r="CH120" s="340">
        <f>IF(AG120="-","-",VLOOKUP($A120,KALBat!$A$10:$AR$1193,CH$9,FALSE)-AG120)</f>
        <v>0</v>
      </c>
      <c r="CI120" s="340" t="str">
        <f>IF(AH120="-","-",VLOOKUP($A120,KALBat!$A$10:$AR$1193,CI$9,FALSE)-AH120)</f>
        <v>-</v>
      </c>
      <c r="CJ120" s="340" t="str">
        <f>IF(AI120="-","-",VLOOKUP($A120,KALBat!$A$10:$AR$1193,CJ$9,FALSE)-AI120)</f>
        <v>-</v>
      </c>
      <c r="CK120" s="340" t="str">
        <f>IF(AJ120="-","-",VLOOKUP($A120,KALBat!$A$10:$AR$1193,CK$9,FALSE)-AJ120)</f>
        <v>-</v>
      </c>
      <c r="CL120" s="340" t="str">
        <f>IF(AK120="-","-",VLOOKUP($A120,KALBat!$A$10:$AR$1193,CL$9,FALSE)-AK120)</f>
        <v>-</v>
      </c>
      <c r="CM120" s="340" t="str">
        <f>IF(AL120="-","-",VLOOKUP($A120,KALBat!$A$10:$AR$1193,CM$9,FALSE)-AL120)</f>
        <v>-</v>
      </c>
      <c r="CN120" s="340" t="str">
        <f>IF(AM120="-","-",VLOOKUP($A120,KALBat!$A$10:$AR$1193,CN$9,FALSE)-AM120)</f>
        <v>-</v>
      </c>
      <c r="CO120" s="340">
        <f>IF(AN120="-","-",VLOOKUP($A120,KALBat!$A$10:$AR$1193,CO$9,FALSE)-AN120)</f>
        <v>0</v>
      </c>
      <c r="CP120" s="340">
        <f>IF(AO120="-","-",VLOOKUP($A120,KALBat!$A$10:$AR$1193,CP$9,FALSE)-AO120)</f>
        <v>0</v>
      </c>
      <c r="CQ120" s="340">
        <f>IF(AP120="-","-",VLOOKUP($A120,KALBat!$A$10:$AR$1193,CQ$9,FALSE)-AP120)</f>
        <v>0</v>
      </c>
      <c r="CR120" s="340">
        <f t="shared" si="180"/>
        <v>2</v>
      </c>
      <c r="CS120" s="340">
        <f t="shared" si="181"/>
        <v>2</v>
      </c>
      <c r="CT120" s="340">
        <f t="shared" si="182"/>
        <v>0</v>
      </c>
      <c r="CU120" s="340">
        <f t="shared" si="183"/>
        <v>0</v>
      </c>
      <c r="CV120" s="340">
        <f t="shared" si="184"/>
        <v>4</v>
      </c>
    </row>
    <row r="121" spans="1:100" x14ac:dyDescent="0.25">
      <c r="A121" s="340" t="str">
        <f t="shared" si="117"/>
        <v>José Pérez</v>
      </c>
      <c r="B121" s="339"/>
      <c r="C121" s="339"/>
      <c r="D121" s="339" t="str">
        <f t="shared" si="118"/>
        <v>-</v>
      </c>
      <c r="E121" s="339" t="str">
        <f t="shared" si="119"/>
        <v>-</v>
      </c>
      <c r="F121" s="339" t="str">
        <f t="shared" si="120"/>
        <v>K</v>
      </c>
      <c r="G121" t="s">
        <v>82</v>
      </c>
      <c r="H121" t="s">
        <v>509</v>
      </c>
      <c r="I121" s="339" t="s">
        <v>679</v>
      </c>
      <c r="J121" t="s">
        <v>531</v>
      </c>
      <c r="K121" t="s">
        <v>295</v>
      </c>
      <c r="L121">
        <v>22</v>
      </c>
      <c r="M121" t="s">
        <v>93</v>
      </c>
      <c r="N121" t="s">
        <v>94</v>
      </c>
      <c r="O121" t="s">
        <v>40</v>
      </c>
      <c r="P121" s="3" t="s">
        <v>36</v>
      </c>
      <c r="Q121" t="s">
        <v>214</v>
      </c>
      <c r="R121" s="3" t="s">
        <v>214</v>
      </c>
      <c r="S121">
        <v>2</v>
      </c>
      <c r="T121">
        <v>1</v>
      </c>
      <c r="U121">
        <v>3</v>
      </c>
      <c r="V121">
        <v>6</v>
      </c>
      <c r="W121" s="3">
        <v>1</v>
      </c>
      <c r="X121">
        <v>3</v>
      </c>
      <c r="Y121">
        <v>1</v>
      </c>
      <c r="Z121">
        <v>4</v>
      </c>
      <c r="AA121">
        <v>7</v>
      </c>
      <c r="AB121" s="3">
        <v>1</v>
      </c>
      <c r="AC121">
        <v>5</v>
      </c>
      <c r="AD121">
        <v>5</v>
      </c>
      <c r="AE121">
        <v>8</v>
      </c>
      <c r="AF121">
        <v>4</v>
      </c>
      <c r="AG121" t="s">
        <v>35</v>
      </c>
      <c r="AH121" t="s">
        <v>35</v>
      </c>
      <c r="AI121" t="s">
        <v>35</v>
      </c>
      <c r="AJ121" t="s">
        <v>35</v>
      </c>
      <c r="AK121" t="s">
        <v>35</v>
      </c>
      <c r="AL121" t="s">
        <v>35</v>
      </c>
      <c r="AM121" s="3" t="s">
        <v>35</v>
      </c>
      <c r="AN121">
        <v>2</v>
      </c>
      <c r="AO121">
        <v>3</v>
      </c>
      <c r="AP121" s="3">
        <v>1</v>
      </c>
      <c r="AQ121" t="s">
        <v>35</v>
      </c>
      <c r="AR121" s="3" t="s">
        <v>38</v>
      </c>
      <c r="AS121" s="22">
        <f t="shared" si="153"/>
        <v>1.6666666666666665</v>
      </c>
      <c r="AT121" s="23" t="str">
        <f t="shared" si="154"/>
        <v>Minors</v>
      </c>
      <c r="AU121" s="22">
        <f t="shared" si="155"/>
        <v>3.166666666666667</v>
      </c>
      <c r="AV121" s="22" t="str">
        <f t="shared" si="156"/>
        <v>Minors</v>
      </c>
      <c r="AW121" s="23">
        <f t="shared" si="157"/>
        <v>3.166666666666667</v>
      </c>
      <c r="AX121" s="23" t="str">
        <f t="shared" si="158"/>
        <v>Minors</v>
      </c>
      <c r="AY121" s="64">
        <f t="shared" si="159"/>
        <v>0</v>
      </c>
      <c r="AZ121" s="65">
        <f t="shared" si="160"/>
        <v>0</v>
      </c>
      <c r="BA121" s="65">
        <f t="shared" si="161"/>
        <v>0</v>
      </c>
      <c r="BB121" s="65">
        <f t="shared" si="162"/>
        <v>0</v>
      </c>
      <c r="BC121" s="65">
        <f t="shared" si="163"/>
        <v>0</v>
      </c>
      <c r="BD121" s="65">
        <f t="shared" si="164"/>
        <v>0</v>
      </c>
      <c r="BE121" s="65">
        <f t="shared" si="165"/>
        <v>0</v>
      </c>
      <c r="BF121" s="65">
        <f t="shared" si="166"/>
        <v>0</v>
      </c>
      <c r="BG121" s="21">
        <f t="shared" si="167"/>
        <v>0</v>
      </c>
      <c r="BH121" s="64">
        <f t="shared" si="168"/>
        <v>0</v>
      </c>
      <c r="BI121" s="65">
        <f t="shared" si="169"/>
        <v>0</v>
      </c>
      <c r="BJ121" s="65">
        <f t="shared" si="170"/>
        <v>0</v>
      </c>
      <c r="BK121" s="65">
        <f t="shared" si="171"/>
        <v>0</v>
      </c>
      <c r="BL121" s="65">
        <f t="shared" si="172"/>
        <v>0</v>
      </c>
      <c r="BM121" s="65">
        <f t="shared" si="173"/>
        <v>0</v>
      </c>
      <c r="BN121" s="65">
        <f t="shared" si="174"/>
        <v>0</v>
      </c>
      <c r="BO121" s="65">
        <f t="shared" si="175"/>
        <v>0</v>
      </c>
      <c r="BP121" s="21">
        <f t="shared" si="176"/>
        <v>0</v>
      </c>
      <c r="BQ121" s="21">
        <f t="shared" si="177"/>
        <v>0</v>
      </c>
      <c r="BR121" s="24">
        <f t="shared" si="178"/>
        <v>0</v>
      </c>
      <c r="BS121" s="20" t="str">
        <f t="shared" si="179"/>
        <v/>
      </c>
      <c r="BT121" s="340" t="e">
        <f>IF(S121="-","-",VLOOKUP($A121,KALBat!$A$10:$AR$1193,BT$9,FALSE)-S121)</f>
        <v>#N/A</v>
      </c>
      <c r="BU121" s="340" t="e">
        <f>IF(T121="-","-",VLOOKUP($A121,KALBat!$A$10:$AR$1193,BU$9,FALSE)-T121)</f>
        <v>#N/A</v>
      </c>
      <c r="BV121" s="340" t="e">
        <f>IF(U121="-","-",VLOOKUP($A121,KALBat!$A$10:$AR$1193,BV$9,FALSE)-U121)</f>
        <v>#N/A</v>
      </c>
      <c r="BW121" s="340" t="e">
        <f>IF(V121="-","-",VLOOKUP($A121,KALBat!$A$10:$AR$1193,BW$9,FALSE)-V121)</f>
        <v>#N/A</v>
      </c>
      <c r="BX121" s="340" t="e">
        <f>IF(W121="-","-",VLOOKUP($A121,KALBat!$A$10:$AR$1193,BX$9,FALSE)-W121)</f>
        <v>#N/A</v>
      </c>
      <c r="BY121" s="340" t="e">
        <f>IF(X121="-","-",VLOOKUP($A121,KALBat!$A$10:$AR$1193,BY$9,FALSE)-X121)</f>
        <v>#N/A</v>
      </c>
      <c r="BZ121" s="340" t="e">
        <f>IF(Y121="-","-",VLOOKUP($A121,KALBat!$A$10:$AR$1193,BZ$9,FALSE)-Y121)</f>
        <v>#N/A</v>
      </c>
      <c r="CA121" s="340" t="e">
        <f>IF(Z121="-","-",VLOOKUP($A121,KALBat!$A$10:$AR$1193,CA$9,FALSE)-Z121)</f>
        <v>#N/A</v>
      </c>
      <c r="CB121" s="340" t="e">
        <f>IF(AA121="-","-",VLOOKUP($A121,KALBat!$A$10:$AR$1193,CB$9,FALSE)-AA121)</f>
        <v>#N/A</v>
      </c>
      <c r="CC121" s="340" t="e">
        <f>IF(AB121="-","-",VLOOKUP($A121,KALBat!$A$10:$AR$1193,CC$9,FALSE)-AB121)</f>
        <v>#N/A</v>
      </c>
      <c r="CD121" s="340" t="e">
        <f>IF(AC121="-","-",VLOOKUP($A121,KALBat!$A$10:$AR$1193,CD$9,FALSE)-AC121)</f>
        <v>#N/A</v>
      </c>
      <c r="CE121" s="340" t="e">
        <f>IF(AD121="-","-",VLOOKUP($A121,KALBat!$A$10:$AR$1193,CE$9,FALSE)-AD121)</f>
        <v>#N/A</v>
      </c>
      <c r="CF121" s="340" t="e">
        <f>IF(AE121="-","-",VLOOKUP($A121,KALBat!$A$10:$AR$1193,CF$9,FALSE)-AE121)</f>
        <v>#N/A</v>
      </c>
      <c r="CG121" s="340" t="e">
        <f>IF(AF121="-","-",VLOOKUP($A121,KALBat!$A$10:$AR$1193,CG$9,FALSE)-AF121)</f>
        <v>#N/A</v>
      </c>
      <c r="CH121" s="340" t="str">
        <f>IF(AG121="-","-",VLOOKUP($A121,KALBat!$A$10:$AR$1193,CH$9,FALSE)-AG121)</f>
        <v>-</v>
      </c>
      <c r="CI121" s="340" t="str">
        <f>IF(AH121="-","-",VLOOKUP($A121,KALBat!$A$10:$AR$1193,CI$9,FALSE)-AH121)</f>
        <v>-</v>
      </c>
      <c r="CJ121" s="340" t="str">
        <f>IF(AI121="-","-",VLOOKUP($A121,KALBat!$A$10:$AR$1193,CJ$9,FALSE)-AI121)</f>
        <v>-</v>
      </c>
      <c r="CK121" s="340" t="str">
        <f>IF(AJ121="-","-",VLOOKUP($A121,KALBat!$A$10:$AR$1193,CK$9,FALSE)-AJ121)</f>
        <v>-</v>
      </c>
      <c r="CL121" s="340" t="str">
        <f>IF(AK121="-","-",VLOOKUP($A121,KALBat!$A$10:$AR$1193,CL$9,FALSE)-AK121)</f>
        <v>-</v>
      </c>
      <c r="CM121" s="340" t="str">
        <f>IF(AL121="-","-",VLOOKUP($A121,KALBat!$A$10:$AR$1193,CM$9,FALSE)-AL121)</f>
        <v>-</v>
      </c>
      <c r="CN121" s="340" t="str">
        <f>IF(AM121="-","-",VLOOKUP($A121,KALBat!$A$10:$AR$1193,CN$9,FALSE)-AM121)</f>
        <v>-</v>
      </c>
      <c r="CO121" s="340" t="e">
        <f>IF(AN121="-","-",VLOOKUP($A121,KALBat!$A$10:$AR$1193,CO$9,FALSE)-AN121)</f>
        <v>#N/A</v>
      </c>
      <c r="CP121" s="340" t="e">
        <f>IF(AO121="-","-",VLOOKUP($A121,KALBat!$A$10:$AR$1193,CP$9,FALSE)-AO121)</f>
        <v>#N/A</v>
      </c>
      <c r="CQ121" s="340" t="e">
        <f>IF(AP121="-","-",VLOOKUP($A121,KALBat!$A$10:$AR$1193,CQ$9,FALSE)-AP121)</f>
        <v>#N/A</v>
      </c>
      <c r="CR121" s="340" t="e">
        <f t="shared" si="180"/>
        <v>#N/A</v>
      </c>
      <c r="CS121" s="340" t="e">
        <f t="shared" si="181"/>
        <v>#N/A</v>
      </c>
      <c r="CT121" s="340" t="e">
        <f t="shared" si="182"/>
        <v>#N/A</v>
      </c>
      <c r="CU121" s="340" t="e">
        <f t="shared" si="183"/>
        <v>#N/A</v>
      </c>
      <c r="CV121" s="340" t="e">
        <f t="shared" si="184"/>
        <v>#N/A</v>
      </c>
    </row>
    <row r="122" spans="1:100" x14ac:dyDescent="0.25">
      <c r="A122" s="340" t="str">
        <f t="shared" si="117"/>
        <v>Sixto Ramírez</v>
      </c>
      <c r="B122" s="339"/>
      <c r="C122" s="339"/>
      <c r="D122" s="339" t="str">
        <f t="shared" si="118"/>
        <v>-</v>
      </c>
      <c r="E122" s="339" t="str">
        <f t="shared" si="119"/>
        <v>-</v>
      </c>
      <c r="F122" s="339" t="str">
        <f t="shared" si="120"/>
        <v>K</v>
      </c>
      <c r="G122" t="s">
        <v>85</v>
      </c>
      <c r="H122" t="s">
        <v>684</v>
      </c>
      <c r="I122" s="339" t="s">
        <v>685</v>
      </c>
      <c r="J122" t="s">
        <v>531</v>
      </c>
      <c r="K122" t="s">
        <v>295</v>
      </c>
      <c r="L122">
        <v>23</v>
      </c>
      <c r="M122" t="s">
        <v>94</v>
      </c>
      <c r="N122" t="s">
        <v>94</v>
      </c>
      <c r="O122" t="s">
        <v>40</v>
      </c>
      <c r="P122" s="3" t="s">
        <v>40</v>
      </c>
      <c r="Q122" t="s">
        <v>214</v>
      </c>
      <c r="R122" s="3" t="s">
        <v>214</v>
      </c>
      <c r="S122">
        <v>2</v>
      </c>
      <c r="T122">
        <v>4</v>
      </c>
      <c r="U122">
        <v>2</v>
      </c>
      <c r="V122">
        <v>3</v>
      </c>
      <c r="W122" s="3">
        <v>2</v>
      </c>
      <c r="X122">
        <v>4</v>
      </c>
      <c r="Y122">
        <v>4</v>
      </c>
      <c r="Z122">
        <v>3</v>
      </c>
      <c r="AA122">
        <v>5</v>
      </c>
      <c r="AB122" s="3">
        <v>3</v>
      </c>
      <c r="AC122">
        <v>7</v>
      </c>
      <c r="AD122">
        <v>5</v>
      </c>
      <c r="AE122">
        <v>1</v>
      </c>
      <c r="AF122" t="s">
        <v>35</v>
      </c>
      <c r="AG122" t="s">
        <v>35</v>
      </c>
      <c r="AH122">
        <v>7</v>
      </c>
      <c r="AI122">
        <v>2</v>
      </c>
      <c r="AJ122">
        <v>3</v>
      </c>
      <c r="AK122">
        <v>1</v>
      </c>
      <c r="AL122" t="s">
        <v>35</v>
      </c>
      <c r="AM122" s="3">
        <v>1</v>
      </c>
      <c r="AN122">
        <v>7</v>
      </c>
      <c r="AO122">
        <v>6</v>
      </c>
      <c r="AP122" s="3">
        <v>5</v>
      </c>
      <c r="AQ122" t="s">
        <v>35</v>
      </c>
      <c r="AR122" s="3" t="s">
        <v>38</v>
      </c>
      <c r="AS122" s="22">
        <f t="shared" si="153"/>
        <v>0.33333333333333348</v>
      </c>
      <c r="AT122" s="23" t="str">
        <f t="shared" si="154"/>
        <v>Minors</v>
      </c>
      <c r="AU122" s="22">
        <f t="shared" si="155"/>
        <v>3</v>
      </c>
      <c r="AV122" s="22" t="str">
        <f t="shared" si="156"/>
        <v>Minors</v>
      </c>
      <c r="AW122" s="23">
        <f t="shared" si="157"/>
        <v>3</v>
      </c>
      <c r="AX122" s="23" t="str">
        <f t="shared" si="158"/>
        <v>Minors</v>
      </c>
      <c r="AY122" s="64">
        <f t="shared" si="159"/>
        <v>0</v>
      </c>
      <c r="AZ122" s="65">
        <f t="shared" si="160"/>
        <v>0</v>
      </c>
      <c r="BA122" s="65">
        <f t="shared" si="161"/>
        <v>0</v>
      </c>
      <c r="BB122" s="65">
        <f t="shared" si="162"/>
        <v>0</v>
      </c>
      <c r="BC122" s="65">
        <f t="shared" si="163"/>
        <v>0</v>
      </c>
      <c r="BD122" s="65">
        <f t="shared" si="164"/>
        <v>0</v>
      </c>
      <c r="BE122" s="65">
        <f t="shared" si="165"/>
        <v>0</v>
      </c>
      <c r="BF122" s="65">
        <f t="shared" si="166"/>
        <v>0</v>
      </c>
      <c r="BG122" s="21">
        <f t="shared" si="167"/>
        <v>0</v>
      </c>
      <c r="BH122" s="64">
        <f t="shared" si="168"/>
        <v>0</v>
      </c>
      <c r="BI122" s="65">
        <f t="shared" si="169"/>
        <v>0</v>
      </c>
      <c r="BJ122" s="65">
        <f t="shared" si="170"/>
        <v>0</v>
      </c>
      <c r="BK122" s="65">
        <f t="shared" si="171"/>
        <v>0</v>
      </c>
      <c r="BL122" s="65">
        <f t="shared" si="172"/>
        <v>0</v>
      </c>
      <c r="BM122" s="65">
        <f t="shared" si="173"/>
        <v>0</v>
      </c>
      <c r="BN122" s="65">
        <f t="shared" si="174"/>
        <v>0</v>
      </c>
      <c r="BO122" s="65">
        <f t="shared" si="175"/>
        <v>0</v>
      </c>
      <c r="BP122" s="21">
        <f t="shared" si="176"/>
        <v>0</v>
      </c>
      <c r="BQ122" s="21">
        <f t="shared" si="177"/>
        <v>0</v>
      </c>
      <c r="BR122" s="24">
        <f t="shared" si="178"/>
        <v>1</v>
      </c>
      <c r="BS122" s="20" t="str">
        <f t="shared" si="179"/>
        <v/>
      </c>
      <c r="BT122" s="340" t="e">
        <f>IF(S122="-","-",VLOOKUP($A122,KALBat!$A$10:$AR$1193,BT$9,FALSE)-S122)</f>
        <v>#N/A</v>
      </c>
      <c r="BU122" s="340" t="e">
        <f>IF(T122="-","-",VLOOKUP($A122,KALBat!$A$10:$AR$1193,BU$9,FALSE)-T122)</f>
        <v>#N/A</v>
      </c>
      <c r="BV122" s="340" t="e">
        <f>IF(U122="-","-",VLOOKUP($A122,KALBat!$A$10:$AR$1193,BV$9,FALSE)-U122)</f>
        <v>#N/A</v>
      </c>
      <c r="BW122" s="340" t="e">
        <f>IF(V122="-","-",VLOOKUP($A122,KALBat!$A$10:$AR$1193,BW$9,FALSE)-V122)</f>
        <v>#N/A</v>
      </c>
      <c r="BX122" s="340" t="e">
        <f>IF(W122="-","-",VLOOKUP($A122,KALBat!$A$10:$AR$1193,BX$9,FALSE)-W122)</f>
        <v>#N/A</v>
      </c>
      <c r="BY122" s="340" t="e">
        <f>IF(X122="-","-",VLOOKUP($A122,KALBat!$A$10:$AR$1193,BY$9,FALSE)-X122)</f>
        <v>#N/A</v>
      </c>
      <c r="BZ122" s="340" t="e">
        <f>IF(Y122="-","-",VLOOKUP($A122,KALBat!$A$10:$AR$1193,BZ$9,FALSE)-Y122)</f>
        <v>#N/A</v>
      </c>
      <c r="CA122" s="340" t="e">
        <f>IF(Z122="-","-",VLOOKUP($A122,KALBat!$A$10:$AR$1193,CA$9,FALSE)-Z122)</f>
        <v>#N/A</v>
      </c>
      <c r="CB122" s="340" t="e">
        <f>IF(AA122="-","-",VLOOKUP($A122,KALBat!$A$10:$AR$1193,CB$9,FALSE)-AA122)</f>
        <v>#N/A</v>
      </c>
      <c r="CC122" s="340" t="e">
        <f>IF(AB122="-","-",VLOOKUP($A122,KALBat!$A$10:$AR$1193,CC$9,FALSE)-AB122)</f>
        <v>#N/A</v>
      </c>
      <c r="CD122" s="340" t="e">
        <f>IF(AC122="-","-",VLOOKUP($A122,KALBat!$A$10:$AR$1193,CD$9,FALSE)-AC122)</f>
        <v>#N/A</v>
      </c>
      <c r="CE122" s="340" t="e">
        <f>IF(AD122="-","-",VLOOKUP($A122,KALBat!$A$10:$AR$1193,CE$9,FALSE)-AD122)</f>
        <v>#N/A</v>
      </c>
      <c r="CF122" s="340" t="e">
        <f>IF(AE122="-","-",VLOOKUP($A122,KALBat!$A$10:$AR$1193,CF$9,FALSE)-AE122)</f>
        <v>#N/A</v>
      </c>
      <c r="CG122" s="340" t="str">
        <f>IF(AF122="-","-",VLOOKUP($A122,KALBat!$A$10:$AR$1193,CG$9,FALSE)-AF122)</f>
        <v>-</v>
      </c>
      <c r="CH122" s="340" t="str">
        <f>IF(AG122="-","-",VLOOKUP($A122,KALBat!$A$10:$AR$1193,CH$9,FALSE)-AG122)</f>
        <v>-</v>
      </c>
      <c r="CI122" s="340" t="e">
        <f>IF(AH122="-","-",VLOOKUP($A122,KALBat!$A$10:$AR$1193,CI$9,FALSE)-AH122)</f>
        <v>#N/A</v>
      </c>
      <c r="CJ122" s="340" t="e">
        <f>IF(AI122="-","-",VLOOKUP($A122,KALBat!$A$10:$AR$1193,CJ$9,FALSE)-AI122)</f>
        <v>#N/A</v>
      </c>
      <c r="CK122" s="340" t="e">
        <f>IF(AJ122="-","-",VLOOKUP($A122,KALBat!$A$10:$AR$1193,CK$9,FALSE)-AJ122)</f>
        <v>#N/A</v>
      </c>
      <c r="CL122" s="340" t="e">
        <f>IF(AK122="-","-",VLOOKUP($A122,KALBat!$A$10:$AR$1193,CL$9,FALSE)-AK122)</f>
        <v>#N/A</v>
      </c>
      <c r="CM122" s="340" t="str">
        <f>IF(AL122="-","-",VLOOKUP($A122,KALBat!$A$10:$AR$1193,CM$9,FALSE)-AL122)</f>
        <v>-</v>
      </c>
      <c r="CN122" s="340" t="e">
        <f>IF(AM122="-","-",VLOOKUP($A122,KALBat!$A$10:$AR$1193,CN$9,FALSE)-AM122)</f>
        <v>#N/A</v>
      </c>
      <c r="CO122" s="340" t="e">
        <f>IF(AN122="-","-",VLOOKUP($A122,KALBat!$A$10:$AR$1193,CO$9,FALSE)-AN122)</f>
        <v>#N/A</v>
      </c>
      <c r="CP122" s="340" t="e">
        <f>IF(AO122="-","-",VLOOKUP($A122,KALBat!$A$10:$AR$1193,CP$9,FALSE)-AO122)</f>
        <v>#N/A</v>
      </c>
      <c r="CQ122" s="340" t="e">
        <f>IF(AP122="-","-",VLOOKUP($A122,KALBat!$A$10:$AR$1193,CQ$9,FALSE)-AP122)</f>
        <v>#N/A</v>
      </c>
      <c r="CR122" s="340" t="e">
        <f t="shared" si="180"/>
        <v>#N/A</v>
      </c>
      <c r="CS122" s="340" t="e">
        <f t="shared" si="181"/>
        <v>#N/A</v>
      </c>
      <c r="CT122" s="340" t="e">
        <f t="shared" si="182"/>
        <v>#N/A</v>
      </c>
      <c r="CU122" s="340" t="e">
        <f t="shared" si="183"/>
        <v>#N/A</v>
      </c>
      <c r="CV122" s="340" t="e">
        <f t="shared" si="184"/>
        <v>#N/A</v>
      </c>
    </row>
    <row r="123" spans="1:100" x14ac:dyDescent="0.25">
      <c r="A123" s="340" t="str">
        <f t="shared" si="117"/>
        <v>Raúl Reyes</v>
      </c>
      <c r="B123" s="339"/>
      <c r="C123" s="339"/>
      <c r="D123" s="339" t="str">
        <f t="shared" si="118"/>
        <v>-</v>
      </c>
      <c r="E123" s="339" t="str">
        <f t="shared" si="119"/>
        <v>-</v>
      </c>
      <c r="F123" s="339" t="str">
        <f t="shared" si="120"/>
        <v>K</v>
      </c>
      <c r="G123" t="s">
        <v>89</v>
      </c>
      <c r="H123" t="s">
        <v>689</v>
      </c>
      <c r="I123" s="339" t="s">
        <v>690</v>
      </c>
      <c r="J123" t="s">
        <v>531</v>
      </c>
      <c r="K123" t="s">
        <v>295</v>
      </c>
      <c r="L123">
        <v>21</v>
      </c>
      <c r="M123" t="s">
        <v>94</v>
      </c>
      <c r="N123" t="s">
        <v>94</v>
      </c>
      <c r="O123" t="s">
        <v>40</v>
      </c>
      <c r="P123" s="3" t="s">
        <v>40</v>
      </c>
      <c r="Q123" t="s">
        <v>215</v>
      </c>
      <c r="R123" s="3" t="s">
        <v>214</v>
      </c>
      <c r="S123">
        <v>2</v>
      </c>
      <c r="T123">
        <v>4</v>
      </c>
      <c r="U123">
        <v>3</v>
      </c>
      <c r="V123">
        <v>4</v>
      </c>
      <c r="W123" s="3">
        <v>2</v>
      </c>
      <c r="X123">
        <v>2</v>
      </c>
      <c r="Y123">
        <v>4</v>
      </c>
      <c r="Z123">
        <v>4</v>
      </c>
      <c r="AA123">
        <v>6</v>
      </c>
      <c r="AB123" s="3">
        <v>3</v>
      </c>
      <c r="AC123">
        <v>5</v>
      </c>
      <c r="AD123">
        <v>8</v>
      </c>
      <c r="AE123">
        <v>1</v>
      </c>
      <c r="AF123" t="s">
        <v>35</v>
      </c>
      <c r="AG123" t="s">
        <v>35</v>
      </c>
      <c r="AH123" t="s">
        <v>35</v>
      </c>
      <c r="AI123" t="s">
        <v>35</v>
      </c>
      <c r="AJ123" t="s">
        <v>35</v>
      </c>
      <c r="AK123" t="s">
        <v>35</v>
      </c>
      <c r="AL123">
        <v>6</v>
      </c>
      <c r="AM123" s="3" t="s">
        <v>35</v>
      </c>
      <c r="AN123">
        <v>10</v>
      </c>
      <c r="AO123">
        <v>10</v>
      </c>
      <c r="AP123" s="3">
        <v>10</v>
      </c>
      <c r="AQ123" t="s">
        <v>35</v>
      </c>
      <c r="AR123" s="3">
        <v>0</v>
      </c>
      <c r="AS123" s="22">
        <f t="shared" si="153"/>
        <v>1</v>
      </c>
      <c r="AT123" s="23" t="str">
        <f t="shared" si="154"/>
        <v>Minors</v>
      </c>
      <c r="AU123" s="22">
        <f t="shared" si="155"/>
        <v>2</v>
      </c>
      <c r="AV123" s="22" t="str">
        <f t="shared" si="156"/>
        <v>Minors</v>
      </c>
      <c r="AW123" s="23">
        <f t="shared" si="157"/>
        <v>2</v>
      </c>
      <c r="AX123" s="23" t="str">
        <f t="shared" si="158"/>
        <v>Minors</v>
      </c>
      <c r="AY123" s="64">
        <f t="shared" si="159"/>
        <v>0</v>
      </c>
      <c r="AZ123" s="65">
        <f t="shared" si="160"/>
        <v>0</v>
      </c>
      <c r="BA123" s="65">
        <f t="shared" si="161"/>
        <v>0</v>
      </c>
      <c r="BB123" s="65">
        <f t="shared" si="162"/>
        <v>0</v>
      </c>
      <c r="BC123" s="65">
        <f t="shared" si="163"/>
        <v>0</v>
      </c>
      <c r="BD123" s="65">
        <f t="shared" si="164"/>
        <v>0</v>
      </c>
      <c r="BE123" s="65">
        <f t="shared" si="165"/>
        <v>0</v>
      </c>
      <c r="BF123" s="65">
        <f t="shared" si="166"/>
        <v>0</v>
      </c>
      <c r="BG123" s="21">
        <f t="shared" si="167"/>
        <v>0</v>
      </c>
      <c r="BH123" s="64">
        <f t="shared" si="168"/>
        <v>0</v>
      </c>
      <c r="BI123" s="65">
        <f t="shared" si="169"/>
        <v>0</v>
      </c>
      <c r="BJ123" s="65">
        <f t="shared" si="170"/>
        <v>0</v>
      </c>
      <c r="BK123" s="65">
        <f t="shared" si="171"/>
        <v>0</v>
      </c>
      <c r="BL123" s="65">
        <f t="shared" si="172"/>
        <v>0</v>
      </c>
      <c r="BM123" s="65">
        <f t="shared" si="173"/>
        <v>0</v>
      </c>
      <c r="BN123" s="65">
        <f t="shared" si="174"/>
        <v>0</v>
      </c>
      <c r="BO123" s="65">
        <f t="shared" si="175"/>
        <v>0</v>
      </c>
      <c r="BP123" s="21">
        <f t="shared" si="176"/>
        <v>0</v>
      </c>
      <c r="BQ123" s="21">
        <f t="shared" si="177"/>
        <v>6</v>
      </c>
      <c r="BR123" s="24">
        <f t="shared" si="178"/>
        <v>1</v>
      </c>
      <c r="BS123" s="20" t="str">
        <f t="shared" si="179"/>
        <v/>
      </c>
      <c r="BT123" s="340">
        <f>IF(S123="-","-",VLOOKUP($A123,KALBat!$A$10:$AR$1193,BT$9,FALSE)-S123)</f>
        <v>0</v>
      </c>
      <c r="BU123" s="340">
        <f>IF(T123="-","-",VLOOKUP($A123,KALBat!$A$10:$AR$1193,BU$9,FALSE)-T123)</f>
        <v>0</v>
      </c>
      <c r="BV123" s="340">
        <f>IF(U123="-","-",VLOOKUP($A123,KALBat!$A$10:$AR$1193,BV$9,FALSE)-U123)</f>
        <v>0</v>
      </c>
      <c r="BW123" s="340">
        <f>IF(V123="-","-",VLOOKUP($A123,KALBat!$A$10:$AR$1193,BW$9,FALSE)-V123)</f>
        <v>1</v>
      </c>
      <c r="BX123" s="340">
        <f>IF(W123="-","-",VLOOKUP($A123,KALBat!$A$10:$AR$1193,BX$9,FALSE)-W123)</f>
        <v>0</v>
      </c>
      <c r="BY123" s="340">
        <f>IF(X123="-","-",VLOOKUP($A123,KALBat!$A$10:$AR$1193,BY$9,FALSE)-X123)</f>
        <v>0</v>
      </c>
      <c r="BZ123" s="340">
        <f>IF(Y123="-","-",VLOOKUP($A123,KALBat!$A$10:$AR$1193,BZ$9,FALSE)-Y123)</f>
        <v>0</v>
      </c>
      <c r="CA123" s="340">
        <f>IF(Z123="-","-",VLOOKUP($A123,KALBat!$A$10:$AR$1193,CA$9,FALSE)-Z123)</f>
        <v>0</v>
      </c>
      <c r="CB123" s="340">
        <f>IF(AA123="-","-",VLOOKUP($A123,KALBat!$A$10:$AR$1193,CB$9,FALSE)-AA123)</f>
        <v>1</v>
      </c>
      <c r="CC123" s="340">
        <f>IF(AB123="-","-",VLOOKUP($A123,KALBat!$A$10:$AR$1193,CC$9,FALSE)-AB123)</f>
        <v>1</v>
      </c>
      <c r="CD123" s="340">
        <f>IF(AC123="-","-",VLOOKUP($A123,KALBat!$A$10:$AR$1193,CD$9,FALSE)-AC123)</f>
        <v>-1</v>
      </c>
      <c r="CE123" s="340">
        <f>IF(AD123="-","-",VLOOKUP($A123,KALBat!$A$10:$AR$1193,CE$9,FALSE)-AD123)</f>
        <v>0</v>
      </c>
      <c r="CF123" s="340">
        <f>IF(AE123="-","-",VLOOKUP($A123,KALBat!$A$10:$AR$1193,CF$9,FALSE)-AE123)</f>
        <v>0</v>
      </c>
      <c r="CG123" s="340" t="str">
        <f>IF(AF123="-","-",VLOOKUP($A123,KALBat!$A$10:$AR$1193,CG$9,FALSE)-AF123)</f>
        <v>-</v>
      </c>
      <c r="CH123" s="340" t="str">
        <f>IF(AG123="-","-",VLOOKUP($A123,KALBat!$A$10:$AR$1193,CH$9,FALSE)-AG123)</f>
        <v>-</v>
      </c>
      <c r="CI123" s="340" t="str">
        <f>IF(AH123="-","-",VLOOKUP($A123,KALBat!$A$10:$AR$1193,CI$9,FALSE)-AH123)</f>
        <v>-</v>
      </c>
      <c r="CJ123" s="340" t="str">
        <f>IF(AI123="-","-",VLOOKUP($A123,KALBat!$A$10:$AR$1193,CJ$9,FALSE)-AI123)</f>
        <v>-</v>
      </c>
      <c r="CK123" s="340" t="str">
        <f>IF(AJ123="-","-",VLOOKUP($A123,KALBat!$A$10:$AR$1193,CK$9,FALSE)-AJ123)</f>
        <v>-</v>
      </c>
      <c r="CL123" s="340" t="str">
        <f>IF(AK123="-","-",VLOOKUP($A123,KALBat!$A$10:$AR$1193,CL$9,FALSE)-AK123)</f>
        <v>-</v>
      </c>
      <c r="CM123" s="340">
        <f>IF(AL123="-","-",VLOOKUP($A123,KALBat!$A$10:$AR$1193,CM$9,FALSE)-AL123)</f>
        <v>1</v>
      </c>
      <c r="CN123" s="340" t="str">
        <f>IF(AM123="-","-",VLOOKUP($A123,KALBat!$A$10:$AR$1193,CN$9,FALSE)-AM123)</f>
        <v>-</v>
      </c>
      <c r="CO123" s="340">
        <f>IF(AN123="-","-",VLOOKUP($A123,KALBat!$A$10:$AR$1193,CO$9,FALSE)-AN123)</f>
        <v>0</v>
      </c>
      <c r="CP123" s="340">
        <f>IF(AO123="-","-",VLOOKUP($A123,KALBat!$A$10:$AR$1193,CP$9,FALSE)-AO123)</f>
        <v>0</v>
      </c>
      <c r="CQ123" s="340">
        <f>IF(AP123="-","-",VLOOKUP($A123,KALBat!$A$10:$AR$1193,CQ$9,FALSE)-AP123)</f>
        <v>0</v>
      </c>
      <c r="CR123" s="340">
        <f t="shared" si="180"/>
        <v>1</v>
      </c>
      <c r="CS123" s="340">
        <f t="shared" si="181"/>
        <v>2</v>
      </c>
      <c r="CT123" s="340">
        <f t="shared" si="182"/>
        <v>0</v>
      </c>
      <c r="CU123" s="340">
        <f t="shared" si="183"/>
        <v>0</v>
      </c>
      <c r="CV123" s="340">
        <f t="shared" si="184"/>
        <v>3</v>
      </c>
    </row>
    <row r="124" spans="1:100" x14ac:dyDescent="0.25">
      <c r="A124" s="340" t="str">
        <f t="shared" si="117"/>
        <v>Gary Rogers</v>
      </c>
      <c r="B124" s="339"/>
      <c r="C124" s="339"/>
      <c r="D124" s="339" t="str">
        <f t="shared" si="118"/>
        <v>-</v>
      </c>
      <c r="E124" s="339" t="str">
        <f t="shared" si="119"/>
        <v>-</v>
      </c>
      <c r="F124" s="339" t="str">
        <f t="shared" si="120"/>
        <v>K</v>
      </c>
      <c r="G124" t="s">
        <v>13</v>
      </c>
      <c r="H124" t="s">
        <v>641</v>
      </c>
      <c r="I124" s="339" t="s">
        <v>694</v>
      </c>
      <c r="J124" t="s">
        <v>528</v>
      </c>
      <c r="K124" t="s">
        <v>198</v>
      </c>
      <c r="L124">
        <v>22</v>
      </c>
      <c r="M124" t="s">
        <v>94</v>
      </c>
      <c r="N124" t="s">
        <v>94</v>
      </c>
      <c r="O124" t="s">
        <v>40</v>
      </c>
      <c r="P124" s="3" t="s">
        <v>40</v>
      </c>
      <c r="Q124" t="s">
        <v>214</v>
      </c>
      <c r="R124" s="3" t="s">
        <v>214</v>
      </c>
      <c r="S124">
        <v>2</v>
      </c>
      <c r="T124">
        <v>2</v>
      </c>
      <c r="U124">
        <v>1</v>
      </c>
      <c r="V124">
        <v>1</v>
      </c>
      <c r="W124" s="3">
        <v>2</v>
      </c>
      <c r="X124">
        <v>2</v>
      </c>
      <c r="Y124">
        <v>2</v>
      </c>
      <c r="Z124">
        <v>1</v>
      </c>
      <c r="AA124">
        <v>1</v>
      </c>
      <c r="AB124" s="3">
        <v>3</v>
      </c>
      <c r="AC124">
        <v>7</v>
      </c>
      <c r="AD124">
        <v>4</v>
      </c>
      <c r="AE124">
        <v>1</v>
      </c>
      <c r="AF124" t="s">
        <v>35</v>
      </c>
      <c r="AG124" t="s">
        <v>35</v>
      </c>
      <c r="AH124" t="s">
        <v>35</v>
      </c>
      <c r="AI124" t="s">
        <v>35</v>
      </c>
      <c r="AJ124" t="s">
        <v>35</v>
      </c>
      <c r="AK124" t="s">
        <v>35</v>
      </c>
      <c r="AL124" t="s">
        <v>35</v>
      </c>
      <c r="AM124" s="3" t="s">
        <v>35</v>
      </c>
      <c r="AN124">
        <v>1</v>
      </c>
      <c r="AO124">
        <v>1</v>
      </c>
      <c r="AP124" s="3">
        <v>1</v>
      </c>
      <c r="AQ124" t="s">
        <v>35</v>
      </c>
      <c r="AR124" s="3">
        <v>0</v>
      </c>
      <c r="AS124" s="22">
        <f t="shared" si="153"/>
        <v>-0.66666666666666674</v>
      </c>
      <c r="AT124" s="23" t="str">
        <f t="shared" si="154"/>
        <v>Minors</v>
      </c>
      <c r="AU124" s="22">
        <f t="shared" si="155"/>
        <v>-0.66666666666666674</v>
      </c>
      <c r="AV124" s="22" t="str">
        <f t="shared" si="156"/>
        <v>Minors</v>
      </c>
      <c r="AW124" s="23">
        <f t="shared" si="157"/>
        <v>-0.66666666666666674</v>
      </c>
      <c r="AX124" s="23" t="str">
        <f t="shared" si="158"/>
        <v>Minors</v>
      </c>
      <c r="AY124" s="64">
        <f t="shared" si="159"/>
        <v>0</v>
      </c>
      <c r="AZ124" s="65">
        <f t="shared" si="160"/>
        <v>0</v>
      </c>
      <c r="BA124" s="65">
        <f t="shared" si="161"/>
        <v>0</v>
      </c>
      <c r="BB124" s="65">
        <f t="shared" si="162"/>
        <v>0</v>
      </c>
      <c r="BC124" s="65">
        <f t="shared" si="163"/>
        <v>0</v>
      </c>
      <c r="BD124" s="65">
        <f t="shared" si="164"/>
        <v>0</v>
      </c>
      <c r="BE124" s="65">
        <f t="shared" si="165"/>
        <v>0</v>
      </c>
      <c r="BF124" s="65">
        <f t="shared" si="166"/>
        <v>0</v>
      </c>
      <c r="BG124" s="21">
        <f t="shared" si="167"/>
        <v>0</v>
      </c>
      <c r="BH124" s="64">
        <f t="shared" si="168"/>
        <v>0</v>
      </c>
      <c r="BI124" s="65">
        <f t="shared" si="169"/>
        <v>0</v>
      </c>
      <c r="BJ124" s="65">
        <f t="shared" si="170"/>
        <v>0</v>
      </c>
      <c r="BK124" s="65">
        <f t="shared" si="171"/>
        <v>0</v>
      </c>
      <c r="BL124" s="65">
        <f t="shared" si="172"/>
        <v>0</v>
      </c>
      <c r="BM124" s="65">
        <f t="shared" si="173"/>
        <v>0</v>
      </c>
      <c r="BN124" s="65">
        <f t="shared" si="174"/>
        <v>0</v>
      </c>
      <c r="BO124" s="65">
        <f t="shared" si="175"/>
        <v>0</v>
      </c>
      <c r="BP124" s="21">
        <f t="shared" si="176"/>
        <v>0</v>
      </c>
      <c r="BQ124" s="21">
        <f t="shared" si="177"/>
        <v>0</v>
      </c>
      <c r="BR124" s="24">
        <f t="shared" si="178"/>
        <v>0</v>
      </c>
      <c r="BS124" s="20" t="str">
        <f t="shared" si="179"/>
        <v/>
      </c>
      <c r="BT124" s="340" t="e">
        <f>IF(S124="-","-",VLOOKUP($A124,KALBat!$A$10:$AR$1193,BT$9,FALSE)-S124)</f>
        <v>#N/A</v>
      </c>
      <c r="BU124" s="340" t="e">
        <f>IF(T124="-","-",VLOOKUP($A124,KALBat!$A$10:$AR$1193,BU$9,FALSE)-T124)</f>
        <v>#N/A</v>
      </c>
      <c r="BV124" s="340" t="e">
        <f>IF(U124="-","-",VLOOKUP($A124,KALBat!$A$10:$AR$1193,BV$9,FALSE)-U124)</f>
        <v>#N/A</v>
      </c>
      <c r="BW124" s="340" t="e">
        <f>IF(V124="-","-",VLOOKUP($A124,KALBat!$A$10:$AR$1193,BW$9,FALSE)-V124)</f>
        <v>#N/A</v>
      </c>
      <c r="BX124" s="340" t="e">
        <f>IF(W124="-","-",VLOOKUP($A124,KALBat!$A$10:$AR$1193,BX$9,FALSE)-W124)</f>
        <v>#N/A</v>
      </c>
      <c r="BY124" s="340" t="e">
        <f>IF(X124="-","-",VLOOKUP($A124,KALBat!$A$10:$AR$1193,BY$9,FALSE)-X124)</f>
        <v>#N/A</v>
      </c>
      <c r="BZ124" s="340" t="e">
        <f>IF(Y124="-","-",VLOOKUP($A124,KALBat!$A$10:$AR$1193,BZ$9,FALSE)-Y124)</f>
        <v>#N/A</v>
      </c>
      <c r="CA124" s="340" t="e">
        <f>IF(Z124="-","-",VLOOKUP($A124,KALBat!$A$10:$AR$1193,CA$9,FALSE)-Z124)</f>
        <v>#N/A</v>
      </c>
      <c r="CB124" s="340" t="e">
        <f>IF(AA124="-","-",VLOOKUP($A124,KALBat!$A$10:$AR$1193,CB$9,FALSE)-AA124)</f>
        <v>#N/A</v>
      </c>
      <c r="CC124" s="340" t="e">
        <f>IF(AB124="-","-",VLOOKUP($A124,KALBat!$A$10:$AR$1193,CC$9,FALSE)-AB124)</f>
        <v>#N/A</v>
      </c>
      <c r="CD124" s="340" t="e">
        <f>IF(AC124="-","-",VLOOKUP($A124,KALBat!$A$10:$AR$1193,CD$9,FALSE)-AC124)</f>
        <v>#N/A</v>
      </c>
      <c r="CE124" s="340" t="e">
        <f>IF(AD124="-","-",VLOOKUP($A124,KALBat!$A$10:$AR$1193,CE$9,FALSE)-AD124)</f>
        <v>#N/A</v>
      </c>
      <c r="CF124" s="340" t="e">
        <f>IF(AE124="-","-",VLOOKUP($A124,KALBat!$A$10:$AR$1193,CF$9,FALSE)-AE124)</f>
        <v>#N/A</v>
      </c>
      <c r="CG124" s="340" t="str">
        <f>IF(AF124="-","-",VLOOKUP($A124,KALBat!$A$10:$AR$1193,CG$9,FALSE)-AF124)</f>
        <v>-</v>
      </c>
      <c r="CH124" s="340" t="str">
        <f>IF(AG124="-","-",VLOOKUP($A124,KALBat!$A$10:$AR$1193,CH$9,FALSE)-AG124)</f>
        <v>-</v>
      </c>
      <c r="CI124" s="340" t="str">
        <f>IF(AH124="-","-",VLOOKUP($A124,KALBat!$A$10:$AR$1193,CI$9,FALSE)-AH124)</f>
        <v>-</v>
      </c>
      <c r="CJ124" s="340" t="str">
        <f>IF(AI124="-","-",VLOOKUP($A124,KALBat!$A$10:$AR$1193,CJ$9,FALSE)-AI124)</f>
        <v>-</v>
      </c>
      <c r="CK124" s="340" t="str">
        <f>IF(AJ124="-","-",VLOOKUP($A124,KALBat!$A$10:$AR$1193,CK$9,FALSE)-AJ124)</f>
        <v>-</v>
      </c>
      <c r="CL124" s="340" t="str">
        <f>IF(AK124="-","-",VLOOKUP($A124,KALBat!$A$10:$AR$1193,CL$9,FALSE)-AK124)</f>
        <v>-</v>
      </c>
      <c r="CM124" s="340" t="str">
        <f>IF(AL124="-","-",VLOOKUP($A124,KALBat!$A$10:$AR$1193,CM$9,FALSE)-AL124)</f>
        <v>-</v>
      </c>
      <c r="CN124" s="340" t="str">
        <f>IF(AM124="-","-",VLOOKUP($A124,KALBat!$A$10:$AR$1193,CN$9,FALSE)-AM124)</f>
        <v>-</v>
      </c>
      <c r="CO124" s="340" t="e">
        <f>IF(AN124="-","-",VLOOKUP($A124,KALBat!$A$10:$AR$1193,CO$9,FALSE)-AN124)</f>
        <v>#N/A</v>
      </c>
      <c r="CP124" s="340" t="e">
        <f>IF(AO124="-","-",VLOOKUP($A124,KALBat!$A$10:$AR$1193,CP$9,FALSE)-AO124)</f>
        <v>#N/A</v>
      </c>
      <c r="CQ124" s="340" t="e">
        <f>IF(AP124="-","-",VLOOKUP($A124,KALBat!$A$10:$AR$1193,CQ$9,FALSE)-AP124)</f>
        <v>#N/A</v>
      </c>
      <c r="CR124" s="340" t="e">
        <f t="shared" si="180"/>
        <v>#N/A</v>
      </c>
      <c r="CS124" s="340" t="e">
        <f t="shared" si="181"/>
        <v>#N/A</v>
      </c>
      <c r="CT124" s="340" t="e">
        <f t="shared" si="182"/>
        <v>#N/A</v>
      </c>
      <c r="CU124" s="340" t="e">
        <f t="shared" si="183"/>
        <v>#N/A</v>
      </c>
      <c r="CV124" s="340" t="e">
        <f t="shared" si="184"/>
        <v>#N/A</v>
      </c>
    </row>
    <row r="125" spans="1:100" x14ac:dyDescent="0.25">
      <c r="A125" s="340" t="str">
        <f t="shared" si="117"/>
        <v>Pascal Runggaldier</v>
      </c>
      <c r="B125" s="339"/>
      <c r="C125" s="339"/>
      <c r="D125" s="339" t="str">
        <f t="shared" si="118"/>
        <v>-</v>
      </c>
      <c r="E125" s="339" t="str">
        <f t="shared" si="119"/>
        <v>-</v>
      </c>
      <c r="F125" s="339" t="str">
        <f t="shared" si="120"/>
        <v>K</v>
      </c>
      <c r="G125" t="s">
        <v>90</v>
      </c>
      <c r="H125" t="s">
        <v>696</v>
      </c>
      <c r="I125" s="339" t="s">
        <v>697</v>
      </c>
      <c r="J125" t="s">
        <v>468</v>
      </c>
      <c r="K125" t="s">
        <v>18</v>
      </c>
      <c r="L125">
        <v>18</v>
      </c>
      <c r="M125" t="s">
        <v>93</v>
      </c>
      <c r="N125" t="s">
        <v>93</v>
      </c>
      <c r="O125" t="s">
        <v>40</v>
      </c>
      <c r="P125" s="3" t="s">
        <v>40</v>
      </c>
      <c r="Q125" t="s">
        <v>214</v>
      </c>
      <c r="R125" s="3" t="s">
        <v>214</v>
      </c>
      <c r="S125">
        <v>2</v>
      </c>
      <c r="T125">
        <v>2</v>
      </c>
      <c r="U125">
        <v>2</v>
      </c>
      <c r="V125">
        <v>2</v>
      </c>
      <c r="W125" s="3">
        <v>1</v>
      </c>
      <c r="X125">
        <v>3</v>
      </c>
      <c r="Y125">
        <v>2</v>
      </c>
      <c r="Z125">
        <v>4</v>
      </c>
      <c r="AA125">
        <v>6</v>
      </c>
      <c r="AB125" s="3">
        <v>1</v>
      </c>
      <c r="AC125">
        <v>6</v>
      </c>
      <c r="AD125">
        <v>7</v>
      </c>
      <c r="AE125">
        <v>1</v>
      </c>
      <c r="AF125" t="s">
        <v>35</v>
      </c>
      <c r="AG125">
        <v>2</v>
      </c>
      <c r="AH125" t="s">
        <v>35</v>
      </c>
      <c r="AI125" t="s">
        <v>35</v>
      </c>
      <c r="AJ125" t="s">
        <v>35</v>
      </c>
      <c r="AK125">
        <v>2</v>
      </c>
      <c r="AL125">
        <v>1</v>
      </c>
      <c r="AM125" s="3">
        <v>3</v>
      </c>
      <c r="AN125">
        <v>3</v>
      </c>
      <c r="AO125">
        <v>3</v>
      </c>
      <c r="AP125" s="3">
        <v>3</v>
      </c>
      <c r="AQ125" t="s">
        <v>35</v>
      </c>
      <c r="AR125" s="3">
        <v>0</v>
      </c>
      <c r="AS125" s="22">
        <f t="shared" si="153"/>
        <v>0</v>
      </c>
      <c r="AT125" s="23" t="str">
        <f t="shared" si="154"/>
        <v>Minors</v>
      </c>
      <c r="AU125" s="22">
        <f t="shared" si="155"/>
        <v>2.833333333333333</v>
      </c>
      <c r="AV125" s="22" t="str">
        <f t="shared" si="156"/>
        <v>Minors</v>
      </c>
      <c r="AW125" s="23">
        <f t="shared" si="157"/>
        <v>2.833333333333333</v>
      </c>
      <c r="AX125" s="23" t="str">
        <f t="shared" si="158"/>
        <v>Minors</v>
      </c>
      <c r="AY125" s="64">
        <f t="shared" si="159"/>
        <v>0</v>
      </c>
      <c r="AZ125" s="65">
        <f t="shared" si="160"/>
        <v>0</v>
      </c>
      <c r="BA125" s="65">
        <f t="shared" si="161"/>
        <v>0</v>
      </c>
      <c r="BB125" s="65">
        <f t="shared" si="162"/>
        <v>0</v>
      </c>
      <c r="BC125" s="65">
        <f t="shared" si="163"/>
        <v>0</v>
      </c>
      <c r="BD125" s="65">
        <f t="shared" si="164"/>
        <v>0</v>
      </c>
      <c r="BE125" s="65">
        <f t="shared" si="165"/>
        <v>0</v>
      </c>
      <c r="BF125" s="65">
        <f t="shared" si="166"/>
        <v>0</v>
      </c>
      <c r="BG125" s="21">
        <f t="shared" si="167"/>
        <v>0</v>
      </c>
      <c r="BH125" s="64">
        <f t="shared" si="168"/>
        <v>0</v>
      </c>
      <c r="BI125" s="65">
        <f t="shared" si="169"/>
        <v>0</v>
      </c>
      <c r="BJ125" s="65">
        <f t="shared" si="170"/>
        <v>0</v>
      </c>
      <c r="BK125" s="65">
        <f t="shared" si="171"/>
        <v>0</v>
      </c>
      <c r="BL125" s="65">
        <f t="shared" si="172"/>
        <v>0</v>
      </c>
      <c r="BM125" s="65">
        <f t="shared" si="173"/>
        <v>0</v>
      </c>
      <c r="BN125" s="65">
        <f t="shared" si="174"/>
        <v>0</v>
      </c>
      <c r="BO125" s="65">
        <f t="shared" si="175"/>
        <v>0</v>
      </c>
      <c r="BP125" s="21">
        <f t="shared" si="176"/>
        <v>0</v>
      </c>
      <c r="BQ125" s="21">
        <f t="shared" si="177"/>
        <v>0</v>
      </c>
      <c r="BR125" s="24">
        <f t="shared" si="178"/>
        <v>0</v>
      </c>
      <c r="BS125" s="20" t="str">
        <f t="shared" si="179"/>
        <v/>
      </c>
      <c r="BT125" s="340">
        <f>IF(S125="-","-",VLOOKUP($A125,KALBat!$A$10:$AR$1193,BT$9,FALSE)-S125)</f>
        <v>0</v>
      </c>
      <c r="BU125" s="340">
        <f>IF(T125="-","-",VLOOKUP($A125,KALBat!$A$10:$AR$1193,BU$9,FALSE)-T125)</f>
        <v>1</v>
      </c>
      <c r="BV125" s="340">
        <f>IF(U125="-","-",VLOOKUP($A125,KALBat!$A$10:$AR$1193,BV$9,FALSE)-U125)</f>
        <v>0</v>
      </c>
      <c r="BW125" s="340">
        <f>IF(V125="-","-",VLOOKUP($A125,KALBat!$A$10:$AR$1193,BW$9,FALSE)-V125)</f>
        <v>0</v>
      </c>
      <c r="BX125" s="340">
        <f>IF(W125="-","-",VLOOKUP($A125,KALBat!$A$10:$AR$1193,BX$9,FALSE)-W125)</f>
        <v>0</v>
      </c>
      <c r="BY125" s="340">
        <f>IF(X125="-","-",VLOOKUP($A125,KALBat!$A$10:$AR$1193,BY$9,FALSE)-X125)</f>
        <v>0</v>
      </c>
      <c r="BZ125" s="340">
        <f>IF(Y125="-","-",VLOOKUP($A125,KALBat!$A$10:$AR$1193,BZ$9,FALSE)-Y125)</f>
        <v>1</v>
      </c>
      <c r="CA125" s="340">
        <f>IF(Z125="-","-",VLOOKUP($A125,KALBat!$A$10:$AR$1193,CA$9,FALSE)-Z125)</f>
        <v>-1</v>
      </c>
      <c r="CB125" s="340">
        <f>IF(AA125="-","-",VLOOKUP($A125,KALBat!$A$10:$AR$1193,CB$9,FALSE)-AA125)</f>
        <v>0</v>
      </c>
      <c r="CC125" s="340">
        <f>IF(AB125="-","-",VLOOKUP($A125,KALBat!$A$10:$AR$1193,CC$9,FALSE)-AB125)</f>
        <v>1</v>
      </c>
      <c r="CD125" s="340">
        <f>IF(AC125="-","-",VLOOKUP($A125,KALBat!$A$10:$AR$1193,CD$9,FALSE)-AC125)</f>
        <v>0</v>
      </c>
      <c r="CE125" s="340">
        <f>IF(AD125="-","-",VLOOKUP($A125,KALBat!$A$10:$AR$1193,CE$9,FALSE)-AD125)</f>
        <v>0</v>
      </c>
      <c r="CF125" s="340">
        <f>IF(AE125="-","-",VLOOKUP($A125,KALBat!$A$10:$AR$1193,CF$9,FALSE)-AE125)</f>
        <v>0</v>
      </c>
      <c r="CG125" s="340" t="str">
        <f>IF(AF125="-","-",VLOOKUP($A125,KALBat!$A$10:$AR$1193,CG$9,FALSE)-AF125)</f>
        <v>-</v>
      </c>
      <c r="CH125" s="340">
        <f>IF(AG125="-","-",VLOOKUP($A125,KALBat!$A$10:$AR$1193,CH$9,FALSE)-AG125)</f>
        <v>2</v>
      </c>
      <c r="CI125" s="340" t="str">
        <f>IF(AH125="-","-",VLOOKUP($A125,KALBat!$A$10:$AR$1193,CI$9,FALSE)-AH125)</f>
        <v>-</v>
      </c>
      <c r="CJ125" s="340" t="str">
        <f>IF(AI125="-","-",VLOOKUP($A125,KALBat!$A$10:$AR$1193,CJ$9,FALSE)-AI125)</f>
        <v>-</v>
      </c>
      <c r="CK125" s="340" t="str">
        <f>IF(AJ125="-","-",VLOOKUP($A125,KALBat!$A$10:$AR$1193,CK$9,FALSE)-AJ125)</f>
        <v>-</v>
      </c>
      <c r="CL125" s="340">
        <f>IF(AK125="-","-",VLOOKUP($A125,KALBat!$A$10:$AR$1193,CL$9,FALSE)-AK125)</f>
        <v>1</v>
      </c>
      <c r="CM125" s="340">
        <f>IF(AL125="-","-",VLOOKUP($A125,KALBat!$A$10:$AR$1193,CM$9,FALSE)-AL125)</f>
        <v>0</v>
      </c>
      <c r="CN125" s="340">
        <f>IF(AM125="-","-",VLOOKUP($A125,KALBat!$A$10:$AR$1193,CN$9,FALSE)-AM125)</f>
        <v>1</v>
      </c>
      <c r="CO125" s="340">
        <f>IF(AN125="-","-",VLOOKUP($A125,KALBat!$A$10:$AR$1193,CO$9,FALSE)-AN125)</f>
        <v>0</v>
      </c>
      <c r="CP125" s="340">
        <f>IF(AO125="-","-",VLOOKUP($A125,KALBat!$A$10:$AR$1193,CP$9,FALSE)-AO125)</f>
        <v>0</v>
      </c>
      <c r="CQ125" s="340">
        <f>IF(AP125="-","-",VLOOKUP($A125,KALBat!$A$10:$AR$1193,CQ$9,FALSE)-AP125)</f>
        <v>0</v>
      </c>
      <c r="CR125" s="340">
        <f t="shared" si="180"/>
        <v>1</v>
      </c>
      <c r="CS125" s="340">
        <f t="shared" si="181"/>
        <v>1</v>
      </c>
      <c r="CT125" s="340">
        <f t="shared" si="182"/>
        <v>4</v>
      </c>
      <c r="CU125" s="340">
        <f t="shared" si="183"/>
        <v>0</v>
      </c>
      <c r="CV125" s="340">
        <f t="shared" si="184"/>
        <v>6</v>
      </c>
    </row>
    <row r="126" spans="1:100" x14ac:dyDescent="0.25">
      <c r="A126" s="340" t="str">
        <f t="shared" si="117"/>
        <v>Tsurayuki Sakamoto</v>
      </c>
      <c r="B126" s="339"/>
      <c r="C126" s="339"/>
      <c r="D126" s="339" t="str">
        <f t="shared" si="118"/>
        <v>-</v>
      </c>
      <c r="E126" s="339" t="str">
        <f t="shared" si="119"/>
        <v>-</v>
      </c>
      <c r="F126" s="339" t="str">
        <f t="shared" si="120"/>
        <v>K</v>
      </c>
      <c r="G126" t="s">
        <v>98</v>
      </c>
      <c r="H126" t="s">
        <v>698</v>
      </c>
      <c r="I126" s="339" t="s">
        <v>699</v>
      </c>
      <c r="J126" t="s">
        <v>533</v>
      </c>
      <c r="K126" t="s">
        <v>199</v>
      </c>
      <c r="L126">
        <v>21</v>
      </c>
      <c r="M126" t="s">
        <v>94</v>
      </c>
      <c r="N126" t="s">
        <v>94</v>
      </c>
      <c r="O126" t="s">
        <v>40</v>
      </c>
      <c r="P126" s="3" t="s">
        <v>40</v>
      </c>
      <c r="Q126" t="s">
        <v>214</v>
      </c>
      <c r="R126" s="3" t="s">
        <v>214</v>
      </c>
      <c r="S126">
        <v>2</v>
      </c>
      <c r="T126">
        <v>2</v>
      </c>
      <c r="U126">
        <v>1</v>
      </c>
      <c r="V126">
        <v>1</v>
      </c>
      <c r="W126" s="3">
        <v>1</v>
      </c>
      <c r="X126">
        <v>2</v>
      </c>
      <c r="Y126">
        <v>2</v>
      </c>
      <c r="Z126">
        <v>3</v>
      </c>
      <c r="AA126">
        <v>1</v>
      </c>
      <c r="AB126" s="3">
        <v>4</v>
      </c>
      <c r="AC126">
        <v>6</v>
      </c>
      <c r="AD126">
        <v>4</v>
      </c>
      <c r="AE126">
        <v>1</v>
      </c>
      <c r="AF126" t="s">
        <v>35</v>
      </c>
      <c r="AG126" t="s">
        <v>35</v>
      </c>
      <c r="AH126" t="s">
        <v>35</v>
      </c>
      <c r="AI126" t="s">
        <v>35</v>
      </c>
      <c r="AJ126" t="s">
        <v>35</v>
      </c>
      <c r="AK126" t="s">
        <v>35</v>
      </c>
      <c r="AL126" t="s">
        <v>35</v>
      </c>
      <c r="AM126" s="3" t="s">
        <v>35</v>
      </c>
      <c r="AN126">
        <v>1</v>
      </c>
      <c r="AO126">
        <v>1</v>
      </c>
      <c r="AP126" s="3">
        <v>1</v>
      </c>
      <c r="AQ126" t="s">
        <v>35</v>
      </c>
      <c r="AR126" s="3">
        <v>0</v>
      </c>
      <c r="AS126" s="22">
        <f t="shared" si="153"/>
        <v>-0.66666666666666674</v>
      </c>
      <c r="AT126" s="23" t="str">
        <f t="shared" si="154"/>
        <v>Minors</v>
      </c>
      <c r="AU126" s="22">
        <f t="shared" si="155"/>
        <v>0</v>
      </c>
      <c r="AV126" s="22" t="str">
        <f t="shared" si="156"/>
        <v>Minors</v>
      </c>
      <c r="AW126" s="23">
        <f t="shared" si="157"/>
        <v>0</v>
      </c>
      <c r="AX126" s="23" t="str">
        <f t="shared" si="158"/>
        <v>Minors</v>
      </c>
      <c r="AY126" s="64">
        <f t="shared" si="159"/>
        <v>0</v>
      </c>
      <c r="AZ126" s="65">
        <f t="shared" si="160"/>
        <v>0</v>
      </c>
      <c r="BA126" s="65">
        <f t="shared" si="161"/>
        <v>0</v>
      </c>
      <c r="BB126" s="65">
        <f t="shared" si="162"/>
        <v>0</v>
      </c>
      <c r="BC126" s="65">
        <f t="shared" si="163"/>
        <v>0</v>
      </c>
      <c r="BD126" s="65">
        <f t="shared" si="164"/>
        <v>0</v>
      </c>
      <c r="BE126" s="65">
        <f t="shared" si="165"/>
        <v>0</v>
      </c>
      <c r="BF126" s="65">
        <f t="shared" si="166"/>
        <v>0</v>
      </c>
      <c r="BG126" s="21">
        <f t="shared" si="167"/>
        <v>0</v>
      </c>
      <c r="BH126" s="64">
        <f t="shared" si="168"/>
        <v>0</v>
      </c>
      <c r="BI126" s="65">
        <f t="shared" si="169"/>
        <v>0</v>
      </c>
      <c r="BJ126" s="65">
        <f t="shared" si="170"/>
        <v>0</v>
      </c>
      <c r="BK126" s="65">
        <f t="shared" si="171"/>
        <v>0</v>
      </c>
      <c r="BL126" s="65">
        <f t="shared" si="172"/>
        <v>0</v>
      </c>
      <c r="BM126" s="65">
        <f t="shared" si="173"/>
        <v>0</v>
      </c>
      <c r="BN126" s="65">
        <f t="shared" si="174"/>
        <v>0</v>
      </c>
      <c r="BO126" s="65">
        <f t="shared" si="175"/>
        <v>0</v>
      </c>
      <c r="BP126" s="21">
        <f t="shared" si="176"/>
        <v>0</v>
      </c>
      <c r="BQ126" s="21">
        <f t="shared" si="177"/>
        <v>0</v>
      </c>
      <c r="BR126" s="24">
        <f t="shared" si="178"/>
        <v>0</v>
      </c>
      <c r="BS126" s="20" t="str">
        <f t="shared" si="179"/>
        <v/>
      </c>
      <c r="BT126" s="340" t="e">
        <f>IF(S126="-","-",VLOOKUP($A126,KALBat!$A$10:$AR$1193,BT$9,FALSE)-S126)</f>
        <v>#N/A</v>
      </c>
      <c r="BU126" s="340" t="e">
        <f>IF(T126="-","-",VLOOKUP($A126,KALBat!$A$10:$AR$1193,BU$9,FALSE)-T126)</f>
        <v>#N/A</v>
      </c>
      <c r="BV126" s="340" t="e">
        <f>IF(U126="-","-",VLOOKUP($A126,KALBat!$A$10:$AR$1193,BV$9,FALSE)-U126)</f>
        <v>#N/A</v>
      </c>
      <c r="BW126" s="340" t="e">
        <f>IF(V126="-","-",VLOOKUP($A126,KALBat!$A$10:$AR$1193,BW$9,FALSE)-V126)</f>
        <v>#N/A</v>
      </c>
      <c r="BX126" s="340" t="e">
        <f>IF(W126="-","-",VLOOKUP($A126,KALBat!$A$10:$AR$1193,BX$9,FALSE)-W126)</f>
        <v>#N/A</v>
      </c>
      <c r="BY126" s="340" t="e">
        <f>IF(X126="-","-",VLOOKUP($A126,KALBat!$A$10:$AR$1193,BY$9,FALSE)-X126)</f>
        <v>#N/A</v>
      </c>
      <c r="BZ126" s="340" t="e">
        <f>IF(Y126="-","-",VLOOKUP($A126,KALBat!$A$10:$AR$1193,BZ$9,FALSE)-Y126)</f>
        <v>#N/A</v>
      </c>
      <c r="CA126" s="340" t="e">
        <f>IF(Z126="-","-",VLOOKUP($A126,KALBat!$A$10:$AR$1193,CA$9,FALSE)-Z126)</f>
        <v>#N/A</v>
      </c>
      <c r="CB126" s="340" t="e">
        <f>IF(AA126="-","-",VLOOKUP($A126,KALBat!$A$10:$AR$1193,CB$9,FALSE)-AA126)</f>
        <v>#N/A</v>
      </c>
      <c r="CC126" s="340" t="e">
        <f>IF(AB126="-","-",VLOOKUP($A126,KALBat!$A$10:$AR$1193,CC$9,FALSE)-AB126)</f>
        <v>#N/A</v>
      </c>
      <c r="CD126" s="340" t="e">
        <f>IF(AC126="-","-",VLOOKUP($A126,KALBat!$A$10:$AR$1193,CD$9,FALSE)-AC126)</f>
        <v>#N/A</v>
      </c>
      <c r="CE126" s="340" t="e">
        <f>IF(AD126="-","-",VLOOKUP($A126,KALBat!$A$10:$AR$1193,CE$9,FALSE)-AD126)</f>
        <v>#N/A</v>
      </c>
      <c r="CF126" s="340" t="e">
        <f>IF(AE126="-","-",VLOOKUP($A126,KALBat!$A$10:$AR$1193,CF$9,FALSE)-AE126)</f>
        <v>#N/A</v>
      </c>
      <c r="CG126" s="340" t="str">
        <f>IF(AF126="-","-",VLOOKUP($A126,KALBat!$A$10:$AR$1193,CG$9,FALSE)-AF126)</f>
        <v>-</v>
      </c>
      <c r="CH126" s="340" t="str">
        <f>IF(AG126="-","-",VLOOKUP($A126,KALBat!$A$10:$AR$1193,CH$9,FALSE)-AG126)</f>
        <v>-</v>
      </c>
      <c r="CI126" s="340" t="str">
        <f>IF(AH126="-","-",VLOOKUP($A126,KALBat!$A$10:$AR$1193,CI$9,FALSE)-AH126)</f>
        <v>-</v>
      </c>
      <c r="CJ126" s="340" t="str">
        <f>IF(AI126="-","-",VLOOKUP($A126,KALBat!$A$10:$AR$1193,CJ$9,FALSE)-AI126)</f>
        <v>-</v>
      </c>
      <c r="CK126" s="340" t="str">
        <f>IF(AJ126="-","-",VLOOKUP($A126,KALBat!$A$10:$AR$1193,CK$9,FALSE)-AJ126)</f>
        <v>-</v>
      </c>
      <c r="CL126" s="340" t="str">
        <f>IF(AK126="-","-",VLOOKUP($A126,KALBat!$A$10:$AR$1193,CL$9,FALSE)-AK126)</f>
        <v>-</v>
      </c>
      <c r="CM126" s="340" t="str">
        <f>IF(AL126="-","-",VLOOKUP($A126,KALBat!$A$10:$AR$1193,CM$9,FALSE)-AL126)</f>
        <v>-</v>
      </c>
      <c r="CN126" s="340" t="str">
        <f>IF(AM126="-","-",VLOOKUP($A126,KALBat!$A$10:$AR$1193,CN$9,FALSE)-AM126)</f>
        <v>-</v>
      </c>
      <c r="CO126" s="340" t="e">
        <f>IF(AN126="-","-",VLOOKUP($A126,KALBat!$A$10:$AR$1193,CO$9,FALSE)-AN126)</f>
        <v>#N/A</v>
      </c>
      <c r="CP126" s="340" t="e">
        <f>IF(AO126="-","-",VLOOKUP($A126,KALBat!$A$10:$AR$1193,CP$9,FALSE)-AO126)</f>
        <v>#N/A</v>
      </c>
      <c r="CQ126" s="340" t="e">
        <f>IF(AP126="-","-",VLOOKUP($A126,KALBat!$A$10:$AR$1193,CQ$9,FALSE)-AP126)</f>
        <v>#N/A</v>
      </c>
      <c r="CR126" s="340" t="e">
        <f t="shared" si="180"/>
        <v>#N/A</v>
      </c>
      <c r="CS126" s="340" t="e">
        <f t="shared" si="181"/>
        <v>#N/A</v>
      </c>
      <c r="CT126" s="340" t="e">
        <f t="shared" si="182"/>
        <v>#N/A</v>
      </c>
      <c r="CU126" s="340" t="e">
        <f t="shared" si="183"/>
        <v>#N/A</v>
      </c>
      <c r="CV126" s="340" t="e">
        <f t="shared" si="184"/>
        <v>#N/A</v>
      </c>
    </row>
    <row r="127" spans="1:100" x14ac:dyDescent="0.25">
      <c r="A127" s="340" t="str">
        <f t="shared" si="117"/>
        <v>Phil Sanders</v>
      </c>
      <c r="B127" s="339"/>
      <c r="C127" s="339"/>
      <c r="D127" s="339" t="str">
        <f t="shared" si="118"/>
        <v>-</v>
      </c>
      <c r="E127" s="339" t="str">
        <f t="shared" si="119"/>
        <v>-</v>
      </c>
      <c r="F127" s="339" t="str">
        <f t="shared" si="120"/>
        <v>K</v>
      </c>
      <c r="G127" t="s">
        <v>13</v>
      </c>
      <c r="H127" t="s">
        <v>853</v>
      </c>
      <c r="I127" s="339" t="s">
        <v>854</v>
      </c>
      <c r="J127" t="s">
        <v>531</v>
      </c>
      <c r="K127" t="s">
        <v>295</v>
      </c>
      <c r="L127">
        <v>22</v>
      </c>
      <c r="M127" t="s">
        <v>93</v>
      </c>
      <c r="N127" t="s">
        <v>93</v>
      </c>
      <c r="O127" t="s">
        <v>40</v>
      </c>
      <c r="P127" s="3" t="s">
        <v>40</v>
      </c>
      <c r="Q127" t="s">
        <v>215</v>
      </c>
      <c r="R127" s="3" t="s">
        <v>214</v>
      </c>
      <c r="S127">
        <v>2</v>
      </c>
      <c r="T127">
        <v>2</v>
      </c>
      <c r="U127">
        <v>2</v>
      </c>
      <c r="V127">
        <v>1</v>
      </c>
      <c r="W127" s="3">
        <v>2</v>
      </c>
      <c r="X127">
        <v>2</v>
      </c>
      <c r="Y127">
        <v>2</v>
      </c>
      <c r="Z127">
        <v>2</v>
      </c>
      <c r="AA127">
        <v>1</v>
      </c>
      <c r="AB127" s="3">
        <v>4</v>
      </c>
      <c r="AC127">
        <v>6</v>
      </c>
      <c r="AD127">
        <v>2</v>
      </c>
      <c r="AE127">
        <v>1</v>
      </c>
      <c r="AF127" t="s">
        <v>35</v>
      </c>
      <c r="AG127" t="s">
        <v>35</v>
      </c>
      <c r="AH127" t="s">
        <v>35</v>
      </c>
      <c r="AI127" t="s">
        <v>35</v>
      </c>
      <c r="AJ127" t="s">
        <v>35</v>
      </c>
      <c r="AK127" t="s">
        <v>35</v>
      </c>
      <c r="AL127" t="s">
        <v>35</v>
      </c>
      <c r="AM127" s="3" t="s">
        <v>35</v>
      </c>
      <c r="AN127">
        <v>2</v>
      </c>
      <c r="AO127">
        <v>1</v>
      </c>
      <c r="AP127" s="3">
        <v>1</v>
      </c>
      <c r="AQ127" t="s">
        <v>35</v>
      </c>
      <c r="AR127" s="3">
        <v>0</v>
      </c>
      <c r="AS127" s="22">
        <f t="shared" si="153"/>
        <v>-0.33333333333333326</v>
      </c>
      <c r="AT127" s="23" t="str">
        <f t="shared" si="154"/>
        <v>Minors</v>
      </c>
      <c r="AU127" s="22">
        <f t="shared" si="155"/>
        <v>-0.33333333333333326</v>
      </c>
      <c r="AV127" s="22" t="str">
        <f t="shared" si="156"/>
        <v>Minors</v>
      </c>
      <c r="AW127" s="23">
        <f t="shared" si="157"/>
        <v>-0.33333333333333326</v>
      </c>
      <c r="AX127" s="23" t="str">
        <f t="shared" si="158"/>
        <v>Minors</v>
      </c>
      <c r="AY127" s="64">
        <f t="shared" si="159"/>
        <v>0</v>
      </c>
      <c r="AZ127" s="65">
        <f t="shared" si="160"/>
        <v>0</v>
      </c>
      <c r="BA127" s="65">
        <f t="shared" si="161"/>
        <v>0</v>
      </c>
      <c r="BB127" s="65">
        <f t="shared" si="162"/>
        <v>0</v>
      </c>
      <c r="BC127" s="65">
        <f t="shared" si="163"/>
        <v>0</v>
      </c>
      <c r="BD127" s="65">
        <f t="shared" si="164"/>
        <v>0</v>
      </c>
      <c r="BE127" s="65">
        <f t="shared" si="165"/>
        <v>0</v>
      </c>
      <c r="BF127" s="65">
        <f t="shared" si="166"/>
        <v>0</v>
      </c>
      <c r="BG127" s="21">
        <f t="shared" si="167"/>
        <v>0</v>
      </c>
      <c r="BH127" s="64">
        <f t="shared" si="168"/>
        <v>0</v>
      </c>
      <c r="BI127" s="65">
        <f t="shared" si="169"/>
        <v>0</v>
      </c>
      <c r="BJ127" s="65">
        <f t="shared" si="170"/>
        <v>0</v>
      </c>
      <c r="BK127" s="65">
        <f t="shared" si="171"/>
        <v>0</v>
      </c>
      <c r="BL127" s="65">
        <f t="shared" si="172"/>
        <v>0</v>
      </c>
      <c r="BM127" s="65">
        <f t="shared" si="173"/>
        <v>0</v>
      </c>
      <c r="BN127" s="65">
        <f t="shared" si="174"/>
        <v>0</v>
      </c>
      <c r="BO127" s="65">
        <f t="shared" si="175"/>
        <v>0</v>
      </c>
      <c r="BP127" s="21">
        <f t="shared" si="176"/>
        <v>0</v>
      </c>
      <c r="BQ127" s="21">
        <f t="shared" si="177"/>
        <v>0</v>
      </c>
      <c r="BR127" s="24">
        <f t="shared" si="178"/>
        <v>0</v>
      </c>
      <c r="BS127" s="20" t="str">
        <f t="shared" si="179"/>
        <v/>
      </c>
      <c r="BT127" s="340" t="e">
        <f>IF(S127="-","-",VLOOKUP($A127,KALBat!$A$10:$AR$1193,BT$9,FALSE)-S127)</f>
        <v>#N/A</v>
      </c>
      <c r="BU127" s="340" t="e">
        <f>IF(T127="-","-",VLOOKUP($A127,KALBat!$A$10:$AR$1193,BU$9,FALSE)-T127)</f>
        <v>#N/A</v>
      </c>
      <c r="BV127" s="340" t="e">
        <f>IF(U127="-","-",VLOOKUP($A127,KALBat!$A$10:$AR$1193,BV$9,FALSE)-U127)</f>
        <v>#N/A</v>
      </c>
      <c r="BW127" s="340" t="e">
        <f>IF(V127="-","-",VLOOKUP($A127,KALBat!$A$10:$AR$1193,BW$9,FALSE)-V127)</f>
        <v>#N/A</v>
      </c>
      <c r="BX127" s="340" t="e">
        <f>IF(W127="-","-",VLOOKUP($A127,KALBat!$A$10:$AR$1193,BX$9,FALSE)-W127)</f>
        <v>#N/A</v>
      </c>
      <c r="BY127" s="340" t="e">
        <f>IF(X127="-","-",VLOOKUP($A127,KALBat!$A$10:$AR$1193,BY$9,FALSE)-X127)</f>
        <v>#N/A</v>
      </c>
      <c r="BZ127" s="340" t="e">
        <f>IF(Y127="-","-",VLOOKUP($A127,KALBat!$A$10:$AR$1193,BZ$9,FALSE)-Y127)</f>
        <v>#N/A</v>
      </c>
      <c r="CA127" s="340" t="e">
        <f>IF(Z127="-","-",VLOOKUP($A127,KALBat!$A$10:$AR$1193,CA$9,FALSE)-Z127)</f>
        <v>#N/A</v>
      </c>
      <c r="CB127" s="340" t="e">
        <f>IF(AA127="-","-",VLOOKUP($A127,KALBat!$A$10:$AR$1193,CB$9,FALSE)-AA127)</f>
        <v>#N/A</v>
      </c>
      <c r="CC127" s="340" t="e">
        <f>IF(AB127="-","-",VLOOKUP($A127,KALBat!$A$10:$AR$1193,CC$9,FALSE)-AB127)</f>
        <v>#N/A</v>
      </c>
      <c r="CD127" s="340" t="e">
        <f>IF(AC127="-","-",VLOOKUP($A127,KALBat!$A$10:$AR$1193,CD$9,FALSE)-AC127)</f>
        <v>#N/A</v>
      </c>
      <c r="CE127" s="340" t="e">
        <f>IF(AD127="-","-",VLOOKUP($A127,KALBat!$A$10:$AR$1193,CE$9,FALSE)-AD127)</f>
        <v>#N/A</v>
      </c>
      <c r="CF127" s="340" t="e">
        <f>IF(AE127="-","-",VLOOKUP($A127,KALBat!$A$10:$AR$1193,CF$9,FALSE)-AE127)</f>
        <v>#N/A</v>
      </c>
      <c r="CG127" s="340" t="str">
        <f>IF(AF127="-","-",VLOOKUP($A127,KALBat!$A$10:$AR$1193,CG$9,FALSE)-AF127)</f>
        <v>-</v>
      </c>
      <c r="CH127" s="340" t="str">
        <f>IF(AG127="-","-",VLOOKUP($A127,KALBat!$A$10:$AR$1193,CH$9,FALSE)-AG127)</f>
        <v>-</v>
      </c>
      <c r="CI127" s="340" t="str">
        <f>IF(AH127="-","-",VLOOKUP($A127,KALBat!$A$10:$AR$1193,CI$9,FALSE)-AH127)</f>
        <v>-</v>
      </c>
      <c r="CJ127" s="340" t="str">
        <f>IF(AI127="-","-",VLOOKUP($A127,KALBat!$A$10:$AR$1193,CJ$9,FALSE)-AI127)</f>
        <v>-</v>
      </c>
      <c r="CK127" s="340" t="str">
        <f>IF(AJ127="-","-",VLOOKUP($A127,KALBat!$A$10:$AR$1193,CK$9,FALSE)-AJ127)</f>
        <v>-</v>
      </c>
      <c r="CL127" s="340" t="str">
        <f>IF(AK127="-","-",VLOOKUP($A127,KALBat!$A$10:$AR$1193,CL$9,FALSE)-AK127)</f>
        <v>-</v>
      </c>
      <c r="CM127" s="340" t="str">
        <f>IF(AL127="-","-",VLOOKUP($A127,KALBat!$A$10:$AR$1193,CM$9,FALSE)-AL127)</f>
        <v>-</v>
      </c>
      <c r="CN127" s="340" t="str">
        <f>IF(AM127="-","-",VLOOKUP($A127,KALBat!$A$10:$AR$1193,CN$9,FALSE)-AM127)</f>
        <v>-</v>
      </c>
      <c r="CO127" s="340" t="e">
        <f>IF(AN127="-","-",VLOOKUP($A127,KALBat!$A$10:$AR$1193,CO$9,FALSE)-AN127)</f>
        <v>#N/A</v>
      </c>
      <c r="CP127" s="340" t="e">
        <f>IF(AO127="-","-",VLOOKUP($A127,KALBat!$A$10:$AR$1193,CP$9,FALSE)-AO127)</f>
        <v>#N/A</v>
      </c>
      <c r="CQ127" s="340" t="e">
        <f>IF(AP127="-","-",VLOOKUP($A127,KALBat!$A$10:$AR$1193,CQ$9,FALSE)-AP127)</f>
        <v>#N/A</v>
      </c>
      <c r="CR127" s="340" t="e">
        <f t="shared" si="180"/>
        <v>#N/A</v>
      </c>
      <c r="CS127" s="340" t="e">
        <f t="shared" si="181"/>
        <v>#N/A</v>
      </c>
      <c r="CT127" s="340" t="e">
        <f t="shared" si="182"/>
        <v>#N/A</v>
      </c>
      <c r="CU127" s="340" t="e">
        <f t="shared" si="183"/>
        <v>#N/A</v>
      </c>
      <c r="CV127" s="340" t="e">
        <f t="shared" si="184"/>
        <v>#N/A</v>
      </c>
    </row>
    <row r="128" spans="1:100" x14ac:dyDescent="0.25">
      <c r="A128" s="340" t="str">
        <f t="shared" si="117"/>
        <v>Masayuki Sato</v>
      </c>
      <c r="B128" s="339"/>
      <c r="C128" s="339"/>
      <c r="D128" s="339" t="str">
        <f t="shared" si="118"/>
        <v>-</v>
      </c>
      <c r="E128" s="339" t="str">
        <f t="shared" si="119"/>
        <v>-</v>
      </c>
      <c r="F128" s="339" t="str">
        <f t="shared" si="120"/>
        <v>K</v>
      </c>
      <c r="G128" t="s">
        <v>98</v>
      </c>
      <c r="H128" t="s">
        <v>702</v>
      </c>
      <c r="I128" s="339" t="s">
        <v>703</v>
      </c>
      <c r="J128" t="s">
        <v>553</v>
      </c>
      <c r="K128" t="s">
        <v>200</v>
      </c>
      <c r="L128">
        <v>22</v>
      </c>
      <c r="M128" t="s">
        <v>94</v>
      </c>
      <c r="N128" t="s">
        <v>94</v>
      </c>
      <c r="O128" t="s">
        <v>40</v>
      </c>
      <c r="P128" s="3" t="s">
        <v>40</v>
      </c>
      <c r="Q128" t="s">
        <v>214</v>
      </c>
      <c r="R128" s="3" t="s">
        <v>214</v>
      </c>
      <c r="S128">
        <v>2</v>
      </c>
      <c r="T128">
        <v>1</v>
      </c>
      <c r="U128">
        <v>2</v>
      </c>
      <c r="V128">
        <v>1</v>
      </c>
      <c r="W128" s="3">
        <v>1</v>
      </c>
      <c r="X128">
        <v>2</v>
      </c>
      <c r="Y128">
        <v>2</v>
      </c>
      <c r="Z128">
        <v>2</v>
      </c>
      <c r="AA128">
        <v>3</v>
      </c>
      <c r="AB128" s="3">
        <v>3</v>
      </c>
      <c r="AC128">
        <v>6</v>
      </c>
      <c r="AD128">
        <v>3</v>
      </c>
      <c r="AE128">
        <v>1</v>
      </c>
      <c r="AF128" t="s">
        <v>35</v>
      </c>
      <c r="AG128" t="s">
        <v>35</v>
      </c>
      <c r="AH128" t="s">
        <v>35</v>
      </c>
      <c r="AI128" t="s">
        <v>35</v>
      </c>
      <c r="AJ128" t="s">
        <v>35</v>
      </c>
      <c r="AK128" t="s">
        <v>35</v>
      </c>
      <c r="AL128" t="s">
        <v>35</v>
      </c>
      <c r="AM128" s="3" t="s">
        <v>35</v>
      </c>
      <c r="AN128">
        <v>2</v>
      </c>
      <c r="AO128">
        <v>1</v>
      </c>
      <c r="AP128" s="3">
        <v>1</v>
      </c>
      <c r="AQ128" t="s">
        <v>35</v>
      </c>
      <c r="AR128" s="3">
        <v>0</v>
      </c>
      <c r="AS128" s="22">
        <f t="shared" si="153"/>
        <v>-0.33333333333333326</v>
      </c>
      <c r="AT128" s="23" t="str">
        <f t="shared" si="154"/>
        <v>Minors</v>
      </c>
      <c r="AU128" s="22">
        <f t="shared" si="155"/>
        <v>0.33333333333333348</v>
      </c>
      <c r="AV128" s="22" t="str">
        <f t="shared" si="156"/>
        <v>Minors</v>
      </c>
      <c r="AW128" s="23">
        <f t="shared" si="157"/>
        <v>0.33333333333333348</v>
      </c>
      <c r="AX128" s="23" t="str">
        <f t="shared" si="158"/>
        <v>Minors</v>
      </c>
      <c r="AY128" s="64">
        <f t="shared" si="159"/>
        <v>0</v>
      </c>
      <c r="AZ128" s="65">
        <f t="shared" si="160"/>
        <v>0</v>
      </c>
      <c r="BA128" s="65">
        <f t="shared" si="161"/>
        <v>0</v>
      </c>
      <c r="BB128" s="65">
        <f t="shared" si="162"/>
        <v>0</v>
      </c>
      <c r="BC128" s="65">
        <f t="shared" si="163"/>
        <v>0</v>
      </c>
      <c r="BD128" s="65">
        <f t="shared" si="164"/>
        <v>0</v>
      </c>
      <c r="BE128" s="65">
        <f t="shared" si="165"/>
        <v>0</v>
      </c>
      <c r="BF128" s="65">
        <f t="shared" si="166"/>
        <v>0</v>
      </c>
      <c r="BG128" s="21">
        <f t="shared" si="167"/>
        <v>0</v>
      </c>
      <c r="BH128" s="64">
        <f t="shared" si="168"/>
        <v>0</v>
      </c>
      <c r="BI128" s="65">
        <f t="shared" si="169"/>
        <v>0</v>
      </c>
      <c r="BJ128" s="65">
        <f t="shared" si="170"/>
        <v>0</v>
      </c>
      <c r="BK128" s="65">
        <f t="shared" si="171"/>
        <v>0</v>
      </c>
      <c r="BL128" s="65">
        <f t="shared" si="172"/>
        <v>0</v>
      </c>
      <c r="BM128" s="65">
        <f t="shared" si="173"/>
        <v>0</v>
      </c>
      <c r="BN128" s="65">
        <f t="shared" si="174"/>
        <v>0</v>
      </c>
      <c r="BO128" s="65">
        <f t="shared" si="175"/>
        <v>0</v>
      </c>
      <c r="BP128" s="21">
        <f t="shared" si="176"/>
        <v>0</v>
      </c>
      <c r="BQ128" s="21">
        <f t="shared" si="177"/>
        <v>0</v>
      </c>
      <c r="BR128" s="24">
        <f t="shared" si="178"/>
        <v>0</v>
      </c>
      <c r="BS128" s="20" t="str">
        <f t="shared" si="179"/>
        <v/>
      </c>
      <c r="BT128" s="340" t="e">
        <f>IF(S128="-","-",VLOOKUP($A128,KALBat!$A$10:$AR$1193,BT$9,FALSE)-S128)</f>
        <v>#N/A</v>
      </c>
      <c r="BU128" s="340" t="e">
        <f>IF(T128="-","-",VLOOKUP($A128,KALBat!$A$10:$AR$1193,BU$9,FALSE)-T128)</f>
        <v>#N/A</v>
      </c>
      <c r="BV128" s="340" t="e">
        <f>IF(U128="-","-",VLOOKUP($A128,KALBat!$A$10:$AR$1193,BV$9,FALSE)-U128)</f>
        <v>#N/A</v>
      </c>
      <c r="BW128" s="340" t="e">
        <f>IF(V128="-","-",VLOOKUP($A128,KALBat!$A$10:$AR$1193,BW$9,FALSE)-V128)</f>
        <v>#N/A</v>
      </c>
      <c r="BX128" s="340" t="e">
        <f>IF(W128="-","-",VLOOKUP($A128,KALBat!$A$10:$AR$1193,BX$9,FALSE)-W128)</f>
        <v>#N/A</v>
      </c>
      <c r="BY128" s="340" t="e">
        <f>IF(X128="-","-",VLOOKUP($A128,KALBat!$A$10:$AR$1193,BY$9,FALSE)-X128)</f>
        <v>#N/A</v>
      </c>
      <c r="BZ128" s="340" t="e">
        <f>IF(Y128="-","-",VLOOKUP($A128,KALBat!$A$10:$AR$1193,BZ$9,FALSE)-Y128)</f>
        <v>#N/A</v>
      </c>
      <c r="CA128" s="340" t="e">
        <f>IF(Z128="-","-",VLOOKUP($A128,KALBat!$A$10:$AR$1193,CA$9,FALSE)-Z128)</f>
        <v>#N/A</v>
      </c>
      <c r="CB128" s="340" t="e">
        <f>IF(AA128="-","-",VLOOKUP($A128,KALBat!$A$10:$AR$1193,CB$9,FALSE)-AA128)</f>
        <v>#N/A</v>
      </c>
      <c r="CC128" s="340" t="e">
        <f>IF(AB128="-","-",VLOOKUP($A128,KALBat!$A$10:$AR$1193,CC$9,FALSE)-AB128)</f>
        <v>#N/A</v>
      </c>
      <c r="CD128" s="340" t="e">
        <f>IF(AC128="-","-",VLOOKUP($A128,KALBat!$A$10:$AR$1193,CD$9,FALSE)-AC128)</f>
        <v>#N/A</v>
      </c>
      <c r="CE128" s="340" t="e">
        <f>IF(AD128="-","-",VLOOKUP($A128,KALBat!$A$10:$AR$1193,CE$9,FALSE)-AD128)</f>
        <v>#N/A</v>
      </c>
      <c r="CF128" s="340" t="e">
        <f>IF(AE128="-","-",VLOOKUP($A128,KALBat!$A$10:$AR$1193,CF$9,FALSE)-AE128)</f>
        <v>#N/A</v>
      </c>
      <c r="CG128" s="340" t="str">
        <f>IF(AF128="-","-",VLOOKUP($A128,KALBat!$A$10:$AR$1193,CG$9,FALSE)-AF128)</f>
        <v>-</v>
      </c>
      <c r="CH128" s="340" t="str">
        <f>IF(AG128="-","-",VLOOKUP($A128,KALBat!$A$10:$AR$1193,CH$9,FALSE)-AG128)</f>
        <v>-</v>
      </c>
      <c r="CI128" s="340" t="str">
        <f>IF(AH128="-","-",VLOOKUP($A128,KALBat!$A$10:$AR$1193,CI$9,FALSE)-AH128)</f>
        <v>-</v>
      </c>
      <c r="CJ128" s="340" t="str">
        <f>IF(AI128="-","-",VLOOKUP($A128,KALBat!$A$10:$AR$1193,CJ$9,FALSE)-AI128)</f>
        <v>-</v>
      </c>
      <c r="CK128" s="340" t="str">
        <f>IF(AJ128="-","-",VLOOKUP($A128,KALBat!$A$10:$AR$1193,CK$9,FALSE)-AJ128)</f>
        <v>-</v>
      </c>
      <c r="CL128" s="340" t="str">
        <f>IF(AK128="-","-",VLOOKUP($A128,KALBat!$A$10:$AR$1193,CL$9,FALSE)-AK128)</f>
        <v>-</v>
      </c>
      <c r="CM128" s="340" t="str">
        <f>IF(AL128="-","-",VLOOKUP($A128,KALBat!$A$10:$AR$1193,CM$9,FALSE)-AL128)</f>
        <v>-</v>
      </c>
      <c r="CN128" s="340" t="str">
        <f>IF(AM128="-","-",VLOOKUP($A128,KALBat!$A$10:$AR$1193,CN$9,FALSE)-AM128)</f>
        <v>-</v>
      </c>
      <c r="CO128" s="340" t="e">
        <f>IF(AN128="-","-",VLOOKUP($A128,KALBat!$A$10:$AR$1193,CO$9,FALSE)-AN128)</f>
        <v>#N/A</v>
      </c>
      <c r="CP128" s="340" t="e">
        <f>IF(AO128="-","-",VLOOKUP($A128,KALBat!$A$10:$AR$1193,CP$9,FALSE)-AO128)</f>
        <v>#N/A</v>
      </c>
      <c r="CQ128" s="340" t="e">
        <f>IF(AP128="-","-",VLOOKUP($A128,KALBat!$A$10:$AR$1193,CQ$9,FALSE)-AP128)</f>
        <v>#N/A</v>
      </c>
      <c r="CR128" s="340" t="e">
        <f t="shared" si="180"/>
        <v>#N/A</v>
      </c>
      <c r="CS128" s="340" t="e">
        <f t="shared" si="181"/>
        <v>#N/A</v>
      </c>
      <c r="CT128" s="340" t="e">
        <f t="shared" si="182"/>
        <v>#N/A</v>
      </c>
      <c r="CU128" s="340" t="e">
        <f t="shared" si="183"/>
        <v>#N/A</v>
      </c>
      <c r="CV128" s="340" t="e">
        <f t="shared" si="184"/>
        <v>#N/A</v>
      </c>
    </row>
    <row r="129" spans="1:100" x14ac:dyDescent="0.25">
      <c r="A129" s="340" t="str">
        <f t="shared" si="117"/>
        <v>Mitchell Shave</v>
      </c>
      <c r="B129" s="339"/>
      <c r="C129" s="339"/>
      <c r="D129" s="339" t="str">
        <f t="shared" si="118"/>
        <v>-</v>
      </c>
      <c r="E129" s="339" t="str">
        <f t="shared" si="119"/>
        <v>-</v>
      </c>
      <c r="F129" s="339" t="str">
        <f t="shared" si="120"/>
        <v>K</v>
      </c>
      <c r="G129" t="s">
        <v>86</v>
      </c>
      <c r="H129" t="s">
        <v>645</v>
      </c>
      <c r="I129" s="339" t="s">
        <v>707</v>
      </c>
      <c r="J129" t="s">
        <v>553</v>
      </c>
      <c r="K129" t="s">
        <v>200</v>
      </c>
      <c r="L129">
        <v>21</v>
      </c>
      <c r="M129" t="s">
        <v>94</v>
      </c>
      <c r="N129" t="s">
        <v>94</v>
      </c>
      <c r="O129" t="s">
        <v>40</v>
      </c>
      <c r="P129" s="3" t="s">
        <v>40</v>
      </c>
      <c r="Q129" t="s">
        <v>214</v>
      </c>
      <c r="R129" s="3" t="s">
        <v>214</v>
      </c>
      <c r="S129">
        <v>2</v>
      </c>
      <c r="T129">
        <v>2</v>
      </c>
      <c r="U129">
        <v>2</v>
      </c>
      <c r="V129">
        <v>2</v>
      </c>
      <c r="W129" s="3">
        <v>3</v>
      </c>
      <c r="X129">
        <v>2</v>
      </c>
      <c r="Y129">
        <v>2</v>
      </c>
      <c r="Z129">
        <v>3</v>
      </c>
      <c r="AA129">
        <v>3</v>
      </c>
      <c r="AB129" s="3">
        <v>3</v>
      </c>
      <c r="AC129">
        <v>8</v>
      </c>
      <c r="AD129">
        <v>7</v>
      </c>
      <c r="AE129">
        <v>1</v>
      </c>
      <c r="AF129" t="s">
        <v>35</v>
      </c>
      <c r="AG129" t="s">
        <v>35</v>
      </c>
      <c r="AH129">
        <v>9</v>
      </c>
      <c r="AI129">
        <v>7</v>
      </c>
      <c r="AJ129">
        <v>8</v>
      </c>
      <c r="AK129">
        <v>8</v>
      </c>
      <c r="AL129" t="s">
        <v>35</v>
      </c>
      <c r="AM129" s="3">
        <v>6</v>
      </c>
      <c r="AN129">
        <v>10</v>
      </c>
      <c r="AO129">
        <v>10</v>
      </c>
      <c r="AP129" s="3">
        <v>10</v>
      </c>
      <c r="AQ129" t="s">
        <v>35</v>
      </c>
      <c r="AR129" s="3">
        <v>0</v>
      </c>
      <c r="AS129" s="22">
        <f t="shared" si="153"/>
        <v>0</v>
      </c>
      <c r="AT129" s="23" t="str">
        <f t="shared" si="154"/>
        <v>Minors</v>
      </c>
      <c r="AU129" s="22">
        <f t="shared" si="155"/>
        <v>0.66666666666666652</v>
      </c>
      <c r="AV129" s="22" t="str">
        <f t="shared" si="156"/>
        <v>Minors</v>
      </c>
      <c r="AW129" s="23">
        <f t="shared" si="157"/>
        <v>0.66666666666666652</v>
      </c>
      <c r="AX129" s="23" t="str">
        <f t="shared" si="158"/>
        <v>Minors</v>
      </c>
      <c r="AY129" s="64">
        <f t="shared" si="159"/>
        <v>0</v>
      </c>
      <c r="AZ129" s="65">
        <f t="shared" si="160"/>
        <v>0</v>
      </c>
      <c r="BA129" s="65">
        <f t="shared" si="161"/>
        <v>0</v>
      </c>
      <c r="BB129" s="65">
        <f t="shared" si="162"/>
        <v>0</v>
      </c>
      <c r="BC129" s="65">
        <f t="shared" si="163"/>
        <v>0</v>
      </c>
      <c r="BD129" s="65">
        <f t="shared" si="164"/>
        <v>0</v>
      </c>
      <c r="BE129" s="65">
        <f t="shared" si="165"/>
        <v>0</v>
      </c>
      <c r="BF129" s="65">
        <f t="shared" si="166"/>
        <v>0</v>
      </c>
      <c r="BG129" s="21">
        <f t="shared" si="167"/>
        <v>0</v>
      </c>
      <c r="BH129" s="64">
        <f t="shared" si="168"/>
        <v>0</v>
      </c>
      <c r="BI129" s="65">
        <f t="shared" si="169"/>
        <v>0</v>
      </c>
      <c r="BJ129" s="65">
        <f t="shared" si="170"/>
        <v>0</v>
      </c>
      <c r="BK129" s="65">
        <f t="shared" si="171"/>
        <v>0</v>
      </c>
      <c r="BL129" s="65">
        <f t="shared" si="172"/>
        <v>0</v>
      </c>
      <c r="BM129" s="65">
        <f t="shared" si="173"/>
        <v>0</v>
      </c>
      <c r="BN129" s="65">
        <f t="shared" si="174"/>
        <v>0</v>
      </c>
      <c r="BO129" s="65">
        <f t="shared" si="175"/>
        <v>0</v>
      </c>
      <c r="BP129" s="21">
        <f t="shared" si="176"/>
        <v>0</v>
      </c>
      <c r="BQ129" s="21">
        <f t="shared" si="177"/>
        <v>6</v>
      </c>
      <c r="BR129" s="24">
        <f t="shared" si="178"/>
        <v>2</v>
      </c>
      <c r="BS129" s="20" t="str">
        <f t="shared" si="179"/>
        <v/>
      </c>
      <c r="BT129" s="340">
        <f>IF(S129="-","-",VLOOKUP($A129,KALBat!$A$10:$AR$1193,BT$9,FALSE)-S129)</f>
        <v>0</v>
      </c>
      <c r="BU129" s="340">
        <f>IF(T129="-","-",VLOOKUP($A129,KALBat!$A$10:$AR$1193,BU$9,FALSE)-T129)</f>
        <v>0</v>
      </c>
      <c r="BV129" s="340">
        <f>IF(U129="-","-",VLOOKUP($A129,KALBat!$A$10:$AR$1193,BV$9,FALSE)-U129)</f>
        <v>0</v>
      </c>
      <c r="BW129" s="340">
        <f>IF(V129="-","-",VLOOKUP($A129,KALBat!$A$10:$AR$1193,BW$9,FALSE)-V129)</f>
        <v>0</v>
      </c>
      <c r="BX129" s="340">
        <f>IF(W129="-","-",VLOOKUP($A129,KALBat!$A$10:$AR$1193,BX$9,FALSE)-W129)</f>
        <v>0</v>
      </c>
      <c r="BY129" s="340">
        <f>IF(X129="-","-",VLOOKUP($A129,KALBat!$A$10:$AR$1193,BY$9,FALSE)-X129)</f>
        <v>0</v>
      </c>
      <c r="BZ129" s="340">
        <f>IF(Y129="-","-",VLOOKUP($A129,KALBat!$A$10:$AR$1193,BZ$9,FALSE)-Y129)</f>
        <v>0</v>
      </c>
      <c r="CA129" s="340">
        <f>IF(Z129="-","-",VLOOKUP($A129,KALBat!$A$10:$AR$1193,CA$9,FALSE)-Z129)</f>
        <v>-1</v>
      </c>
      <c r="CB129" s="340">
        <f>IF(AA129="-","-",VLOOKUP($A129,KALBat!$A$10:$AR$1193,CB$9,FALSE)-AA129)</f>
        <v>0</v>
      </c>
      <c r="CC129" s="340">
        <f>IF(AB129="-","-",VLOOKUP($A129,KALBat!$A$10:$AR$1193,CC$9,FALSE)-AB129)</f>
        <v>0</v>
      </c>
      <c r="CD129" s="340">
        <f>IF(AC129="-","-",VLOOKUP($A129,KALBat!$A$10:$AR$1193,CD$9,FALSE)-AC129)</f>
        <v>0</v>
      </c>
      <c r="CE129" s="340">
        <f>IF(AD129="-","-",VLOOKUP($A129,KALBat!$A$10:$AR$1193,CE$9,FALSE)-AD129)</f>
        <v>0</v>
      </c>
      <c r="CF129" s="340">
        <f>IF(AE129="-","-",VLOOKUP($A129,KALBat!$A$10:$AR$1193,CF$9,FALSE)-AE129)</f>
        <v>0</v>
      </c>
      <c r="CG129" s="340" t="str">
        <f>IF(AF129="-","-",VLOOKUP($A129,KALBat!$A$10:$AR$1193,CG$9,FALSE)-AF129)</f>
        <v>-</v>
      </c>
      <c r="CH129" s="340" t="str">
        <f>IF(AG129="-","-",VLOOKUP($A129,KALBat!$A$10:$AR$1193,CH$9,FALSE)-AG129)</f>
        <v>-</v>
      </c>
      <c r="CI129" s="340">
        <f>IF(AH129="-","-",VLOOKUP($A129,KALBat!$A$10:$AR$1193,CI$9,FALSE)-AH129)</f>
        <v>1</v>
      </c>
      <c r="CJ129" s="340">
        <f>IF(AI129="-","-",VLOOKUP($A129,KALBat!$A$10:$AR$1193,CJ$9,FALSE)-AI129)</f>
        <v>1</v>
      </c>
      <c r="CK129" s="340">
        <f>IF(AJ129="-","-",VLOOKUP($A129,KALBat!$A$10:$AR$1193,CK$9,FALSE)-AJ129)</f>
        <v>0</v>
      </c>
      <c r="CL129" s="340">
        <f>IF(AK129="-","-",VLOOKUP($A129,KALBat!$A$10:$AR$1193,CL$9,FALSE)-AK129)</f>
        <v>1</v>
      </c>
      <c r="CM129" s="340" t="str">
        <f>IF(AL129="-","-",VLOOKUP($A129,KALBat!$A$10:$AR$1193,CM$9,FALSE)-AL129)</f>
        <v>-</v>
      </c>
      <c r="CN129" s="340">
        <f>IF(AM129="-","-",VLOOKUP($A129,KALBat!$A$10:$AR$1193,CN$9,FALSE)-AM129)</f>
        <v>0</v>
      </c>
      <c r="CO129" s="340">
        <f>IF(AN129="-","-",VLOOKUP($A129,KALBat!$A$10:$AR$1193,CO$9,FALSE)-AN129)</f>
        <v>0</v>
      </c>
      <c r="CP129" s="340">
        <f>IF(AO129="-","-",VLOOKUP($A129,KALBat!$A$10:$AR$1193,CP$9,FALSE)-AO129)</f>
        <v>0</v>
      </c>
      <c r="CQ129" s="340">
        <f>IF(AP129="-","-",VLOOKUP($A129,KALBat!$A$10:$AR$1193,CQ$9,FALSE)-AP129)</f>
        <v>0</v>
      </c>
      <c r="CR129" s="340">
        <f t="shared" si="180"/>
        <v>0</v>
      </c>
      <c r="CS129" s="340">
        <f t="shared" si="181"/>
        <v>-1</v>
      </c>
      <c r="CT129" s="340">
        <f t="shared" si="182"/>
        <v>3</v>
      </c>
      <c r="CU129" s="340">
        <f t="shared" si="183"/>
        <v>0</v>
      </c>
      <c r="CV129" s="340">
        <f t="shared" si="184"/>
        <v>2</v>
      </c>
    </row>
    <row r="130" spans="1:100" x14ac:dyDescent="0.25">
      <c r="A130" s="340" t="str">
        <f t="shared" si="117"/>
        <v>Tasuku Sugimoto</v>
      </c>
      <c r="B130" s="339"/>
      <c r="C130" s="339"/>
      <c r="D130" s="339" t="str">
        <f t="shared" si="118"/>
        <v>-</v>
      </c>
      <c r="E130" s="339" t="str">
        <f t="shared" si="119"/>
        <v>-</v>
      </c>
      <c r="F130" s="339" t="str">
        <f t="shared" si="120"/>
        <v>K</v>
      </c>
      <c r="G130" t="s">
        <v>98</v>
      </c>
      <c r="H130" t="s">
        <v>719</v>
      </c>
      <c r="I130" s="339" t="s">
        <v>720</v>
      </c>
      <c r="J130" t="s">
        <v>528</v>
      </c>
      <c r="K130" t="s">
        <v>198</v>
      </c>
      <c r="L130">
        <v>23</v>
      </c>
      <c r="M130" t="s">
        <v>96</v>
      </c>
      <c r="N130" t="s">
        <v>94</v>
      </c>
      <c r="O130" t="s">
        <v>40</v>
      </c>
      <c r="P130" s="3" t="s">
        <v>40</v>
      </c>
      <c r="Q130" t="s">
        <v>215</v>
      </c>
      <c r="R130" s="3" t="s">
        <v>214</v>
      </c>
      <c r="S130">
        <v>2</v>
      </c>
      <c r="T130">
        <v>2</v>
      </c>
      <c r="U130">
        <v>2</v>
      </c>
      <c r="V130">
        <v>2</v>
      </c>
      <c r="W130" s="3">
        <v>2</v>
      </c>
      <c r="X130">
        <v>3</v>
      </c>
      <c r="Y130">
        <v>2</v>
      </c>
      <c r="Z130">
        <v>2</v>
      </c>
      <c r="AA130">
        <v>2</v>
      </c>
      <c r="AB130" s="3">
        <v>3</v>
      </c>
      <c r="AC130">
        <v>5</v>
      </c>
      <c r="AD130">
        <v>2</v>
      </c>
      <c r="AE130">
        <v>1</v>
      </c>
      <c r="AF130" t="s">
        <v>35</v>
      </c>
      <c r="AG130" t="s">
        <v>35</v>
      </c>
      <c r="AH130" t="s">
        <v>35</v>
      </c>
      <c r="AI130" t="s">
        <v>35</v>
      </c>
      <c r="AJ130" t="s">
        <v>35</v>
      </c>
      <c r="AK130" t="s">
        <v>35</v>
      </c>
      <c r="AL130" t="s">
        <v>35</v>
      </c>
      <c r="AM130" s="3" t="s">
        <v>35</v>
      </c>
      <c r="AN130">
        <v>2</v>
      </c>
      <c r="AO130">
        <v>2</v>
      </c>
      <c r="AP130" s="3">
        <v>1</v>
      </c>
      <c r="AQ130" t="s">
        <v>35</v>
      </c>
      <c r="AR130" s="3">
        <v>0</v>
      </c>
      <c r="AS130" s="22">
        <f t="shared" si="153"/>
        <v>0</v>
      </c>
      <c r="AT130" s="23" t="str">
        <f t="shared" si="154"/>
        <v>Minors</v>
      </c>
      <c r="AU130" s="22">
        <f t="shared" si="155"/>
        <v>0.83333333333333348</v>
      </c>
      <c r="AV130" s="22" t="str">
        <f t="shared" si="156"/>
        <v>Minors</v>
      </c>
      <c r="AW130" s="23">
        <f t="shared" si="157"/>
        <v>0.83333333333333348</v>
      </c>
      <c r="AX130" s="23" t="str">
        <f t="shared" si="158"/>
        <v>Minors</v>
      </c>
      <c r="AY130" s="64">
        <f t="shared" si="159"/>
        <v>0</v>
      </c>
      <c r="AZ130" s="65">
        <f t="shared" si="160"/>
        <v>0</v>
      </c>
      <c r="BA130" s="65">
        <f t="shared" si="161"/>
        <v>0</v>
      </c>
      <c r="BB130" s="65">
        <f t="shared" si="162"/>
        <v>0</v>
      </c>
      <c r="BC130" s="65">
        <f t="shared" si="163"/>
        <v>0</v>
      </c>
      <c r="BD130" s="65">
        <f t="shared" si="164"/>
        <v>0</v>
      </c>
      <c r="BE130" s="65">
        <f t="shared" si="165"/>
        <v>0</v>
      </c>
      <c r="BF130" s="65">
        <f t="shared" si="166"/>
        <v>0</v>
      </c>
      <c r="BG130" s="21">
        <f t="shared" si="167"/>
        <v>0</v>
      </c>
      <c r="BH130" s="64">
        <f t="shared" si="168"/>
        <v>0</v>
      </c>
      <c r="BI130" s="65">
        <f t="shared" si="169"/>
        <v>0</v>
      </c>
      <c r="BJ130" s="65">
        <f t="shared" si="170"/>
        <v>0</v>
      </c>
      <c r="BK130" s="65">
        <f t="shared" si="171"/>
        <v>0</v>
      </c>
      <c r="BL130" s="65">
        <f t="shared" si="172"/>
        <v>0</v>
      </c>
      <c r="BM130" s="65">
        <f t="shared" si="173"/>
        <v>0</v>
      </c>
      <c r="BN130" s="65">
        <f t="shared" si="174"/>
        <v>0</v>
      </c>
      <c r="BO130" s="65">
        <f t="shared" si="175"/>
        <v>0</v>
      </c>
      <c r="BP130" s="21">
        <f t="shared" si="176"/>
        <v>0</v>
      </c>
      <c r="BQ130" s="21">
        <f t="shared" si="177"/>
        <v>0</v>
      </c>
      <c r="BR130" s="24">
        <f t="shared" si="178"/>
        <v>0</v>
      </c>
      <c r="BS130" s="20" t="str">
        <f t="shared" si="179"/>
        <v/>
      </c>
      <c r="BT130" s="340" t="e">
        <f>IF(S130="-","-",VLOOKUP($A130,KALBat!$A$10:$AR$1193,BT$9,FALSE)-S130)</f>
        <v>#N/A</v>
      </c>
      <c r="BU130" s="340" t="e">
        <f>IF(T130="-","-",VLOOKUP($A130,KALBat!$A$10:$AR$1193,BU$9,FALSE)-T130)</f>
        <v>#N/A</v>
      </c>
      <c r="BV130" s="340" t="e">
        <f>IF(U130="-","-",VLOOKUP($A130,KALBat!$A$10:$AR$1193,BV$9,FALSE)-U130)</f>
        <v>#N/A</v>
      </c>
      <c r="BW130" s="340" t="e">
        <f>IF(V130="-","-",VLOOKUP($A130,KALBat!$A$10:$AR$1193,BW$9,FALSE)-V130)</f>
        <v>#N/A</v>
      </c>
      <c r="BX130" s="340" t="e">
        <f>IF(W130="-","-",VLOOKUP($A130,KALBat!$A$10:$AR$1193,BX$9,FALSE)-W130)</f>
        <v>#N/A</v>
      </c>
      <c r="BY130" s="340" t="e">
        <f>IF(X130="-","-",VLOOKUP($A130,KALBat!$A$10:$AR$1193,BY$9,FALSE)-X130)</f>
        <v>#N/A</v>
      </c>
      <c r="BZ130" s="340" t="e">
        <f>IF(Y130="-","-",VLOOKUP($A130,KALBat!$A$10:$AR$1193,BZ$9,FALSE)-Y130)</f>
        <v>#N/A</v>
      </c>
      <c r="CA130" s="340" t="e">
        <f>IF(Z130="-","-",VLOOKUP($A130,KALBat!$A$10:$AR$1193,CA$9,FALSE)-Z130)</f>
        <v>#N/A</v>
      </c>
      <c r="CB130" s="340" t="e">
        <f>IF(AA130="-","-",VLOOKUP($A130,KALBat!$A$10:$AR$1193,CB$9,FALSE)-AA130)</f>
        <v>#N/A</v>
      </c>
      <c r="CC130" s="340" t="e">
        <f>IF(AB130="-","-",VLOOKUP($A130,KALBat!$A$10:$AR$1193,CC$9,FALSE)-AB130)</f>
        <v>#N/A</v>
      </c>
      <c r="CD130" s="340" t="e">
        <f>IF(AC130="-","-",VLOOKUP($A130,KALBat!$A$10:$AR$1193,CD$9,FALSE)-AC130)</f>
        <v>#N/A</v>
      </c>
      <c r="CE130" s="340" t="e">
        <f>IF(AD130="-","-",VLOOKUP($A130,KALBat!$A$10:$AR$1193,CE$9,FALSE)-AD130)</f>
        <v>#N/A</v>
      </c>
      <c r="CF130" s="340" t="e">
        <f>IF(AE130="-","-",VLOOKUP($A130,KALBat!$A$10:$AR$1193,CF$9,FALSE)-AE130)</f>
        <v>#N/A</v>
      </c>
      <c r="CG130" s="340" t="str">
        <f>IF(AF130="-","-",VLOOKUP($A130,KALBat!$A$10:$AR$1193,CG$9,FALSE)-AF130)</f>
        <v>-</v>
      </c>
      <c r="CH130" s="340" t="str">
        <f>IF(AG130="-","-",VLOOKUP($A130,KALBat!$A$10:$AR$1193,CH$9,FALSE)-AG130)</f>
        <v>-</v>
      </c>
      <c r="CI130" s="340" t="str">
        <f>IF(AH130="-","-",VLOOKUP($A130,KALBat!$A$10:$AR$1193,CI$9,FALSE)-AH130)</f>
        <v>-</v>
      </c>
      <c r="CJ130" s="340" t="str">
        <f>IF(AI130="-","-",VLOOKUP($A130,KALBat!$A$10:$AR$1193,CJ$9,FALSE)-AI130)</f>
        <v>-</v>
      </c>
      <c r="CK130" s="340" t="str">
        <f>IF(AJ130="-","-",VLOOKUP($A130,KALBat!$A$10:$AR$1193,CK$9,FALSE)-AJ130)</f>
        <v>-</v>
      </c>
      <c r="CL130" s="340" t="str">
        <f>IF(AK130="-","-",VLOOKUP($A130,KALBat!$A$10:$AR$1193,CL$9,FALSE)-AK130)</f>
        <v>-</v>
      </c>
      <c r="CM130" s="340" t="str">
        <f>IF(AL130="-","-",VLOOKUP($A130,KALBat!$A$10:$AR$1193,CM$9,FALSE)-AL130)</f>
        <v>-</v>
      </c>
      <c r="CN130" s="340" t="str">
        <f>IF(AM130="-","-",VLOOKUP($A130,KALBat!$A$10:$AR$1193,CN$9,FALSE)-AM130)</f>
        <v>-</v>
      </c>
      <c r="CO130" s="340" t="e">
        <f>IF(AN130="-","-",VLOOKUP($A130,KALBat!$A$10:$AR$1193,CO$9,FALSE)-AN130)</f>
        <v>#N/A</v>
      </c>
      <c r="CP130" s="340" t="e">
        <f>IF(AO130="-","-",VLOOKUP($A130,KALBat!$A$10:$AR$1193,CP$9,FALSE)-AO130)</f>
        <v>#N/A</v>
      </c>
      <c r="CQ130" s="340" t="e">
        <f>IF(AP130="-","-",VLOOKUP($A130,KALBat!$A$10:$AR$1193,CQ$9,FALSE)-AP130)</f>
        <v>#N/A</v>
      </c>
      <c r="CR130" s="340" t="e">
        <f t="shared" si="180"/>
        <v>#N/A</v>
      </c>
      <c r="CS130" s="340" t="e">
        <f t="shared" si="181"/>
        <v>#N/A</v>
      </c>
      <c r="CT130" s="340" t="e">
        <f t="shared" si="182"/>
        <v>#N/A</v>
      </c>
      <c r="CU130" s="340" t="e">
        <f t="shared" si="183"/>
        <v>#N/A</v>
      </c>
      <c r="CV130" s="340" t="e">
        <f t="shared" si="184"/>
        <v>#N/A</v>
      </c>
    </row>
    <row r="131" spans="1:100" x14ac:dyDescent="0.25">
      <c r="A131" s="340" t="str">
        <f t="shared" si="117"/>
        <v>Thiago Tierno</v>
      </c>
      <c r="B131" s="339"/>
      <c r="C131" s="339"/>
      <c r="D131" s="339" t="str">
        <f t="shared" si="118"/>
        <v>-</v>
      </c>
      <c r="E131" s="339" t="str">
        <f t="shared" si="119"/>
        <v>-</v>
      </c>
      <c r="F131" s="339" t="str">
        <f t="shared" si="120"/>
        <v>K</v>
      </c>
      <c r="G131" t="s">
        <v>87</v>
      </c>
      <c r="H131" t="s">
        <v>723</v>
      </c>
      <c r="I131" s="339" t="s">
        <v>724</v>
      </c>
      <c r="J131" t="s">
        <v>468</v>
      </c>
      <c r="K131" t="s">
        <v>18</v>
      </c>
      <c r="L131">
        <v>16</v>
      </c>
      <c r="M131" t="s">
        <v>94</v>
      </c>
      <c r="N131" t="s">
        <v>94</v>
      </c>
      <c r="O131" t="s">
        <v>40</v>
      </c>
      <c r="P131" s="3" t="s">
        <v>36</v>
      </c>
      <c r="Q131" t="s">
        <v>214</v>
      </c>
      <c r="R131" s="3" t="s">
        <v>213</v>
      </c>
      <c r="S131">
        <v>2</v>
      </c>
      <c r="T131">
        <v>2</v>
      </c>
      <c r="U131">
        <v>1</v>
      </c>
      <c r="V131">
        <v>2</v>
      </c>
      <c r="W131" s="3">
        <v>1</v>
      </c>
      <c r="X131">
        <v>5</v>
      </c>
      <c r="Y131">
        <v>2</v>
      </c>
      <c r="Z131">
        <v>1</v>
      </c>
      <c r="AA131">
        <v>5</v>
      </c>
      <c r="AB131" s="3">
        <v>2</v>
      </c>
      <c r="AC131">
        <v>5</v>
      </c>
      <c r="AD131">
        <v>5</v>
      </c>
      <c r="AE131">
        <v>2</v>
      </c>
      <c r="AF131" t="s">
        <v>35</v>
      </c>
      <c r="AG131" t="s">
        <v>35</v>
      </c>
      <c r="AH131" t="s">
        <v>35</v>
      </c>
      <c r="AI131" t="s">
        <v>35</v>
      </c>
      <c r="AJ131">
        <v>1</v>
      </c>
      <c r="AK131" t="s">
        <v>35</v>
      </c>
      <c r="AL131" t="s">
        <v>35</v>
      </c>
      <c r="AM131" s="3" t="s">
        <v>35</v>
      </c>
      <c r="AN131">
        <v>8</v>
      </c>
      <c r="AO131">
        <v>7</v>
      </c>
      <c r="AP131" s="3">
        <v>6</v>
      </c>
      <c r="AQ131" t="s">
        <v>35</v>
      </c>
      <c r="AR131" s="3">
        <v>0</v>
      </c>
      <c r="AS131" s="22">
        <f t="shared" si="153"/>
        <v>-0.33333333333333326</v>
      </c>
      <c r="AT131" s="23" t="str">
        <f t="shared" si="154"/>
        <v>Minors</v>
      </c>
      <c r="AU131" s="22">
        <f t="shared" si="155"/>
        <v>3.1666666666666665</v>
      </c>
      <c r="AV131" s="22" t="str">
        <f t="shared" si="156"/>
        <v>Minors</v>
      </c>
      <c r="AW131" s="23">
        <f t="shared" si="157"/>
        <v>3.1666666666666665</v>
      </c>
      <c r="AX131" s="23" t="str">
        <f t="shared" si="158"/>
        <v>Minors</v>
      </c>
      <c r="AY131" s="64">
        <f t="shared" si="159"/>
        <v>0</v>
      </c>
      <c r="AZ131" s="65">
        <f t="shared" si="160"/>
        <v>0</v>
      </c>
      <c r="BA131" s="65">
        <f t="shared" si="161"/>
        <v>0</v>
      </c>
      <c r="BB131" s="65">
        <f t="shared" si="162"/>
        <v>0</v>
      </c>
      <c r="BC131" s="65">
        <f t="shared" si="163"/>
        <v>0</v>
      </c>
      <c r="BD131" s="65">
        <f t="shared" si="164"/>
        <v>0</v>
      </c>
      <c r="BE131" s="65">
        <f t="shared" si="165"/>
        <v>0</v>
      </c>
      <c r="BF131" s="65">
        <f t="shared" si="166"/>
        <v>0</v>
      </c>
      <c r="BG131" s="21">
        <f t="shared" si="167"/>
        <v>0</v>
      </c>
      <c r="BH131" s="64">
        <f t="shared" si="168"/>
        <v>0</v>
      </c>
      <c r="BI131" s="65">
        <f t="shared" si="169"/>
        <v>0</v>
      </c>
      <c r="BJ131" s="65">
        <f t="shared" si="170"/>
        <v>0</v>
      </c>
      <c r="BK131" s="65">
        <f t="shared" si="171"/>
        <v>0</v>
      </c>
      <c r="BL131" s="65">
        <f t="shared" si="172"/>
        <v>0</v>
      </c>
      <c r="BM131" s="65">
        <f t="shared" si="173"/>
        <v>0</v>
      </c>
      <c r="BN131" s="65">
        <f t="shared" si="174"/>
        <v>0</v>
      </c>
      <c r="BO131" s="65">
        <f t="shared" si="175"/>
        <v>0</v>
      </c>
      <c r="BP131" s="21">
        <f t="shared" si="176"/>
        <v>0</v>
      </c>
      <c r="BQ131" s="21">
        <f t="shared" si="177"/>
        <v>2</v>
      </c>
      <c r="BR131" s="24">
        <f t="shared" si="178"/>
        <v>0</v>
      </c>
      <c r="BS131" s="20" t="str">
        <f t="shared" si="179"/>
        <v/>
      </c>
      <c r="BT131" s="340">
        <f>IF(S131="-","-",VLOOKUP($A131,KALBat!$A$10:$AR$1193,BT$9,FALSE)-S131)</f>
        <v>0</v>
      </c>
      <c r="BU131" s="340">
        <f>IF(T131="-","-",VLOOKUP($A131,KALBat!$A$10:$AR$1193,BU$9,FALSE)-T131)</f>
        <v>1</v>
      </c>
      <c r="BV131" s="340">
        <f>IF(U131="-","-",VLOOKUP($A131,KALBat!$A$10:$AR$1193,BV$9,FALSE)-U131)</f>
        <v>0</v>
      </c>
      <c r="BW131" s="340">
        <f>IF(V131="-","-",VLOOKUP($A131,KALBat!$A$10:$AR$1193,BW$9,FALSE)-V131)</f>
        <v>0</v>
      </c>
      <c r="BX131" s="340">
        <f>IF(W131="-","-",VLOOKUP($A131,KALBat!$A$10:$AR$1193,BX$9,FALSE)-W131)</f>
        <v>0</v>
      </c>
      <c r="BY131" s="340">
        <f>IF(X131="-","-",VLOOKUP($A131,KALBat!$A$10:$AR$1193,BY$9,FALSE)-X131)</f>
        <v>1</v>
      </c>
      <c r="BZ131" s="340">
        <f>IF(Y131="-","-",VLOOKUP($A131,KALBat!$A$10:$AR$1193,BZ$9,FALSE)-Y131)</f>
        <v>2</v>
      </c>
      <c r="CA131" s="340">
        <f>IF(Z131="-","-",VLOOKUP($A131,KALBat!$A$10:$AR$1193,CA$9,FALSE)-Z131)</f>
        <v>0</v>
      </c>
      <c r="CB131" s="340">
        <f>IF(AA131="-","-",VLOOKUP($A131,KALBat!$A$10:$AR$1193,CB$9,FALSE)-AA131)</f>
        <v>1</v>
      </c>
      <c r="CC131" s="340">
        <f>IF(AB131="-","-",VLOOKUP($A131,KALBat!$A$10:$AR$1193,CC$9,FALSE)-AB131)</f>
        <v>1</v>
      </c>
      <c r="CD131" s="340">
        <f>IF(AC131="-","-",VLOOKUP($A131,KALBat!$A$10:$AR$1193,CD$9,FALSE)-AC131)</f>
        <v>0</v>
      </c>
      <c r="CE131" s="340">
        <f>IF(AD131="-","-",VLOOKUP($A131,KALBat!$A$10:$AR$1193,CE$9,FALSE)-AD131)</f>
        <v>0</v>
      </c>
      <c r="CF131" s="340">
        <f>IF(AE131="-","-",VLOOKUP($A131,KALBat!$A$10:$AR$1193,CF$9,FALSE)-AE131)</f>
        <v>0</v>
      </c>
      <c r="CG131" s="340" t="str">
        <f>IF(AF131="-","-",VLOOKUP($A131,KALBat!$A$10:$AR$1193,CG$9,FALSE)-AF131)</f>
        <v>-</v>
      </c>
      <c r="CH131" s="340" t="str">
        <f>IF(AG131="-","-",VLOOKUP($A131,KALBat!$A$10:$AR$1193,CH$9,FALSE)-AG131)</f>
        <v>-</v>
      </c>
      <c r="CI131" s="340" t="str">
        <f>IF(AH131="-","-",VLOOKUP($A131,KALBat!$A$10:$AR$1193,CI$9,FALSE)-AH131)</f>
        <v>-</v>
      </c>
      <c r="CJ131" s="340" t="str">
        <f>IF(AI131="-","-",VLOOKUP($A131,KALBat!$A$10:$AR$1193,CJ$9,FALSE)-AI131)</f>
        <v>-</v>
      </c>
      <c r="CK131" s="340">
        <f>IF(AJ131="-","-",VLOOKUP($A131,KALBat!$A$10:$AR$1193,CK$9,FALSE)-AJ131)</f>
        <v>1</v>
      </c>
      <c r="CL131" s="340" t="str">
        <f>IF(AK131="-","-",VLOOKUP($A131,KALBat!$A$10:$AR$1193,CL$9,FALSE)-AK131)</f>
        <v>-</v>
      </c>
      <c r="CM131" s="340" t="str">
        <f>IF(AL131="-","-",VLOOKUP($A131,KALBat!$A$10:$AR$1193,CM$9,FALSE)-AL131)</f>
        <v>-</v>
      </c>
      <c r="CN131" s="340" t="str">
        <f>IF(AM131="-","-",VLOOKUP($A131,KALBat!$A$10:$AR$1193,CN$9,FALSE)-AM131)</f>
        <v>-</v>
      </c>
      <c r="CO131" s="340">
        <f>IF(AN131="-","-",VLOOKUP($A131,KALBat!$A$10:$AR$1193,CO$9,FALSE)-AN131)</f>
        <v>0</v>
      </c>
      <c r="CP131" s="340">
        <f>IF(AO131="-","-",VLOOKUP($A131,KALBat!$A$10:$AR$1193,CP$9,FALSE)-AO131)</f>
        <v>0</v>
      </c>
      <c r="CQ131" s="340">
        <f>IF(AP131="-","-",VLOOKUP($A131,KALBat!$A$10:$AR$1193,CQ$9,FALSE)-AP131)</f>
        <v>0</v>
      </c>
      <c r="CR131" s="340">
        <f t="shared" si="180"/>
        <v>1</v>
      </c>
      <c r="CS131" s="340">
        <f t="shared" si="181"/>
        <v>5</v>
      </c>
      <c r="CT131" s="340">
        <f t="shared" si="182"/>
        <v>1</v>
      </c>
      <c r="CU131" s="340">
        <f t="shared" si="183"/>
        <v>0</v>
      </c>
      <c r="CV131" s="340">
        <f t="shared" si="184"/>
        <v>7</v>
      </c>
    </row>
    <row r="132" spans="1:100" x14ac:dyDescent="0.25">
      <c r="A132" s="340" t="str">
        <f t="shared" si="117"/>
        <v>Kimi Tsuji</v>
      </c>
      <c r="B132" s="339"/>
      <c r="C132" s="339"/>
      <c r="D132" s="339" t="str">
        <f t="shared" si="118"/>
        <v>-</v>
      </c>
      <c r="E132" s="339" t="str">
        <f t="shared" si="119"/>
        <v>-</v>
      </c>
      <c r="F132" s="339" t="str">
        <f t="shared" si="120"/>
        <v>K</v>
      </c>
      <c r="G132" t="s">
        <v>90</v>
      </c>
      <c r="H132" t="s">
        <v>867</v>
      </c>
      <c r="I132" s="339" t="s">
        <v>868</v>
      </c>
      <c r="J132" t="s">
        <v>553</v>
      </c>
      <c r="K132" t="s">
        <v>200</v>
      </c>
      <c r="L132">
        <v>22</v>
      </c>
      <c r="M132" t="s">
        <v>94</v>
      </c>
      <c r="N132" t="s">
        <v>94</v>
      </c>
      <c r="O132" t="s">
        <v>40</v>
      </c>
      <c r="P132" s="3" t="s">
        <v>40</v>
      </c>
      <c r="Q132" t="s">
        <v>214</v>
      </c>
      <c r="R132" s="3" t="s">
        <v>214</v>
      </c>
      <c r="S132">
        <v>2</v>
      </c>
      <c r="T132">
        <v>3</v>
      </c>
      <c r="U132">
        <v>4</v>
      </c>
      <c r="V132">
        <v>4</v>
      </c>
      <c r="W132" s="3">
        <v>2</v>
      </c>
      <c r="X132">
        <v>3</v>
      </c>
      <c r="Y132">
        <v>3</v>
      </c>
      <c r="Z132">
        <v>5</v>
      </c>
      <c r="AA132">
        <v>7</v>
      </c>
      <c r="AB132" s="3">
        <v>3</v>
      </c>
      <c r="AC132">
        <v>4</v>
      </c>
      <c r="AD132">
        <v>6</v>
      </c>
      <c r="AE132">
        <v>1</v>
      </c>
      <c r="AF132" t="s">
        <v>35</v>
      </c>
      <c r="AG132" t="s">
        <v>35</v>
      </c>
      <c r="AH132" t="s">
        <v>35</v>
      </c>
      <c r="AI132" t="s">
        <v>35</v>
      </c>
      <c r="AJ132" t="s">
        <v>35</v>
      </c>
      <c r="AK132">
        <v>4</v>
      </c>
      <c r="AL132" t="s">
        <v>35</v>
      </c>
      <c r="AM132" s="3">
        <v>3</v>
      </c>
      <c r="AN132">
        <v>5</v>
      </c>
      <c r="AO132">
        <v>6</v>
      </c>
      <c r="AP132" s="3">
        <v>5</v>
      </c>
      <c r="AQ132" t="s">
        <v>35</v>
      </c>
      <c r="AR132" s="3">
        <v>0</v>
      </c>
      <c r="AS132" s="22">
        <f t="shared" si="153"/>
        <v>1.3333333333333335</v>
      </c>
      <c r="AT132" s="23" t="str">
        <f t="shared" si="154"/>
        <v>Minors</v>
      </c>
      <c r="AU132" s="22">
        <f t="shared" si="155"/>
        <v>3.5</v>
      </c>
      <c r="AV132" s="22" t="str">
        <f t="shared" si="156"/>
        <v>Minors</v>
      </c>
      <c r="AW132" s="23">
        <f t="shared" si="157"/>
        <v>3.5</v>
      </c>
      <c r="AX132" s="23" t="str">
        <f t="shared" si="158"/>
        <v>Minors</v>
      </c>
      <c r="AY132" s="64">
        <f t="shared" si="159"/>
        <v>0</v>
      </c>
      <c r="AZ132" s="65">
        <f t="shared" si="160"/>
        <v>0</v>
      </c>
      <c r="BA132" s="65">
        <f t="shared" si="161"/>
        <v>0</v>
      </c>
      <c r="BB132" s="65">
        <f t="shared" si="162"/>
        <v>0</v>
      </c>
      <c r="BC132" s="65">
        <f t="shared" si="163"/>
        <v>0</v>
      </c>
      <c r="BD132" s="65">
        <f t="shared" si="164"/>
        <v>0</v>
      </c>
      <c r="BE132" s="65">
        <f t="shared" si="165"/>
        <v>0</v>
      </c>
      <c r="BF132" s="65">
        <f t="shared" si="166"/>
        <v>0</v>
      </c>
      <c r="BG132" s="21">
        <f t="shared" si="167"/>
        <v>0</v>
      </c>
      <c r="BH132" s="64">
        <f t="shared" si="168"/>
        <v>0</v>
      </c>
      <c r="BI132" s="65">
        <f t="shared" si="169"/>
        <v>0</v>
      </c>
      <c r="BJ132" s="65">
        <f t="shared" si="170"/>
        <v>0</v>
      </c>
      <c r="BK132" s="65">
        <f t="shared" si="171"/>
        <v>0</v>
      </c>
      <c r="BL132" s="65">
        <f t="shared" si="172"/>
        <v>0</v>
      </c>
      <c r="BM132" s="65">
        <f t="shared" si="173"/>
        <v>0</v>
      </c>
      <c r="BN132" s="65">
        <f t="shared" si="174"/>
        <v>0</v>
      </c>
      <c r="BO132" s="65">
        <f t="shared" si="175"/>
        <v>0</v>
      </c>
      <c r="BP132" s="21">
        <f t="shared" si="176"/>
        <v>0</v>
      </c>
      <c r="BQ132" s="21">
        <f t="shared" si="177"/>
        <v>0</v>
      </c>
      <c r="BR132" s="24">
        <f t="shared" si="178"/>
        <v>0</v>
      </c>
      <c r="BS132" s="20" t="str">
        <f t="shared" si="179"/>
        <v/>
      </c>
      <c r="BT132" s="340" t="e">
        <f>IF(S132="-","-",VLOOKUP($A132,KALBat!$A$10:$AR$1193,BT$9,FALSE)-S132)</f>
        <v>#N/A</v>
      </c>
      <c r="BU132" s="340" t="e">
        <f>IF(T132="-","-",VLOOKUP($A132,KALBat!$A$10:$AR$1193,BU$9,FALSE)-T132)</f>
        <v>#N/A</v>
      </c>
      <c r="BV132" s="340" t="e">
        <f>IF(U132="-","-",VLOOKUP($A132,KALBat!$A$10:$AR$1193,BV$9,FALSE)-U132)</f>
        <v>#N/A</v>
      </c>
      <c r="BW132" s="340" t="e">
        <f>IF(V132="-","-",VLOOKUP($A132,KALBat!$A$10:$AR$1193,BW$9,FALSE)-V132)</f>
        <v>#N/A</v>
      </c>
      <c r="BX132" s="340" t="e">
        <f>IF(W132="-","-",VLOOKUP($A132,KALBat!$A$10:$AR$1193,BX$9,FALSE)-W132)</f>
        <v>#N/A</v>
      </c>
      <c r="BY132" s="340" t="e">
        <f>IF(X132="-","-",VLOOKUP($A132,KALBat!$A$10:$AR$1193,BY$9,FALSE)-X132)</f>
        <v>#N/A</v>
      </c>
      <c r="BZ132" s="340" t="e">
        <f>IF(Y132="-","-",VLOOKUP($A132,KALBat!$A$10:$AR$1193,BZ$9,FALSE)-Y132)</f>
        <v>#N/A</v>
      </c>
      <c r="CA132" s="340" t="e">
        <f>IF(Z132="-","-",VLOOKUP($A132,KALBat!$A$10:$AR$1193,CA$9,FALSE)-Z132)</f>
        <v>#N/A</v>
      </c>
      <c r="CB132" s="340" t="e">
        <f>IF(AA132="-","-",VLOOKUP($A132,KALBat!$A$10:$AR$1193,CB$9,FALSE)-AA132)</f>
        <v>#N/A</v>
      </c>
      <c r="CC132" s="340" t="e">
        <f>IF(AB132="-","-",VLOOKUP($A132,KALBat!$A$10:$AR$1193,CC$9,FALSE)-AB132)</f>
        <v>#N/A</v>
      </c>
      <c r="CD132" s="340" t="e">
        <f>IF(AC132="-","-",VLOOKUP($A132,KALBat!$A$10:$AR$1193,CD$9,FALSE)-AC132)</f>
        <v>#N/A</v>
      </c>
      <c r="CE132" s="340" t="e">
        <f>IF(AD132="-","-",VLOOKUP($A132,KALBat!$A$10:$AR$1193,CE$9,FALSE)-AD132)</f>
        <v>#N/A</v>
      </c>
      <c r="CF132" s="340" t="e">
        <f>IF(AE132="-","-",VLOOKUP($A132,KALBat!$A$10:$AR$1193,CF$9,FALSE)-AE132)</f>
        <v>#N/A</v>
      </c>
      <c r="CG132" s="340" t="str">
        <f>IF(AF132="-","-",VLOOKUP($A132,KALBat!$A$10:$AR$1193,CG$9,FALSE)-AF132)</f>
        <v>-</v>
      </c>
      <c r="CH132" s="340" t="str">
        <f>IF(AG132="-","-",VLOOKUP($A132,KALBat!$A$10:$AR$1193,CH$9,FALSE)-AG132)</f>
        <v>-</v>
      </c>
      <c r="CI132" s="340" t="str">
        <f>IF(AH132="-","-",VLOOKUP($A132,KALBat!$A$10:$AR$1193,CI$9,FALSE)-AH132)</f>
        <v>-</v>
      </c>
      <c r="CJ132" s="340" t="str">
        <f>IF(AI132="-","-",VLOOKUP($A132,KALBat!$A$10:$AR$1193,CJ$9,FALSE)-AI132)</f>
        <v>-</v>
      </c>
      <c r="CK132" s="340" t="str">
        <f>IF(AJ132="-","-",VLOOKUP($A132,KALBat!$A$10:$AR$1193,CK$9,FALSE)-AJ132)</f>
        <v>-</v>
      </c>
      <c r="CL132" s="340" t="e">
        <f>IF(AK132="-","-",VLOOKUP($A132,KALBat!$A$10:$AR$1193,CL$9,FALSE)-AK132)</f>
        <v>#N/A</v>
      </c>
      <c r="CM132" s="340" t="str">
        <f>IF(AL132="-","-",VLOOKUP($A132,KALBat!$A$10:$AR$1193,CM$9,FALSE)-AL132)</f>
        <v>-</v>
      </c>
      <c r="CN132" s="340" t="e">
        <f>IF(AM132="-","-",VLOOKUP($A132,KALBat!$A$10:$AR$1193,CN$9,FALSE)-AM132)</f>
        <v>#N/A</v>
      </c>
      <c r="CO132" s="340" t="e">
        <f>IF(AN132="-","-",VLOOKUP($A132,KALBat!$A$10:$AR$1193,CO$9,FALSE)-AN132)</f>
        <v>#N/A</v>
      </c>
      <c r="CP132" s="340" t="e">
        <f>IF(AO132="-","-",VLOOKUP($A132,KALBat!$A$10:$AR$1193,CP$9,FALSE)-AO132)</f>
        <v>#N/A</v>
      </c>
      <c r="CQ132" s="340" t="e">
        <f>IF(AP132="-","-",VLOOKUP($A132,KALBat!$A$10:$AR$1193,CQ$9,FALSE)-AP132)</f>
        <v>#N/A</v>
      </c>
      <c r="CR132" s="340" t="e">
        <f t="shared" si="180"/>
        <v>#N/A</v>
      </c>
      <c r="CS132" s="340" t="e">
        <f t="shared" si="181"/>
        <v>#N/A</v>
      </c>
      <c r="CT132" s="340" t="e">
        <f t="shared" si="182"/>
        <v>#N/A</v>
      </c>
      <c r="CU132" s="340" t="e">
        <f t="shared" si="183"/>
        <v>#N/A</v>
      </c>
      <c r="CV132" s="340" t="e">
        <f t="shared" si="184"/>
        <v>#N/A</v>
      </c>
    </row>
    <row r="133" spans="1:100" x14ac:dyDescent="0.25">
      <c r="A133" s="340" t="str">
        <f t="shared" si="117"/>
        <v>Hughie Tuck</v>
      </c>
      <c r="B133" s="339"/>
      <c r="C133" s="339"/>
      <c r="D133" s="339" t="str">
        <f t="shared" si="118"/>
        <v>-</v>
      </c>
      <c r="E133" s="339" t="str">
        <f t="shared" si="119"/>
        <v>-</v>
      </c>
      <c r="F133" s="339" t="str">
        <f t="shared" si="120"/>
        <v>K</v>
      </c>
      <c r="G133" t="s">
        <v>98</v>
      </c>
      <c r="H133" t="s">
        <v>729</v>
      </c>
      <c r="I133" s="339" t="s">
        <v>730</v>
      </c>
      <c r="J133" t="s">
        <v>531</v>
      </c>
      <c r="K133" t="s">
        <v>295</v>
      </c>
      <c r="L133">
        <v>18</v>
      </c>
      <c r="M133" t="s">
        <v>94</v>
      </c>
      <c r="N133" t="s">
        <v>94</v>
      </c>
      <c r="O133" t="s">
        <v>40</v>
      </c>
      <c r="P133" s="3" t="s">
        <v>40</v>
      </c>
      <c r="Q133" t="s">
        <v>215</v>
      </c>
      <c r="R133" s="3" t="s">
        <v>214</v>
      </c>
      <c r="S133">
        <v>2</v>
      </c>
      <c r="T133">
        <v>2</v>
      </c>
      <c r="U133">
        <v>2</v>
      </c>
      <c r="V133">
        <v>1</v>
      </c>
      <c r="W133" s="3">
        <v>2</v>
      </c>
      <c r="X133">
        <v>2</v>
      </c>
      <c r="Y133">
        <v>3</v>
      </c>
      <c r="Z133">
        <v>2</v>
      </c>
      <c r="AA133">
        <v>1</v>
      </c>
      <c r="AB133" s="3">
        <v>4</v>
      </c>
      <c r="AC133">
        <v>5</v>
      </c>
      <c r="AD133">
        <v>4</v>
      </c>
      <c r="AE133">
        <v>1</v>
      </c>
      <c r="AF133" t="s">
        <v>35</v>
      </c>
      <c r="AG133" t="s">
        <v>35</v>
      </c>
      <c r="AH133" t="s">
        <v>35</v>
      </c>
      <c r="AI133" t="s">
        <v>35</v>
      </c>
      <c r="AJ133" t="s">
        <v>35</v>
      </c>
      <c r="AK133" t="s">
        <v>35</v>
      </c>
      <c r="AL133" t="s">
        <v>35</v>
      </c>
      <c r="AM133" s="3" t="s">
        <v>35</v>
      </c>
      <c r="AN133">
        <v>1</v>
      </c>
      <c r="AO133">
        <v>1</v>
      </c>
      <c r="AP133" s="3">
        <v>3</v>
      </c>
      <c r="AQ133" t="s">
        <v>35</v>
      </c>
      <c r="AR133" s="3">
        <v>0</v>
      </c>
      <c r="AS133" s="22">
        <f t="shared" si="153"/>
        <v>-0.33333333333333326</v>
      </c>
      <c r="AT133" s="23" t="str">
        <f t="shared" si="154"/>
        <v>Minors</v>
      </c>
      <c r="AU133" s="22">
        <f t="shared" si="155"/>
        <v>-0.33333333333333326</v>
      </c>
      <c r="AV133" s="22" t="str">
        <f t="shared" si="156"/>
        <v>Minors</v>
      </c>
      <c r="AW133" s="23">
        <f t="shared" si="157"/>
        <v>-0.33333333333333326</v>
      </c>
      <c r="AX133" s="23" t="str">
        <f t="shared" si="158"/>
        <v>Minors</v>
      </c>
      <c r="AY133" s="64">
        <f t="shared" si="159"/>
        <v>0</v>
      </c>
      <c r="AZ133" s="65">
        <f t="shared" si="160"/>
        <v>0</v>
      </c>
      <c r="BA133" s="65">
        <f t="shared" si="161"/>
        <v>0</v>
      </c>
      <c r="BB133" s="65">
        <f t="shared" si="162"/>
        <v>0</v>
      </c>
      <c r="BC133" s="65">
        <f t="shared" si="163"/>
        <v>0</v>
      </c>
      <c r="BD133" s="65">
        <f t="shared" si="164"/>
        <v>0</v>
      </c>
      <c r="BE133" s="65">
        <f t="shared" si="165"/>
        <v>0</v>
      </c>
      <c r="BF133" s="65">
        <f t="shared" si="166"/>
        <v>0</v>
      </c>
      <c r="BG133" s="21">
        <f t="shared" si="167"/>
        <v>0</v>
      </c>
      <c r="BH133" s="64">
        <f t="shared" si="168"/>
        <v>0</v>
      </c>
      <c r="BI133" s="65">
        <f t="shared" si="169"/>
        <v>0</v>
      </c>
      <c r="BJ133" s="65">
        <f t="shared" si="170"/>
        <v>0</v>
      </c>
      <c r="BK133" s="65">
        <f t="shared" si="171"/>
        <v>0</v>
      </c>
      <c r="BL133" s="65">
        <f t="shared" si="172"/>
        <v>0</v>
      </c>
      <c r="BM133" s="65">
        <f t="shared" si="173"/>
        <v>0</v>
      </c>
      <c r="BN133" s="65">
        <f t="shared" si="174"/>
        <v>0</v>
      </c>
      <c r="BO133" s="65">
        <f t="shared" si="175"/>
        <v>0</v>
      </c>
      <c r="BP133" s="21">
        <f t="shared" si="176"/>
        <v>0</v>
      </c>
      <c r="BQ133" s="21">
        <f t="shared" si="177"/>
        <v>0</v>
      </c>
      <c r="BR133" s="24">
        <f t="shared" si="178"/>
        <v>0</v>
      </c>
      <c r="BS133" s="20" t="str">
        <f t="shared" si="179"/>
        <v/>
      </c>
      <c r="BT133" s="340" t="e">
        <f>IF(S133="-","-",VLOOKUP($A133,KALBat!$A$10:$AR$1193,BT$9,FALSE)-S133)</f>
        <v>#N/A</v>
      </c>
      <c r="BU133" s="340" t="e">
        <f>IF(T133="-","-",VLOOKUP($A133,KALBat!$A$10:$AR$1193,BU$9,FALSE)-T133)</f>
        <v>#N/A</v>
      </c>
      <c r="BV133" s="340" t="e">
        <f>IF(U133="-","-",VLOOKUP($A133,KALBat!$A$10:$AR$1193,BV$9,FALSE)-U133)</f>
        <v>#N/A</v>
      </c>
      <c r="BW133" s="340" t="e">
        <f>IF(V133="-","-",VLOOKUP($A133,KALBat!$A$10:$AR$1193,BW$9,FALSE)-V133)</f>
        <v>#N/A</v>
      </c>
      <c r="BX133" s="340" t="e">
        <f>IF(W133="-","-",VLOOKUP($A133,KALBat!$A$10:$AR$1193,BX$9,FALSE)-W133)</f>
        <v>#N/A</v>
      </c>
      <c r="BY133" s="340" t="e">
        <f>IF(X133="-","-",VLOOKUP($A133,KALBat!$A$10:$AR$1193,BY$9,FALSE)-X133)</f>
        <v>#N/A</v>
      </c>
      <c r="BZ133" s="340" t="e">
        <f>IF(Y133="-","-",VLOOKUP($A133,KALBat!$A$10:$AR$1193,BZ$9,FALSE)-Y133)</f>
        <v>#N/A</v>
      </c>
      <c r="CA133" s="340" t="e">
        <f>IF(Z133="-","-",VLOOKUP($A133,KALBat!$A$10:$AR$1193,CA$9,FALSE)-Z133)</f>
        <v>#N/A</v>
      </c>
      <c r="CB133" s="340" t="e">
        <f>IF(AA133="-","-",VLOOKUP($A133,KALBat!$A$10:$AR$1193,CB$9,FALSE)-AA133)</f>
        <v>#N/A</v>
      </c>
      <c r="CC133" s="340" t="e">
        <f>IF(AB133="-","-",VLOOKUP($A133,KALBat!$A$10:$AR$1193,CC$9,FALSE)-AB133)</f>
        <v>#N/A</v>
      </c>
      <c r="CD133" s="340" t="e">
        <f>IF(AC133="-","-",VLOOKUP($A133,KALBat!$A$10:$AR$1193,CD$9,FALSE)-AC133)</f>
        <v>#N/A</v>
      </c>
      <c r="CE133" s="340" t="e">
        <f>IF(AD133="-","-",VLOOKUP($A133,KALBat!$A$10:$AR$1193,CE$9,FALSE)-AD133)</f>
        <v>#N/A</v>
      </c>
      <c r="CF133" s="340" t="e">
        <f>IF(AE133="-","-",VLOOKUP($A133,KALBat!$A$10:$AR$1193,CF$9,FALSE)-AE133)</f>
        <v>#N/A</v>
      </c>
      <c r="CG133" s="340" t="str">
        <f>IF(AF133="-","-",VLOOKUP($A133,KALBat!$A$10:$AR$1193,CG$9,FALSE)-AF133)</f>
        <v>-</v>
      </c>
      <c r="CH133" s="340" t="str">
        <f>IF(AG133="-","-",VLOOKUP($A133,KALBat!$A$10:$AR$1193,CH$9,FALSE)-AG133)</f>
        <v>-</v>
      </c>
      <c r="CI133" s="340" t="str">
        <f>IF(AH133="-","-",VLOOKUP($A133,KALBat!$A$10:$AR$1193,CI$9,FALSE)-AH133)</f>
        <v>-</v>
      </c>
      <c r="CJ133" s="340" t="str">
        <f>IF(AI133="-","-",VLOOKUP($A133,KALBat!$A$10:$AR$1193,CJ$9,FALSE)-AI133)</f>
        <v>-</v>
      </c>
      <c r="CK133" s="340" t="str">
        <f>IF(AJ133="-","-",VLOOKUP($A133,KALBat!$A$10:$AR$1193,CK$9,FALSE)-AJ133)</f>
        <v>-</v>
      </c>
      <c r="CL133" s="340" t="str">
        <f>IF(AK133="-","-",VLOOKUP($A133,KALBat!$A$10:$AR$1193,CL$9,FALSE)-AK133)</f>
        <v>-</v>
      </c>
      <c r="CM133" s="340" t="str">
        <f>IF(AL133="-","-",VLOOKUP($A133,KALBat!$A$10:$AR$1193,CM$9,FALSE)-AL133)</f>
        <v>-</v>
      </c>
      <c r="CN133" s="340" t="str">
        <f>IF(AM133="-","-",VLOOKUP($A133,KALBat!$A$10:$AR$1193,CN$9,FALSE)-AM133)</f>
        <v>-</v>
      </c>
      <c r="CO133" s="340" t="e">
        <f>IF(AN133="-","-",VLOOKUP($A133,KALBat!$A$10:$AR$1193,CO$9,FALSE)-AN133)</f>
        <v>#N/A</v>
      </c>
      <c r="CP133" s="340" t="e">
        <f>IF(AO133="-","-",VLOOKUP($A133,KALBat!$A$10:$AR$1193,CP$9,FALSE)-AO133)</f>
        <v>#N/A</v>
      </c>
      <c r="CQ133" s="340" t="e">
        <f>IF(AP133="-","-",VLOOKUP($A133,KALBat!$A$10:$AR$1193,CQ$9,FALSE)-AP133)</f>
        <v>#N/A</v>
      </c>
      <c r="CR133" s="340" t="e">
        <f t="shared" si="180"/>
        <v>#N/A</v>
      </c>
      <c r="CS133" s="340" t="e">
        <f t="shared" si="181"/>
        <v>#N/A</v>
      </c>
      <c r="CT133" s="340" t="e">
        <f t="shared" si="182"/>
        <v>#N/A</v>
      </c>
      <c r="CU133" s="340" t="e">
        <f t="shared" si="183"/>
        <v>#N/A</v>
      </c>
      <c r="CV133" s="340" t="e">
        <f t="shared" si="184"/>
        <v>#N/A</v>
      </c>
    </row>
    <row r="134" spans="1:100" x14ac:dyDescent="0.25">
      <c r="A134" s="340" t="str">
        <f t="shared" si="117"/>
        <v>Raúl Valentín</v>
      </c>
      <c r="B134" s="339"/>
      <c r="C134" s="339"/>
      <c r="D134" s="339" t="str">
        <f t="shared" si="118"/>
        <v>-</v>
      </c>
      <c r="E134" s="339" t="str">
        <f t="shared" si="119"/>
        <v>-</v>
      </c>
      <c r="F134" s="339" t="str">
        <f t="shared" si="120"/>
        <v>K</v>
      </c>
      <c r="G134" t="s">
        <v>13</v>
      </c>
      <c r="H134" t="s">
        <v>689</v>
      </c>
      <c r="I134" s="339" t="s">
        <v>513</v>
      </c>
      <c r="J134" t="s">
        <v>528</v>
      </c>
      <c r="K134" t="s">
        <v>198</v>
      </c>
      <c r="L134">
        <v>23</v>
      </c>
      <c r="M134" t="s">
        <v>94</v>
      </c>
      <c r="N134" t="s">
        <v>94</v>
      </c>
      <c r="O134" t="s">
        <v>40</v>
      </c>
      <c r="P134" s="3" t="s">
        <v>40</v>
      </c>
      <c r="Q134" t="s">
        <v>214</v>
      </c>
      <c r="R134" s="3" t="s">
        <v>214</v>
      </c>
      <c r="S134">
        <v>2</v>
      </c>
      <c r="T134">
        <v>1</v>
      </c>
      <c r="U134">
        <v>2</v>
      </c>
      <c r="V134">
        <v>1</v>
      </c>
      <c r="W134" s="3">
        <v>1</v>
      </c>
      <c r="X134">
        <v>2</v>
      </c>
      <c r="Y134">
        <v>1</v>
      </c>
      <c r="Z134">
        <v>2</v>
      </c>
      <c r="AA134">
        <v>2</v>
      </c>
      <c r="AB134" s="3">
        <v>1</v>
      </c>
      <c r="AC134">
        <v>4</v>
      </c>
      <c r="AD134">
        <v>4</v>
      </c>
      <c r="AE134">
        <v>1</v>
      </c>
      <c r="AF134" t="s">
        <v>35</v>
      </c>
      <c r="AG134" t="s">
        <v>35</v>
      </c>
      <c r="AH134" t="s">
        <v>35</v>
      </c>
      <c r="AI134" t="s">
        <v>35</v>
      </c>
      <c r="AJ134" t="s">
        <v>35</v>
      </c>
      <c r="AK134" t="s">
        <v>35</v>
      </c>
      <c r="AL134" t="s">
        <v>35</v>
      </c>
      <c r="AM134" s="3" t="s">
        <v>35</v>
      </c>
      <c r="AN134">
        <v>1</v>
      </c>
      <c r="AO134">
        <v>2</v>
      </c>
      <c r="AP134" s="3">
        <v>1</v>
      </c>
      <c r="AQ134" t="s">
        <v>35</v>
      </c>
      <c r="AR134" s="3">
        <v>0</v>
      </c>
      <c r="AS134" s="22">
        <f t="shared" si="153"/>
        <v>-0.33333333333333326</v>
      </c>
      <c r="AT134" s="23" t="str">
        <f t="shared" si="154"/>
        <v>Minors</v>
      </c>
      <c r="AU134" s="22">
        <f t="shared" si="155"/>
        <v>0</v>
      </c>
      <c r="AV134" s="22" t="str">
        <f t="shared" si="156"/>
        <v>Minors</v>
      </c>
      <c r="AW134" s="23">
        <f t="shared" si="157"/>
        <v>0</v>
      </c>
      <c r="AX134" s="23" t="str">
        <f t="shared" si="158"/>
        <v>Minors</v>
      </c>
      <c r="AY134" s="64">
        <f t="shared" si="159"/>
        <v>0</v>
      </c>
      <c r="AZ134" s="65">
        <f t="shared" si="160"/>
        <v>0</v>
      </c>
      <c r="BA134" s="65">
        <f t="shared" si="161"/>
        <v>0</v>
      </c>
      <c r="BB134" s="65">
        <f t="shared" si="162"/>
        <v>0</v>
      </c>
      <c r="BC134" s="65">
        <f t="shared" si="163"/>
        <v>0</v>
      </c>
      <c r="BD134" s="65">
        <f t="shared" si="164"/>
        <v>0</v>
      </c>
      <c r="BE134" s="65">
        <f t="shared" si="165"/>
        <v>0</v>
      </c>
      <c r="BF134" s="65">
        <f t="shared" si="166"/>
        <v>0</v>
      </c>
      <c r="BG134" s="21">
        <f t="shared" si="167"/>
        <v>0</v>
      </c>
      <c r="BH134" s="64">
        <f t="shared" si="168"/>
        <v>0</v>
      </c>
      <c r="BI134" s="65">
        <f t="shared" si="169"/>
        <v>0</v>
      </c>
      <c r="BJ134" s="65">
        <f t="shared" si="170"/>
        <v>0</v>
      </c>
      <c r="BK134" s="65">
        <f t="shared" si="171"/>
        <v>0</v>
      </c>
      <c r="BL134" s="65">
        <f t="shared" si="172"/>
        <v>0</v>
      </c>
      <c r="BM134" s="65">
        <f t="shared" si="173"/>
        <v>0</v>
      </c>
      <c r="BN134" s="65">
        <f t="shared" si="174"/>
        <v>0</v>
      </c>
      <c r="BO134" s="65">
        <f t="shared" si="175"/>
        <v>0</v>
      </c>
      <c r="BP134" s="21">
        <f t="shared" si="176"/>
        <v>0</v>
      </c>
      <c r="BQ134" s="21">
        <f t="shared" si="177"/>
        <v>0</v>
      </c>
      <c r="BR134" s="24">
        <f t="shared" si="178"/>
        <v>0</v>
      </c>
      <c r="BS134" s="20" t="str">
        <f t="shared" si="179"/>
        <v/>
      </c>
      <c r="BT134" s="340" t="e">
        <f>IF(S134="-","-",VLOOKUP($A134,KALBat!$A$10:$AR$1193,BT$9,FALSE)-S134)</f>
        <v>#N/A</v>
      </c>
      <c r="BU134" s="340" t="e">
        <f>IF(T134="-","-",VLOOKUP($A134,KALBat!$A$10:$AR$1193,BU$9,FALSE)-T134)</f>
        <v>#N/A</v>
      </c>
      <c r="BV134" s="340" t="e">
        <f>IF(U134="-","-",VLOOKUP($A134,KALBat!$A$10:$AR$1193,BV$9,FALSE)-U134)</f>
        <v>#N/A</v>
      </c>
      <c r="BW134" s="340" t="e">
        <f>IF(V134="-","-",VLOOKUP($A134,KALBat!$A$10:$AR$1193,BW$9,FALSE)-V134)</f>
        <v>#N/A</v>
      </c>
      <c r="BX134" s="340" t="e">
        <f>IF(W134="-","-",VLOOKUP($A134,KALBat!$A$10:$AR$1193,BX$9,FALSE)-W134)</f>
        <v>#N/A</v>
      </c>
      <c r="BY134" s="340" t="e">
        <f>IF(X134="-","-",VLOOKUP($A134,KALBat!$A$10:$AR$1193,BY$9,FALSE)-X134)</f>
        <v>#N/A</v>
      </c>
      <c r="BZ134" s="340" t="e">
        <f>IF(Y134="-","-",VLOOKUP($A134,KALBat!$A$10:$AR$1193,BZ$9,FALSE)-Y134)</f>
        <v>#N/A</v>
      </c>
      <c r="CA134" s="340" t="e">
        <f>IF(Z134="-","-",VLOOKUP($A134,KALBat!$A$10:$AR$1193,CA$9,FALSE)-Z134)</f>
        <v>#N/A</v>
      </c>
      <c r="CB134" s="340" t="e">
        <f>IF(AA134="-","-",VLOOKUP($A134,KALBat!$A$10:$AR$1193,CB$9,FALSE)-AA134)</f>
        <v>#N/A</v>
      </c>
      <c r="CC134" s="340" t="e">
        <f>IF(AB134="-","-",VLOOKUP($A134,KALBat!$A$10:$AR$1193,CC$9,FALSE)-AB134)</f>
        <v>#N/A</v>
      </c>
      <c r="CD134" s="340" t="e">
        <f>IF(AC134="-","-",VLOOKUP($A134,KALBat!$A$10:$AR$1193,CD$9,FALSE)-AC134)</f>
        <v>#N/A</v>
      </c>
      <c r="CE134" s="340" t="e">
        <f>IF(AD134="-","-",VLOOKUP($A134,KALBat!$A$10:$AR$1193,CE$9,FALSE)-AD134)</f>
        <v>#N/A</v>
      </c>
      <c r="CF134" s="340" t="e">
        <f>IF(AE134="-","-",VLOOKUP($A134,KALBat!$A$10:$AR$1193,CF$9,FALSE)-AE134)</f>
        <v>#N/A</v>
      </c>
      <c r="CG134" s="340" t="str">
        <f>IF(AF134="-","-",VLOOKUP($A134,KALBat!$A$10:$AR$1193,CG$9,FALSE)-AF134)</f>
        <v>-</v>
      </c>
      <c r="CH134" s="340" t="str">
        <f>IF(AG134="-","-",VLOOKUP($A134,KALBat!$A$10:$AR$1193,CH$9,FALSE)-AG134)</f>
        <v>-</v>
      </c>
      <c r="CI134" s="340" t="str">
        <f>IF(AH134="-","-",VLOOKUP($A134,KALBat!$A$10:$AR$1193,CI$9,FALSE)-AH134)</f>
        <v>-</v>
      </c>
      <c r="CJ134" s="340" t="str">
        <f>IF(AI134="-","-",VLOOKUP($A134,KALBat!$A$10:$AR$1193,CJ$9,FALSE)-AI134)</f>
        <v>-</v>
      </c>
      <c r="CK134" s="340" t="str">
        <f>IF(AJ134="-","-",VLOOKUP($A134,KALBat!$A$10:$AR$1193,CK$9,FALSE)-AJ134)</f>
        <v>-</v>
      </c>
      <c r="CL134" s="340" t="str">
        <f>IF(AK134="-","-",VLOOKUP($A134,KALBat!$A$10:$AR$1193,CL$9,FALSE)-AK134)</f>
        <v>-</v>
      </c>
      <c r="CM134" s="340" t="str">
        <f>IF(AL134="-","-",VLOOKUP($A134,KALBat!$A$10:$AR$1193,CM$9,FALSE)-AL134)</f>
        <v>-</v>
      </c>
      <c r="CN134" s="340" t="str">
        <f>IF(AM134="-","-",VLOOKUP($A134,KALBat!$A$10:$AR$1193,CN$9,FALSE)-AM134)</f>
        <v>-</v>
      </c>
      <c r="CO134" s="340" t="e">
        <f>IF(AN134="-","-",VLOOKUP($A134,KALBat!$A$10:$AR$1193,CO$9,FALSE)-AN134)</f>
        <v>#N/A</v>
      </c>
      <c r="CP134" s="340" t="e">
        <f>IF(AO134="-","-",VLOOKUP($A134,KALBat!$A$10:$AR$1193,CP$9,FALSE)-AO134)</f>
        <v>#N/A</v>
      </c>
      <c r="CQ134" s="340" t="e">
        <f>IF(AP134="-","-",VLOOKUP($A134,KALBat!$A$10:$AR$1193,CQ$9,FALSE)-AP134)</f>
        <v>#N/A</v>
      </c>
      <c r="CR134" s="340" t="e">
        <f t="shared" si="180"/>
        <v>#N/A</v>
      </c>
      <c r="CS134" s="340" t="e">
        <f t="shared" si="181"/>
        <v>#N/A</v>
      </c>
      <c r="CT134" s="340" t="e">
        <f t="shared" si="182"/>
        <v>#N/A</v>
      </c>
      <c r="CU134" s="340" t="e">
        <f t="shared" si="183"/>
        <v>#N/A</v>
      </c>
      <c r="CV134" s="340" t="e">
        <f t="shared" si="184"/>
        <v>#N/A</v>
      </c>
    </row>
    <row r="135" spans="1:100" x14ac:dyDescent="0.25">
      <c r="A135" s="340" t="str">
        <f t="shared" si="117"/>
        <v>Adrián Vallejo</v>
      </c>
      <c r="B135" s="339"/>
      <c r="C135" s="339"/>
      <c r="D135" s="339" t="str">
        <f t="shared" si="118"/>
        <v>-</v>
      </c>
      <c r="E135" s="339" t="str">
        <f t="shared" si="119"/>
        <v>-</v>
      </c>
      <c r="F135" s="339" t="str">
        <f t="shared" si="120"/>
        <v>K</v>
      </c>
      <c r="G135" t="s">
        <v>89</v>
      </c>
      <c r="H135" t="s">
        <v>733</v>
      </c>
      <c r="I135" s="339" t="s">
        <v>734</v>
      </c>
      <c r="J135" t="s">
        <v>468</v>
      </c>
      <c r="K135" t="s">
        <v>18</v>
      </c>
      <c r="L135">
        <v>18</v>
      </c>
      <c r="M135" t="s">
        <v>94</v>
      </c>
      <c r="N135" t="s">
        <v>94</v>
      </c>
      <c r="O135" t="s">
        <v>40</v>
      </c>
      <c r="P135" s="3" t="s">
        <v>40</v>
      </c>
      <c r="Q135" t="s">
        <v>215</v>
      </c>
      <c r="R135" s="3" t="s">
        <v>215</v>
      </c>
      <c r="S135">
        <v>2</v>
      </c>
      <c r="T135">
        <v>1</v>
      </c>
      <c r="U135">
        <v>2</v>
      </c>
      <c r="V135">
        <v>1</v>
      </c>
      <c r="W135" s="3">
        <v>2</v>
      </c>
      <c r="X135">
        <v>5</v>
      </c>
      <c r="Y135">
        <v>4</v>
      </c>
      <c r="Z135">
        <v>2</v>
      </c>
      <c r="AA135">
        <v>2</v>
      </c>
      <c r="AB135" s="3">
        <v>3</v>
      </c>
      <c r="AC135">
        <v>3</v>
      </c>
      <c r="AD135">
        <v>3</v>
      </c>
      <c r="AE135">
        <v>2</v>
      </c>
      <c r="AF135" t="s">
        <v>35</v>
      </c>
      <c r="AG135" t="s">
        <v>35</v>
      </c>
      <c r="AH135" t="s">
        <v>35</v>
      </c>
      <c r="AI135" t="s">
        <v>35</v>
      </c>
      <c r="AJ135" t="s">
        <v>35</v>
      </c>
      <c r="AK135">
        <v>2</v>
      </c>
      <c r="AL135">
        <v>1</v>
      </c>
      <c r="AM135" s="3" t="s">
        <v>35</v>
      </c>
      <c r="AN135">
        <v>4</v>
      </c>
      <c r="AO135">
        <v>5</v>
      </c>
      <c r="AP135" s="3">
        <v>1</v>
      </c>
      <c r="AQ135" t="s">
        <v>35</v>
      </c>
      <c r="AR135" s="3">
        <v>0</v>
      </c>
      <c r="AS135" s="22">
        <f t="shared" si="153"/>
        <v>-0.33333333333333326</v>
      </c>
      <c r="AT135" s="23" t="str">
        <f t="shared" si="154"/>
        <v>Minors</v>
      </c>
      <c r="AU135" s="22">
        <f t="shared" si="155"/>
        <v>2.5</v>
      </c>
      <c r="AV135" s="22" t="str">
        <f t="shared" si="156"/>
        <v>Minors</v>
      </c>
      <c r="AW135" s="23">
        <f t="shared" si="157"/>
        <v>2.5</v>
      </c>
      <c r="AX135" s="23" t="str">
        <f t="shared" si="158"/>
        <v>Minors</v>
      </c>
      <c r="AY135" s="64">
        <f t="shared" si="159"/>
        <v>0</v>
      </c>
      <c r="AZ135" s="65">
        <f t="shared" si="160"/>
        <v>0</v>
      </c>
      <c r="BA135" s="65">
        <f t="shared" si="161"/>
        <v>0</v>
      </c>
      <c r="BB135" s="65">
        <f t="shared" si="162"/>
        <v>0</v>
      </c>
      <c r="BC135" s="65">
        <f t="shared" si="163"/>
        <v>0</v>
      </c>
      <c r="BD135" s="65">
        <f t="shared" si="164"/>
        <v>0</v>
      </c>
      <c r="BE135" s="65">
        <f t="shared" si="165"/>
        <v>0</v>
      </c>
      <c r="BF135" s="65">
        <f t="shared" si="166"/>
        <v>0</v>
      </c>
      <c r="BG135" s="21">
        <f t="shared" si="167"/>
        <v>0</v>
      </c>
      <c r="BH135" s="64">
        <f t="shared" si="168"/>
        <v>0</v>
      </c>
      <c r="BI135" s="65">
        <f t="shared" si="169"/>
        <v>0</v>
      </c>
      <c r="BJ135" s="65">
        <f t="shared" si="170"/>
        <v>0</v>
      </c>
      <c r="BK135" s="65">
        <f t="shared" si="171"/>
        <v>0</v>
      </c>
      <c r="BL135" s="65">
        <f t="shared" si="172"/>
        <v>0</v>
      </c>
      <c r="BM135" s="65">
        <f t="shared" si="173"/>
        <v>0</v>
      </c>
      <c r="BN135" s="65">
        <f t="shared" si="174"/>
        <v>0</v>
      </c>
      <c r="BO135" s="65">
        <f t="shared" si="175"/>
        <v>0</v>
      </c>
      <c r="BP135" s="21">
        <f t="shared" si="176"/>
        <v>0</v>
      </c>
      <c r="BQ135" s="21">
        <f t="shared" si="177"/>
        <v>0</v>
      </c>
      <c r="BR135" s="24">
        <f t="shared" si="178"/>
        <v>0</v>
      </c>
      <c r="BS135" s="20" t="str">
        <f t="shared" si="179"/>
        <v/>
      </c>
      <c r="BT135" s="340">
        <f>IF(S135="-","-",VLOOKUP($A135,KALBat!$A$10:$AR$1193,BT$9,FALSE)-S135)</f>
        <v>0</v>
      </c>
      <c r="BU135" s="340">
        <f>IF(T135="-","-",VLOOKUP($A135,KALBat!$A$10:$AR$1193,BU$9,FALSE)-T135)</f>
        <v>1</v>
      </c>
      <c r="BV135" s="340">
        <f>IF(U135="-","-",VLOOKUP($A135,KALBat!$A$10:$AR$1193,BV$9,FALSE)-U135)</f>
        <v>0</v>
      </c>
      <c r="BW135" s="340">
        <f>IF(V135="-","-",VLOOKUP($A135,KALBat!$A$10:$AR$1193,BW$9,FALSE)-V135)</f>
        <v>0</v>
      </c>
      <c r="BX135" s="340">
        <f>IF(W135="-","-",VLOOKUP($A135,KALBat!$A$10:$AR$1193,BX$9,FALSE)-W135)</f>
        <v>0</v>
      </c>
      <c r="BY135" s="340">
        <f>IF(X135="-","-",VLOOKUP($A135,KALBat!$A$10:$AR$1193,BY$9,FALSE)-X135)</f>
        <v>0</v>
      </c>
      <c r="BZ135" s="340">
        <f>IF(Y135="-","-",VLOOKUP($A135,KALBat!$A$10:$AR$1193,BZ$9,FALSE)-Y135)</f>
        <v>0</v>
      </c>
      <c r="CA135" s="340">
        <f>IF(Z135="-","-",VLOOKUP($A135,KALBat!$A$10:$AR$1193,CA$9,FALSE)-Z135)</f>
        <v>0</v>
      </c>
      <c r="CB135" s="340">
        <f>IF(AA135="-","-",VLOOKUP($A135,KALBat!$A$10:$AR$1193,CB$9,FALSE)-AA135)</f>
        <v>0</v>
      </c>
      <c r="CC135" s="340">
        <f>IF(AB135="-","-",VLOOKUP($A135,KALBat!$A$10:$AR$1193,CC$9,FALSE)-AB135)</f>
        <v>1</v>
      </c>
      <c r="CD135" s="340">
        <f>IF(AC135="-","-",VLOOKUP($A135,KALBat!$A$10:$AR$1193,CD$9,FALSE)-AC135)</f>
        <v>0</v>
      </c>
      <c r="CE135" s="340">
        <f>IF(AD135="-","-",VLOOKUP($A135,KALBat!$A$10:$AR$1193,CE$9,FALSE)-AD135)</f>
        <v>0</v>
      </c>
      <c r="CF135" s="340">
        <f>IF(AE135="-","-",VLOOKUP($A135,KALBat!$A$10:$AR$1193,CF$9,FALSE)-AE135)</f>
        <v>0</v>
      </c>
      <c r="CG135" s="340" t="str">
        <f>IF(AF135="-","-",VLOOKUP($A135,KALBat!$A$10:$AR$1193,CG$9,FALSE)-AF135)</f>
        <v>-</v>
      </c>
      <c r="CH135" s="340" t="str">
        <f>IF(AG135="-","-",VLOOKUP($A135,KALBat!$A$10:$AR$1193,CH$9,FALSE)-AG135)</f>
        <v>-</v>
      </c>
      <c r="CI135" s="340" t="str">
        <f>IF(AH135="-","-",VLOOKUP($A135,KALBat!$A$10:$AR$1193,CI$9,FALSE)-AH135)</f>
        <v>-</v>
      </c>
      <c r="CJ135" s="340" t="str">
        <f>IF(AI135="-","-",VLOOKUP($A135,KALBat!$A$10:$AR$1193,CJ$9,FALSE)-AI135)</f>
        <v>-</v>
      </c>
      <c r="CK135" s="340" t="str">
        <f>IF(AJ135="-","-",VLOOKUP($A135,KALBat!$A$10:$AR$1193,CK$9,FALSE)-AJ135)</f>
        <v>-</v>
      </c>
      <c r="CL135" s="340">
        <f>IF(AK135="-","-",VLOOKUP($A135,KALBat!$A$10:$AR$1193,CL$9,FALSE)-AK135)</f>
        <v>1</v>
      </c>
      <c r="CM135" s="340">
        <f>IF(AL135="-","-",VLOOKUP($A135,KALBat!$A$10:$AR$1193,CM$9,FALSE)-AL135)</f>
        <v>0</v>
      </c>
      <c r="CN135" s="340" t="str">
        <f>IF(AM135="-","-",VLOOKUP($A135,KALBat!$A$10:$AR$1193,CN$9,FALSE)-AM135)</f>
        <v>-</v>
      </c>
      <c r="CO135" s="340">
        <f>IF(AN135="-","-",VLOOKUP($A135,KALBat!$A$10:$AR$1193,CO$9,FALSE)-AN135)</f>
        <v>-1</v>
      </c>
      <c r="CP135" s="340">
        <f>IF(AO135="-","-",VLOOKUP($A135,KALBat!$A$10:$AR$1193,CP$9,FALSE)-AO135)</f>
        <v>0</v>
      </c>
      <c r="CQ135" s="340">
        <f>IF(AP135="-","-",VLOOKUP($A135,KALBat!$A$10:$AR$1193,CQ$9,FALSE)-AP135)</f>
        <v>0</v>
      </c>
      <c r="CR135" s="340">
        <f t="shared" si="180"/>
        <v>1</v>
      </c>
      <c r="CS135" s="340">
        <f t="shared" si="181"/>
        <v>1</v>
      </c>
      <c r="CT135" s="340">
        <f t="shared" si="182"/>
        <v>1</v>
      </c>
      <c r="CU135" s="340">
        <f t="shared" si="183"/>
        <v>-1</v>
      </c>
      <c r="CV135" s="340">
        <f t="shared" si="184"/>
        <v>2</v>
      </c>
    </row>
    <row r="136" spans="1:100" x14ac:dyDescent="0.25">
      <c r="A136" s="340" t="str">
        <f t="shared" si="117"/>
        <v>Domingo Vargas</v>
      </c>
      <c r="B136" s="339"/>
      <c r="C136" s="339"/>
      <c r="D136" s="339" t="str">
        <f t="shared" si="118"/>
        <v>-</v>
      </c>
      <c r="E136" s="339" t="str">
        <f t="shared" si="119"/>
        <v>-</v>
      </c>
      <c r="F136" s="339" t="str">
        <f t="shared" si="120"/>
        <v>K</v>
      </c>
      <c r="G136" t="s">
        <v>87</v>
      </c>
      <c r="H136" t="s">
        <v>869</v>
      </c>
      <c r="I136" s="339" t="s">
        <v>870</v>
      </c>
      <c r="J136" t="s">
        <v>531</v>
      </c>
      <c r="K136" t="s">
        <v>295</v>
      </c>
      <c r="L136">
        <v>20</v>
      </c>
      <c r="M136" t="s">
        <v>94</v>
      </c>
      <c r="N136" t="s">
        <v>94</v>
      </c>
      <c r="O136" t="s">
        <v>40</v>
      </c>
      <c r="P136" s="3" t="s">
        <v>36</v>
      </c>
      <c r="Q136" t="s">
        <v>215</v>
      </c>
      <c r="R136" s="3" t="s">
        <v>213</v>
      </c>
      <c r="S136">
        <v>2</v>
      </c>
      <c r="T136">
        <v>3</v>
      </c>
      <c r="U136">
        <v>1</v>
      </c>
      <c r="V136">
        <v>3</v>
      </c>
      <c r="W136" s="3">
        <v>2</v>
      </c>
      <c r="X136">
        <v>5</v>
      </c>
      <c r="Y136">
        <v>3</v>
      </c>
      <c r="Z136">
        <v>3</v>
      </c>
      <c r="AA136">
        <v>4</v>
      </c>
      <c r="AB136" s="3">
        <v>3</v>
      </c>
      <c r="AC136">
        <v>9</v>
      </c>
      <c r="AD136">
        <v>7</v>
      </c>
      <c r="AE136">
        <v>1</v>
      </c>
      <c r="AF136" t="s">
        <v>35</v>
      </c>
      <c r="AG136" t="s">
        <v>35</v>
      </c>
      <c r="AH136">
        <v>7</v>
      </c>
      <c r="AI136">
        <v>7</v>
      </c>
      <c r="AJ136">
        <v>7</v>
      </c>
      <c r="AK136" t="s">
        <v>35</v>
      </c>
      <c r="AL136" t="s">
        <v>35</v>
      </c>
      <c r="AM136" s="3" t="s">
        <v>35</v>
      </c>
      <c r="AN136">
        <v>10</v>
      </c>
      <c r="AO136">
        <v>6</v>
      </c>
      <c r="AP136" s="3">
        <v>5</v>
      </c>
      <c r="AQ136" t="s">
        <v>35</v>
      </c>
      <c r="AR136" s="3">
        <v>0</v>
      </c>
      <c r="AS136" s="22">
        <f t="shared" si="153"/>
        <v>0</v>
      </c>
      <c r="AT136" s="23" t="str">
        <f t="shared" si="154"/>
        <v>Minors</v>
      </c>
      <c r="AU136" s="22">
        <f t="shared" si="155"/>
        <v>3.5</v>
      </c>
      <c r="AV136" s="22" t="str">
        <f t="shared" si="156"/>
        <v>Minors</v>
      </c>
      <c r="AW136" s="23">
        <f t="shared" si="157"/>
        <v>3.5</v>
      </c>
      <c r="AX136" s="23" t="str">
        <f t="shared" si="158"/>
        <v>Minors</v>
      </c>
      <c r="AY136" s="64">
        <f t="shared" si="159"/>
        <v>0</v>
      </c>
      <c r="AZ136" s="65">
        <f t="shared" si="160"/>
        <v>0</v>
      </c>
      <c r="BA136" s="65">
        <f t="shared" si="161"/>
        <v>0</v>
      </c>
      <c r="BB136" s="65">
        <f t="shared" si="162"/>
        <v>0</v>
      </c>
      <c r="BC136" s="65">
        <f t="shared" si="163"/>
        <v>0</v>
      </c>
      <c r="BD136" s="65">
        <f t="shared" si="164"/>
        <v>0</v>
      </c>
      <c r="BE136" s="65">
        <f t="shared" si="165"/>
        <v>0</v>
      </c>
      <c r="BF136" s="65">
        <f t="shared" si="166"/>
        <v>0</v>
      </c>
      <c r="BG136" s="21">
        <f t="shared" si="167"/>
        <v>0</v>
      </c>
      <c r="BH136" s="64">
        <f t="shared" si="168"/>
        <v>0</v>
      </c>
      <c r="BI136" s="65">
        <f t="shared" si="169"/>
        <v>0</v>
      </c>
      <c r="BJ136" s="65">
        <f t="shared" si="170"/>
        <v>0</v>
      </c>
      <c r="BK136" s="65">
        <f t="shared" si="171"/>
        <v>0</v>
      </c>
      <c r="BL136" s="65">
        <f t="shared" si="172"/>
        <v>0</v>
      </c>
      <c r="BM136" s="65">
        <f t="shared" si="173"/>
        <v>0</v>
      </c>
      <c r="BN136" s="65">
        <f t="shared" si="174"/>
        <v>0</v>
      </c>
      <c r="BO136" s="65">
        <f t="shared" si="175"/>
        <v>0</v>
      </c>
      <c r="BP136" s="21">
        <f t="shared" si="176"/>
        <v>0</v>
      </c>
      <c r="BQ136" s="21">
        <f t="shared" si="177"/>
        <v>2</v>
      </c>
      <c r="BR136" s="24">
        <f t="shared" si="178"/>
        <v>1</v>
      </c>
      <c r="BS136" s="20" t="str">
        <f t="shared" si="179"/>
        <v/>
      </c>
      <c r="BT136" s="340">
        <f>IF(S136="-","-",VLOOKUP($A136,KALBat!$A$10:$AR$1193,BT$9,FALSE)-S136)</f>
        <v>0</v>
      </c>
      <c r="BU136" s="340">
        <f>IF(T136="-","-",VLOOKUP($A136,KALBat!$A$10:$AR$1193,BU$9,FALSE)-T136)</f>
        <v>0</v>
      </c>
      <c r="BV136" s="340">
        <f>IF(U136="-","-",VLOOKUP($A136,KALBat!$A$10:$AR$1193,BV$9,FALSE)-U136)</f>
        <v>0</v>
      </c>
      <c r="BW136" s="340">
        <f>IF(V136="-","-",VLOOKUP($A136,KALBat!$A$10:$AR$1193,BW$9,FALSE)-V136)</f>
        <v>0</v>
      </c>
      <c r="BX136" s="340">
        <f>IF(W136="-","-",VLOOKUP($A136,KALBat!$A$10:$AR$1193,BX$9,FALSE)-W136)</f>
        <v>0</v>
      </c>
      <c r="BY136" s="340">
        <f>IF(X136="-","-",VLOOKUP($A136,KALBat!$A$10:$AR$1193,BY$9,FALSE)-X136)</f>
        <v>-1</v>
      </c>
      <c r="BZ136" s="340">
        <f>IF(Y136="-","-",VLOOKUP($A136,KALBat!$A$10:$AR$1193,BZ$9,FALSE)-Y136)</f>
        <v>0</v>
      </c>
      <c r="CA136" s="340">
        <f>IF(Z136="-","-",VLOOKUP($A136,KALBat!$A$10:$AR$1193,CA$9,FALSE)-Z136)</f>
        <v>-1</v>
      </c>
      <c r="CB136" s="340">
        <f>IF(AA136="-","-",VLOOKUP($A136,KALBat!$A$10:$AR$1193,CB$9,FALSE)-AA136)</f>
        <v>0</v>
      </c>
      <c r="CC136" s="340">
        <f>IF(AB136="-","-",VLOOKUP($A136,KALBat!$A$10:$AR$1193,CC$9,FALSE)-AB136)</f>
        <v>-1</v>
      </c>
      <c r="CD136" s="340">
        <f>IF(AC136="-","-",VLOOKUP($A136,KALBat!$A$10:$AR$1193,CD$9,FALSE)-AC136)</f>
        <v>0</v>
      </c>
      <c r="CE136" s="340">
        <f>IF(AD136="-","-",VLOOKUP($A136,KALBat!$A$10:$AR$1193,CE$9,FALSE)-AD136)</f>
        <v>0</v>
      </c>
      <c r="CF136" s="340">
        <f>IF(AE136="-","-",VLOOKUP($A136,KALBat!$A$10:$AR$1193,CF$9,FALSE)-AE136)</f>
        <v>0</v>
      </c>
      <c r="CG136" s="340" t="str">
        <f>IF(AF136="-","-",VLOOKUP($A136,KALBat!$A$10:$AR$1193,CG$9,FALSE)-AF136)</f>
        <v>-</v>
      </c>
      <c r="CH136" s="340" t="str">
        <f>IF(AG136="-","-",VLOOKUP($A136,KALBat!$A$10:$AR$1193,CH$9,FALSE)-AG136)</f>
        <v>-</v>
      </c>
      <c r="CI136" s="340">
        <f>IF(AH136="-","-",VLOOKUP($A136,KALBat!$A$10:$AR$1193,CI$9,FALSE)-AH136)</f>
        <v>0</v>
      </c>
      <c r="CJ136" s="340">
        <f>IF(AI136="-","-",VLOOKUP($A136,KALBat!$A$10:$AR$1193,CJ$9,FALSE)-AI136)</f>
        <v>0</v>
      </c>
      <c r="CK136" s="340">
        <f>IF(AJ136="-","-",VLOOKUP($A136,KALBat!$A$10:$AR$1193,CK$9,FALSE)-AJ136)</f>
        <v>0</v>
      </c>
      <c r="CL136" s="340" t="str">
        <f>IF(AK136="-","-",VLOOKUP($A136,KALBat!$A$10:$AR$1193,CL$9,FALSE)-AK136)</f>
        <v>-</v>
      </c>
      <c r="CM136" s="340" t="str">
        <f>IF(AL136="-","-",VLOOKUP($A136,KALBat!$A$10:$AR$1193,CM$9,FALSE)-AL136)</f>
        <v>-</v>
      </c>
      <c r="CN136" s="340" t="str">
        <f>IF(AM136="-","-",VLOOKUP($A136,KALBat!$A$10:$AR$1193,CN$9,FALSE)-AM136)</f>
        <v>-</v>
      </c>
      <c r="CO136" s="340">
        <f>IF(AN136="-","-",VLOOKUP($A136,KALBat!$A$10:$AR$1193,CO$9,FALSE)-AN136)</f>
        <v>0</v>
      </c>
      <c r="CP136" s="340">
        <f>IF(AO136="-","-",VLOOKUP($A136,KALBat!$A$10:$AR$1193,CP$9,FALSE)-AO136)</f>
        <v>1</v>
      </c>
      <c r="CQ136" s="340">
        <f>IF(AP136="-","-",VLOOKUP($A136,KALBat!$A$10:$AR$1193,CQ$9,FALSE)-AP136)</f>
        <v>1</v>
      </c>
      <c r="CR136" s="340">
        <f t="shared" si="180"/>
        <v>0</v>
      </c>
      <c r="CS136" s="340">
        <f t="shared" si="181"/>
        <v>-3</v>
      </c>
      <c r="CT136" s="340">
        <f t="shared" si="182"/>
        <v>0</v>
      </c>
      <c r="CU136" s="340">
        <f t="shared" si="183"/>
        <v>2</v>
      </c>
      <c r="CV136" s="340">
        <f t="shared" si="184"/>
        <v>-1</v>
      </c>
    </row>
    <row r="137" spans="1:100" x14ac:dyDescent="0.25">
      <c r="A137" s="340" t="str">
        <f t="shared" si="117"/>
        <v>Guastão Vilhena</v>
      </c>
      <c r="B137" s="339"/>
      <c r="C137" s="339"/>
      <c r="D137" s="339" t="str">
        <f t="shared" si="118"/>
        <v>-</v>
      </c>
      <c r="E137" s="339" t="str">
        <f t="shared" si="119"/>
        <v>-</v>
      </c>
      <c r="F137" s="339" t="str">
        <f t="shared" si="120"/>
        <v>K</v>
      </c>
      <c r="G137" t="s">
        <v>85</v>
      </c>
      <c r="H137" t="s">
        <v>739</v>
      </c>
      <c r="I137" s="339" t="s">
        <v>740</v>
      </c>
      <c r="J137" t="s">
        <v>468</v>
      </c>
      <c r="K137" t="s">
        <v>18</v>
      </c>
      <c r="L137">
        <v>18</v>
      </c>
      <c r="M137" t="s">
        <v>94</v>
      </c>
      <c r="N137" t="s">
        <v>94</v>
      </c>
      <c r="O137" t="s">
        <v>40</v>
      </c>
      <c r="P137" s="3" t="s">
        <v>36</v>
      </c>
      <c r="Q137" t="s">
        <v>213</v>
      </c>
      <c r="R137" s="3" t="s">
        <v>215</v>
      </c>
      <c r="S137">
        <v>2</v>
      </c>
      <c r="T137">
        <v>4</v>
      </c>
      <c r="U137">
        <v>2</v>
      </c>
      <c r="V137">
        <v>3</v>
      </c>
      <c r="W137" s="3">
        <v>1</v>
      </c>
      <c r="X137">
        <v>4</v>
      </c>
      <c r="Y137">
        <v>5</v>
      </c>
      <c r="Z137">
        <v>4</v>
      </c>
      <c r="AA137">
        <v>6</v>
      </c>
      <c r="AB137" s="3">
        <v>4</v>
      </c>
      <c r="AC137">
        <v>5</v>
      </c>
      <c r="AD137">
        <v>2</v>
      </c>
      <c r="AE137">
        <v>1</v>
      </c>
      <c r="AF137" t="s">
        <v>35</v>
      </c>
      <c r="AG137" t="s">
        <v>35</v>
      </c>
      <c r="AH137">
        <v>4</v>
      </c>
      <c r="AI137" t="s">
        <v>35</v>
      </c>
      <c r="AJ137" t="s">
        <v>35</v>
      </c>
      <c r="AK137" t="s">
        <v>35</v>
      </c>
      <c r="AL137" t="s">
        <v>35</v>
      </c>
      <c r="AM137" s="3" t="s">
        <v>35</v>
      </c>
      <c r="AN137">
        <v>5</v>
      </c>
      <c r="AO137">
        <v>5</v>
      </c>
      <c r="AP137" s="3">
        <v>1</v>
      </c>
      <c r="AQ137" t="s">
        <v>35</v>
      </c>
      <c r="AR137" s="3">
        <v>0</v>
      </c>
      <c r="AS137" s="22">
        <f t="shared" si="153"/>
        <v>0.33333333333333348</v>
      </c>
      <c r="AT137" s="23" t="str">
        <f t="shared" si="154"/>
        <v>Minors</v>
      </c>
      <c r="AU137" s="22">
        <f t="shared" si="155"/>
        <v>3.666666666666667</v>
      </c>
      <c r="AV137" s="22" t="str">
        <f t="shared" si="156"/>
        <v>Minors</v>
      </c>
      <c r="AW137" s="23">
        <f t="shared" si="157"/>
        <v>3.666666666666667</v>
      </c>
      <c r="AX137" s="23" t="str">
        <f t="shared" si="158"/>
        <v>Minors</v>
      </c>
      <c r="AY137" s="64">
        <f t="shared" si="159"/>
        <v>0</v>
      </c>
      <c r="AZ137" s="65">
        <f t="shared" si="160"/>
        <v>0</v>
      </c>
      <c r="BA137" s="65">
        <f t="shared" si="161"/>
        <v>0</v>
      </c>
      <c r="BB137" s="65">
        <f t="shared" si="162"/>
        <v>0</v>
      </c>
      <c r="BC137" s="65">
        <f t="shared" si="163"/>
        <v>0</v>
      </c>
      <c r="BD137" s="65">
        <f t="shared" si="164"/>
        <v>0</v>
      </c>
      <c r="BE137" s="65">
        <f t="shared" si="165"/>
        <v>0</v>
      </c>
      <c r="BF137" s="65">
        <f t="shared" si="166"/>
        <v>0</v>
      </c>
      <c r="BG137" s="21">
        <f t="shared" si="167"/>
        <v>0</v>
      </c>
      <c r="BH137" s="64">
        <f t="shared" si="168"/>
        <v>0</v>
      </c>
      <c r="BI137" s="65">
        <f t="shared" si="169"/>
        <v>0</v>
      </c>
      <c r="BJ137" s="65">
        <f t="shared" si="170"/>
        <v>0</v>
      </c>
      <c r="BK137" s="65">
        <f t="shared" si="171"/>
        <v>0</v>
      </c>
      <c r="BL137" s="65">
        <f t="shared" si="172"/>
        <v>0</v>
      </c>
      <c r="BM137" s="65">
        <f t="shared" si="173"/>
        <v>0</v>
      </c>
      <c r="BN137" s="65">
        <f t="shared" si="174"/>
        <v>0</v>
      </c>
      <c r="BO137" s="65">
        <f t="shared" si="175"/>
        <v>0</v>
      </c>
      <c r="BP137" s="21">
        <f t="shared" si="176"/>
        <v>0</v>
      </c>
      <c r="BQ137" s="21">
        <f t="shared" si="177"/>
        <v>0</v>
      </c>
      <c r="BR137" s="24">
        <f t="shared" si="178"/>
        <v>0</v>
      </c>
      <c r="BS137" s="20" t="str">
        <f t="shared" si="179"/>
        <v/>
      </c>
      <c r="BT137" s="340">
        <f>IF(S137="-","-",VLOOKUP($A137,KALBat!$A$10:$AR$1193,BT$9,FALSE)-S137)</f>
        <v>1</v>
      </c>
      <c r="BU137" s="340">
        <f>IF(T137="-","-",VLOOKUP($A137,KALBat!$A$10:$AR$1193,BU$9,FALSE)-T137)</f>
        <v>1</v>
      </c>
      <c r="BV137" s="340">
        <f>IF(U137="-","-",VLOOKUP($A137,KALBat!$A$10:$AR$1193,BV$9,FALSE)-U137)</f>
        <v>0</v>
      </c>
      <c r="BW137" s="340">
        <f>IF(V137="-","-",VLOOKUP($A137,KALBat!$A$10:$AR$1193,BW$9,FALSE)-V137)</f>
        <v>1</v>
      </c>
      <c r="BX137" s="340">
        <f>IF(W137="-","-",VLOOKUP($A137,KALBat!$A$10:$AR$1193,BX$9,FALSE)-W137)</f>
        <v>0</v>
      </c>
      <c r="BY137" s="340">
        <f>IF(X137="-","-",VLOOKUP($A137,KALBat!$A$10:$AR$1193,BY$9,FALSE)-X137)</f>
        <v>0</v>
      </c>
      <c r="BZ137" s="340">
        <f>IF(Y137="-","-",VLOOKUP($A137,KALBat!$A$10:$AR$1193,BZ$9,FALSE)-Y137)</f>
        <v>0</v>
      </c>
      <c r="CA137" s="340">
        <f>IF(Z137="-","-",VLOOKUP($A137,KALBat!$A$10:$AR$1193,CA$9,FALSE)-Z137)</f>
        <v>-1</v>
      </c>
      <c r="CB137" s="340">
        <f>IF(AA137="-","-",VLOOKUP($A137,KALBat!$A$10:$AR$1193,CB$9,FALSE)-AA137)</f>
        <v>0</v>
      </c>
      <c r="CC137" s="340">
        <f>IF(AB137="-","-",VLOOKUP($A137,KALBat!$A$10:$AR$1193,CC$9,FALSE)-AB137)</f>
        <v>1</v>
      </c>
      <c r="CD137" s="340">
        <f>IF(AC137="-","-",VLOOKUP($A137,KALBat!$A$10:$AR$1193,CD$9,FALSE)-AC137)</f>
        <v>-1</v>
      </c>
      <c r="CE137" s="340">
        <f>IF(AD137="-","-",VLOOKUP($A137,KALBat!$A$10:$AR$1193,CE$9,FALSE)-AD137)</f>
        <v>0</v>
      </c>
      <c r="CF137" s="340">
        <f>IF(AE137="-","-",VLOOKUP($A137,KALBat!$A$10:$AR$1193,CF$9,FALSE)-AE137)</f>
        <v>0</v>
      </c>
      <c r="CG137" s="340" t="str">
        <f>IF(AF137="-","-",VLOOKUP($A137,KALBat!$A$10:$AR$1193,CG$9,FALSE)-AF137)</f>
        <v>-</v>
      </c>
      <c r="CH137" s="340" t="str">
        <f>IF(AG137="-","-",VLOOKUP($A137,KALBat!$A$10:$AR$1193,CH$9,FALSE)-AG137)</f>
        <v>-</v>
      </c>
      <c r="CI137" s="340">
        <f>IF(AH137="-","-",VLOOKUP($A137,KALBat!$A$10:$AR$1193,CI$9,FALSE)-AH137)</f>
        <v>2</v>
      </c>
      <c r="CJ137" s="340" t="str">
        <f>IF(AI137="-","-",VLOOKUP($A137,KALBat!$A$10:$AR$1193,CJ$9,FALSE)-AI137)</f>
        <v>-</v>
      </c>
      <c r="CK137" s="340" t="str">
        <f>IF(AJ137="-","-",VLOOKUP($A137,KALBat!$A$10:$AR$1193,CK$9,FALSE)-AJ137)</f>
        <v>-</v>
      </c>
      <c r="CL137" s="340" t="str">
        <f>IF(AK137="-","-",VLOOKUP($A137,KALBat!$A$10:$AR$1193,CL$9,FALSE)-AK137)</f>
        <v>-</v>
      </c>
      <c r="CM137" s="340" t="str">
        <f>IF(AL137="-","-",VLOOKUP($A137,KALBat!$A$10:$AR$1193,CM$9,FALSE)-AL137)</f>
        <v>-</v>
      </c>
      <c r="CN137" s="340" t="str">
        <f>IF(AM137="-","-",VLOOKUP($A137,KALBat!$A$10:$AR$1193,CN$9,FALSE)-AM137)</f>
        <v>-</v>
      </c>
      <c r="CO137" s="340">
        <f>IF(AN137="-","-",VLOOKUP($A137,KALBat!$A$10:$AR$1193,CO$9,FALSE)-AN137)</f>
        <v>-1</v>
      </c>
      <c r="CP137" s="340">
        <f>IF(AO137="-","-",VLOOKUP($A137,KALBat!$A$10:$AR$1193,CP$9,FALSE)-AO137)</f>
        <v>-1</v>
      </c>
      <c r="CQ137" s="340">
        <f>IF(AP137="-","-",VLOOKUP($A137,KALBat!$A$10:$AR$1193,CQ$9,FALSE)-AP137)</f>
        <v>0</v>
      </c>
      <c r="CR137" s="340">
        <f t="shared" si="180"/>
        <v>3</v>
      </c>
      <c r="CS137" s="340">
        <f t="shared" si="181"/>
        <v>0</v>
      </c>
      <c r="CT137" s="340">
        <f t="shared" si="182"/>
        <v>1</v>
      </c>
      <c r="CU137" s="340">
        <f t="shared" si="183"/>
        <v>-2</v>
      </c>
      <c r="CV137" s="340">
        <f t="shared" si="184"/>
        <v>2</v>
      </c>
    </row>
    <row r="138" spans="1:100" x14ac:dyDescent="0.25">
      <c r="A138" s="340" t="str">
        <f t="shared" si="117"/>
        <v>Freddie Whitton</v>
      </c>
      <c r="B138" s="339"/>
      <c r="C138" s="339"/>
      <c r="D138" s="339" t="str">
        <f t="shared" si="118"/>
        <v>-</v>
      </c>
      <c r="E138" s="339" t="str">
        <f t="shared" si="119"/>
        <v>-</v>
      </c>
      <c r="F138" s="339" t="str">
        <f t="shared" si="120"/>
        <v>K</v>
      </c>
      <c r="G138" t="s">
        <v>82</v>
      </c>
      <c r="H138" t="s">
        <v>747</v>
      </c>
      <c r="I138" s="339" t="s">
        <v>748</v>
      </c>
      <c r="J138" t="s">
        <v>531</v>
      </c>
      <c r="K138" t="s">
        <v>295</v>
      </c>
      <c r="L138">
        <v>20</v>
      </c>
      <c r="M138" t="s">
        <v>94</v>
      </c>
      <c r="N138" t="s">
        <v>94</v>
      </c>
      <c r="O138" t="s">
        <v>40</v>
      </c>
      <c r="P138" s="3" t="s">
        <v>40</v>
      </c>
      <c r="Q138" t="s">
        <v>214</v>
      </c>
      <c r="R138" s="3" t="s">
        <v>214</v>
      </c>
      <c r="S138">
        <v>2</v>
      </c>
      <c r="T138">
        <v>3</v>
      </c>
      <c r="U138">
        <v>2</v>
      </c>
      <c r="V138">
        <v>3</v>
      </c>
      <c r="W138" s="3">
        <v>2</v>
      </c>
      <c r="X138">
        <v>3</v>
      </c>
      <c r="Y138">
        <v>5</v>
      </c>
      <c r="Z138">
        <v>5</v>
      </c>
      <c r="AA138">
        <v>5</v>
      </c>
      <c r="AB138" s="3">
        <v>3</v>
      </c>
      <c r="AC138">
        <v>7</v>
      </c>
      <c r="AD138">
        <v>7</v>
      </c>
      <c r="AE138">
        <v>8</v>
      </c>
      <c r="AF138">
        <v>5</v>
      </c>
      <c r="AG138" t="s">
        <v>35</v>
      </c>
      <c r="AH138" t="s">
        <v>35</v>
      </c>
      <c r="AI138" t="s">
        <v>35</v>
      </c>
      <c r="AJ138" t="s">
        <v>35</v>
      </c>
      <c r="AK138" t="s">
        <v>35</v>
      </c>
      <c r="AL138" t="s">
        <v>35</v>
      </c>
      <c r="AM138" s="3" t="s">
        <v>35</v>
      </c>
      <c r="AN138">
        <v>2</v>
      </c>
      <c r="AO138">
        <v>1</v>
      </c>
      <c r="AP138" s="3">
        <v>1</v>
      </c>
      <c r="AQ138" t="s">
        <v>35</v>
      </c>
      <c r="AR138" s="3">
        <v>0</v>
      </c>
      <c r="AS138" s="22">
        <f t="shared" si="153"/>
        <v>0.33333333333333348</v>
      </c>
      <c r="AT138" s="23" t="str">
        <f t="shared" si="154"/>
        <v>Minors</v>
      </c>
      <c r="AU138" s="22">
        <f t="shared" si="155"/>
        <v>2.833333333333333</v>
      </c>
      <c r="AV138" s="22" t="str">
        <f t="shared" si="156"/>
        <v>Minors</v>
      </c>
      <c r="AW138" s="23">
        <f t="shared" si="157"/>
        <v>2.833333333333333</v>
      </c>
      <c r="AX138" s="23" t="str">
        <f t="shared" si="158"/>
        <v>Minors</v>
      </c>
      <c r="AY138" s="64">
        <f t="shared" si="159"/>
        <v>0</v>
      </c>
      <c r="AZ138" s="65">
        <f t="shared" si="160"/>
        <v>0</v>
      </c>
      <c r="BA138" s="65">
        <f t="shared" si="161"/>
        <v>0</v>
      </c>
      <c r="BB138" s="65">
        <f t="shared" si="162"/>
        <v>0</v>
      </c>
      <c r="BC138" s="65">
        <f t="shared" si="163"/>
        <v>0</v>
      </c>
      <c r="BD138" s="65">
        <f t="shared" si="164"/>
        <v>0</v>
      </c>
      <c r="BE138" s="65">
        <f t="shared" si="165"/>
        <v>0</v>
      </c>
      <c r="BF138" s="65">
        <f t="shared" si="166"/>
        <v>0</v>
      </c>
      <c r="BG138" s="21">
        <f t="shared" si="167"/>
        <v>0</v>
      </c>
      <c r="BH138" s="64">
        <f t="shared" si="168"/>
        <v>0</v>
      </c>
      <c r="BI138" s="65">
        <f t="shared" si="169"/>
        <v>0</v>
      </c>
      <c r="BJ138" s="65">
        <f t="shared" si="170"/>
        <v>0</v>
      </c>
      <c r="BK138" s="65">
        <f t="shared" si="171"/>
        <v>0</v>
      </c>
      <c r="BL138" s="65">
        <f t="shared" si="172"/>
        <v>0</v>
      </c>
      <c r="BM138" s="65">
        <f t="shared" si="173"/>
        <v>0</v>
      </c>
      <c r="BN138" s="65">
        <f t="shared" si="174"/>
        <v>0</v>
      </c>
      <c r="BO138" s="65">
        <f t="shared" si="175"/>
        <v>0</v>
      </c>
      <c r="BP138" s="21">
        <f t="shared" si="176"/>
        <v>0</v>
      </c>
      <c r="BQ138" s="21">
        <f t="shared" si="177"/>
        <v>0</v>
      </c>
      <c r="BR138" s="24">
        <f t="shared" si="178"/>
        <v>1</v>
      </c>
      <c r="BS138" s="20" t="str">
        <f t="shared" si="179"/>
        <v/>
      </c>
      <c r="BT138" s="340" t="e">
        <f>IF(S138="-","-",VLOOKUP($A138,KALBat!$A$10:$AR$1193,BT$9,FALSE)-S138)</f>
        <v>#N/A</v>
      </c>
      <c r="BU138" s="340" t="e">
        <f>IF(T138="-","-",VLOOKUP($A138,KALBat!$A$10:$AR$1193,BU$9,FALSE)-T138)</f>
        <v>#N/A</v>
      </c>
      <c r="BV138" s="340" t="e">
        <f>IF(U138="-","-",VLOOKUP($A138,KALBat!$A$10:$AR$1193,BV$9,FALSE)-U138)</f>
        <v>#N/A</v>
      </c>
      <c r="BW138" s="340" t="e">
        <f>IF(V138="-","-",VLOOKUP($A138,KALBat!$A$10:$AR$1193,BW$9,FALSE)-V138)</f>
        <v>#N/A</v>
      </c>
      <c r="BX138" s="340" t="e">
        <f>IF(W138="-","-",VLOOKUP($A138,KALBat!$A$10:$AR$1193,BX$9,FALSE)-W138)</f>
        <v>#N/A</v>
      </c>
      <c r="BY138" s="340" t="e">
        <f>IF(X138="-","-",VLOOKUP($A138,KALBat!$A$10:$AR$1193,BY$9,FALSE)-X138)</f>
        <v>#N/A</v>
      </c>
      <c r="BZ138" s="340" t="e">
        <f>IF(Y138="-","-",VLOOKUP($A138,KALBat!$A$10:$AR$1193,BZ$9,FALSE)-Y138)</f>
        <v>#N/A</v>
      </c>
      <c r="CA138" s="340" t="e">
        <f>IF(Z138="-","-",VLOOKUP($A138,KALBat!$A$10:$AR$1193,CA$9,FALSE)-Z138)</f>
        <v>#N/A</v>
      </c>
      <c r="CB138" s="340" t="e">
        <f>IF(AA138="-","-",VLOOKUP($A138,KALBat!$A$10:$AR$1193,CB$9,FALSE)-AA138)</f>
        <v>#N/A</v>
      </c>
      <c r="CC138" s="340" t="e">
        <f>IF(AB138="-","-",VLOOKUP($A138,KALBat!$A$10:$AR$1193,CC$9,FALSE)-AB138)</f>
        <v>#N/A</v>
      </c>
      <c r="CD138" s="340" t="e">
        <f>IF(AC138="-","-",VLOOKUP($A138,KALBat!$A$10:$AR$1193,CD$9,FALSE)-AC138)</f>
        <v>#N/A</v>
      </c>
      <c r="CE138" s="340" t="e">
        <f>IF(AD138="-","-",VLOOKUP($A138,KALBat!$A$10:$AR$1193,CE$9,FALSE)-AD138)</f>
        <v>#N/A</v>
      </c>
      <c r="CF138" s="340" t="e">
        <f>IF(AE138="-","-",VLOOKUP($A138,KALBat!$A$10:$AR$1193,CF$9,FALSE)-AE138)</f>
        <v>#N/A</v>
      </c>
      <c r="CG138" s="340" t="e">
        <f>IF(AF138="-","-",VLOOKUP($A138,KALBat!$A$10:$AR$1193,CG$9,FALSE)-AF138)</f>
        <v>#N/A</v>
      </c>
      <c r="CH138" s="340" t="str">
        <f>IF(AG138="-","-",VLOOKUP($A138,KALBat!$A$10:$AR$1193,CH$9,FALSE)-AG138)</f>
        <v>-</v>
      </c>
      <c r="CI138" s="340" t="str">
        <f>IF(AH138="-","-",VLOOKUP($A138,KALBat!$A$10:$AR$1193,CI$9,FALSE)-AH138)</f>
        <v>-</v>
      </c>
      <c r="CJ138" s="340" t="str">
        <f>IF(AI138="-","-",VLOOKUP($A138,KALBat!$A$10:$AR$1193,CJ$9,FALSE)-AI138)</f>
        <v>-</v>
      </c>
      <c r="CK138" s="340" t="str">
        <f>IF(AJ138="-","-",VLOOKUP($A138,KALBat!$A$10:$AR$1193,CK$9,FALSE)-AJ138)</f>
        <v>-</v>
      </c>
      <c r="CL138" s="340" t="str">
        <f>IF(AK138="-","-",VLOOKUP($A138,KALBat!$A$10:$AR$1193,CL$9,FALSE)-AK138)</f>
        <v>-</v>
      </c>
      <c r="CM138" s="340" t="str">
        <f>IF(AL138="-","-",VLOOKUP($A138,KALBat!$A$10:$AR$1193,CM$9,FALSE)-AL138)</f>
        <v>-</v>
      </c>
      <c r="CN138" s="340" t="str">
        <f>IF(AM138="-","-",VLOOKUP($A138,KALBat!$A$10:$AR$1193,CN$9,FALSE)-AM138)</f>
        <v>-</v>
      </c>
      <c r="CO138" s="340" t="e">
        <f>IF(AN138="-","-",VLOOKUP($A138,KALBat!$A$10:$AR$1193,CO$9,FALSE)-AN138)</f>
        <v>#N/A</v>
      </c>
      <c r="CP138" s="340" t="e">
        <f>IF(AO138="-","-",VLOOKUP($A138,KALBat!$A$10:$AR$1193,CP$9,FALSE)-AO138)</f>
        <v>#N/A</v>
      </c>
      <c r="CQ138" s="340" t="e">
        <f>IF(AP138="-","-",VLOOKUP($A138,KALBat!$A$10:$AR$1193,CQ$9,FALSE)-AP138)</f>
        <v>#N/A</v>
      </c>
      <c r="CR138" s="340" t="e">
        <f t="shared" si="180"/>
        <v>#N/A</v>
      </c>
      <c r="CS138" s="340" t="e">
        <f t="shared" si="181"/>
        <v>#N/A</v>
      </c>
      <c r="CT138" s="340" t="e">
        <f t="shared" si="182"/>
        <v>#N/A</v>
      </c>
      <c r="CU138" s="340" t="e">
        <f t="shared" si="183"/>
        <v>#N/A</v>
      </c>
      <c r="CV138" s="340" t="e">
        <f t="shared" si="184"/>
        <v>#N/A</v>
      </c>
    </row>
    <row r="139" spans="1:100" x14ac:dyDescent="0.25">
      <c r="A139" s="340" t="str">
        <f t="shared" si="117"/>
        <v>Andrew Wight</v>
      </c>
      <c r="B139" s="339"/>
      <c r="C139" s="339"/>
      <c r="D139" s="339" t="str">
        <f t="shared" si="118"/>
        <v>-</v>
      </c>
      <c r="E139" s="339" t="str">
        <f t="shared" si="119"/>
        <v>-</v>
      </c>
      <c r="F139" s="339" t="str">
        <f t="shared" si="120"/>
        <v>K</v>
      </c>
      <c r="G139" t="s">
        <v>13</v>
      </c>
      <c r="H139" t="s">
        <v>749</v>
      </c>
      <c r="I139" s="339" t="s">
        <v>750</v>
      </c>
      <c r="J139" t="s">
        <v>531</v>
      </c>
      <c r="K139" t="s">
        <v>295</v>
      </c>
      <c r="L139">
        <v>19</v>
      </c>
      <c r="M139" t="s">
        <v>93</v>
      </c>
      <c r="N139" t="s">
        <v>94</v>
      </c>
      <c r="O139" t="s">
        <v>40</v>
      </c>
      <c r="P139" s="3" t="s">
        <v>40</v>
      </c>
      <c r="Q139" t="s">
        <v>213</v>
      </c>
      <c r="R139" s="3" t="s">
        <v>214</v>
      </c>
      <c r="S139">
        <v>2</v>
      </c>
      <c r="T139">
        <v>2</v>
      </c>
      <c r="U139">
        <v>2</v>
      </c>
      <c r="V139">
        <v>1</v>
      </c>
      <c r="W139" s="3">
        <v>1</v>
      </c>
      <c r="X139">
        <v>3</v>
      </c>
      <c r="Y139">
        <v>4</v>
      </c>
      <c r="Z139">
        <v>2</v>
      </c>
      <c r="AA139">
        <v>3</v>
      </c>
      <c r="AB139" s="3">
        <v>2</v>
      </c>
      <c r="AC139">
        <v>5</v>
      </c>
      <c r="AD139">
        <v>2</v>
      </c>
      <c r="AE139">
        <v>1</v>
      </c>
      <c r="AF139" t="s">
        <v>35</v>
      </c>
      <c r="AG139" t="s">
        <v>35</v>
      </c>
      <c r="AH139" t="s">
        <v>35</v>
      </c>
      <c r="AI139" t="s">
        <v>35</v>
      </c>
      <c r="AJ139" t="s">
        <v>35</v>
      </c>
      <c r="AK139" t="s">
        <v>35</v>
      </c>
      <c r="AL139" t="s">
        <v>35</v>
      </c>
      <c r="AM139" s="3" t="s">
        <v>35</v>
      </c>
      <c r="AN139">
        <v>1</v>
      </c>
      <c r="AO139">
        <v>1</v>
      </c>
      <c r="AP139" s="3">
        <v>1</v>
      </c>
      <c r="AQ139" t="s">
        <v>35</v>
      </c>
      <c r="AR139" s="3">
        <v>0</v>
      </c>
      <c r="AS139" s="22">
        <f t="shared" si="153"/>
        <v>-0.33333333333333326</v>
      </c>
      <c r="AT139" s="23" t="str">
        <f t="shared" si="154"/>
        <v>Minors</v>
      </c>
      <c r="AU139" s="22">
        <f t="shared" si="155"/>
        <v>1.1666666666666665</v>
      </c>
      <c r="AV139" s="22" t="str">
        <f t="shared" si="156"/>
        <v>Minors</v>
      </c>
      <c r="AW139" s="23">
        <f t="shared" si="157"/>
        <v>1.1666666666666665</v>
      </c>
      <c r="AX139" s="23" t="str">
        <f t="shared" si="158"/>
        <v>Minors</v>
      </c>
      <c r="AY139" s="64">
        <f t="shared" si="159"/>
        <v>0</v>
      </c>
      <c r="AZ139" s="65">
        <f t="shared" si="160"/>
        <v>0</v>
      </c>
      <c r="BA139" s="65">
        <f t="shared" si="161"/>
        <v>0</v>
      </c>
      <c r="BB139" s="65">
        <f t="shared" si="162"/>
        <v>0</v>
      </c>
      <c r="BC139" s="65">
        <f t="shared" si="163"/>
        <v>0</v>
      </c>
      <c r="BD139" s="65">
        <f t="shared" si="164"/>
        <v>0</v>
      </c>
      <c r="BE139" s="65">
        <f t="shared" si="165"/>
        <v>0</v>
      </c>
      <c r="BF139" s="65">
        <f t="shared" si="166"/>
        <v>0</v>
      </c>
      <c r="BG139" s="21">
        <f t="shared" si="167"/>
        <v>0</v>
      </c>
      <c r="BH139" s="64">
        <f t="shared" si="168"/>
        <v>0</v>
      </c>
      <c r="BI139" s="65">
        <f t="shared" si="169"/>
        <v>0</v>
      </c>
      <c r="BJ139" s="65">
        <f t="shared" si="170"/>
        <v>0</v>
      </c>
      <c r="BK139" s="65">
        <f t="shared" si="171"/>
        <v>0</v>
      </c>
      <c r="BL139" s="65">
        <f t="shared" si="172"/>
        <v>0</v>
      </c>
      <c r="BM139" s="65">
        <f t="shared" si="173"/>
        <v>0</v>
      </c>
      <c r="BN139" s="65">
        <f t="shared" si="174"/>
        <v>0</v>
      </c>
      <c r="BO139" s="65">
        <f t="shared" si="175"/>
        <v>0</v>
      </c>
      <c r="BP139" s="21">
        <f t="shared" si="176"/>
        <v>0</v>
      </c>
      <c r="BQ139" s="21">
        <f t="shared" si="177"/>
        <v>0</v>
      </c>
      <c r="BR139" s="24">
        <f t="shared" si="178"/>
        <v>0</v>
      </c>
      <c r="BS139" s="20" t="str">
        <f t="shared" si="179"/>
        <v/>
      </c>
      <c r="BT139" s="340" t="e">
        <f>IF(S139="-","-",VLOOKUP($A139,KALBat!$A$10:$AR$1193,BT$9,FALSE)-S139)</f>
        <v>#N/A</v>
      </c>
      <c r="BU139" s="340" t="e">
        <f>IF(T139="-","-",VLOOKUP($A139,KALBat!$A$10:$AR$1193,BU$9,FALSE)-T139)</f>
        <v>#N/A</v>
      </c>
      <c r="BV139" s="340" t="e">
        <f>IF(U139="-","-",VLOOKUP($A139,KALBat!$A$10:$AR$1193,BV$9,FALSE)-U139)</f>
        <v>#N/A</v>
      </c>
      <c r="BW139" s="340" t="e">
        <f>IF(V139="-","-",VLOOKUP($A139,KALBat!$A$10:$AR$1193,BW$9,FALSE)-V139)</f>
        <v>#N/A</v>
      </c>
      <c r="BX139" s="340" t="e">
        <f>IF(W139="-","-",VLOOKUP($A139,KALBat!$A$10:$AR$1193,BX$9,FALSE)-W139)</f>
        <v>#N/A</v>
      </c>
      <c r="BY139" s="340" t="e">
        <f>IF(X139="-","-",VLOOKUP($A139,KALBat!$A$10:$AR$1193,BY$9,FALSE)-X139)</f>
        <v>#N/A</v>
      </c>
      <c r="BZ139" s="340" t="e">
        <f>IF(Y139="-","-",VLOOKUP($A139,KALBat!$A$10:$AR$1193,BZ$9,FALSE)-Y139)</f>
        <v>#N/A</v>
      </c>
      <c r="CA139" s="340" t="e">
        <f>IF(Z139="-","-",VLOOKUP($A139,KALBat!$A$10:$AR$1193,CA$9,FALSE)-Z139)</f>
        <v>#N/A</v>
      </c>
      <c r="CB139" s="340" t="e">
        <f>IF(AA139="-","-",VLOOKUP($A139,KALBat!$A$10:$AR$1193,CB$9,FALSE)-AA139)</f>
        <v>#N/A</v>
      </c>
      <c r="CC139" s="340" t="e">
        <f>IF(AB139="-","-",VLOOKUP($A139,KALBat!$A$10:$AR$1193,CC$9,FALSE)-AB139)</f>
        <v>#N/A</v>
      </c>
      <c r="CD139" s="340" t="e">
        <f>IF(AC139="-","-",VLOOKUP($A139,KALBat!$A$10:$AR$1193,CD$9,FALSE)-AC139)</f>
        <v>#N/A</v>
      </c>
      <c r="CE139" s="340" t="e">
        <f>IF(AD139="-","-",VLOOKUP($A139,KALBat!$A$10:$AR$1193,CE$9,FALSE)-AD139)</f>
        <v>#N/A</v>
      </c>
      <c r="CF139" s="340" t="e">
        <f>IF(AE139="-","-",VLOOKUP($A139,KALBat!$A$10:$AR$1193,CF$9,FALSE)-AE139)</f>
        <v>#N/A</v>
      </c>
      <c r="CG139" s="340" t="str">
        <f>IF(AF139="-","-",VLOOKUP($A139,KALBat!$A$10:$AR$1193,CG$9,FALSE)-AF139)</f>
        <v>-</v>
      </c>
      <c r="CH139" s="340" t="str">
        <f>IF(AG139="-","-",VLOOKUP($A139,KALBat!$A$10:$AR$1193,CH$9,FALSE)-AG139)</f>
        <v>-</v>
      </c>
      <c r="CI139" s="340" t="str">
        <f>IF(AH139="-","-",VLOOKUP($A139,KALBat!$A$10:$AR$1193,CI$9,FALSE)-AH139)</f>
        <v>-</v>
      </c>
      <c r="CJ139" s="340" t="str">
        <f>IF(AI139="-","-",VLOOKUP($A139,KALBat!$A$10:$AR$1193,CJ$9,FALSE)-AI139)</f>
        <v>-</v>
      </c>
      <c r="CK139" s="340" t="str">
        <f>IF(AJ139="-","-",VLOOKUP($A139,KALBat!$A$10:$AR$1193,CK$9,FALSE)-AJ139)</f>
        <v>-</v>
      </c>
      <c r="CL139" s="340" t="str">
        <f>IF(AK139="-","-",VLOOKUP($A139,KALBat!$A$10:$AR$1193,CL$9,FALSE)-AK139)</f>
        <v>-</v>
      </c>
      <c r="CM139" s="340" t="str">
        <f>IF(AL139="-","-",VLOOKUP($A139,KALBat!$A$10:$AR$1193,CM$9,FALSE)-AL139)</f>
        <v>-</v>
      </c>
      <c r="CN139" s="340" t="str">
        <f>IF(AM139="-","-",VLOOKUP($A139,KALBat!$A$10:$AR$1193,CN$9,FALSE)-AM139)</f>
        <v>-</v>
      </c>
      <c r="CO139" s="340" t="e">
        <f>IF(AN139="-","-",VLOOKUP($A139,KALBat!$A$10:$AR$1193,CO$9,FALSE)-AN139)</f>
        <v>#N/A</v>
      </c>
      <c r="CP139" s="340" t="e">
        <f>IF(AO139="-","-",VLOOKUP($A139,KALBat!$A$10:$AR$1193,CP$9,FALSE)-AO139)</f>
        <v>#N/A</v>
      </c>
      <c r="CQ139" s="340" t="e">
        <f>IF(AP139="-","-",VLOOKUP($A139,KALBat!$A$10:$AR$1193,CQ$9,FALSE)-AP139)</f>
        <v>#N/A</v>
      </c>
      <c r="CR139" s="340" t="e">
        <f t="shared" si="180"/>
        <v>#N/A</v>
      </c>
      <c r="CS139" s="340" t="e">
        <f t="shared" si="181"/>
        <v>#N/A</v>
      </c>
      <c r="CT139" s="340" t="e">
        <f t="shared" si="182"/>
        <v>#N/A</v>
      </c>
      <c r="CU139" s="340" t="e">
        <f t="shared" si="183"/>
        <v>#N/A</v>
      </c>
      <c r="CV139" s="340" t="e">
        <f t="shared" si="184"/>
        <v>#N/A</v>
      </c>
    </row>
    <row r="140" spans="1:100" x14ac:dyDescent="0.25">
      <c r="A140" s="340" t="str">
        <f t="shared" ref="A140:A193" si="185">H140&amp;" "&amp;I140</f>
        <v>Tom Wills</v>
      </c>
      <c r="B140" s="339"/>
      <c r="C140" s="339"/>
      <c r="D140" s="339" t="str">
        <f t="shared" ref="D140:D193" si="186">IF(BJ140=1,3,IF(BK140=1,4,IF(BH140=1,1,IF(BL140=1,5,IF(BI140=1,2,IF(BM140=1,6,IF(BN140=1,7,IF(BO140=1,8,IF(BP140=1,9,"-")))))))))</f>
        <v>-</v>
      </c>
      <c r="E140" s="339" t="str">
        <f t="shared" ref="E140:E193" si="187">IF(BA140=1,3,IF(BB140=1,4,IF(AY140=1,1,IF(BC140=1,5,IF(AZ140=1,2,IF(BD140=1,6,IF(BE140=1,7,IF(BF140=1,8,IF(BG140=1,9,"-")))))))))</f>
        <v>-</v>
      </c>
      <c r="F140" s="339" t="str">
        <f t="shared" ref="F140:F193" si="188">IF(OR(Q140&gt;7,AND(Q140&gt;4,R140&gt;5)),"K","T")</f>
        <v>K</v>
      </c>
      <c r="G140" t="s">
        <v>90</v>
      </c>
      <c r="H140" t="s">
        <v>600</v>
      </c>
      <c r="I140" s="339" t="s">
        <v>871</v>
      </c>
      <c r="J140" t="s">
        <v>531</v>
      </c>
      <c r="K140" t="s">
        <v>295</v>
      </c>
      <c r="L140">
        <v>21</v>
      </c>
      <c r="M140" t="s">
        <v>93</v>
      </c>
      <c r="N140" t="s">
        <v>93</v>
      </c>
      <c r="O140" t="s">
        <v>40</v>
      </c>
      <c r="P140" s="3" t="s">
        <v>40</v>
      </c>
      <c r="Q140" t="s">
        <v>214</v>
      </c>
      <c r="R140" s="3" t="s">
        <v>214</v>
      </c>
      <c r="S140">
        <v>2</v>
      </c>
      <c r="T140">
        <v>5</v>
      </c>
      <c r="U140">
        <v>3</v>
      </c>
      <c r="V140">
        <v>6</v>
      </c>
      <c r="W140" s="3">
        <v>2</v>
      </c>
      <c r="X140">
        <v>3</v>
      </c>
      <c r="Y140">
        <v>5</v>
      </c>
      <c r="Z140">
        <v>4</v>
      </c>
      <c r="AA140">
        <v>8</v>
      </c>
      <c r="AB140" s="3">
        <v>3</v>
      </c>
      <c r="AC140">
        <v>4</v>
      </c>
      <c r="AD140">
        <v>7</v>
      </c>
      <c r="AE140">
        <v>1</v>
      </c>
      <c r="AF140" t="s">
        <v>35</v>
      </c>
      <c r="AG140" t="s">
        <v>35</v>
      </c>
      <c r="AH140" t="s">
        <v>35</v>
      </c>
      <c r="AI140" t="s">
        <v>35</v>
      </c>
      <c r="AJ140" t="s">
        <v>35</v>
      </c>
      <c r="AK140" t="s">
        <v>35</v>
      </c>
      <c r="AL140">
        <v>1</v>
      </c>
      <c r="AM140" s="3">
        <v>3</v>
      </c>
      <c r="AN140">
        <v>1</v>
      </c>
      <c r="AO140">
        <v>6</v>
      </c>
      <c r="AP140" s="3">
        <v>4</v>
      </c>
      <c r="AQ140" t="s">
        <v>35</v>
      </c>
      <c r="AR140" s="3">
        <v>0</v>
      </c>
      <c r="AS140" s="22">
        <f t="shared" si="153"/>
        <v>1.6666666666666665</v>
      </c>
      <c r="AT140" s="23" t="str">
        <f t="shared" si="154"/>
        <v>Minors</v>
      </c>
      <c r="AU140" s="22">
        <f t="shared" si="155"/>
        <v>3.5</v>
      </c>
      <c r="AV140" s="22" t="str">
        <f t="shared" si="156"/>
        <v>Minors</v>
      </c>
      <c r="AW140" s="23">
        <f t="shared" si="157"/>
        <v>3.5</v>
      </c>
      <c r="AX140" s="23" t="str">
        <f t="shared" si="158"/>
        <v>Minors</v>
      </c>
      <c r="AY140" s="64">
        <f t="shared" si="159"/>
        <v>0</v>
      </c>
      <c r="AZ140" s="65">
        <f t="shared" si="160"/>
        <v>0</v>
      </c>
      <c r="BA140" s="65">
        <f t="shared" si="161"/>
        <v>0</v>
      </c>
      <c r="BB140" s="65">
        <f t="shared" si="162"/>
        <v>0</v>
      </c>
      <c r="BC140" s="65">
        <f t="shared" si="163"/>
        <v>0</v>
      </c>
      <c r="BD140" s="65">
        <f t="shared" si="164"/>
        <v>0</v>
      </c>
      <c r="BE140" s="65">
        <f t="shared" si="165"/>
        <v>0</v>
      </c>
      <c r="BF140" s="65">
        <f t="shared" si="166"/>
        <v>0</v>
      </c>
      <c r="BG140" s="21">
        <f t="shared" si="167"/>
        <v>0</v>
      </c>
      <c r="BH140" s="64">
        <f t="shared" si="168"/>
        <v>0</v>
      </c>
      <c r="BI140" s="65">
        <f t="shared" si="169"/>
        <v>0</v>
      </c>
      <c r="BJ140" s="65">
        <f t="shared" si="170"/>
        <v>0</v>
      </c>
      <c r="BK140" s="65">
        <f t="shared" si="171"/>
        <v>0</v>
      </c>
      <c r="BL140" s="65">
        <f t="shared" si="172"/>
        <v>0</v>
      </c>
      <c r="BM140" s="65">
        <f t="shared" si="173"/>
        <v>0</v>
      </c>
      <c r="BN140" s="65">
        <f t="shared" si="174"/>
        <v>0</v>
      </c>
      <c r="BO140" s="65">
        <f t="shared" si="175"/>
        <v>0</v>
      </c>
      <c r="BP140" s="21">
        <f t="shared" si="176"/>
        <v>0</v>
      </c>
      <c r="BQ140" s="21">
        <f t="shared" si="177"/>
        <v>0</v>
      </c>
      <c r="BR140" s="24">
        <f t="shared" si="178"/>
        <v>0</v>
      </c>
      <c r="BS140" s="20" t="str">
        <f t="shared" si="179"/>
        <v/>
      </c>
      <c r="BT140" s="340">
        <f>IF(S140="-","-",VLOOKUP($A140,KALBat!$A$10:$AR$1193,BT$9,FALSE)-S140)</f>
        <v>0</v>
      </c>
      <c r="BU140" s="340">
        <f>IF(T140="-","-",VLOOKUP($A140,KALBat!$A$10:$AR$1193,BU$9,FALSE)-T140)</f>
        <v>-1</v>
      </c>
      <c r="BV140" s="340">
        <f>IF(U140="-","-",VLOOKUP($A140,KALBat!$A$10:$AR$1193,BV$9,FALSE)-U140)</f>
        <v>0</v>
      </c>
      <c r="BW140" s="340">
        <f>IF(V140="-","-",VLOOKUP($A140,KALBat!$A$10:$AR$1193,BW$9,FALSE)-V140)</f>
        <v>1</v>
      </c>
      <c r="BX140" s="340">
        <f>IF(W140="-","-",VLOOKUP($A140,KALBat!$A$10:$AR$1193,BX$9,FALSE)-W140)</f>
        <v>0</v>
      </c>
      <c r="BY140" s="340">
        <f>IF(X140="-","-",VLOOKUP($A140,KALBat!$A$10:$AR$1193,BY$9,FALSE)-X140)</f>
        <v>0</v>
      </c>
      <c r="BZ140" s="340">
        <f>IF(Y140="-","-",VLOOKUP($A140,KALBat!$A$10:$AR$1193,BZ$9,FALSE)-Y140)</f>
        <v>-1</v>
      </c>
      <c r="CA140" s="340">
        <f>IF(Z140="-","-",VLOOKUP($A140,KALBat!$A$10:$AR$1193,CA$9,FALSE)-Z140)</f>
        <v>1</v>
      </c>
      <c r="CB140" s="340">
        <f>IF(AA140="-","-",VLOOKUP($A140,KALBat!$A$10:$AR$1193,CB$9,FALSE)-AA140)</f>
        <v>0</v>
      </c>
      <c r="CC140" s="340">
        <f>IF(AB140="-","-",VLOOKUP($A140,KALBat!$A$10:$AR$1193,CC$9,FALSE)-AB140)</f>
        <v>-1</v>
      </c>
      <c r="CD140" s="340">
        <f>IF(AC140="-","-",VLOOKUP($A140,KALBat!$A$10:$AR$1193,CD$9,FALSE)-AC140)</f>
        <v>0</v>
      </c>
      <c r="CE140" s="340">
        <f>IF(AD140="-","-",VLOOKUP($A140,KALBat!$A$10:$AR$1193,CE$9,FALSE)-AD140)</f>
        <v>0</v>
      </c>
      <c r="CF140" s="340">
        <f>IF(AE140="-","-",VLOOKUP($A140,KALBat!$A$10:$AR$1193,CF$9,FALSE)-AE140)</f>
        <v>0</v>
      </c>
      <c r="CG140" s="340" t="str">
        <f>IF(AF140="-","-",VLOOKUP($A140,KALBat!$A$10:$AR$1193,CG$9,FALSE)-AF140)</f>
        <v>-</v>
      </c>
      <c r="CH140" s="340" t="str">
        <f>IF(AG140="-","-",VLOOKUP($A140,KALBat!$A$10:$AR$1193,CH$9,FALSE)-AG140)</f>
        <v>-</v>
      </c>
      <c r="CI140" s="340" t="str">
        <f>IF(AH140="-","-",VLOOKUP($A140,KALBat!$A$10:$AR$1193,CI$9,FALSE)-AH140)</f>
        <v>-</v>
      </c>
      <c r="CJ140" s="340" t="str">
        <f>IF(AI140="-","-",VLOOKUP($A140,KALBat!$A$10:$AR$1193,CJ$9,FALSE)-AI140)</f>
        <v>-</v>
      </c>
      <c r="CK140" s="340" t="str">
        <f>IF(AJ140="-","-",VLOOKUP($A140,KALBat!$A$10:$AR$1193,CK$9,FALSE)-AJ140)</f>
        <v>-</v>
      </c>
      <c r="CL140" s="340" t="str">
        <f>IF(AK140="-","-",VLOOKUP($A140,KALBat!$A$10:$AR$1193,CL$9,FALSE)-AK140)</f>
        <v>-</v>
      </c>
      <c r="CM140" s="340">
        <f>IF(AL140="-","-",VLOOKUP($A140,KALBat!$A$10:$AR$1193,CM$9,FALSE)-AL140)</f>
        <v>0</v>
      </c>
      <c r="CN140" s="340">
        <f>IF(AM140="-","-",VLOOKUP($A140,KALBat!$A$10:$AR$1193,CN$9,FALSE)-AM140)</f>
        <v>0</v>
      </c>
      <c r="CO140" s="340">
        <f>IF(AN140="-","-",VLOOKUP($A140,KALBat!$A$10:$AR$1193,CO$9,FALSE)-AN140)</f>
        <v>0</v>
      </c>
      <c r="CP140" s="340">
        <f>IF(AO140="-","-",VLOOKUP($A140,KALBat!$A$10:$AR$1193,CP$9,FALSE)-AO140)</f>
        <v>0</v>
      </c>
      <c r="CQ140" s="340">
        <f>IF(AP140="-","-",VLOOKUP($A140,KALBat!$A$10:$AR$1193,CQ$9,FALSE)-AP140)</f>
        <v>0</v>
      </c>
      <c r="CR140" s="340">
        <f t="shared" si="180"/>
        <v>0</v>
      </c>
      <c r="CS140" s="340">
        <f t="shared" si="181"/>
        <v>-1</v>
      </c>
      <c r="CT140" s="340">
        <f t="shared" si="182"/>
        <v>0</v>
      </c>
      <c r="CU140" s="340">
        <f t="shared" si="183"/>
        <v>0</v>
      </c>
      <c r="CV140" s="340">
        <f t="shared" si="184"/>
        <v>-1</v>
      </c>
    </row>
    <row r="141" spans="1:100" x14ac:dyDescent="0.25">
      <c r="A141" s="340" t="str">
        <f t="shared" si="185"/>
        <v>Jeff Young</v>
      </c>
      <c r="B141" s="339"/>
      <c r="C141" s="339"/>
      <c r="D141" s="339" t="str">
        <f t="shared" si="186"/>
        <v>-</v>
      </c>
      <c r="E141" s="339" t="str">
        <f t="shared" si="187"/>
        <v>-</v>
      </c>
      <c r="F141" s="339" t="str">
        <f t="shared" si="188"/>
        <v>K</v>
      </c>
      <c r="G141" t="s">
        <v>98</v>
      </c>
      <c r="H141" t="s">
        <v>588</v>
      </c>
      <c r="I141" s="339" t="s">
        <v>753</v>
      </c>
      <c r="J141" t="s">
        <v>553</v>
      </c>
      <c r="K141" t="s">
        <v>200</v>
      </c>
      <c r="L141">
        <v>22</v>
      </c>
      <c r="M141" t="s">
        <v>94</v>
      </c>
      <c r="N141" t="s">
        <v>94</v>
      </c>
      <c r="O141" t="s">
        <v>40</v>
      </c>
      <c r="P141" s="3" t="s">
        <v>40</v>
      </c>
      <c r="Q141" t="s">
        <v>215</v>
      </c>
      <c r="R141" s="3" t="s">
        <v>213</v>
      </c>
      <c r="S141">
        <v>2</v>
      </c>
      <c r="T141">
        <v>2</v>
      </c>
      <c r="U141">
        <v>1</v>
      </c>
      <c r="V141">
        <v>1</v>
      </c>
      <c r="W141" s="3">
        <v>1</v>
      </c>
      <c r="X141">
        <v>2</v>
      </c>
      <c r="Y141">
        <v>4</v>
      </c>
      <c r="Z141">
        <v>1</v>
      </c>
      <c r="AA141">
        <v>1</v>
      </c>
      <c r="AB141" s="3">
        <v>1</v>
      </c>
      <c r="AC141">
        <v>6</v>
      </c>
      <c r="AD141">
        <v>2</v>
      </c>
      <c r="AE141">
        <v>1</v>
      </c>
      <c r="AF141" t="s">
        <v>35</v>
      </c>
      <c r="AG141" t="s">
        <v>35</v>
      </c>
      <c r="AH141" t="s">
        <v>35</v>
      </c>
      <c r="AI141" t="s">
        <v>35</v>
      </c>
      <c r="AJ141" t="s">
        <v>35</v>
      </c>
      <c r="AK141" t="s">
        <v>35</v>
      </c>
      <c r="AL141" t="s">
        <v>35</v>
      </c>
      <c r="AM141" s="3" t="s">
        <v>35</v>
      </c>
      <c r="AN141">
        <v>1</v>
      </c>
      <c r="AO141">
        <v>2</v>
      </c>
      <c r="AP141" s="3">
        <v>2</v>
      </c>
      <c r="AQ141" t="s">
        <v>35</v>
      </c>
      <c r="AR141" s="3">
        <v>0</v>
      </c>
      <c r="AS141" s="22">
        <f t="shared" si="153"/>
        <v>-0.66666666666666674</v>
      </c>
      <c r="AT141" s="23" t="str">
        <f t="shared" si="154"/>
        <v>Minors</v>
      </c>
      <c r="AU141" s="22">
        <f t="shared" si="155"/>
        <v>-0.66666666666666674</v>
      </c>
      <c r="AV141" s="22" t="str">
        <f t="shared" si="156"/>
        <v>Minors</v>
      </c>
      <c r="AW141" s="23">
        <f t="shared" si="157"/>
        <v>-0.66666666666666674</v>
      </c>
      <c r="AX141" s="23" t="str">
        <f t="shared" si="158"/>
        <v>Minors</v>
      </c>
      <c r="AY141" s="64">
        <f t="shared" si="159"/>
        <v>0</v>
      </c>
      <c r="AZ141" s="65">
        <f t="shared" si="160"/>
        <v>0</v>
      </c>
      <c r="BA141" s="65">
        <f t="shared" si="161"/>
        <v>0</v>
      </c>
      <c r="BB141" s="65">
        <f t="shared" si="162"/>
        <v>0</v>
      </c>
      <c r="BC141" s="65">
        <f t="shared" si="163"/>
        <v>0</v>
      </c>
      <c r="BD141" s="65">
        <f t="shared" si="164"/>
        <v>0</v>
      </c>
      <c r="BE141" s="65">
        <f t="shared" si="165"/>
        <v>0</v>
      </c>
      <c r="BF141" s="65">
        <f t="shared" si="166"/>
        <v>0</v>
      </c>
      <c r="BG141" s="21">
        <f t="shared" si="167"/>
        <v>0</v>
      </c>
      <c r="BH141" s="64">
        <f t="shared" si="168"/>
        <v>0</v>
      </c>
      <c r="BI141" s="65">
        <f t="shared" si="169"/>
        <v>0</v>
      </c>
      <c r="BJ141" s="65">
        <f t="shared" si="170"/>
        <v>0</v>
      </c>
      <c r="BK141" s="65">
        <f t="shared" si="171"/>
        <v>0</v>
      </c>
      <c r="BL141" s="65">
        <f t="shared" si="172"/>
        <v>0</v>
      </c>
      <c r="BM141" s="65">
        <f t="shared" si="173"/>
        <v>0</v>
      </c>
      <c r="BN141" s="65">
        <f t="shared" si="174"/>
        <v>0</v>
      </c>
      <c r="BO141" s="65">
        <f t="shared" si="175"/>
        <v>0</v>
      </c>
      <c r="BP141" s="21">
        <f t="shared" si="176"/>
        <v>0</v>
      </c>
      <c r="BQ141" s="21">
        <f t="shared" si="177"/>
        <v>0</v>
      </c>
      <c r="BR141" s="24">
        <f t="shared" si="178"/>
        <v>0</v>
      </c>
      <c r="BS141" s="20" t="str">
        <f t="shared" si="179"/>
        <v/>
      </c>
      <c r="BT141" s="340" t="e">
        <f>IF(S141="-","-",VLOOKUP($A141,KALBat!$A$10:$AR$1193,BT$9,FALSE)-S141)</f>
        <v>#N/A</v>
      </c>
      <c r="BU141" s="340" t="e">
        <f>IF(T141="-","-",VLOOKUP($A141,KALBat!$A$10:$AR$1193,BU$9,FALSE)-T141)</f>
        <v>#N/A</v>
      </c>
      <c r="BV141" s="340" t="e">
        <f>IF(U141="-","-",VLOOKUP($A141,KALBat!$A$10:$AR$1193,BV$9,FALSE)-U141)</f>
        <v>#N/A</v>
      </c>
      <c r="BW141" s="340" t="e">
        <f>IF(V141="-","-",VLOOKUP($A141,KALBat!$A$10:$AR$1193,BW$9,FALSE)-V141)</f>
        <v>#N/A</v>
      </c>
      <c r="BX141" s="340" t="e">
        <f>IF(W141="-","-",VLOOKUP($A141,KALBat!$A$10:$AR$1193,BX$9,FALSE)-W141)</f>
        <v>#N/A</v>
      </c>
      <c r="BY141" s="340" t="e">
        <f>IF(X141="-","-",VLOOKUP($A141,KALBat!$A$10:$AR$1193,BY$9,FALSE)-X141)</f>
        <v>#N/A</v>
      </c>
      <c r="BZ141" s="340" t="e">
        <f>IF(Y141="-","-",VLOOKUP($A141,KALBat!$A$10:$AR$1193,BZ$9,FALSE)-Y141)</f>
        <v>#N/A</v>
      </c>
      <c r="CA141" s="340" t="e">
        <f>IF(Z141="-","-",VLOOKUP($A141,KALBat!$A$10:$AR$1193,CA$9,FALSE)-Z141)</f>
        <v>#N/A</v>
      </c>
      <c r="CB141" s="340" t="e">
        <f>IF(AA141="-","-",VLOOKUP($A141,KALBat!$A$10:$AR$1193,CB$9,FALSE)-AA141)</f>
        <v>#N/A</v>
      </c>
      <c r="CC141" s="340" t="e">
        <f>IF(AB141="-","-",VLOOKUP($A141,KALBat!$A$10:$AR$1193,CC$9,FALSE)-AB141)</f>
        <v>#N/A</v>
      </c>
      <c r="CD141" s="340" t="e">
        <f>IF(AC141="-","-",VLOOKUP($A141,KALBat!$A$10:$AR$1193,CD$9,FALSE)-AC141)</f>
        <v>#N/A</v>
      </c>
      <c r="CE141" s="340" t="e">
        <f>IF(AD141="-","-",VLOOKUP($A141,KALBat!$A$10:$AR$1193,CE$9,FALSE)-AD141)</f>
        <v>#N/A</v>
      </c>
      <c r="CF141" s="340" t="e">
        <f>IF(AE141="-","-",VLOOKUP($A141,KALBat!$A$10:$AR$1193,CF$9,FALSE)-AE141)</f>
        <v>#N/A</v>
      </c>
      <c r="CG141" s="340" t="str">
        <f>IF(AF141="-","-",VLOOKUP($A141,KALBat!$A$10:$AR$1193,CG$9,FALSE)-AF141)</f>
        <v>-</v>
      </c>
      <c r="CH141" s="340" t="str">
        <f>IF(AG141="-","-",VLOOKUP($A141,KALBat!$A$10:$AR$1193,CH$9,FALSE)-AG141)</f>
        <v>-</v>
      </c>
      <c r="CI141" s="340" t="str">
        <f>IF(AH141="-","-",VLOOKUP($A141,KALBat!$A$10:$AR$1193,CI$9,FALSE)-AH141)</f>
        <v>-</v>
      </c>
      <c r="CJ141" s="340" t="str">
        <f>IF(AI141="-","-",VLOOKUP($A141,KALBat!$A$10:$AR$1193,CJ$9,FALSE)-AI141)</f>
        <v>-</v>
      </c>
      <c r="CK141" s="340" t="str">
        <f>IF(AJ141="-","-",VLOOKUP($A141,KALBat!$A$10:$AR$1193,CK$9,FALSE)-AJ141)</f>
        <v>-</v>
      </c>
      <c r="CL141" s="340" t="str">
        <f>IF(AK141="-","-",VLOOKUP($A141,KALBat!$A$10:$AR$1193,CL$9,FALSE)-AK141)</f>
        <v>-</v>
      </c>
      <c r="CM141" s="340" t="str">
        <f>IF(AL141="-","-",VLOOKUP($A141,KALBat!$A$10:$AR$1193,CM$9,FALSE)-AL141)</f>
        <v>-</v>
      </c>
      <c r="CN141" s="340" t="str">
        <f>IF(AM141="-","-",VLOOKUP($A141,KALBat!$A$10:$AR$1193,CN$9,FALSE)-AM141)</f>
        <v>-</v>
      </c>
      <c r="CO141" s="340" t="e">
        <f>IF(AN141="-","-",VLOOKUP($A141,KALBat!$A$10:$AR$1193,CO$9,FALSE)-AN141)</f>
        <v>#N/A</v>
      </c>
      <c r="CP141" s="340" t="e">
        <f>IF(AO141="-","-",VLOOKUP($A141,KALBat!$A$10:$AR$1193,CP$9,FALSE)-AO141)</f>
        <v>#N/A</v>
      </c>
      <c r="CQ141" s="340" t="e">
        <f>IF(AP141="-","-",VLOOKUP($A141,KALBat!$A$10:$AR$1193,CQ$9,FALSE)-AP141)</f>
        <v>#N/A</v>
      </c>
      <c r="CR141" s="340" t="e">
        <f t="shared" si="180"/>
        <v>#N/A</v>
      </c>
      <c r="CS141" s="340" t="e">
        <f t="shared" si="181"/>
        <v>#N/A</v>
      </c>
      <c r="CT141" s="340" t="e">
        <f t="shared" si="182"/>
        <v>#N/A</v>
      </c>
      <c r="CU141" s="340" t="e">
        <f t="shared" si="183"/>
        <v>#N/A</v>
      </c>
      <c r="CV141" s="340" t="e">
        <f t="shared" si="184"/>
        <v>#N/A</v>
      </c>
    </row>
    <row r="142" spans="1:100" x14ac:dyDescent="0.25">
      <c r="A142" s="340" t="str">
        <f t="shared" si="185"/>
        <v>Francisco Aguilera</v>
      </c>
      <c r="B142" s="339"/>
      <c r="C142" s="339"/>
      <c r="D142" s="339" t="str">
        <f t="shared" si="186"/>
        <v>-</v>
      </c>
      <c r="E142" s="339" t="str">
        <f t="shared" si="187"/>
        <v>-</v>
      </c>
      <c r="F142" s="339" t="str">
        <f t="shared" si="188"/>
        <v>K</v>
      </c>
      <c r="G142" t="s">
        <v>98</v>
      </c>
      <c r="H142" t="s">
        <v>526</v>
      </c>
      <c r="I142" s="339" t="s">
        <v>527</v>
      </c>
      <c r="J142" t="s">
        <v>531</v>
      </c>
      <c r="K142" t="s">
        <v>295</v>
      </c>
      <c r="L142">
        <v>19</v>
      </c>
      <c r="M142" t="s">
        <v>94</v>
      </c>
      <c r="N142" t="s">
        <v>93</v>
      </c>
      <c r="O142" t="s">
        <v>40</v>
      </c>
      <c r="P142" s="3" t="s">
        <v>40</v>
      </c>
      <c r="Q142" t="s">
        <v>215</v>
      </c>
      <c r="R142" s="3" t="s">
        <v>214</v>
      </c>
      <c r="S142">
        <v>1</v>
      </c>
      <c r="T142">
        <v>1</v>
      </c>
      <c r="U142">
        <v>1</v>
      </c>
      <c r="V142">
        <v>1</v>
      </c>
      <c r="W142" s="3">
        <v>1</v>
      </c>
      <c r="X142">
        <v>1</v>
      </c>
      <c r="Y142">
        <v>3</v>
      </c>
      <c r="Z142">
        <v>1</v>
      </c>
      <c r="AA142">
        <v>1</v>
      </c>
      <c r="AB142" s="3">
        <v>2</v>
      </c>
      <c r="AC142">
        <v>5</v>
      </c>
      <c r="AD142">
        <v>4</v>
      </c>
      <c r="AE142">
        <v>1</v>
      </c>
      <c r="AF142" t="s">
        <v>35</v>
      </c>
      <c r="AG142" t="s">
        <v>35</v>
      </c>
      <c r="AH142" t="s">
        <v>35</v>
      </c>
      <c r="AI142" t="s">
        <v>35</v>
      </c>
      <c r="AJ142" t="s">
        <v>35</v>
      </c>
      <c r="AK142" t="s">
        <v>35</v>
      </c>
      <c r="AL142" t="s">
        <v>35</v>
      </c>
      <c r="AM142" s="3" t="s">
        <v>35</v>
      </c>
      <c r="AN142">
        <v>2</v>
      </c>
      <c r="AO142">
        <v>2</v>
      </c>
      <c r="AP142" s="3">
        <v>1</v>
      </c>
      <c r="AQ142" t="s">
        <v>35</v>
      </c>
      <c r="AR142" s="3">
        <v>0</v>
      </c>
      <c r="AS142" s="22">
        <f t="shared" si="153"/>
        <v>-1.5</v>
      </c>
      <c r="AT142" s="23" t="str">
        <f t="shared" si="154"/>
        <v>Minors</v>
      </c>
      <c r="AU142" s="22">
        <f t="shared" si="155"/>
        <v>-1.5</v>
      </c>
      <c r="AV142" s="22" t="str">
        <f t="shared" si="156"/>
        <v>Minors</v>
      </c>
      <c r="AW142" s="23">
        <f t="shared" si="157"/>
        <v>-1.5</v>
      </c>
      <c r="AX142" s="23" t="str">
        <f t="shared" si="158"/>
        <v>Minors</v>
      </c>
      <c r="AY142" s="64">
        <f t="shared" si="159"/>
        <v>0</v>
      </c>
      <c r="AZ142" s="65">
        <f t="shared" si="160"/>
        <v>0</v>
      </c>
      <c r="BA142" s="65">
        <f t="shared" si="161"/>
        <v>0</v>
      </c>
      <c r="BB142" s="65">
        <f t="shared" si="162"/>
        <v>0</v>
      </c>
      <c r="BC142" s="65">
        <f t="shared" si="163"/>
        <v>0</v>
      </c>
      <c r="BD142" s="65">
        <f t="shared" si="164"/>
        <v>0</v>
      </c>
      <c r="BE142" s="65">
        <f t="shared" si="165"/>
        <v>0</v>
      </c>
      <c r="BF142" s="65">
        <f t="shared" si="166"/>
        <v>0</v>
      </c>
      <c r="BG142" s="21">
        <f t="shared" si="167"/>
        <v>0</v>
      </c>
      <c r="BH142" s="64">
        <f t="shared" si="168"/>
        <v>0</v>
      </c>
      <c r="BI142" s="65">
        <f t="shared" si="169"/>
        <v>0</v>
      </c>
      <c r="BJ142" s="65">
        <f t="shared" si="170"/>
        <v>0</v>
      </c>
      <c r="BK142" s="65">
        <f t="shared" si="171"/>
        <v>0</v>
      </c>
      <c r="BL142" s="65">
        <f t="shared" si="172"/>
        <v>0</v>
      </c>
      <c r="BM142" s="65">
        <f t="shared" si="173"/>
        <v>0</v>
      </c>
      <c r="BN142" s="65">
        <f t="shared" si="174"/>
        <v>0</v>
      </c>
      <c r="BO142" s="65">
        <f t="shared" si="175"/>
        <v>0</v>
      </c>
      <c r="BP142" s="21">
        <f t="shared" si="176"/>
        <v>0</v>
      </c>
      <c r="BQ142" s="21">
        <f t="shared" si="177"/>
        <v>0</v>
      </c>
      <c r="BR142" s="24">
        <f t="shared" si="178"/>
        <v>0</v>
      </c>
      <c r="BS142" s="20" t="str">
        <f t="shared" si="179"/>
        <v/>
      </c>
      <c r="BT142" s="340" t="e">
        <f>IF(S142="-","-",VLOOKUP($A142,KALBat!$A$10:$AR$1193,BT$9,FALSE)-S142)</f>
        <v>#N/A</v>
      </c>
      <c r="BU142" s="340" t="e">
        <f>IF(T142="-","-",VLOOKUP($A142,KALBat!$A$10:$AR$1193,BU$9,FALSE)-T142)</f>
        <v>#N/A</v>
      </c>
      <c r="BV142" s="340" t="e">
        <f>IF(U142="-","-",VLOOKUP($A142,KALBat!$A$10:$AR$1193,BV$9,FALSE)-U142)</f>
        <v>#N/A</v>
      </c>
      <c r="BW142" s="340" t="e">
        <f>IF(V142="-","-",VLOOKUP($A142,KALBat!$A$10:$AR$1193,BW$9,FALSE)-V142)</f>
        <v>#N/A</v>
      </c>
      <c r="BX142" s="340" t="e">
        <f>IF(W142="-","-",VLOOKUP($A142,KALBat!$A$10:$AR$1193,BX$9,FALSE)-W142)</f>
        <v>#N/A</v>
      </c>
      <c r="BY142" s="340" t="e">
        <f>IF(X142="-","-",VLOOKUP($A142,KALBat!$A$10:$AR$1193,BY$9,FALSE)-X142)</f>
        <v>#N/A</v>
      </c>
      <c r="BZ142" s="340" t="e">
        <f>IF(Y142="-","-",VLOOKUP($A142,KALBat!$A$10:$AR$1193,BZ$9,FALSE)-Y142)</f>
        <v>#N/A</v>
      </c>
      <c r="CA142" s="340" t="e">
        <f>IF(Z142="-","-",VLOOKUP($A142,KALBat!$A$10:$AR$1193,CA$9,FALSE)-Z142)</f>
        <v>#N/A</v>
      </c>
      <c r="CB142" s="340" t="e">
        <f>IF(AA142="-","-",VLOOKUP($A142,KALBat!$A$10:$AR$1193,CB$9,FALSE)-AA142)</f>
        <v>#N/A</v>
      </c>
      <c r="CC142" s="340" t="e">
        <f>IF(AB142="-","-",VLOOKUP($A142,KALBat!$A$10:$AR$1193,CC$9,FALSE)-AB142)</f>
        <v>#N/A</v>
      </c>
      <c r="CD142" s="340" t="e">
        <f>IF(AC142="-","-",VLOOKUP($A142,KALBat!$A$10:$AR$1193,CD$9,FALSE)-AC142)</f>
        <v>#N/A</v>
      </c>
      <c r="CE142" s="340" t="e">
        <f>IF(AD142="-","-",VLOOKUP($A142,KALBat!$A$10:$AR$1193,CE$9,FALSE)-AD142)</f>
        <v>#N/A</v>
      </c>
      <c r="CF142" s="340" t="e">
        <f>IF(AE142="-","-",VLOOKUP($A142,KALBat!$A$10:$AR$1193,CF$9,FALSE)-AE142)</f>
        <v>#N/A</v>
      </c>
      <c r="CG142" s="340" t="str">
        <f>IF(AF142="-","-",VLOOKUP($A142,KALBat!$A$10:$AR$1193,CG$9,FALSE)-AF142)</f>
        <v>-</v>
      </c>
      <c r="CH142" s="340" t="str">
        <f>IF(AG142="-","-",VLOOKUP($A142,KALBat!$A$10:$AR$1193,CH$9,FALSE)-AG142)</f>
        <v>-</v>
      </c>
      <c r="CI142" s="340" t="str">
        <f>IF(AH142="-","-",VLOOKUP($A142,KALBat!$A$10:$AR$1193,CI$9,FALSE)-AH142)</f>
        <v>-</v>
      </c>
      <c r="CJ142" s="340" t="str">
        <f>IF(AI142="-","-",VLOOKUP($A142,KALBat!$A$10:$AR$1193,CJ$9,FALSE)-AI142)</f>
        <v>-</v>
      </c>
      <c r="CK142" s="340" t="str">
        <f>IF(AJ142="-","-",VLOOKUP($A142,KALBat!$A$10:$AR$1193,CK$9,FALSE)-AJ142)</f>
        <v>-</v>
      </c>
      <c r="CL142" s="340" t="str">
        <f>IF(AK142="-","-",VLOOKUP($A142,KALBat!$A$10:$AR$1193,CL$9,FALSE)-AK142)</f>
        <v>-</v>
      </c>
      <c r="CM142" s="340" t="str">
        <f>IF(AL142="-","-",VLOOKUP($A142,KALBat!$A$10:$AR$1193,CM$9,FALSE)-AL142)</f>
        <v>-</v>
      </c>
      <c r="CN142" s="340" t="str">
        <f>IF(AM142="-","-",VLOOKUP($A142,KALBat!$A$10:$AR$1193,CN$9,FALSE)-AM142)</f>
        <v>-</v>
      </c>
      <c r="CO142" s="340" t="e">
        <f>IF(AN142="-","-",VLOOKUP($A142,KALBat!$A$10:$AR$1193,CO$9,FALSE)-AN142)</f>
        <v>#N/A</v>
      </c>
      <c r="CP142" s="340" t="e">
        <f>IF(AO142="-","-",VLOOKUP($A142,KALBat!$A$10:$AR$1193,CP$9,FALSE)-AO142)</f>
        <v>#N/A</v>
      </c>
      <c r="CQ142" s="340" t="e">
        <f>IF(AP142="-","-",VLOOKUP($A142,KALBat!$A$10:$AR$1193,CQ$9,FALSE)-AP142)</f>
        <v>#N/A</v>
      </c>
      <c r="CR142" s="340" t="e">
        <f t="shared" si="180"/>
        <v>#N/A</v>
      </c>
      <c r="CS142" s="340" t="e">
        <f t="shared" si="181"/>
        <v>#N/A</v>
      </c>
      <c r="CT142" s="340" t="e">
        <f t="shared" si="182"/>
        <v>#N/A</v>
      </c>
      <c r="CU142" s="340" t="e">
        <f t="shared" si="183"/>
        <v>#N/A</v>
      </c>
      <c r="CV142" s="340" t="e">
        <f t="shared" si="184"/>
        <v>#N/A</v>
      </c>
    </row>
    <row r="143" spans="1:100" x14ac:dyDescent="0.25">
      <c r="A143" s="340" t="str">
        <f t="shared" si="185"/>
        <v>Fred Anderson</v>
      </c>
      <c r="B143" s="339"/>
      <c r="C143" s="339"/>
      <c r="D143" s="339" t="str">
        <f t="shared" si="186"/>
        <v>-</v>
      </c>
      <c r="E143" s="339" t="str">
        <f t="shared" si="187"/>
        <v>-</v>
      </c>
      <c r="F143" s="339" t="str">
        <f t="shared" si="188"/>
        <v>K</v>
      </c>
      <c r="G143" t="s">
        <v>87</v>
      </c>
      <c r="H143" t="s">
        <v>534</v>
      </c>
      <c r="I143" s="339" t="s">
        <v>535</v>
      </c>
      <c r="J143" t="s">
        <v>531</v>
      </c>
      <c r="K143" t="s">
        <v>295</v>
      </c>
      <c r="L143">
        <v>23</v>
      </c>
      <c r="M143" t="s">
        <v>94</v>
      </c>
      <c r="N143" t="s">
        <v>94</v>
      </c>
      <c r="O143" t="s">
        <v>40</v>
      </c>
      <c r="P143" s="3" t="s">
        <v>40</v>
      </c>
      <c r="Q143" t="s">
        <v>215</v>
      </c>
      <c r="R143" s="3" t="s">
        <v>213</v>
      </c>
      <c r="S143">
        <v>1</v>
      </c>
      <c r="T143">
        <v>4</v>
      </c>
      <c r="U143">
        <v>2</v>
      </c>
      <c r="V143">
        <v>4</v>
      </c>
      <c r="W143" s="3">
        <v>1</v>
      </c>
      <c r="X143">
        <v>3</v>
      </c>
      <c r="Y143">
        <v>5</v>
      </c>
      <c r="Z143">
        <v>2</v>
      </c>
      <c r="AA143">
        <v>6</v>
      </c>
      <c r="AB143" s="3">
        <v>2</v>
      </c>
      <c r="AC143">
        <v>6</v>
      </c>
      <c r="AD143">
        <v>6</v>
      </c>
      <c r="AE143">
        <v>1</v>
      </c>
      <c r="AF143" t="s">
        <v>35</v>
      </c>
      <c r="AG143" t="s">
        <v>35</v>
      </c>
      <c r="AH143">
        <v>2</v>
      </c>
      <c r="AI143">
        <v>2</v>
      </c>
      <c r="AJ143">
        <v>5</v>
      </c>
      <c r="AK143" t="s">
        <v>35</v>
      </c>
      <c r="AL143" t="s">
        <v>35</v>
      </c>
      <c r="AM143" s="3" t="s">
        <v>35</v>
      </c>
      <c r="AN143">
        <v>10</v>
      </c>
      <c r="AO143">
        <v>10</v>
      </c>
      <c r="AP143" s="3">
        <v>10</v>
      </c>
      <c r="AQ143" t="s">
        <v>35</v>
      </c>
      <c r="AR143" s="3" t="s">
        <v>38</v>
      </c>
      <c r="AS143" s="22">
        <f t="shared" si="153"/>
        <v>-0.16666666666666652</v>
      </c>
      <c r="AT143" s="23" t="str">
        <f t="shared" si="154"/>
        <v>Minors</v>
      </c>
      <c r="AU143" s="22">
        <f t="shared" si="155"/>
        <v>2.1666666666666665</v>
      </c>
      <c r="AV143" s="22" t="str">
        <f t="shared" si="156"/>
        <v>Minors</v>
      </c>
      <c r="AW143" s="23">
        <f t="shared" si="157"/>
        <v>2.1666666666666665</v>
      </c>
      <c r="AX143" s="23" t="str">
        <f t="shared" si="158"/>
        <v>Minors</v>
      </c>
      <c r="AY143" s="64">
        <f t="shared" si="159"/>
        <v>0</v>
      </c>
      <c r="AZ143" s="65">
        <f t="shared" si="160"/>
        <v>0</v>
      </c>
      <c r="BA143" s="65">
        <f t="shared" si="161"/>
        <v>0</v>
      </c>
      <c r="BB143" s="65">
        <f t="shared" si="162"/>
        <v>0</v>
      </c>
      <c r="BC143" s="65">
        <f t="shared" si="163"/>
        <v>0</v>
      </c>
      <c r="BD143" s="65">
        <f t="shared" si="164"/>
        <v>0</v>
      </c>
      <c r="BE143" s="65">
        <f t="shared" si="165"/>
        <v>0</v>
      </c>
      <c r="BF143" s="65">
        <f t="shared" si="166"/>
        <v>0</v>
      </c>
      <c r="BG143" s="21">
        <f t="shared" si="167"/>
        <v>0</v>
      </c>
      <c r="BH143" s="64">
        <f t="shared" si="168"/>
        <v>0</v>
      </c>
      <c r="BI143" s="65">
        <f t="shared" si="169"/>
        <v>0</v>
      </c>
      <c r="BJ143" s="65">
        <f t="shared" si="170"/>
        <v>0</v>
      </c>
      <c r="BK143" s="65">
        <f t="shared" si="171"/>
        <v>0</v>
      </c>
      <c r="BL143" s="65">
        <f t="shared" si="172"/>
        <v>0</v>
      </c>
      <c r="BM143" s="65">
        <f t="shared" si="173"/>
        <v>0</v>
      </c>
      <c r="BN143" s="65">
        <f t="shared" si="174"/>
        <v>0</v>
      </c>
      <c r="BO143" s="65">
        <f t="shared" si="175"/>
        <v>0</v>
      </c>
      <c r="BP143" s="21">
        <f t="shared" si="176"/>
        <v>0</v>
      </c>
      <c r="BQ143" s="21">
        <f t="shared" si="177"/>
        <v>6</v>
      </c>
      <c r="BR143" s="24">
        <f t="shared" si="178"/>
        <v>1</v>
      </c>
      <c r="BS143" s="20" t="str">
        <f t="shared" si="179"/>
        <v/>
      </c>
      <c r="BT143" s="340" t="e">
        <f>IF(S143="-","-",VLOOKUP($A143,KALBat!$A$10:$AR$1193,BT$9,FALSE)-S143)</f>
        <v>#N/A</v>
      </c>
      <c r="BU143" s="340" t="e">
        <f>IF(T143="-","-",VLOOKUP($A143,KALBat!$A$10:$AR$1193,BU$9,FALSE)-T143)</f>
        <v>#N/A</v>
      </c>
      <c r="BV143" s="340" t="e">
        <f>IF(U143="-","-",VLOOKUP($A143,KALBat!$A$10:$AR$1193,BV$9,FALSE)-U143)</f>
        <v>#N/A</v>
      </c>
      <c r="BW143" s="340" t="e">
        <f>IF(V143="-","-",VLOOKUP($A143,KALBat!$A$10:$AR$1193,BW$9,FALSE)-V143)</f>
        <v>#N/A</v>
      </c>
      <c r="BX143" s="340" t="e">
        <f>IF(W143="-","-",VLOOKUP($A143,KALBat!$A$10:$AR$1193,BX$9,FALSE)-W143)</f>
        <v>#N/A</v>
      </c>
      <c r="BY143" s="340" t="e">
        <f>IF(X143="-","-",VLOOKUP($A143,KALBat!$A$10:$AR$1193,BY$9,FALSE)-X143)</f>
        <v>#N/A</v>
      </c>
      <c r="BZ143" s="340" t="e">
        <f>IF(Y143="-","-",VLOOKUP($A143,KALBat!$A$10:$AR$1193,BZ$9,FALSE)-Y143)</f>
        <v>#N/A</v>
      </c>
      <c r="CA143" s="340" t="e">
        <f>IF(Z143="-","-",VLOOKUP($A143,KALBat!$A$10:$AR$1193,CA$9,FALSE)-Z143)</f>
        <v>#N/A</v>
      </c>
      <c r="CB143" s="340" t="e">
        <f>IF(AA143="-","-",VLOOKUP($A143,KALBat!$A$10:$AR$1193,CB$9,FALSE)-AA143)</f>
        <v>#N/A</v>
      </c>
      <c r="CC143" s="340" t="e">
        <f>IF(AB143="-","-",VLOOKUP($A143,KALBat!$A$10:$AR$1193,CC$9,FALSE)-AB143)</f>
        <v>#N/A</v>
      </c>
      <c r="CD143" s="340" t="e">
        <f>IF(AC143="-","-",VLOOKUP($A143,KALBat!$A$10:$AR$1193,CD$9,FALSE)-AC143)</f>
        <v>#N/A</v>
      </c>
      <c r="CE143" s="340" t="e">
        <f>IF(AD143="-","-",VLOOKUP($A143,KALBat!$A$10:$AR$1193,CE$9,FALSE)-AD143)</f>
        <v>#N/A</v>
      </c>
      <c r="CF143" s="340" t="e">
        <f>IF(AE143="-","-",VLOOKUP($A143,KALBat!$A$10:$AR$1193,CF$9,FALSE)-AE143)</f>
        <v>#N/A</v>
      </c>
      <c r="CG143" s="340" t="str">
        <f>IF(AF143="-","-",VLOOKUP($A143,KALBat!$A$10:$AR$1193,CG$9,FALSE)-AF143)</f>
        <v>-</v>
      </c>
      <c r="CH143" s="340" t="str">
        <f>IF(AG143="-","-",VLOOKUP($A143,KALBat!$A$10:$AR$1193,CH$9,FALSE)-AG143)</f>
        <v>-</v>
      </c>
      <c r="CI143" s="340" t="e">
        <f>IF(AH143="-","-",VLOOKUP($A143,KALBat!$A$10:$AR$1193,CI$9,FALSE)-AH143)</f>
        <v>#N/A</v>
      </c>
      <c r="CJ143" s="340" t="e">
        <f>IF(AI143="-","-",VLOOKUP($A143,KALBat!$A$10:$AR$1193,CJ$9,FALSE)-AI143)</f>
        <v>#N/A</v>
      </c>
      <c r="CK143" s="340" t="e">
        <f>IF(AJ143="-","-",VLOOKUP($A143,KALBat!$A$10:$AR$1193,CK$9,FALSE)-AJ143)</f>
        <v>#N/A</v>
      </c>
      <c r="CL143" s="340" t="str">
        <f>IF(AK143="-","-",VLOOKUP($A143,KALBat!$A$10:$AR$1193,CL$9,FALSE)-AK143)</f>
        <v>-</v>
      </c>
      <c r="CM143" s="340" t="str">
        <f>IF(AL143="-","-",VLOOKUP($A143,KALBat!$A$10:$AR$1193,CM$9,FALSE)-AL143)</f>
        <v>-</v>
      </c>
      <c r="CN143" s="340" t="str">
        <f>IF(AM143="-","-",VLOOKUP($A143,KALBat!$A$10:$AR$1193,CN$9,FALSE)-AM143)</f>
        <v>-</v>
      </c>
      <c r="CO143" s="340" t="e">
        <f>IF(AN143="-","-",VLOOKUP($A143,KALBat!$A$10:$AR$1193,CO$9,FALSE)-AN143)</f>
        <v>#N/A</v>
      </c>
      <c r="CP143" s="340" t="e">
        <f>IF(AO143="-","-",VLOOKUP($A143,KALBat!$A$10:$AR$1193,CP$9,FALSE)-AO143)</f>
        <v>#N/A</v>
      </c>
      <c r="CQ143" s="340" t="e">
        <f>IF(AP143="-","-",VLOOKUP($A143,KALBat!$A$10:$AR$1193,CQ$9,FALSE)-AP143)</f>
        <v>#N/A</v>
      </c>
      <c r="CR143" s="340" t="e">
        <f t="shared" si="180"/>
        <v>#N/A</v>
      </c>
      <c r="CS143" s="340" t="e">
        <f t="shared" si="181"/>
        <v>#N/A</v>
      </c>
      <c r="CT143" s="340" t="e">
        <f t="shared" si="182"/>
        <v>#N/A</v>
      </c>
      <c r="CU143" s="340" t="e">
        <f t="shared" si="183"/>
        <v>#N/A</v>
      </c>
      <c r="CV143" s="340" t="e">
        <f t="shared" si="184"/>
        <v>#N/A</v>
      </c>
    </row>
    <row r="144" spans="1:100" x14ac:dyDescent="0.25">
      <c r="A144" s="340" t="str">
        <f t="shared" si="185"/>
        <v>Joey Angus</v>
      </c>
      <c r="B144" s="339"/>
      <c r="C144" s="339"/>
      <c r="D144" s="339" t="str">
        <f t="shared" si="186"/>
        <v>-</v>
      </c>
      <c r="E144" s="339" t="str">
        <f t="shared" si="187"/>
        <v>-</v>
      </c>
      <c r="F144" s="339" t="str">
        <f t="shared" si="188"/>
        <v>K</v>
      </c>
      <c r="G144" t="s">
        <v>99</v>
      </c>
      <c r="H144" t="s">
        <v>536</v>
      </c>
      <c r="I144" s="339" t="s">
        <v>537</v>
      </c>
      <c r="J144" t="s">
        <v>553</v>
      </c>
      <c r="K144" t="s">
        <v>200</v>
      </c>
      <c r="L144">
        <v>22</v>
      </c>
      <c r="M144" t="s">
        <v>96</v>
      </c>
      <c r="N144" t="s">
        <v>94</v>
      </c>
      <c r="O144" t="s">
        <v>40</v>
      </c>
      <c r="P144" s="3" t="s">
        <v>40</v>
      </c>
      <c r="Q144" t="s">
        <v>214</v>
      </c>
      <c r="R144" s="3" t="s">
        <v>214</v>
      </c>
      <c r="S144">
        <v>1</v>
      </c>
      <c r="T144">
        <v>1</v>
      </c>
      <c r="U144">
        <v>1</v>
      </c>
      <c r="V144">
        <v>1</v>
      </c>
      <c r="W144" s="3">
        <v>1</v>
      </c>
      <c r="X144">
        <v>1</v>
      </c>
      <c r="Y144">
        <v>1</v>
      </c>
      <c r="Z144">
        <v>1</v>
      </c>
      <c r="AA144">
        <v>2</v>
      </c>
      <c r="AB144" s="3">
        <v>1</v>
      </c>
      <c r="AC144">
        <v>4</v>
      </c>
      <c r="AD144">
        <v>3</v>
      </c>
      <c r="AE144">
        <v>1</v>
      </c>
      <c r="AF144" t="s">
        <v>35</v>
      </c>
      <c r="AG144" t="s">
        <v>35</v>
      </c>
      <c r="AH144" t="s">
        <v>35</v>
      </c>
      <c r="AI144" t="s">
        <v>35</v>
      </c>
      <c r="AJ144" t="s">
        <v>35</v>
      </c>
      <c r="AK144" t="s">
        <v>35</v>
      </c>
      <c r="AL144" t="s">
        <v>35</v>
      </c>
      <c r="AM144" s="3" t="s">
        <v>35</v>
      </c>
      <c r="AN144">
        <v>1</v>
      </c>
      <c r="AO144">
        <v>1</v>
      </c>
      <c r="AP144" s="3">
        <v>1</v>
      </c>
      <c r="AQ144" t="s">
        <v>35</v>
      </c>
      <c r="AR144" s="3">
        <v>0</v>
      </c>
      <c r="AS144" s="22">
        <f t="shared" si="153"/>
        <v>-1.5</v>
      </c>
      <c r="AT144" s="23" t="str">
        <f t="shared" si="154"/>
        <v>Minors</v>
      </c>
      <c r="AU144" s="22">
        <f t="shared" si="155"/>
        <v>-1.1666666666666667</v>
      </c>
      <c r="AV144" s="22" t="str">
        <f t="shared" si="156"/>
        <v>Minors</v>
      </c>
      <c r="AW144" s="23">
        <f t="shared" si="157"/>
        <v>-1.1666666666666667</v>
      </c>
      <c r="AX144" s="23" t="str">
        <f t="shared" si="158"/>
        <v>Minors</v>
      </c>
      <c r="AY144" s="64">
        <f t="shared" si="159"/>
        <v>0</v>
      </c>
      <c r="AZ144" s="65">
        <f t="shared" si="160"/>
        <v>0</v>
      </c>
      <c r="BA144" s="65">
        <f t="shared" si="161"/>
        <v>0</v>
      </c>
      <c r="BB144" s="65">
        <f t="shared" si="162"/>
        <v>0</v>
      </c>
      <c r="BC144" s="65">
        <f t="shared" si="163"/>
        <v>0</v>
      </c>
      <c r="BD144" s="65">
        <f t="shared" si="164"/>
        <v>0</v>
      </c>
      <c r="BE144" s="65">
        <f t="shared" si="165"/>
        <v>0</v>
      </c>
      <c r="BF144" s="65">
        <f t="shared" si="166"/>
        <v>0</v>
      </c>
      <c r="BG144" s="21">
        <f t="shared" si="167"/>
        <v>0</v>
      </c>
      <c r="BH144" s="64">
        <f t="shared" si="168"/>
        <v>0</v>
      </c>
      <c r="BI144" s="65">
        <f t="shared" si="169"/>
        <v>0</v>
      </c>
      <c r="BJ144" s="65">
        <f t="shared" si="170"/>
        <v>0</v>
      </c>
      <c r="BK144" s="65">
        <f t="shared" si="171"/>
        <v>0</v>
      </c>
      <c r="BL144" s="65">
        <f t="shared" si="172"/>
        <v>0</v>
      </c>
      <c r="BM144" s="65">
        <f t="shared" si="173"/>
        <v>0</v>
      </c>
      <c r="BN144" s="65">
        <f t="shared" si="174"/>
        <v>0</v>
      </c>
      <c r="BO144" s="65">
        <f t="shared" si="175"/>
        <v>0</v>
      </c>
      <c r="BP144" s="21">
        <f t="shared" si="176"/>
        <v>0</v>
      </c>
      <c r="BQ144" s="21">
        <f t="shared" si="177"/>
        <v>0</v>
      </c>
      <c r="BR144" s="24">
        <f t="shared" si="178"/>
        <v>0</v>
      </c>
      <c r="BS144" s="20" t="str">
        <f t="shared" si="179"/>
        <v/>
      </c>
      <c r="BT144" s="340" t="e">
        <f>IF(S144="-","-",VLOOKUP($A144,KALBat!$A$10:$AR$1193,BT$9,FALSE)-S144)</f>
        <v>#N/A</v>
      </c>
      <c r="BU144" s="340" t="e">
        <f>IF(T144="-","-",VLOOKUP($A144,KALBat!$A$10:$AR$1193,BU$9,FALSE)-T144)</f>
        <v>#N/A</v>
      </c>
      <c r="BV144" s="340" t="e">
        <f>IF(U144="-","-",VLOOKUP($A144,KALBat!$A$10:$AR$1193,BV$9,FALSE)-U144)</f>
        <v>#N/A</v>
      </c>
      <c r="BW144" s="340" t="e">
        <f>IF(V144="-","-",VLOOKUP($A144,KALBat!$A$10:$AR$1193,BW$9,FALSE)-V144)</f>
        <v>#N/A</v>
      </c>
      <c r="BX144" s="340" t="e">
        <f>IF(W144="-","-",VLOOKUP($A144,KALBat!$A$10:$AR$1193,BX$9,FALSE)-W144)</f>
        <v>#N/A</v>
      </c>
      <c r="BY144" s="340" t="e">
        <f>IF(X144="-","-",VLOOKUP($A144,KALBat!$A$10:$AR$1193,BY$9,FALSE)-X144)</f>
        <v>#N/A</v>
      </c>
      <c r="BZ144" s="340" t="e">
        <f>IF(Y144="-","-",VLOOKUP($A144,KALBat!$A$10:$AR$1193,BZ$9,FALSE)-Y144)</f>
        <v>#N/A</v>
      </c>
      <c r="CA144" s="340" t="e">
        <f>IF(Z144="-","-",VLOOKUP($A144,KALBat!$A$10:$AR$1193,CA$9,FALSE)-Z144)</f>
        <v>#N/A</v>
      </c>
      <c r="CB144" s="340" t="e">
        <f>IF(AA144="-","-",VLOOKUP($A144,KALBat!$A$10:$AR$1193,CB$9,FALSE)-AA144)</f>
        <v>#N/A</v>
      </c>
      <c r="CC144" s="340" t="e">
        <f>IF(AB144="-","-",VLOOKUP($A144,KALBat!$A$10:$AR$1193,CC$9,FALSE)-AB144)</f>
        <v>#N/A</v>
      </c>
      <c r="CD144" s="340" t="e">
        <f>IF(AC144="-","-",VLOOKUP($A144,KALBat!$A$10:$AR$1193,CD$9,FALSE)-AC144)</f>
        <v>#N/A</v>
      </c>
      <c r="CE144" s="340" t="e">
        <f>IF(AD144="-","-",VLOOKUP($A144,KALBat!$A$10:$AR$1193,CE$9,FALSE)-AD144)</f>
        <v>#N/A</v>
      </c>
      <c r="CF144" s="340" t="e">
        <f>IF(AE144="-","-",VLOOKUP($A144,KALBat!$A$10:$AR$1193,CF$9,FALSE)-AE144)</f>
        <v>#N/A</v>
      </c>
      <c r="CG144" s="340" t="str">
        <f>IF(AF144="-","-",VLOOKUP($A144,KALBat!$A$10:$AR$1193,CG$9,FALSE)-AF144)</f>
        <v>-</v>
      </c>
      <c r="CH144" s="340" t="str">
        <f>IF(AG144="-","-",VLOOKUP($A144,KALBat!$A$10:$AR$1193,CH$9,FALSE)-AG144)</f>
        <v>-</v>
      </c>
      <c r="CI144" s="340" t="str">
        <f>IF(AH144="-","-",VLOOKUP($A144,KALBat!$A$10:$AR$1193,CI$9,FALSE)-AH144)</f>
        <v>-</v>
      </c>
      <c r="CJ144" s="340" t="str">
        <f>IF(AI144="-","-",VLOOKUP($A144,KALBat!$A$10:$AR$1193,CJ$9,FALSE)-AI144)</f>
        <v>-</v>
      </c>
      <c r="CK144" s="340" t="str">
        <f>IF(AJ144="-","-",VLOOKUP($A144,KALBat!$A$10:$AR$1193,CK$9,FALSE)-AJ144)</f>
        <v>-</v>
      </c>
      <c r="CL144" s="340" t="str">
        <f>IF(AK144="-","-",VLOOKUP($A144,KALBat!$A$10:$AR$1193,CL$9,FALSE)-AK144)</f>
        <v>-</v>
      </c>
      <c r="CM144" s="340" t="str">
        <f>IF(AL144="-","-",VLOOKUP($A144,KALBat!$A$10:$AR$1193,CM$9,FALSE)-AL144)</f>
        <v>-</v>
      </c>
      <c r="CN144" s="340" t="str">
        <f>IF(AM144="-","-",VLOOKUP($A144,KALBat!$A$10:$AR$1193,CN$9,FALSE)-AM144)</f>
        <v>-</v>
      </c>
      <c r="CO144" s="340" t="e">
        <f>IF(AN144="-","-",VLOOKUP($A144,KALBat!$A$10:$AR$1193,CO$9,FALSE)-AN144)</f>
        <v>#N/A</v>
      </c>
      <c r="CP144" s="340" t="e">
        <f>IF(AO144="-","-",VLOOKUP($A144,KALBat!$A$10:$AR$1193,CP$9,FALSE)-AO144)</f>
        <v>#N/A</v>
      </c>
      <c r="CQ144" s="340" t="e">
        <f>IF(AP144="-","-",VLOOKUP($A144,KALBat!$A$10:$AR$1193,CQ$9,FALSE)-AP144)</f>
        <v>#N/A</v>
      </c>
      <c r="CR144" s="340" t="e">
        <f t="shared" si="180"/>
        <v>#N/A</v>
      </c>
      <c r="CS144" s="340" t="e">
        <f t="shared" si="181"/>
        <v>#N/A</v>
      </c>
      <c r="CT144" s="340" t="e">
        <f t="shared" si="182"/>
        <v>#N/A</v>
      </c>
      <c r="CU144" s="340" t="e">
        <f t="shared" si="183"/>
        <v>#N/A</v>
      </c>
      <c r="CV144" s="340" t="e">
        <f t="shared" si="184"/>
        <v>#N/A</v>
      </c>
    </row>
    <row r="145" spans="1:100" x14ac:dyDescent="0.25">
      <c r="A145" s="340" t="str">
        <f t="shared" si="185"/>
        <v>Simon Barriault</v>
      </c>
      <c r="B145" s="339"/>
      <c r="C145" s="339"/>
      <c r="D145" s="339" t="str">
        <f t="shared" si="186"/>
        <v>-</v>
      </c>
      <c r="E145" s="339" t="str">
        <f t="shared" si="187"/>
        <v>-</v>
      </c>
      <c r="F145" s="339" t="str">
        <f t="shared" si="188"/>
        <v>K</v>
      </c>
      <c r="G145" t="s">
        <v>13</v>
      </c>
      <c r="H145" t="s">
        <v>477</v>
      </c>
      <c r="I145" s="339" t="s">
        <v>554</v>
      </c>
      <c r="J145" t="s">
        <v>553</v>
      </c>
      <c r="K145" t="s">
        <v>200</v>
      </c>
      <c r="L145">
        <v>20</v>
      </c>
      <c r="M145" t="s">
        <v>93</v>
      </c>
      <c r="N145" t="s">
        <v>94</v>
      </c>
      <c r="O145" t="s">
        <v>40</v>
      </c>
      <c r="P145" s="3" t="s">
        <v>40</v>
      </c>
      <c r="Q145" t="s">
        <v>215</v>
      </c>
      <c r="R145" s="3" t="s">
        <v>214</v>
      </c>
      <c r="S145">
        <v>1</v>
      </c>
      <c r="T145">
        <v>2</v>
      </c>
      <c r="U145">
        <v>1</v>
      </c>
      <c r="V145">
        <v>1</v>
      </c>
      <c r="W145" s="3">
        <v>1</v>
      </c>
      <c r="X145">
        <v>1</v>
      </c>
      <c r="Y145">
        <v>2</v>
      </c>
      <c r="Z145">
        <v>1</v>
      </c>
      <c r="AA145">
        <v>1</v>
      </c>
      <c r="AB145" s="3">
        <v>1</v>
      </c>
      <c r="AC145">
        <v>6</v>
      </c>
      <c r="AD145">
        <v>6</v>
      </c>
      <c r="AE145">
        <v>1</v>
      </c>
      <c r="AF145" t="s">
        <v>35</v>
      </c>
      <c r="AG145" t="s">
        <v>35</v>
      </c>
      <c r="AH145" t="s">
        <v>35</v>
      </c>
      <c r="AI145" t="s">
        <v>35</v>
      </c>
      <c r="AJ145" t="s">
        <v>35</v>
      </c>
      <c r="AK145" t="s">
        <v>35</v>
      </c>
      <c r="AL145" t="s">
        <v>35</v>
      </c>
      <c r="AM145" s="3" t="s">
        <v>35</v>
      </c>
      <c r="AN145">
        <v>1</v>
      </c>
      <c r="AO145">
        <v>1</v>
      </c>
      <c r="AP145" s="3">
        <v>1</v>
      </c>
      <c r="AQ145" t="s">
        <v>35</v>
      </c>
      <c r="AR145" s="3">
        <v>0</v>
      </c>
      <c r="AS145" s="22">
        <f t="shared" si="153"/>
        <v>-1.5</v>
      </c>
      <c r="AT145" s="23" t="str">
        <f t="shared" si="154"/>
        <v>Minors</v>
      </c>
      <c r="AU145" s="22">
        <f t="shared" si="155"/>
        <v>-1.5</v>
      </c>
      <c r="AV145" s="22" t="str">
        <f t="shared" si="156"/>
        <v>Minors</v>
      </c>
      <c r="AW145" s="23">
        <f t="shared" si="157"/>
        <v>-1.5</v>
      </c>
      <c r="AX145" s="23" t="str">
        <f t="shared" si="158"/>
        <v>Minors</v>
      </c>
      <c r="AY145" s="64">
        <f t="shared" si="159"/>
        <v>0</v>
      </c>
      <c r="AZ145" s="65">
        <f t="shared" si="160"/>
        <v>0</v>
      </c>
      <c r="BA145" s="65">
        <f t="shared" si="161"/>
        <v>0</v>
      </c>
      <c r="BB145" s="65">
        <f t="shared" si="162"/>
        <v>0</v>
      </c>
      <c r="BC145" s="65">
        <f t="shared" si="163"/>
        <v>0</v>
      </c>
      <c r="BD145" s="65">
        <f t="shared" si="164"/>
        <v>0</v>
      </c>
      <c r="BE145" s="65">
        <f t="shared" si="165"/>
        <v>0</v>
      </c>
      <c r="BF145" s="65">
        <f t="shared" si="166"/>
        <v>0</v>
      </c>
      <c r="BG145" s="21">
        <f t="shared" si="167"/>
        <v>0</v>
      </c>
      <c r="BH145" s="64">
        <f t="shared" si="168"/>
        <v>0</v>
      </c>
      <c r="BI145" s="65">
        <f t="shared" si="169"/>
        <v>0</v>
      </c>
      <c r="BJ145" s="65">
        <f t="shared" si="170"/>
        <v>0</v>
      </c>
      <c r="BK145" s="65">
        <f t="shared" si="171"/>
        <v>0</v>
      </c>
      <c r="BL145" s="65">
        <f t="shared" si="172"/>
        <v>0</v>
      </c>
      <c r="BM145" s="65">
        <f t="shared" si="173"/>
        <v>0</v>
      </c>
      <c r="BN145" s="65">
        <f t="shared" si="174"/>
        <v>0</v>
      </c>
      <c r="BO145" s="65">
        <f t="shared" si="175"/>
        <v>0</v>
      </c>
      <c r="BP145" s="21">
        <f t="shared" si="176"/>
        <v>0</v>
      </c>
      <c r="BQ145" s="21">
        <f t="shared" si="177"/>
        <v>0</v>
      </c>
      <c r="BR145" s="24">
        <f t="shared" si="178"/>
        <v>0</v>
      </c>
      <c r="BS145" s="20" t="str">
        <f t="shared" si="179"/>
        <v/>
      </c>
      <c r="BT145" s="340" t="e">
        <f>IF(S145="-","-",VLOOKUP($A145,KALBat!$A$10:$AR$1193,BT$9,FALSE)-S145)</f>
        <v>#N/A</v>
      </c>
      <c r="BU145" s="340" t="e">
        <f>IF(T145="-","-",VLOOKUP($A145,KALBat!$A$10:$AR$1193,BU$9,FALSE)-T145)</f>
        <v>#N/A</v>
      </c>
      <c r="BV145" s="340" t="e">
        <f>IF(U145="-","-",VLOOKUP($A145,KALBat!$A$10:$AR$1193,BV$9,FALSE)-U145)</f>
        <v>#N/A</v>
      </c>
      <c r="BW145" s="340" t="e">
        <f>IF(V145="-","-",VLOOKUP($A145,KALBat!$A$10:$AR$1193,BW$9,FALSE)-V145)</f>
        <v>#N/A</v>
      </c>
      <c r="BX145" s="340" t="e">
        <f>IF(W145="-","-",VLOOKUP($A145,KALBat!$A$10:$AR$1193,BX$9,FALSE)-W145)</f>
        <v>#N/A</v>
      </c>
      <c r="BY145" s="340" t="e">
        <f>IF(X145="-","-",VLOOKUP($A145,KALBat!$A$10:$AR$1193,BY$9,FALSE)-X145)</f>
        <v>#N/A</v>
      </c>
      <c r="BZ145" s="340" t="e">
        <f>IF(Y145="-","-",VLOOKUP($A145,KALBat!$A$10:$AR$1193,BZ$9,FALSE)-Y145)</f>
        <v>#N/A</v>
      </c>
      <c r="CA145" s="340" t="e">
        <f>IF(Z145="-","-",VLOOKUP($A145,KALBat!$A$10:$AR$1193,CA$9,FALSE)-Z145)</f>
        <v>#N/A</v>
      </c>
      <c r="CB145" s="340" t="e">
        <f>IF(AA145="-","-",VLOOKUP($A145,KALBat!$A$10:$AR$1193,CB$9,FALSE)-AA145)</f>
        <v>#N/A</v>
      </c>
      <c r="CC145" s="340" t="e">
        <f>IF(AB145="-","-",VLOOKUP($A145,KALBat!$A$10:$AR$1193,CC$9,FALSE)-AB145)</f>
        <v>#N/A</v>
      </c>
      <c r="CD145" s="340" t="e">
        <f>IF(AC145="-","-",VLOOKUP($A145,KALBat!$A$10:$AR$1193,CD$9,FALSE)-AC145)</f>
        <v>#N/A</v>
      </c>
      <c r="CE145" s="340" t="e">
        <f>IF(AD145="-","-",VLOOKUP($A145,KALBat!$A$10:$AR$1193,CE$9,FALSE)-AD145)</f>
        <v>#N/A</v>
      </c>
      <c r="CF145" s="340" t="e">
        <f>IF(AE145="-","-",VLOOKUP($A145,KALBat!$A$10:$AR$1193,CF$9,FALSE)-AE145)</f>
        <v>#N/A</v>
      </c>
      <c r="CG145" s="340" t="str">
        <f>IF(AF145="-","-",VLOOKUP($A145,KALBat!$A$10:$AR$1193,CG$9,FALSE)-AF145)</f>
        <v>-</v>
      </c>
      <c r="CH145" s="340" t="str">
        <f>IF(AG145="-","-",VLOOKUP($A145,KALBat!$A$10:$AR$1193,CH$9,FALSE)-AG145)</f>
        <v>-</v>
      </c>
      <c r="CI145" s="340" t="str">
        <f>IF(AH145="-","-",VLOOKUP($A145,KALBat!$A$10:$AR$1193,CI$9,FALSE)-AH145)</f>
        <v>-</v>
      </c>
      <c r="CJ145" s="340" t="str">
        <f>IF(AI145="-","-",VLOOKUP($A145,KALBat!$A$10:$AR$1193,CJ$9,FALSE)-AI145)</f>
        <v>-</v>
      </c>
      <c r="CK145" s="340" t="str">
        <f>IF(AJ145="-","-",VLOOKUP($A145,KALBat!$A$10:$AR$1193,CK$9,FALSE)-AJ145)</f>
        <v>-</v>
      </c>
      <c r="CL145" s="340" t="str">
        <f>IF(AK145="-","-",VLOOKUP($A145,KALBat!$A$10:$AR$1193,CL$9,FALSE)-AK145)</f>
        <v>-</v>
      </c>
      <c r="CM145" s="340" t="str">
        <f>IF(AL145="-","-",VLOOKUP($A145,KALBat!$A$10:$AR$1193,CM$9,FALSE)-AL145)</f>
        <v>-</v>
      </c>
      <c r="CN145" s="340" t="str">
        <f>IF(AM145="-","-",VLOOKUP($A145,KALBat!$A$10:$AR$1193,CN$9,FALSE)-AM145)</f>
        <v>-</v>
      </c>
      <c r="CO145" s="340" t="e">
        <f>IF(AN145="-","-",VLOOKUP($A145,KALBat!$A$10:$AR$1193,CO$9,FALSE)-AN145)</f>
        <v>#N/A</v>
      </c>
      <c r="CP145" s="340" t="e">
        <f>IF(AO145="-","-",VLOOKUP($A145,KALBat!$A$10:$AR$1193,CP$9,FALSE)-AO145)</f>
        <v>#N/A</v>
      </c>
      <c r="CQ145" s="340" t="e">
        <f>IF(AP145="-","-",VLOOKUP($A145,KALBat!$A$10:$AR$1193,CQ$9,FALSE)-AP145)</f>
        <v>#N/A</v>
      </c>
      <c r="CR145" s="340" t="e">
        <f t="shared" si="180"/>
        <v>#N/A</v>
      </c>
      <c r="CS145" s="340" t="e">
        <f t="shared" si="181"/>
        <v>#N/A</v>
      </c>
      <c r="CT145" s="340" t="e">
        <f t="shared" si="182"/>
        <v>#N/A</v>
      </c>
      <c r="CU145" s="340" t="e">
        <f t="shared" si="183"/>
        <v>#N/A</v>
      </c>
      <c r="CV145" s="340" t="e">
        <f t="shared" si="184"/>
        <v>#N/A</v>
      </c>
    </row>
    <row r="146" spans="1:100" x14ac:dyDescent="0.25">
      <c r="A146" s="340" t="str">
        <f t="shared" si="185"/>
        <v>Greg Bennett</v>
      </c>
      <c r="B146" s="339"/>
      <c r="C146" s="339"/>
      <c r="D146" s="339" t="str">
        <f t="shared" si="186"/>
        <v>-</v>
      </c>
      <c r="E146" s="339" t="str">
        <f t="shared" si="187"/>
        <v>-</v>
      </c>
      <c r="F146" s="339" t="str">
        <f t="shared" si="188"/>
        <v>K</v>
      </c>
      <c r="G146" t="s">
        <v>99</v>
      </c>
      <c r="H146" t="s">
        <v>557</v>
      </c>
      <c r="I146" s="339" t="s">
        <v>558</v>
      </c>
      <c r="J146" t="s">
        <v>553</v>
      </c>
      <c r="K146" t="s">
        <v>200</v>
      </c>
      <c r="L146">
        <v>21</v>
      </c>
      <c r="M146" t="s">
        <v>93</v>
      </c>
      <c r="N146" t="s">
        <v>93</v>
      </c>
      <c r="O146" t="s">
        <v>40</v>
      </c>
      <c r="P146" s="3" t="s">
        <v>36</v>
      </c>
      <c r="Q146" t="s">
        <v>215</v>
      </c>
      <c r="R146" s="3" t="s">
        <v>214</v>
      </c>
      <c r="S146">
        <v>1</v>
      </c>
      <c r="T146">
        <v>3</v>
      </c>
      <c r="U146">
        <v>1</v>
      </c>
      <c r="V146">
        <v>2</v>
      </c>
      <c r="W146" s="3">
        <v>1</v>
      </c>
      <c r="X146">
        <v>2</v>
      </c>
      <c r="Y146">
        <v>3</v>
      </c>
      <c r="Z146">
        <v>1</v>
      </c>
      <c r="AA146">
        <v>2</v>
      </c>
      <c r="AB146" s="3">
        <v>2</v>
      </c>
      <c r="AC146">
        <v>6</v>
      </c>
      <c r="AD146">
        <v>3</v>
      </c>
      <c r="AE146">
        <v>1</v>
      </c>
      <c r="AF146" t="s">
        <v>35</v>
      </c>
      <c r="AG146" t="s">
        <v>35</v>
      </c>
      <c r="AH146" t="s">
        <v>35</v>
      </c>
      <c r="AI146" t="s">
        <v>35</v>
      </c>
      <c r="AJ146" t="s">
        <v>35</v>
      </c>
      <c r="AK146" t="s">
        <v>35</v>
      </c>
      <c r="AL146" t="s">
        <v>35</v>
      </c>
      <c r="AM146" s="3" t="s">
        <v>35</v>
      </c>
      <c r="AN146">
        <v>1</v>
      </c>
      <c r="AO146">
        <v>1</v>
      </c>
      <c r="AP146" s="3">
        <v>2</v>
      </c>
      <c r="AQ146" t="s">
        <v>35</v>
      </c>
      <c r="AR146" s="3">
        <v>0</v>
      </c>
      <c r="AS146" s="22">
        <f t="shared" si="153"/>
        <v>-1.1666666666666667</v>
      </c>
      <c r="AT146" s="23" t="str">
        <f t="shared" si="154"/>
        <v>Minors</v>
      </c>
      <c r="AU146" s="22">
        <f t="shared" si="155"/>
        <v>-0.33333333333333326</v>
      </c>
      <c r="AV146" s="22" t="str">
        <f t="shared" si="156"/>
        <v>Minors</v>
      </c>
      <c r="AW146" s="23">
        <f t="shared" si="157"/>
        <v>-0.33333333333333326</v>
      </c>
      <c r="AX146" s="23" t="str">
        <f t="shared" si="158"/>
        <v>Minors</v>
      </c>
      <c r="AY146" s="64">
        <f t="shared" si="159"/>
        <v>0</v>
      </c>
      <c r="AZ146" s="65">
        <f t="shared" si="160"/>
        <v>0</v>
      </c>
      <c r="BA146" s="65">
        <f t="shared" si="161"/>
        <v>0</v>
      </c>
      <c r="BB146" s="65">
        <f t="shared" si="162"/>
        <v>0</v>
      </c>
      <c r="BC146" s="65">
        <f t="shared" si="163"/>
        <v>0</v>
      </c>
      <c r="BD146" s="65">
        <f t="shared" si="164"/>
        <v>0</v>
      </c>
      <c r="BE146" s="65">
        <f t="shared" si="165"/>
        <v>0</v>
      </c>
      <c r="BF146" s="65">
        <f t="shared" si="166"/>
        <v>0</v>
      </c>
      <c r="BG146" s="21">
        <f t="shared" si="167"/>
        <v>0</v>
      </c>
      <c r="BH146" s="64">
        <f t="shared" si="168"/>
        <v>0</v>
      </c>
      <c r="BI146" s="65">
        <f t="shared" si="169"/>
        <v>0</v>
      </c>
      <c r="BJ146" s="65">
        <f t="shared" si="170"/>
        <v>0</v>
      </c>
      <c r="BK146" s="65">
        <f t="shared" si="171"/>
        <v>0</v>
      </c>
      <c r="BL146" s="65">
        <f t="shared" si="172"/>
        <v>0</v>
      </c>
      <c r="BM146" s="65">
        <f t="shared" si="173"/>
        <v>0</v>
      </c>
      <c r="BN146" s="65">
        <f t="shared" si="174"/>
        <v>0</v>
      </c>
      <c r="BO146" s="65">
        <f t="shared" si="175"/>
        <v>0</v>
      </c>
      <c r="BP146" s="21">
        <f t="shared" si="176"/>
        <v>0</v>
      </c>
      <c r="BQ146" s="21">
        <f t="shared" si="177"/>
        <v>0</v>
      </c>
      <c r="BR146" s="24">
        <f t="shared" si="178"/>
        <v>0</v>
      </c>
      <c r="BS146" s="20" t="str">
        <f t="shared" si="179"/>
        <v/>
      </c>
      <c r="BT146" s="340" t="e">
        <f>IF(S146="-","-",VLOOKUP($A146,KALBat!$A$10:$AR$1193,BT$9,FALSE)-S146)</f>
        <v>#N/A</v>
      </c>
      <c r="BU146" s="340" t="e">
        <f>IF(T146="-","-",VLOOKUP($A146,KALBat!$A$10:$AR$1193,BU$9,FALSE)-T146)</f>
        <v>#N/A</v>
      </c>
      <c r="BV146" s="340" t="e">
        <f>IF(U146="-","-",VLOOKUP($A146,KALBat!$A$10:$AR$1193,BV$9,FALSE)-U146)</f>
        <v>#N/A</v>
      </c>
      <c r="BW146" s="340" t="e">
        <f>IF(V146="-","-",VLOOKUP($A146,KALBat!$A$10:$AR$1193,BW$9,FALSE)-V146)</f>
        <v>#N/A</v>
      </c>
      <c r="BX146" s="340" t="e">
        <f>IF(W146="-","-",VLOOKUP($A146,KALBat!$A$10:$AR$1193,BX$9,FALSE)-W146)</f>
        <v>#N/A</v>
      </c>
      <c r="BY146" s="340" t="e">
        <f>IF(X146="-","-",VLOOKUP($A146,KALBat!$A$10:$AR$1193,BY$9,FALSE)-X146)</f>
        <v>#N/A</v>
      </c>
      <c r="BZ146" s="340" t="e">
        <f>IF(Y146="-","-",VLOOKUP($A146,KALBat!$A$10:$AR$1193,BZ$9,FALSE)-Y146)</f>
        <v>#N/A</v>
      </c>
      <c r="CA146" s="340" t="e">
        <f>IF(Z146="-","-",VLOOKUP($A146,KALBat!$A$10:$AR$1193,CA$9,FALSE)-Z146)</f>
        <v>#N/A</v>
      </c>
      <c r="CB146" s="340" t="e">
        <f>IF(AA146="-","-",VLOOKUP($A146,KALBat!$A$10:$AR$1193,CB$9,FALSE)-AA146)</f>
        <v>#N/A</v>
      </c>
      <c r="CC146" s="340" t="e">
        <f>IF(AB146="-","-",VLOOKUP($A146,KALBat!$A$10:$AR$1193,CC$9,FALSE)-AB146)</f>
        <v>#N/A</v>
      </c>
      <c r="CD146" s="340" t="e">
        <f>IF(AC146="-","-",VLOOKUP($A146,KALBat!$A$10:$AR$1193,CD$9,FALSE)-AC146)</f>
        <v>#N/A</v>
      </c>
      <c r="CE146" s="340" t="e">
        <f>IF(AD146="-","-",VLOOKUP($A146,KALBat!$A$10:$AR$1193,CE$9,FALSE)-AD146)</f>
        <v>#N/A</v>
      </c>
      <c r="CF146" s="340" t="e">
        <f>IF(AE146="-","-",VLOOKUP($A146,KALBat!$A$10:$AR$1193,CF$9,FALSE)-AE146)</f>
        <v>#N/A</v>
      </c>
      <c r="CG146" s="340" t="str">
        <f>IF(AF146="-","-",VLOOKUP($A146,KALBat!$A$10:$AR$1193,CG$9,FALSE)-AF146)</f>
        <v>-</v>
      </c>
      <c r="CH146" s="340" t="str">
        <f>IF(AG146="-","-",VLOOKUP($A146,KALBat!$A$10:$AR$1193,CH$9,FALSE)-AG146)</f>
        <v>-</v>
      </c>
      <c r="CI146" s="340" t="str">
        <f>IF(AH146="-","-",VLOOKUP($A146,KALBat!$A$10:$AR$1193,CI$9,FALSE)-AH146)</f>
        <v>-</v>
      </c>
      <c r="CJ146" s="340" t="str">
        <f>IF(AI146="-","-",VLOOKUP($A146,KALBat!$A$10:$AR$1193,CJ$9,FALSE)-AI146)</f>
        <v>-</v>
      </c>
      <c r="CK146" s="340" t="str">
        <f>IF(AJ146="-","-",VLOOKUP($A146,KALBat!$A$10:$AR$1193,CK$9,FALSE)-AJ146)</f>
        <v>-</v>
      </c>
      <c r="CL146" s="340" t="str">
        <f>IF(AK146="-","-",VLOOKUP($A146,KALBat!$A$10:$AR$1193,CL$9,FALSE)-AK146)</f>
        <v>-</v>
      </c>
      <c r="CM146" s="340" t="str">
        <f>IF(AL146="-","-",VLOOKUP($A146,KALBat!$A$10:$AR$1193,CM$9,FALSE)-AL146)</f>
        <v>-</v>
      </c>
      <c r="CN146" s="340" t="str">
        <f>IF(AM146="-","-",VLOOKUP($A146,KALBat!$A$10:$AR$1193,CN$9,FALSE)-AM146)</f>
        <v>-</v>
      </c>
      <c r="CO146" s="340" t="e">
        <f>IF(AN146="-","-",VLOOKUP($A146,KALBat!$A$10:$AR$1193,CO$9,FALSE)-AN146)</f>
        <v>#N/A</v>
      </c>
      <c r="CP146" s="340" t="e">
        <f>IF(AO146="-","-",VLOOKUP($A146,KALBat!$A$10:$AR$1193,CP$9,FALSE)-AO146)</f>
        <v>#N/A</v>
      </c>
      <c r="CQ146" s="340" t="e">
        <f>IF(AP146="-","-",VLOOKUP($A146,KALBat!$A$10:$AR$1193,CQ$9,FALSE)-AP146)</f>
        <v>#N/A</v>
      </c>
      <c r="CR146" s="340" t="e">
        <f t="shared" si="180"/>
        <v>#N/A</v>
      </c>
      <c r="CS146" s="340" t="e">
        <f t="shared" si="181"/>
        <v>#N/A</v>
      </c>
      <c r="CT146" s="340" t="e">
        <f t="shared" si="182"/>
        <v>#N/A</v>
      </c>
      <c r="CU146" s="340" t="e">
        <f t="shared" si="183"/>
        <v>#N/A</v>
      </c>
      <c r="CV146" s="340" t="e">
        <f t="shared" si="184"/>
        <v>#N/A</v>
      </c>
    </row>
    <row r="147" spans="1:100" x14ac:dyDescent="0.25">
      <c r="A147" s="340" t="str">
        <f t="shared" si="185"/>
        <v>Mariano Betancourt</v>
      </c>
      <c r="B147" s="339"/>
      <c r="C147" s="339"/>
      <c r="D147" s="339" t="str">
        <f t="shared" si="186"/>
        <v>-</v>
      </c>
      <c r="E147" s="339" t="str">
        <f t="shared" si="187"/>
        <v>-</v>
      </c>
      <c r="F147" s="339" t="str">
        <f t="shared" si="188"/>
        <v>K</v>
      </c>
      <c r="G147" t="s">
        <v>98</v>
      </c>
      <c r="H147" t="s">
        <v>559</v>
      </c>
      <c r="I147" s="339" t="s">
        <v>560</v>
      </c>
      <c r="J147" t="s">
        <v>468</v>
      </c>
      <c r="K147" t="s">
        <v>18</v>
      </c>
      <c r="L147">
        <v>17</v>
      </c>
      <c r="M147" t="s">
        <v>94</v>
      </c>
      <c r="N147" t="s">
        <v>94</v>
      </c>
      <c r="O147" t="s">
        <v>40</v>
      </c>
      <c r="P147" s="3" t="s">
        <v>40</v>
      </c>
      <c r="Q147" t="s">
        <v>215</v>
      </c>
      <c r="R147" s="3" t="s">
        <v>215</v>
      </c>
      <c r="S147">
        <v>1</v>
      </c>
      <c r="T147">
        <v>1</v>
      </c>
      <c r="U147">
        <v>1</v>
      </c>
      <c r="V147">
        <v>1</v>
      </c>
      <c r="W147" s="3">
        <v>1</v>
      </c>
      <c r="X147">
        <v>5</v>
      </c>
      <c r="Y147">
        <v>1</v>
      </c>
      <c r="Z147">
        <v>2</v>
      </c>
      <c r="AA147">
        <v>1</v>
      </c>
      <c r="AB147" s="3">
        <v>4</v>
      </c>
      <c r="AC147">
        <v>4</v>
      </c>
      <c r="AD147">
        <v>2</v>
      </c>
      <c r="AE147">
        <v>1</v>
      </c>
      <c r="AF147" t="s">
        <v>35</v>
      </c>
      <c r="AG147" t="s">
        <v>35</v>
      </c>
      <c r="AH147" t="s">
        <v>35</v>
      </c>
      <c r="AI147" t="s">
        <v>35</v>
      </c>
      <c r="AJ147" t="s">
        <v>35</v>
      </c>
      <c r="AK147" t="s">
        <v>35</v>
      </c>
      <c r="AL147" t="s">
        <v>35</v>
      </c>
      <c r="AM147" s="3" t="s">
        <v>35</v>
      </c>
      <c r="AN147">
        <v>1</v>
      </c>
      <c r="AO147">
        <v>1</v>
      </c>
      <c r="AP147" s="3">
        <v>1</v>
      </c>
      <c r="AQ147" t="s">
        <v>35</v>
      </c>
      <c r="AR147" s="3">
        <v>0</v>
      </c>
      <c r="AS147" s="22">
        <f t="shared" si="153"/>
        <v>-1.5</v>
      </c>
      <c r="AT147" s="23" t="str">
        <f t="shared" si="154"/>
        <v>Minors</v>
      </c>
      <c r="AU147" s="22">
        <f t="shared" si="155"/>
        <v>2.1666666666666665</v>
      </c>
      <c r="AV147" s="22" t="str">
        <f t="shared" si="156"/>
        <v>Minors</v>
      </c>
      <c r="AW147" s="23">
        <f t="shared" si="157"/>
        <v>2.1666666666666665</v>
      </c>
      <c r="AX147" s="23" t="str">
        <f t="shared" si="158"/>
        <v>Minors</v>
      </c>
      <c r="AY147" s="64">
        <f t="shared" si="159"/>
        <v>0</v>
      </c>
      <c r="AZ147" s="65">
        <f t="shared" si="160"/>
        <v>0</v>
      </c>
      <c r="BA147" s="65">
        <f t="shared" si="161"/>
        <v>0</v>
      </c>
      <c r="BB147" s="65">
        <f t="shared" si="162"/>
        <v>0</v>
      </c>
      <c r="BC147" s="65">
        <f t="shared" si="163"/>
        <v>0</v>
      </c>
      <c r="BD147" s="65">
        <f t="shared" si="164"/>
        <v>0</v>
      </c>
      <c r="BE147" s="65">
        <f t="shared" si="165"/>
        <v>0</v>
      </c>
      <c r="BF147" s="65">
        <f t="shared" si="166"/>
        <v>0</v>
      </c>
      <c r="BG147" s="21">
        <f t="shared" si="167"/>
        <v>0</v>
      </c>
      <c r="BH147" s="64">
        <f t="shared" si="168"/>
        <v>0</v>
      </c>
      <c r="BI147" s="65">
        <f t="shared" si="169"/>
        <v>0</v>
      </c>
      <c r="BJ147" s="65">
        <f t="shared" si="170"/>
        <v>0</v>
      </c>
      <c r="BK147" s="65">
        <f t="shared" si="171"/>
        <v>0</v>
      </c>
      <c r="BL147" s="65">
        <f t="shared" si="172"/>
        <v>0</v>
      </c>
      <c r="BM147" s="65">
        <f t="shared" si="173"/>
        <v>0</v>
      </c>
      <c r="BN147" s="65">
        <f t="shared" si="174"/>
        <v>0</v>
      </c>
      <c r="BO147" s="65">
        <f t="shared" si="175"/>
        <v>0</v>
      </c>
      <c r="BP147" s="21">
        <f t="shared" si="176"/>
        <v>0</v>
      </c>
      <c r="BQ147" s="21">
        <f t="shared" si="177"/>
        <v>0</v>
      </c>
      <c r="BR147" s="24">
        <f t="shared" si="178"/>
        <v>0</v>
      </c>
      <c r="BS147" s="20" t="str">
        <f t="shared" si="179"/>
        <v/>
      </c>
      <c r="BT147" s="340" t="e">
        <f>IF(S147="-","-",VLOOKUP($A147,KALBat!$A$10:$AR$1193,BT$9,FALSE)-S147)</f>
        <v>#N/A</v>
      </c>
      <c r="BU147" s="340" t="e">
        <f>IF(T147="-","-",VLOOKUP($A147,KALBat!$A$10:$AR$1193,BU$9,FALSE)-T147)</f>
        <v>#N/A</v>
      </c>
      <c r="BV147" s="340" t="e">
        <f>IF(U147="-","-",VLOOKUP($A147,KALBat!$A$10:$AR$1193,BV$9,FALSE)-U147)</f>
        <v>#N/A</v>
      </c>
      <c r="BW147" s="340" t="e">
        <f>IF(V147="-","-",VLOOKUP($A147,KALBat!$A$10:$AR$1193,BW$9,FALSE)-V147)</f>
        <v>#N/A</v>
      </c>
      <c r="BX147" s="340" t="e">
        <f>IF(W147="-","-",VLOOKUP($A147,KALBat!$A$10:$AR$1193,BX$9,FALSE)-W147)</f>
        <v>#N/A</v>
      </c>
      <c r="BY147" s="340" t="e">
        <f>IF(X147="-","-",VLOOKUP($A147,KALBat!$A$10:$AR$1193,BY$9,FALSE)-X147)</f>
        <v>#N/A</v>
      </c>
      <c r="BZ147" s="340" t="e">
        <f>IF(Y147="-","-",VLOOKUP($A147,KALBat!$A$10:$AR$1193,BZ$9,FALSE)-Y147)</f>
        <v>#N/A</v>
      </c>
      <c r="CA147" s="340" t="e">
        <f>IF(Z147="-","-",VLOOKUP($A147,KALBat!$A$10:$AR$1193,CA$9,FALSE)-Z147)</f>
        <v>#N/A</v>
      </c>
      <c r="CB147" s="340" t="e">
        <f>IF(AA147="-","-",VLOOKUP($A147,KALBat!$A$10:$AR$1193,CB$9,FALSE)-AA147)</f>
        <v>#N/A</v>
      </c>
      <c r="CC147" s="340" t="e">
        <f>IF(AB147="-","-",VLOOKUP($A147,KALBat!$A$10:$AR$1193,CC$9,FALSE)-AB147)</f>
        <v>#N/A</v>
      </c>
      <c r="CD147" s="340" t="e">
        <f>IF(AC147="-","-",VLOOKUP($A147,KALBat!$A$10:$AR$1193,CD$9,FALSE)-AC147)</f>
        <v>#N/A</v>
      </c>
      <c r="CE147" s="340" t="e">
        <f>IF(AD147="-","-",VLOOKUP($A147,KALBat!$A$10:$AR$1193,CE$9,FALSE)-AD147)</f>
        <v>#N/A</v>
      </c>
      <c r="CF147" s="340" t="e">
        <f>IF(AE147="-","-",VLOOKUP($A147,KALBat!$A$10:$AR$1193,CF$9,FALSE)-AE147)</f>
        <v>#N/A</v>
      </c>
      <c r="CG147" s="340" t="str">
        <f>IF(AF147="-","-",VLOOKUP($A147,KALBat!$A$10:$AR$1193,CG$9,FALSE)-AF147)</f>
        <v>-</v>
      </c>
      <c r="CH147" s="340" t="str">
        <f>IF(AG147="-","-",VLOOKUP($A147,KALBat!$A$10:$AR$1193,CH$9,FALSE)-AG147)</f>
        <v>-</v>
      </c>
      <c r="CI147" s="340" t="str">
        <f>IF(AH147="-","-",VLOOKUP($A147,KALBat!$A$10:$AR$1193,CI$9,FALSE)-AH147)</f>
        <v>-</v>
      </c>
      <c r="CJ147" s="340" t="str">
        <f>IF(AI147="-","-",VLOOKUP($A147,KALBat!$A$10:$AR$1193,CJ$9,FALSE)-AI147)</f>
        <v>-</v>
      </c>
      <c r="CK147" s="340" t="str">
        <f>IF(AJ147="-","-",VLOOKUP($A147,KALBat!$A$10:$AR$1193,CK$9,FALSE)-AJ147)</f>
        <v>-</v>
      </c>
      <c r="CL147" s="340" t="str">
        <f>IF(AK147="-","-",VLOOKUP($A147,KALBat!$A$10:$AR$1193,CL$9,FALSE)-AK147)</f>
        <v>-</v>
      </c>
      <c r="CM147" s="340" t="str">
        <f>IF(AL147="-","-",VLOOKUP($A147,KALBat!$A$10:$AR$1193,CM$9,FALSE)-AL147)</f>
        <v>-</v>
      </c>
      <c r="CN147" s="340" t="str">
        <f>IF(AM147="-","-",VLOOKUP($A147,KALBat!$A$10:$AR$1193,CN$9,FALSE)-AM147)</f>
        <v>-</v>
      </c>
      <c r="CO147" s="340" t="e">
        <f>IF(AN147="-","-",VLOOKUP($A147,KALBat!$A$10:$AR$1193,CO$9,FALSE)-AN147)</f>
        <v>#N/A</v>
      </c>
      <c r="CP147" s="340" t="e">
        <f>IF(AO147="-","-",VLOOKUP($A147,KALBat!$A$10:$AR$1193,CP$9,FALSE)-AO147)</f>
        <v>#N/A</v>
      </c>
      <c r="CQ147" s="340" t="e">
        <f>IF(AP147="-","-",VLOOKUP($A147,KALBat!$A$10:$AR$1193,CQ$9,FALSE)-AP147)</f>
        <v>#N/A</v>
      </c>
      <c r="CR147" s="340" t="e">
        <f t="shared" si="180"/>
        <v>#N/A</v>
      </c>
      <c r="CS147" s="340" t="e">
        <f t="shared" si="181"/>
        <v>#N/A</v>
      </c>
      <c r="CT147" s="340" t="e">
        <f t="shared" si="182"/>
        <v>#N/A</v>
      </c>
      <c r="CU147" s="340" t="e">
        <f t="shared" si="183"/>
        <v>#N/A</v>
      </c>
      <c r="CV147" s="340" t="e">
        <f t="shared" si="184"/>
        <v>#N/A</v>
      </c>
    </row>
    <row r="148" spans="1:100" x14ac:dyDescent="0.25">
      <c r="A148" s="340" t="str">
        <f t="shared" si="185"/>
        <v>Mark Branch</v>
      </c>
      <c r="B148" s="339"/>
      <c r="C148" s="339"/>
      <c r="D148" s="339" t="str">
        <f t="shared" si="186"/>
        <v>-</v>
      </c>
      <c r="E148" s="339" t="str">
        <f t="shared" si="187"/>
        <v>-</v>
      </c>
      <c r="F148" s="339" t="str">
        <f t="shared" si="188"/>
        <v>K</v>
      </c>
      <c r="G148" t="s">
        <v>13</v>
      </c>
      <c r="H148" t="s">
        <v>561</v>
      </c>
      <c r="I148" s="339" t="s">
        <v>562</v>
      </c>
      <c r="J148" t="s">
        <v>531</v>
      </c>
      <c r="K148" t="s">
        <v>295</v>
      </c>
      <c r="L148">
        <v>19</v>
      </c>
      <c r="M148" t="s">
        <v>94</v>
      </c>
      <c r="N148" t="s">
        <v>94</v>
      </c>
      <c r="O148" t="s">
        <v>40</v>
      </c>
      <c r="P148" s="3" t="s">
        <v>40</v>
      </c>
      <c r="Q148" t="s">
        <v>214</v>
      </c>
      <c r="R148" s="3" t="s">
        <v>214</v>
      </c>
      <c r="S148">
        <v>1</v>
      </c>
      <c r="T148">
        <v>1</v>
      </c>
      <c r="U148">
        <v>1</v>
      </c>
      <c r="V148">
        <v>1</v>
      </c>
      <c r="W148" s="3">
        <v>1</v>
      </c>
      <c r="X148">
        <v>1</v>
      </c>
      <c r="Y148">
        <v>1</v>
      </c>
      <c r="Z148">
        <v>2</v>
      </c>
      <c r="AA148">
        <v>1</v>
      </c>
      <c r="AB148" s="3">
        <v>2</v>
      </c>
      <c r="AC148">
        <v>5</v>
      </c>
      <c r="AD148">
        <v>3</v>
      </c>
      <c r="AE148">
        <v>1</v>
      </c>
      <c r="AF148" t="s">
        <v>35</v>
      </c>
      <c r="AG148" t="s">
        <v>35</v>
      </c>
      <c r="AH148" t="s">
        <v>35</v>
      </c>
      <c r="AI148" t="s">
        <v>35</v>
      </c>
      <c r="AJ148" t="s">
        <v>35</v>
      </c>
      <c r="AK148" t="s">
        <v>35</v>
      </c>
      <c r="AL148" t="s">
        <v>35</v>
      </c>
      <c r="AM148" s="3" t="s">
        <v>35</v>
      </c>
      <c r="AN148">
        <v>3</v>
      </c>
      <c r="AO148">
        <v>1</v>
      </c>
      <c r="AP148" s="3">
        <v>2</v>
      </c>
      <c r="AQ148" t="s">
        <v>35</v>
      </c>
      <c r="AR148" s="3">
        <v>0</v>
      </c>
      <c r="AS148" s="22">
        <f t="shared" si="153"/>
        <v>-1.5</v>
      </c>
      <c r="AT148" s="23" t="str">
        <f t="shared" si="154"/>
        <v>Minors</v>
      </c>
      <c r="AU148" s="22">
        <f t="shared" si="155"/>
        <v>-1.1666666666666667</v>
      </c>
      <c r="AV148" s="22" t="str">
        <f t="shared" si="156"/>
        <v>Minors</v>
      </c>
      <c r="AW148" s="23">
        <f t="shared" si="157"/>
        <v>-1.1666666666666667</v>
      </c>
      <c r="AX148" s="23" t="str">
        <f t="shared" si="158"/>
        <v>Minors</v>
      </c>
      <c r="AY148" s="64">
        <f t="shared" si="159"/>
        <v>0</v>
      </c>
      <c r="AZ148" s="65">
        <f t="shared" si="160"/>
        <v>0</v>
      </c>
      <c r="BA148" s="65">
        <f t="shared" si="161"/>
        <v>0</v>
      </c>
      <c r="BB148" s="65">
        <f t="shared" si="162"/>
        <v>0</v>
      </c>
      <c r="BC148" s="65">
        <f t="shared" si="163"/>
        <v>0</v>
      </c>
      <c r="BD148" s="65">
        <f t="shared" si="164"/>
        <v>0</v>
      </c>
      <c r="BE148" s="65">
        <f t="shared" si="165"/>
        <v>0</v>
      </c>
      <c r="BF148" s="65">
        <f t="shared" si="166"/>
        <v>0</v>
      </c>
      <c r="BG148" s="21">
        <f t="shared" si="167"/>
        <v>0</v>
      </c>
      <c r="BH148" s="64">
        <f t="shared" si="168"/>
        <v>0</v>
      </c>
      <c r="BI148" s="65">
        <f t="shared" si="169"/>
        <v>0</v>
      </c>
      <c r="BJ148" s="65">
        <f t="shared" si="170"/>
        <v>0</v>
      </c>
      <c r="BK148" s="65">
        <f t="shared" si="171"/>
        <v>0</v>
      </c>
      <c r="BL148" s="65">
        <f t="shared" si="172"/>
        <v>0</v>
      </c>
      <c r="BM148" s="65">
        <f t="shared" si="173"/>
        <v>0</v>
      </c>
      <c r="BN148" s="65">
        <f t="shared" si="174"/>
        <v>0</v>
      </c>
      <c r="BO148" s="65">
        <f t="shared" si="175"/>
        <v>0</v>
      </c>
      <c r="BP148" s="21">
        <f t="shared" si="176"/>
        <v>0</v>
      </c>
      <c r="BQ148" s="21">
        <f t="shared" si="177"/>
        <v>0</v>
      </c>
      <c r="BR148" s="24">
        <f t="shared" si="178"/>
        <v>0</v>
      </c>
      <c r="BS148" s="20" t="str">
        <f t="shared" si="179"/>
        <v/>
      </c>
      <c r="BT148" s="340" t="e">
        <f>IF(S148="-","-",VLOOKUP($A148,KALBat!$A$10:$AR$1193,BT$9,FALSE)-S148)</f>
        <v>#N/A</v>
      </c>
      <c r="BU148" s="340" t="e">
        <f>IF(T148="-","-",VLOOKUP($A148,KALBat!$A$10:$AR$1193,BU$9,FALSE)-T148)</f>
        <v>#N/A</v>
      </c>
      <c r="BV148" s="340" t="e">
        <f>IF(U148="-","-",VLOOKUP($A148,KALBat!$A$10:$AR$1193,BV$9,FALSE)-U148)</f>
        <v>#N/A</v>
      </c>
      <c r="BW148" s="340" t="e">
        <f>IF(V148="-","-",VLOOKUP($A148,KALBat!$A$10:$AR$1193,BW$9,FALSE)-V148)</f>
        <v>#N/A</v>
      </c>
      <c r="BX148" s="340" t="e">
        <f>IF(W148="-","-",VLOOKUP($A148,KALBat!$A$10:$AR$1193,BX$9,FALSE)-W148)</f>
        <v>#N/A</v>
      </c>
      <c r="BY148" s="340" t="e">
        <f>IF(X148="-","-",VLOOKUP($A148,KALBat!$A$10:$AR$1193,BY$9,FALSE)-X148)</f>
        <v>#N/A</v>
      </c>
      <c r="BZ148" s="340" t="e">
        <f>IF(Y148="-","-",VLOOKUP($A148,KALBat!$A$10:$AR$1193,BZ$9,FALSE)-Y148)</f>
        <v>#N/A</v>
      </c>
      <c r="CA148" s="340" t="e">
        <f>IF(Z148="-","-",VLOOKUP($A148,KALBat!$A$10:$AR$1193,CA$9,FALSE)-Z148)</f>
        <v>#N/A</v>
      </c>
      <c r="CB148" s="340" t="e">
        <f>IF(AA148="-","-",VLOOKUP($A148,KALBat!$A$10:$AR$1193,CB$9,FALSE)-AA148)</f>
        <v>#N/A</v>
      </c>
      <c r="CC148" s="340" t="e">
        <f>IF(AB148="-","-",VLOOKUP($A148,KALBat!$A$10:$AR$1193,CC$9,FALSE)-AB148)</f>
        <v>#N/A</v>
      </c>
      <c r="CD148" s="340" t="e">
        <f>IF(AC148="-","-",VLOOKUP($A148,KALBat!$A$10:$AR$1193,CD$9,FALSE)-AC148)</f>
        <v>#N/A</v>
      </c>
      <c r="CE148" s="340" t="e">
        <f>IF(AD148="-","-",VLOOKUP($A148,KALBat!$A$10:$AR$1193,CE$9,FALSE)-AD148)</f>
        <v>#N/A</v>
      </c>
      <c r="CF148" s="340" t="e">
        <f>IF(AE148="-","-",VLOOKUP($A148,KALBat!$A$10:$AR$1193,CF$9,FALSE)-AE148)</f>
        <v>#N/A</v>
      </c>
      <c r="CG148" s="340" t="str">
        <f>IF(AF148="-","-",VLOOKUP($A148,KALBat!$A$10:$AR$1193,CG$9,FALSE)-AF148)</f>
        <v>-</v>
      </c>
      <c r="CH148" s="340" t="str">
        <f>IF(AG148="-","-",VLOOKUP($A148,KALBat!$A$10:$AR$1193,CH$9,FALSE)-AG148)</f>
        <v>-</v>
      </c>
      <c r="CI148" s="340" t="str">
        <f>IF(AH148="-","-",VLOOKUP($A148,KALBat!$A$10:$AR$1193,CI$9,FALSE)-AH148)</f>
        <v>-</v>
      </c>
      <c r="CJ148" s="340" t="str">
        <f>IF(AI148="-","-",VLOOKUP($A148,KALBat!$A$10:$AR$1193,CJ$9,FALSE)-AI148)</f>
        <v>-</v>
      </c>
      <c r="CK148" s="340" t="str">
        <f>IF(AJ148="-","-",VLOOKUP($A148,KALBat!$A$10:$AR$1193,CK$9,FALSE)-AJ148)</f>
        <v>-</v>
      </c>
      <c r="CL148" s="340" t="str">
        <f>IF(AK148="-","-",VLOOKUP($A148,KALBat!$A$10:$AR$1193,CL$9,FALSE)-AK148)</f>
        <v>-</v>
      </c>
      <c r="CM148" s="340" t="str">
        <f>IF(AL148="-","-",VLOOKUP($A148,KALBat!$A$10:$AR$1193,CM$9,FALSE)-AL148)</f>
        <v>-</v>
      </c>
      <c r="CN148" s="340" t="str">
        <f>IF(AM148="-","-",VLOOKUP($A148,KALBat!$A$10:$AR$1193,CN$9,FALSE)-AM148)</f>
        <v>-</v>
      </c>
      <c r="CO148" s="340" t="e">
        <f>IF(AN148="-","-",VLOOKUP($A148,KALBat!$A$10:$AR$1193,CO$9,FALSE)-AN148)</f>
        <v>#N/A</v>
      </c>
      <c r="CP148" s="340" t="e">
        <f>IF(AO148="-","-",VLOOKUP($A148,KALBat!$A$10:$AR$1193,CP$9,FALSE)-AO148)</f>
        <v>#N/A</v>
      </c>
      <c r="CQ148" s="340" t="e">
        <f>IF(AP148="-","-",VLOOKUP($A148,KALBat!$A$10:$AR$1193,CQ$9,FALSE)-AP148)</f>
        <v>#N/A</v>
      </c>
      <c r="CR148" s="340" t="e">
        <f t="shared" si="180"/>
        <v>#N/A</v>
      </c>
      <c r="CS148" s="340" t="e">
        <f t="shared" si="181"/>
        <v>#N/A</v>
      </c>
      <c r="CT148" s="340" t="e">
        <f t="shared" si="182"/>
        <v>#N/A</v>
      </c>
      <c r="CU148" s="340" t="e">
        <f t="shared" si="183"/>
        <v>#N/A</v>
      </c>
      <c r="CV148" s="340" t="e">
        <f t="shared" si="184"/>
        <v>#N/A</v>
      </c>
    </row>
    <row r="149" spans="1:100" x14ac:dyDescent="0.25">
      <c r="A149" s="340" t="str">
        <f t="shared" si="185"/>
        <v>Paco Canó</v>
      </c>
      <c r="B149" s="339"/>
      <c r="C149" s="339"/>
      <c r="D149" s="339" t="str">
        <f t="shared" si="186"/>
        <v>-</v>
      </c>
      <c r="E149" s="339" t="str">
        <f t="shared" si="187"/>
        <v>-</v>
      </c>
      <c r="F149" s="339" t="str">
        <f t="shared" si="188"/>
        <v>K</v>
      </c>
      <c r="G149" t="s">
        <v>13</v>
      </c>
      <c r="H149" t="s">
        <v>847</v>
      </c>
      <c r="I149" s="339" t="s">
        <v>848</v>
      </c>
      <c r="J149" t="s">
        <v>531</v>
      </c>
      <c r="K149" t="s">
        <v>295</v>
      </c>
      <c r="L149">
        <v>21</v>
      </c>
      <c r="M149" t="s">
        <v>94</v>
      </c>
      <c r="N149" t="s">
        <v>94</v>
      </c>
      <c r="O149" t="s">
        <v>40</v>
      </c>
      <c r="P149" s="3" t="s">
        <v>40</v>
      </c>
      <c r="Q149" t="s">
        <v>215</v>
      </c>
      <c r="R149" s="3" t="s">
        <v>215</v>
      </c>
      <c r="S149">
        <v>1</v>
      </c>
      <c r="T149">
        <v>1</v>
      </c>
      <c r="U149">
        <v>1</v>
      </c>
      <c r="V149">
        <v>1</v>
      </c>
      <c r="W149" s="3">
        <v>1</v>
      </c>
      <c r="X149">
        <v>4</v>
      </c>
      <c r="Y149">
        <v>4</v>
      </c>
      <c r="Z149">
        <v>3</v>
      </c>
      <c r="AA149">
        <v>1</v>
      </c>
      <c r="AB149" s="3">
        <v>2</v>
      </c>
      <c r="AC149">
        <v>5</v>
      </c>
      <c r="AD149">
        <v>4</v>
      </c>
      <c r="AE149">
        <v>1</v>
      </c>
      <c r="AF149" t="s">
        <v>35</v>
      </c>
      <c r="AG149" t="s">
        <v>35</v>
      </c>
      <c r="AH149" t="s">
        <v>35</v>
      </c>
      <c r="AI149" t="s">
        <v>35</v>
      </c>
      <c r="AJ149" t="s">
        <v>35</v>
      </c>
      <c r="AK149" t="s">
        <v>35</v>
      </c>
      <c r="AL149" t="s">
        <v>35</v>
      </c>
      <c r="AM149" s="3" t="s">
        <v>35</v>
      </c>
      <c r="AN149">
        <v>2</v>
      </c>
      <c r="AO149">
        <v>1</v>
      </c>
      <c r="AP149" s="3">
        <v>1</v>
      </c>
      <c r="AQ149" t="s">
        <v>35</v>
      </c>
      <c r="AR149" s="3">
        <v>0</v>
      </c>
      <c r="AS149" s="22">
        <f t="shared" si="153"/>
        <v>-1.5</v>
      </c>
      <c r="AT149" s="23" t="str">
        <f t="shared" si="154"/>
        <v>Minors</v>
      </c>
      <c r="AU149" s="22">
        <f t="shared" si="155"/>
        <v>1.6666666666666665</v>
      </c>
      <c r="AV149" s="22" t="str">
        <f t="shared" si="156"/>
        <v>Minors</v>
      </c>
      <c r="AW149" s="23">
        <f t="shared" si="157"/>
        <v>1.6666666666666665</v>
      </c>
      <c r="AX149" s="23" t="str">
        <f t="shared" si="158"/>
        <v>Minors</v>
      </c>
      <c r="AY149" s="64">
        <f t="shared" si="159"/>
        <v>0</v>
      </c>
      <c r="AZ149" s="65">
        <f t="shared" si="160"/>
        <v>0</v>
      </c>
      <c r="BA149" s="65">
        <f t="shared" si="161"/>
        <v>0</v>
      </c>
      <c r="BB149" s="65">
        <f t="shared" si="162"/>
        <v>0</v>
      </c>
      <c r="BC149" s="65">
        <f t="shared" si="163"/>
        <v>0</v>
      </c>
      <c r="BD149" s="65">
        <f t="shared" si="164"/>
        <v>0</v>
      </c>
      <c r="BE149" s="65">
        <f t="shared" si="165"/>
        <v>0</v>
      </c>
      <c r="BF149" s="65">
        <f t="shared" si="166"/>
        <v>0</v>
      </c>
      <c r="BG149" s="21">
        <f t="shared" si="167"/>
        <v>0</v>
      </c>
      <c r="BH149" s="64">
        <f t="shared" si="168"/>
        <v>0</v>
      </c>
      <c r="BI149" s="65">
        <f t="shared" si="169"/>
        <v>0</v>
      </c>
      <c r="BJ149" s="65">
        <f t="shared" si="170"/>
        <v>0</v>
      </c>
      <c r="BK149" s="65">
        <f t="shared" si="171"/>
        <v>0</v>
      </c>
      <c r="BL149" s="65">
        <f t="shared" si="172"/>
        <v>0</v>
      </c>
      <c r="BM149" s="65">
        <f t="shared" si="173"/>
        <v>0</v>
      </c>
      <c r="BN149" s="65">
        <f t="shared" si="174"/>
        <v>0</v>
      </c>
      <c r="BO149" s="65">
        <f t="shared" si="175"/>
        <v>0</v>
      </c>
      <c r="BP149" s="21">
        <f t="shared" si="176"/>
        <v>0</v>
      </c>
      <c r="BQ149" s="21">
        <f t="shared" si="177"/>
        <v>0</v>
      </c>
      <c r="BR149" s="24">
        <f t="shared" si="178"/>
        <v>0</v>
      </c>
      <c r="BS149" s="20" t="str">
        <f t="shared" si="179"/>
        <v/>
      </c>
      <c r="BT149" s="340" t="e">
        <f>IF(S149="-","-",VLOOKUP($A149,KALBat!$A$10:$AR$1193,BT$9,FALSE)-S149)</f>
        <v>#N/A</v>
      </c>
      <c r="BU149" s="340" t="e">
        <f>IF(T149="-","-",VLOOKUP($A149,KALBat!$A$10:$AR$1193,BU$9,FALSE)-T149)</f>
        <v>#N/A</v>
      </c>
      <c r="BV149" s="340" t="e">
        <f>IF(U149="-","-",VLOOKUP($A149,KALBat!$A$10:$AR$1193,BV$9,FALSE)-U149)</f>
        <v>#N/A</v>
      </c>
      <c r="BW149" s="340" t="e">
        <f>IF(V149="-","-",VLOOKUP($A149,KALBat!$A$10:$AR$1193,BW$9,FALSE)-V149)</f>
        <v>#N/A</v>
      </c>
      <c r="BX149" s="340" t="e">
        <f>IF(W149="-","-",VLOOKUP($A149,KALBat!$A$10:$AR$1193,BX$9,FALSE)-W149)</f>
        <v>#N/A</v>
      </c>
      <c r="BY149" s="340" t="e">
        <f>IF(X149="-","-",VLOOKUP($A149,KALBat!$A$10:$AR$1193,BY$9,FALSE)-X149)</f>
        <v>#N/A</v>
      </c>
      <c r="BZ149" s="340" t="e">
        <f>IF(Y149="-","-",VLOOKUP($A149,KALBat!$A$10:$AR$1193,BZ$9,FALSE)-Y149)</f>
        <v>#N/A</v>
      </c>
      <c r="CA149" s="340" t="e">
        <f>IF(Z149="-","-",VLOOKUP($A149,KALBat!$A$10:$AR$1193,CA$9,FALSE)-Z149)</f>
        <v>#N/A</v>
      </c>
      <c r="CB149" s="340" t="e">
        <f>IF(AA149="-","-",VLOOKUP($A149,KALBat!$A$10:$AR$1193,CB$9,FALSE)-AA149)</f>
        <v>#N/A</v>
      </c>
      <c r="CC149" s="340" t="e">
        <f>IF(AB149="-","-",VLOOKUP($A149,KALBat!$A$10:$AR$1193,CC$9,FALSE)-AB149)</f>
        <v>#N/A</v>
      </c>
      <c r="CD149" s="340" t="e">
        <f>IF(AC149="-","-",VLOOKUP($A149,KALBat!$A$10:$AR$1193,CD$9,FALSE)-AC149)</f>
        <v>#N/A</v>
      </c>
      <c r="CE149" s="340" t="e">
        <f>IF(AD149="-","-",VLOOKUP($A149,KALBat!$A$10:$AR$1193,CE$9,FALSE)-AD149)</f>
        <v>#N/A</v>
      </c>
      <c r="CF149" s="340" t="e">
        <f>IF(AE149="-","-",VLOOKUP($A149,KALBat!$A$10:$AR$1193,CF$9,FALSE)-AE149)</f>
        <v>#N/A</v>
      </c>
      <c r="CG149" s="340" t="str">
        <f>IF(AF149="-","-",VLOOKUP($A149,KALBat!$A$10:$AR$1193,CG$9,FALSE)-AF149)</f>
        <v>-</v>
      </c>
      <c r="CH149" s="340" t="str">
        <f>IF(AG149="-","-",VLOOKUP($A149,KALBat!$A$10:$AR$1193,CH$9,FALSE)-AG149)</f>
        <v>-</v>
      </c>
      <c r="CI149" s="340" t="str">
        <f>IF(AH149="-","-",VLOOKUP($A149,KALBat!$A$10:$AR$1193,CI$9,FALSE)-AH149)</f>
        <v>-</v>
      </c>
      <c r="CJ149" s="340" t="str">
        <f>IF(AI149="-","-",VLOOKUP($A149,KALBat!$A$10:$AR$1193,CJ$9,FALSE)-AI149)</f>
        <v>-</v>
      </c>
      <c r="CK149" s="340" t="str">
        <f>IF(AJ149="-","-",VLOOKUP($A149,KALBat!$A$10:$AR$1193,CK$9,FALSE)-AJ149)</f>
        <v>-</v>
      </c>
      <c r="CL149" s="340" t="str">
        <f>IF(AK149="-","-",VLOOKUP($A149,KALBat!$A$10:$AR$1193,CL$9,FALSE)-AK149)</f>
        <v>-</v>
      </c>
      <c r="CM149" s="340" t="str">
        <f>IF(AL149="-","-",VLOOKUP($A149,KALBat!$A$10:$AR$1193,CM$9,FALSE)-AL149)</f>
        <v>-</v>
      </c>
      <c r="CN149" s="340" t="str">
        <f>IF(AM149="-","-",VLOOKUP($A149,KALBat!$A$10:$AR$1193,CN$9,FALSE)-AM149)</f>
        <v>-</v>
      </c>
      <c r="CO149" s="340" t="e">
        <f>IF(AN149="-","-",VLOOKUP($A149,KALBat!$A$10:$AR$1193,CO$9,FALSE)-AN149)</f>
        <v>#N/A</v>
      </c>
      <c r="CP149" s="340" t="e">
        <f>IF(AO149="-","-",VLOOKUP($A149,KALBat!$A$10:$AR$1193,CP$9,FALSE)-AO149)</f>
        <v>#N/A</v>
      </c>
      <c r="CQ149" s="340" t="e">
        <f>IF(AP149="-","-",VLOOKUP($A149,KALBat!$A$10:$AR$1193,CQ$9,FALSE)-AP149)</f>
        <v>#N/A</v>
      </c>
      <c r="CR149" s="340" t="e">
        <f t="shared" si="180"/>
        <v>#N/A</v>
      </c>
      <c r="CS149" s="340" t="e">
        <f t="shared" si="181"/>
        <v>#N/A</v>
      </c>
      <c r="CT149" s="340" t="e">
        <f t="shared" si="182"/>
        <v>#N/A</v>
      </c>
      <c r="CU149" s="340" t="e">
        <f t="shared" si="183"/>
        <v>#N/A</v>
      </c>
      <c r="CV149" s="340" t="e">
        <f t="shared" si="184"/>
        <v>#N/A</v>
      </c>
    </row>
    <row r="150" spans="1:100" x14ac:dyDescent="0.25">
      <c r="A150" s="340" t="str">
        <f t="shared" si="185"/>
        <v>Jesús Carmargo</v>
      </c>
      <c r="B150" s="339"/>
      <c r="C150" s="339"/>
      <c r="D150" s="339" t="str">
        <f t="shared" si="186"/>
        <v>-</v>
      </c>
      <c r="E150" s="339" t="str">
        <f t="shared" si="187"/>
        <v>-</v>
      </c>
      <c r="F150" s="339" t="str">
        <f t="shared" si="188"/>
        <v>K</v>
      </c>
      <c r="G150" t="s">
        <v>13</v>
      </c>
      <c r="H150" t="s">
        <v>525</v>
      </c>
      <c r="I150" s="339" t="s">
        <v>839</v>
      </c>
      <c r="J150" t="s">
        <v>468</v>
      </c>
      <c r="K150" t="s">
        <v>469</v>
      </c>
      <c r="L150">
        <v>32</v>
      </c>
      <c r="M150" t="s">
        <v>96</v>
      </c>
      <c r="N150" t="s">
        <v>94</v>
      </c>
      <c r="O150" t="s">
        <v>34</v>
      </c>
      <c r="P150" s="3" t="s">
        <v>34</v>
      </c>
      <c r="Q150" t="s">
        <v>213</v>
      </c>
      <c r="R150" s="3" t="s">
        <v>213</v>
      </c>
      <c r="S150">
        <v>1</v>
      </c>
      <c r="T150">
        <v>3</v>
      </c>
      <c r="U150">
        <v>1</v>
      </c>
      <c r="V150">
        <v>2</v>
      </c>
      <c r="W150" s="3">
        <v>2</v>
      </c>
      <c r="X150">
        <v>1</v>
      </c>
      <c r="Y150">
        <v>3</v>
      </c>
      <c r="Z150">
        <v>1</v>
      </c>
      <c r="AA150">
        <v>2</v>
      </c>
      <c r="AB150" s="3">
        <v>3</v>
      </c>
      <c r="AC150">
        <v>6</v>
      </c>
      <c r="AD150">
        <v>2</v>
      </c>
      <c r="AE150">
        <v>1</v>
      </c>
      <c r="AF150" t="s">
        <v>35</v>
      </c>
      <c r="AG150" t="s">
        <v>35</v>
      </c>
      <c r="AH150" t="s">
        <v>35</v>
      </c>
      <c r="AI150" t="s">
        <v>35</v>
      </c>
      <c r="AJ150" t="s">
        <v>35</v>
      </c>
      <c r="AK150" t="s">
        <v>35</v>
      </c>
      <c r="AL150" t="s">
        <v>35</v>
      </c>
      <c r="AM150" s="3" t="s">
        <v>35</v>
      </c>
      <c r="AN150">
        <v>3</v>
      </c>
      <c r="AO150">
        <v>3</v>
      </c>
      <c r="AP150" s="3">
        <v>1</v>
      </c>
      <c r="AQ150">
        <v>1000000</v>
      </c>
      <c r="AR150" s="3">
        <v>1</v>
      </c>
      <c r="AS150" s="22">
        <f t="shared" si="153"/>
        <v>-1.1666666666666667</v>
      </c>
      <c r="AT150" s="23" t="str">
        <f t="shared" si="154"/>
        <v>Minors</v>
      </c>
      <c r="AU150" s="22">
        <f t="shared" si="155"/>
        <v>-1.1666666666666667</v>
      </c>
      <c r="AV150" s="22" t="str">
        <f t="shared" si="156"/>
        <v>Minors</v>
      </c>
      <c r="AW150" s="23">
        <f t="shared" si="157"/>
        <v>-1.1666666666666667</v>
      </c>
      <c r="AX150" s="23" t="str">
        <f t="shared" si="158"/>
        <v>Minors</v>
      </c>
      <c r="AY150" s="64">
        <f t="shared" si="159"/>
        <v>0</v>
      </c>
      <c r="AZ150" s="65">
        <f t="shared" si="160"/>
        <v>0</v>
      </c>
      <c r="BA150" s="65">
        <f t="shared" si="161"/>
        <v>0</v>
      </c>
      <c r="BB150" s="65">
        <f t="shared" si="162"/>
        <v>0</v>
      </c>
      <c r="BC150" s="65">
        <f t="shared" si="163"/>
        <v>0</v>
      </c>
      <c r="BD150" s="65">
        <f t="shared" si="164"/>
        <v>0</v>
      </c>
      <c r="BE150" s="65">
        <f t="shared" si="165"/>
        <v>0</v>
      </c>
      <c r="BF150" s="65">
        <f t="shared" si="166"/>
        <v>0</v>
      </c>
      <c r="BG150" s="21">
        <f t="shared" si="167"/>
        <v>0</v>
      </c>
      <c r="BH150" s="64">
        <f t="shared" si="168"/>
        <v>0</v>
      </c>
      <c r="BI150" s="65">
        <f t="shared" si="169"/>
        <v>0</v>
      </c>
      <c r="BJ150" s="65">
        <f t="shared" si="170"/>
        <v>0</v>
      </c>
      <c r="BK150" s="65">
        <f t="shared" si="171"/>
        <v>0</v>
      </c>
      <c r="BL150" s="65">
        <f t="shared" si="172"/>
        <v>0</v>
      </c>
      <c r="BM150" s="65">
        <f t="shared" si="173"/>
        <v>0</v>
      </c>
      <c r="BN150" s="65">
        <f t="shared" si="174"/>
        <v>0</v>
      </c>
      <c r="BO150" s="65">
        <f t="shared" si="175"/>
        <v>0</v>
      </c>
      <c r="BP150" s="21">
        <f t="shared" si="176"/>
        <v>0</v>
      </c>
      <c r="BQ150" s="21">
        <f t="shared" si="177"/>
        <v>0</v>
      </c>
      <c r="BR150" s="24">
        <f t="shared" si="178"/>
        <v>0</v>
      </c>
      <c r="BS150" s="20" t="str">
        <f t="shared" si="179"/>
        <v>Yes</v>
      </c>
      <c r="BT150" s="340" t="e">
        <f>IF(S150="-","-",VLOOKUP($A150,KALBat!$A$10:$AR$1193,BT$9,FALSE)-S150)</f>
        <v>#N/A</v>
      </c>
      <c r="BU150" s="340" t="e">
        <f>IF(T150="-","-",VLOOKUP($A150,KALBat!$A$10:$AR$1193,BU$9,FALSE)-T150)</f>
        <v>#N/A</v>
      </c>
      <c r="BV150" s="340" t="e">
        <f>IF(U150="-","-",VLOOKUP($A150,KALBat!$A$10:$AR$1193,BV$9,FALSE)-U150)</f>
        <v>#N/A</v>
      </c>
      <c r="BW150" s="340" t="e">
        <f>IF(V150="-","-",VLOOKUP($A150,KALBat!$A$10:$AR$1193,BW$9,FALSE)-V150)</f>
        <v>#N/A</v>
      </c>
      <c r="BX150" s="340" t="e">
        <f>IF(W150="-","-",VLOOKUP($A150,KALBat!$A$10:$AR$1193,BX$9,FALSE)-W150)</f>
        <v>#N/A</v>
      </c>
      <c r="BY150" s="340" t="e">
        <f>IF(X150="-","-",VLOOKUP($A150,KALBat!$A$10:$AR$1193,BY$9,FALSE)-X150)</f>
        <v>#N/A</v>
      </c>
      <c r="BZ150" s="340" t="e">
        <f>IF(Y150="-","-",VLOOKUP($A150,KALBat!$A$10:$AR$1193,BZ$9,FALSE)-Y150)</f>
        <v>#N/A</v>
      </c>
      <c r="CA150" s="340" t="e">
        <f>IF(Z150="-","-",VLOOKUP($A150,KALBat!$A$10:$AR$1193,CA$9,FALSE)-Z150)</f>
        <v>#N/A</v>
      </c>
      <c r="CB150" s="340" t="e">
        <f>IF(AA150="-","-",VLOOKUP($A150,KALBat!$A$10:$AR$1193,CB$9,FALSE)-AA150)</f>
        <v>#N/A</v>
      </c>
      <c r="CC150" s="340" t="e">
        <f>IF(AB150="-","-",VLOOKUP($A150,KALBat!$A$10:$AR$1193,CC$9,FALSE)-AB150)</f>
        <v>#N/A</v>
      </c>
      <c r="CD150" s="340" t="e">
        <f>IF(AC150="-","-",VLOOKUP($A150,KALBat!$A$10:$AR$1193,CD$9,FALSE)-AC150)</f>
        <v>#N/A</v>
      </c>
      <c r="CE150" s="340" t="e">
        <f>IF(AD150="-","-",VLOOKUP($A150,KALBat!$A$10:$AR$1193,CE$9,FALSE)-AD150)</f>
        <v>#N/A</v>
      </c>
      <c r="CF150" s="340" t="e">
        <f>IF(AE150="-","-",VLOOKUP($A150,KALBat!$A$10:$AR$1193,CF$9,FALSE)-AE150)</f>
        <v>#N/A</v>
      </c>
      <c r="CG150" s="340" t="str">
        <f>IF(AF150="-","-",VLOOKUP($A150,KALBat!$A$10:$AR$1193,CG$9,FALSE)-AF150)</f>
        <v>-</v>
      </c>
      <c r="CH150" s="340" t="str">
        <f>IF(AG150="-","-",VLOOKUP($A150,KALBat!$A$10:$AR$1193,CH$9,FALSE)-AG150)</f>
        <v>-</v>
      </c>
      <c r="CI150" s="340" t="str">
        <f>IF(AH150="-","-",VLOOKUP($A150,KALBat!$A$10:$AR$1193,CI$9,FALSE)-AH150)</f>
        <v>-</v>
      </c>
      <c r="CJ150" s="340" t="str">
        <f>IF(AI150="-","-",VLOOKUP($A150,KALBat!$A$10:$AR$1193,CJ$9,FALSE)-AI150)</f>
        <v>-</v>
      </c>
      <c r="CK150" s="340" t="str">
        <f>IF(AJ150="-","-",VLOOKUP($A150,KALBat!$A$10:$AR$1193,CK$9,FALSE)-AJ150)</f>
        <v>-</v>
      </c>
      <c r="CL150" s="340" t="str">
        <f>IF(AK150="-","-",VLOOKUP($A150,KALBat!$A$10:$AR$1193,CL$9,FALSE)-AK150)</f>
        <v>-</v>
      </c>
      <c r="CM150" s="340" t="str">
        <f>IF(AL150="-","-",VLOOKUP($A150,KALBat!$A$10:$AR$1193,CM$9,FALSE)-AL150)</f>
        <v>-</v>
      </c>
      <c r="CN150" s="340" t="str">
        <f>IF(AM150="-","-",VLOOKUP($A150,KALBat!$A$10:$AR$1193,CN$9,FALSE)-AM150)</f>
        <v>-</v>
      </c>
      <c r="CO150" s="340" t="e">
        <f>IF(AN150="-","-",VLOOKUP($A150,KALBat!$A$10:$AR$1193,CO$9,FALSE)-AN150)</f>
        <v>#N/A</v>
      </c>
      <c r="CP150" s="340" t="e">
        <f>IF(AO150="-","-",VLOOKUP($A150,KALBat!$A$10:$AR$1193,CP$9,FALSE)-AO150)</f>
        <v>#N/A</v>
      </c>
      <c r="CQ150" s="340" t="e">
        <f>IF(AP150="-","-",VLOOKUP($A150,KALBat!$A$10:$AR$1193,CQ$9,FALSE)-AP150)</f>
        <v>#N/A</v>
      </c>
      <c r="CR150" s="340" t="e">
        <f t="shared" si="180"/>
        <v>#N/A</v>
      </c>
      <c r="CS150" s="340" t="e">
        <f t="shared" si="181"/>
        <v>#N/A</v>
      </c>
      <c r="CT150" s="340" t="e">
        <f t="shared" si="182"/>
        <v>#N/A</v>
      </c>
      <c r="CU150" s="340" t="e">
        <f t="shared" si="183"/>
        <v>#N/A</v>
      </c>
      <c r="CV150" s="340" t="e">
        <f t="shared" si="184"/>
        <v>#N/A</v>
      </c>
    </row>
    <row r="151" spans="1:100" x14ac:dyDescent="0.25">
      <c r="A151" s="340" t="str">
        <f t="shared" si="185"/>
        <v>Luis Chávez</v>
      </c>
      <c r="B151" s="339"/>
      <c r="C151" s="339"/>
      <c r="D151" s="339" t="str">
        <f t="shared" si="186"/>
        <v>-</v>
      </c>
      <c r="E151" s="339" t="str">
        <f t="shared" si="187"/>
        <v>-</v>
      </c>
      <c r="F151" s="339" t="str">
        <f t="shared" si="188"/>
        <v>K</v>
      </c>
      <c r="G151" t="s">
        <v>13</v>
      </c>
      <c r="H151" t="s">
        <v>573</v>
      </c>
      <c r="I151" s="339" t="s">
        <v>572</v>
      </c>
      <c r="J151" t="s">
        <v>531</v>
      </c>
      <c r="K151" t="s">
        <v>295</v>
      </c>
      <c r="L151">
        <v>22</v>
      </c>
      <c r="M151" t="s">
        <v>94</v>
      </c>
      <c r="N151" t="s">
        <v>94</v>
      </c>
      <c r="O151" t="s">
        <v>40</v>
      </c>
      <c r="P151" s="3" t="s">
        <v>40</v>
      </c>
      <c r="Q151" t="s">
        <v>215</v>
      </c>
      <c r="R151" s="3" t="s">
        <v>214</v>
      </c>
      <c r="S151">
        <v>1</v>
      </c>
      <c r="T151">
        <v>2</v>
      </c>
      <c r="U151">
        <v>1</v>
      </c>
      <c r="V151">
        <v>1</v>
      </c>
      <c r="W151" s="3">
        <v>1</v>
      </c>
      <c r="X151">
        <v>1</v>
      </c>
      <c r="Y151">
        <v>2</v>
      </c>
      <c r="Z151">
        <v>1</v>
      </c>
      <c r="AA151">
        <v>3</v>
      </c>
      <c r="AB151" s="3">
        <v>1</v>
      </c>
      <c r="AC151">
        <v>7</v>
      </c>
      <c r="AD151">
        <v>1</v>
      </c>
      <c r="AE151">
        <v>1</v>
      </c>
      <c r="AF151" t="s">
        <v>35</v>
      </c>
      <c r="AG151" t="s">
        <v>35</v>
      </c>
      <c r="AH151" t="s">
        <v>35</v>
      </c>
      <c r="AI151" t="s">
        <v>35</v>
      </c>
      <c r="AJ151" t="s">
        <v>35</v>
      </c>
      <c r="AK151" t="s">
        <v>35</v>
      </c>
      <c r="AL151" t="s">
        <v>35</v>
      </c>
      <c r="AM151" s="3" t="s">
        <v>35</v>
      </c>
      <c r="AN151">
        <v>1</v>
      </c>
      <c r="AO151">
        <v>6</v>
      </c>
      <c r="AP151" s="3">
        <v>7</v>
      </c>
      <c r="AQ151" t="s">
        <v>35</v>
      </c>
      <c r="AR151" s="3">
        <v>0</v>
      </c>
      <c r="AS151" s="22">
        <f t="shared" si="153"/>
        <v>-1.5</v>
      </c>
      <c r="AT151" s="23" t="str">
        <f t="shared" si="154"/>
        <v>Minors</v>
      </c>
      <c r="AU151" s="22">
        <f t="shared" si="155"/>
        <v>-0.83333333333333326</v>
      </c>
      <c r="AV151" s="22" t="str">
        <f t="shared" si="156"/>
        <v>Minors</v>
      </c>
      <c r="AW151" s="23">
        <f t="shared" si="157"/>
        <v>-0.83333333333333326</v>
      </c>
      <c r="AX151" s="23" t="str">
        <f t="shared" si="158"/>
        <v>Minors</v>
      </c>
      <c r="AY151" s="64">
        <f t="shared" si="159"/>
        <v>0</v>
      </c>
      <c r="AZ151" s="65">
        <f t="shared" si="160"/>
        <v>0</v>
      </c>
      <c r="BA151" s="65">
        <f t="shared" si="161"/>
        <v>0</v>
      </c>
      <c r="BB151" s="65">
        <f t="shared" si="162"/>
        <v>0</v>
      </c>
      <c r="BC151" s="65">
        <f t="shared" si="163"/>
        <v>0</v>
      </c>
      <c r="BD151" s="65">
        <f t="shared" si="164"/>
        <v>0</v>
      </c>
      <c r="BE151" s="65">
        <f t="shared" si="165"/>
        <v>0</v>
      </c>
      <c r="BF151" s="65">
        <f t="shared" si="166"/>
        <v>0</v>
      </c>
      <c r="BG151" s="21">
        <f t="shared" si="167"/>
        <v>0</v>
      </c>
      <c r="BH151" s="64">
        <f t="shared" si="168"/>
        <v>0</v>
      </c>
      <c r="BI151" s="65">
        <f t="shared" si="169"/>
        <v>0</v>
      </c>
      <c r="BJ151" s="65">
        <f t="shared" si="170"/>
        <v>0</v>
      </c>
      <c r="BK151" s="65">
        <f t="shared" si="171"/>
        <v>0</v>
      </c>
      <c r="BL151" s="65">
        <f t="shared" si="172"/>
        <v>0</v>
      </c>
      <c r="BM151" s="65">
        <f t="shared" si="173"/>
        <v>0</v>
      </c>
      <c r="BN151" s="65">
        <f t="shared" si="174"/>
        <v>0</v>
      </c>
      <c r="BO151" s="65">
        <f t="shared" si="175"/>
        <v>0</v>
      </c>
      <c r="BP151" s="21">
        <f t="shared" si="176"/>
        <v>0</v>
      </c>
      <c r="BQ151" s="21">
        <f t="shared" si="177"/>
        <v>1</v>
      </c>
      <c r="BR151" s="24">
        <f t="shared" si="178"/>
        <v>0</v>
      </c>
      <c r="BS151" s="20" t="str">
        <f t="shared" si="179"/>
        <v/>
      </c>
      <c r="BT151" s="340" t="e">
        <f>IF(S151="-","-",VLOOKUP($A151,KALBat!$A$10:$AR$1193,BT$9,FALSE)-S151)</f>
        <v>#N/A</v>
      </c>
      <c r="BU151" s="340" t="e">
        <f>IF(T151="-","-",VLOOKUP($A151,KALBat!$A$10:$AR$1193,BU$9,FALSE)-T151)</f>
        <v>#N/A</v>
      </c>
      <c r="BV151" s="340" t="e">
        <f>IF(U151="-","-",VLOOKUP($A151,KALBat!$A$10:$AR$1193,BV$9,FALSE)-U151)</f>
        <v>#N/A</v>
      </c>
      <c r="BW151" s="340" t="e">
        <f>IF(V151="-","-",VLOOKUP($A151,KALBat!$A$10:$AR$1193,BW$9,FALSE)-V151)</f>
        <v>#N/A</v>
      </c>
      <c r="BX151" s="340" t="e">
        <f>IF(W151="-","-",VLOOKUP($A151,KALBat!$A$10:$AR$1193,BX$9,FALSE)-W151)</f>
        <v>#N/A</v>
      </c>
      <c r="BY151" s="340" t="e">
        <f>IF(X151="-","-",VLOOKUP($A151,KALBat!$A$10:$AR$1193,BY$9,FALSE)-X151)</f>
        <v>#N/A</v>
      </c>
      <c r="BZ151" s="340" t="e">
        <f>IF(Y151="-","-",VLOOKUP($A151,KALBat!$A$10:$AR$1193,BZ$9,FALSE)-Y151)</f>
        <v>#N/A</v>
      </c>
      <c r="CA151" s="340" t="e">
        <f>IF(Z151="-","-",VLOOKUP($A151,KALBat!$A$10:$AR$1193,CA$9,FALSE)-Z151)</f>
        <v>#N/A</v>
      </c>
      <c r="CB151" s="340" t="e">
        <f>IF(AA151="-","-",VLOOKUP($A151,KALBat!$A$10:$AR$1193,CB$9,FALSE)-AA151)</f>
        <v>#N/A</v>
      </c>
      <c r="CC151" s="340" t="e">
        <f>IF(AB151="-","-",VLOOKUP($A151,KALBat!$A$10:$AR$1193,CC$9,FALSE)-AB151)</f>
        <v>#N/A</v>
      </c>
      <c r="CD151" s="340" t="e">
        <f>IF(AC151="-","-",VLOOKUP($A151,KALBat!$A$10:$AR$1193,CD$9,FALSE)-AC151)</f>
        <v>#N/A</v>
      </c>
      <c r="CE151" s="340" t="e">
        <f>IF(AD151="-","-",VLOOKUP($A151,KALBat!$A$10:$AR$1193,CE$9,FALSE)-AD151)</f>
        <v>#N/A</v>
      </c>
      <c r="CF151" s="340" t="e">
        <f>IF(AE151="-","-",VLOOKUP($A151,KALBat!$A$10:$AR$1193,CF$9,FALSE)-AE151)</f>
        <v>#N/A</v>
      </c>
      <c r="CG151" s="340" t="str">
        <f>IF(AF151="-","-",VLOOKUP($A151,KALBat!$A$10:$AR$1193,CG$9,FALSE)-AF151)</f>
        <v>-</v>
      </c>
      <c r="CH151" s="340" t="str">
        <f>IF(AG151="-","-",VLOOKUP($A151,KALBat!$A$10:$AR$1193,CH$9,FALSE)-AG151)</f>
        <v>-</v>
      </c>
      <c r="CI151" s="340" t="str">
        <f>IF(AH151="-","-",VLOOKUP($A151,KALBat!$A$10:$AR$1193,CI$9,FALSE)-AH151)</f>
        <v>-</v>
      </c>
      <c r="CJ151" s="340" t="str">
        <f>IF(AI151="-","-",VLOOKUP($A151,KALBat!$A$10:$AR$1193,CJ$9,FALSE)-AI151)</f>
        <v>-</v>
      </c>
      <c r="CK151" s="340" t="str">
        <f>IF(AJ151="-","-",VLOOKUP($A151,KALBat!$A$10:$AR$1193,CK$9,FALSE)-AJ151)</f>
        <v>-</v>
      </c>
      <c r="CL151" s="340" t="str">
        <f>IF(AK151="-","-",VLOOKUP($A151,KALBat!$A$10:$AR$1193,CL$9,FALSE)-AK151)</f>
        <v>-</v>
      </c>
      <c r="CM151" s="340" t="str">
        <f>IF(AL151="-","-",VLOOKUP($A151,KALBat!$A$10:$AR$1193,CM$9,FALSE)-AL151)</f>
        <v>-</v>
      </c>
      <c r="CN151" s="340" t="str">
        <f>IF(AM151="-","-",VLOOKUP($A151,KALBat!$A$10:$AR$1193,CN$9,FALSE)-AM151)</f>
        <v>-</v>
      </c>
      <c r="CO151" s="340" t="e">
        <f>IF(AN151="-","-",VLOOKUP($A151,KALBat!$A$10:$AR$1193,CO$9,FALSE)-AN151)</f>
        <v>#N/A</v>
      </c>
      <c r="CP151" s="340" t="e">
        <f>IF(AO151="-","-",VLOOKUP($A151,KALBat!$A$10:$AR$1193,CP$9,FALSE)-AO151)</f>
        <v>#N/A</v>
      </c>
      <c r="CQ151" s="340" t="e">
        <f>IF(AP151="-","-",VLOOKUP($A151,KALBat!$A$10:$AR$1193,CQ$9,FALSE)-AP151)</f>
        <v>#N/A</v>
      </c>
      <c r="CR151" s="340" t="e">
        <f t="shared" si="180"/>
        <v>#N/A</v>
      </c>
      <c r="CS151" s="340" t="e">
        <f t="shared" si="181"/>
        <v>#N/A</v>
      </c>
      <c r="CT151" s="340" t="e">
        <f t="shared" si="182"/>
        <v>#N/A</v>
      </c>
      <c r="CU151" s="340" t="e">
        <f t="shared" si="183"/>
        <v>#N/A</v>
      </c>
      <c r="CV151" s="340" t="e">
        <f t="shared" si="184"/>
        <v>#N/A</v>
      </c>
    </row>
    <row r="152" spans="1:100" x14ac:dyDescent="0.25">
      <c r="A152" s="340" t="str">
        <f t="shared" si="185"/>
        <v>Alastair Clewes</v>
      </c>
      <c r="B152" s="339"/>
      <c r="C152" s="339"/>
      <c r="D152" s="339" t="str">
        <f t="shared" si="186"/>
        <v>-</v>
      </c>
      <c r="E152" s="339" t="str">
        <f t="shared" si="187"/>
        <v>-</v>
      </c>
      <c r="F152" s="339" t="str">
        <f t="shared" si="188"/>
        <v>K</v>
      </c>
      <c r="G152" t="s">
        <v>82</v>
      </c>
      <c r="H152" t="s">
        <v>576</v>
      </c>
      <c r="I152" s="339" t="s">
        <v>577</v>
      </c>
      <c r="J152" t="s">
        <v>468</v>
      </c>
      <c r="K152" t="s">
        <v>18</v>
      </c>
      <c r="L152">
        <v>19</v>
      </c>
      <c r="M152" t="s">
        <v>94</v>
      </c>
      <c r="N152" t="s">
        <v>94</v>
      </c>
      <c r="O152" t="s">
        <v>40</v>
      </c>
      <c r="P152" s="3" t="s">
        <v>40</v>
      </c>
      <c r="Q152" t="s">
        <v>215</v>
      </c>
      <c r="R152" s="3" t="s">
        <v>214</v>
      </c>
      <c r="S152">
        <v>1</v>
      </c>
      <c r="T152">
        <v>3</v>
      </c>
      <c r="U152">
        <v>1</v>
      </c>
      <c r="V152">
        <v>2</v>
      </c>
      <c r="W152" s="3">
        <v>1</v>
      </c>
      <c r="X152">
        <v>1</v>
      </c>
      <c r="Y152">
        <v>3</v>
      </c>
      <c r="Z152">
        <v>1</v>
      </c>
      <c r="AA152">
        <v>5</v>
      </c>
      <c r="AB152" s="3">
        <v>3</v>
      </c>
      <c r="AC152">
        <v>1</v>
      </c>
      <c r="AD152">
        <v>1</v>
      </c>
      <c r="AE152">
        <v>3</v>
      </c>
      <c r="AF152">
        <v>3</v>
      </c>
      <c r="AG152" t="s">
        <v>35</v>
      </c>
      <c r="AH152" t="s">
        <v>35</v>
      </c>
      <c r="AI152" t="s">
        <v>35</v>
      </c>
      <c r="AJ152" t="s">
        <v>35</v>
      </c>
      <c r="AK152" t="s">
        <v>35</v>
      </c>
      <c r="AL152" t="s">
        <v>35</v>
      </c>
      <c r="AM152" s="3" t="s">
        <v>35</v>
      </c>
      <c r="AN152">
        <v>1</v>
      </c>
      <c r="AO152">
        <v>1</v>
      </c>
      <c r="AP152" s="3">
        <v>1</v>
      </c>
      <c r="AQ152" t="s">
        <v>35</v>
      </c>
      <c r="AR152" s="3">
        <v>0</v>
      </c>
      <c r="AS152" s="22">
        <f t="shared" si="153"/>
        <v>-1.1666666666666667</v>
      </c>
      <c r="AT152" s="23" t="str">
        <f t="shared" si="154"/>
        <v>Minors</v>
      </c>
      <c r="AU152" s="22">
        <f t="shared" si="155"/>
        <v>-0.16666666666666652</v>
      </c>
      <c r="AV152" s="22" t="str">
        <f t="shared" si="156"/>
        <v>Minors</v>
      </c>
      <c r="AW152" s="23">
        <f t="shared" si="157"/>
        <v>-0.16666666666666652</v>
      </c>
      <c r="AX152" s="23" t="str">
        <f t="shared" si="158"/>
        <v>Minors</v>
      </c>
      <c r="AY152" s="64">
        <f t="shared" si="159"/>
        <v>0</v>
      </c>
      <c r="AZ152" s="65">
        <f t="shared" si="160"/>
        <v>0</v>
      </c>
      <c r="BA152" s="65">
        <f t="shared" si="161"/>
        <v>0</v>
      </c>
      <c r="BB152" s="65">
        <f t="shared" si="162"/>
        <v>0</v>
      </c>
      <c r="BC152" s="65">
        <f t="shared" si="163"/>
        <v>0</v>
      </c>
      <c r="BD152" s="65">
        <f t="shared" si="164"/>
        <v>0</v>
      </c>
      <c r="BE152" s="65">
        <f t="shared" si="165"/>
        <v>0</v>
      </c>
      <c r="BF152" s="65">
        <f t="shared" si="166"/>
        <v>0</v>
      </c>
      <c r="BG152" s="21">
        <f t="shared" si="167"/>
        <v>0</v>
      </c>
      <c r="BH152" s="64">
        <f t="shared" si="168"/>
        <v>0</v>
      </c>
      <c r="BI152" s="65">
        <f t="shared" si="169"/>
        <v>0</v>
      </c>
      <c r="BJ152" s="65">
        <f t="shared" si="170"/>
        <v>0</v>
      </c>
      <c r="BK152" s="65">
        <f t="shared" si="171"/>
        <v>0</v>
      </c>
      <c r="BL152" s="65">
        <f t="shared" si="172"/>
        <v>0</v>
      </c>
      <c r="BM152" s="65">
        <f t="shared" si="173"/>
        <v>0</v>
      </c>
      <c r="BN152" s="65">
        <f t="shared" si="174"/>
        <v>0</v>
      </c>
      <c r="BO152" s="65">
        <f t="shared" si="175"/>
        <v>0</v>
      </c>
      <c r="BP152" s="21">
        <f t="shared" si="176"/>
        <v>0</v>
      </c>
      <c r="BQ152" s="21">
        <f t="shared" si="177"/>
        <v>0</v>
      </c>
      <c r="BR152" s="24">
        <f t="shared" si="178"/>
        <v>0</v>
      </c>
      <c r="BS152" s="20" t="str">
        <f t="shared" si="179"/>
        <v/>
      </c>
      <c r="BT152" s="340">
        <f>IF(S152="-","-",VLOOKUP($A152,KALBat!$A$10:$AR$1193,BT$9,FALSE)-S152)</f>
        <v>1</v>
      </c>
      <c r="BU152" s="340">
        <f>IF(T152="-","-",VLOOKUP($A152,KALBat!$A$10:$AR$1193,BU$9,FALSE)-T152)</f>
        <v>0</v>
      </c>
      <c r="BV152" s="340">
        <f>IF(U152="-","-",VLOOKUP($A152,KALBat!$A$10:$AR$1193,BV$9,FALSE)-U152)</f>
        <v>0</v>
      </c>
      <c r="BW152" s="340">
        <f>IF(V152="-","-",VLOOKUP($A152,KALBat!$A$10:$AR$1193,BW$9,FALSE)-V152)</f>
        <v>0</v>
      </c>
      <c r="BX152" s="340">
        <f>IF(W152="-","-",VLOOKUP($A152,KALBat!$A$10:$AR$1193,BX$9,FALSE)-W152)</f>
        <v>1</v>
      </c>
      <c r="BY152" s="340">
        <f>IF(X152="-","-",VLOOKUP($A152,KALBat!$A$10:$AR$1193,BY$9,FALSE)-X152)</f>
        <v>1</v>
      </c>
      <c r="BZ152" s="340">
        <f>IF(Y152="-","-",VLOOKUP($A152,KALBat!$A$10:$AR$1193,BZ$9,FALSE)-Y152)</f>
        <v>0</v>
      </c>
      <c r="CA152" s="340">
        <f>IF(Z152="-","-",VLOOKUP($A152,KALBat!$A$10:$AR$1193,CA$9,FALSE)-Z152)</f>
        <v>0</v>
      </c>
      <c r="CB152" s="340">
        <f>IF(AA152="-","-",VLOOKUP($A152,KALBat!$A$10:$AR$1193,CB$9,FALSE)-AA152)</f>
        <v>0</v>
      </c>
      <c r="CC152" s="340">
        <f>IF(AB152="-","-",VLOOKUP($A152,KALBat!$A$10:$AR$1193,CC$9,FALSE)-AB152)</f>
        <v>1</v>
      </c>
      <c r="CD152" s="340">
        <f>IF(AC152="-","-",VLOOKUP($A152,KALBat!$A$10:$AR$1193,CD$9,FALSE)-AC152)</f>
        <v>0</v>
      </c>
      <c r="CE152" s="340">
        <f>IF(AD152="-","-",VLOOKUP($A152,KALBat!$A$10:$AR$1193,CE$9,FALSE)-AD152)</f>
        <v>0</v>
      </c>
      <c r="CF152" s="340">
        <f>IF(AE152="-","-",VLOOKUP($A152,KALBat!$A$10:$AR$1193,CF$9,FALSE)-AE152)</f>
        <v>0</v>
      </c>
      <c r="CG152" s="340">
        <f>IF(AF152="-","-",VLOOKUP($A152,KALBat!$A$10:$AR$1193,CG$9,FALSE)-AF152)</f>
        <v>0</v>
      </c>
      <c r="CH152" s="340" t="str">
        <f>IF(AG152="-","-",VLOOKUP($A152,KALBat!$A$10:$AR$1193,CH$9,FALSE)-AG152)</f>
        <v>-</v>
      </c>
      <c r="CI152" s="340" t="str">
        <f>IF(AH152="-","-",VLOOKUP($A152,KALBat!$A$10:$AR$1193,CI$9,FALSE)-AH152)</f>
        <v>-</v>
      </c>
      <c r="CJ152" s="340" t="str">
        <f>IF(AI152="-","-",VLOOKUP($A152,KALBat!$A$10:$AR$1193,CJ$9,FALSE)-AI152)</f>
        <v>-</v>
      </c>
      <c r="CK152" s="340" t="str">
        <f>IF(AJ152="-","-",VLOOKUP($A152,KALBat!$A$10:$AR$1193,CK$9,FALSE)-AJ152)</f>
        <v>-</v>
      </c>
      <c r="CL152" s="340" t="str">
        <f>IF(AK152="-","-",VLOOKUP($A152,KALBat!$A$10:$AR$1193,CL$9,FALSE)-AK152)</f>
        <v>-</v>
      </c>
      <c r="CM152" s="340" t="str">
        <f>IF(AL152="-","-",VLOOKUP($A152,KALBat!$A$10:$AR$1193,CM$9,FALSE)-AL152)</f>
        <v>-</v>
      </c>
      <c r="CN152" s="340" t="str">
        <f>IF(AM152="-","-",VLOOKUP($A152,KALBat!$A$10:$AR$1193,CN$9,FALSE)-AM152)</f>
        <v>-</v>
      </c>
      <c r="CO152" s="340">
        <f>IF(AN152="-","-",VLOOKUP($A152,KALBat!$A$10:$AR$1193,CO$9,FALSE)-AN152)</f>
        <v>0</v>
      </c>
      <c r="CP152" s="340">
        <f>IF(AO152="-","-",VLOOKUP($A152,KALBat!$A$10:$AR$1193,CP$9,FALSE)-AO152)</f>
        <v>0</v>
      </c>
      <c r="CQ152" s="340">
        <f>IF(AP152="-","-",VLOOKUP($A152,KALBat!$A$10:$AR$1193,CQ$9,FALSE)-AP152)</f>
        <v>0</v>
      </c>
      <c r="CR152" s="340">
        <f t="shared" si="180"/>
        <v>2</v>
      </c>
      <c r="CS152" s="340">
        <f t="shared" si="181"/>
        <v>2</v>
      </c>
      <c r="CT152" s="340">
        <f t="shared" si="182"/>
        <v>0</v>
      </c>
      <c r="CU152" s="340">
        <f t="shared" si="183"/>
        <v>0</v>
      </c>
      <c r="CV152" s="340">
        <f t="shared" si="184"/>
        <v>4</v>
      </c>
    </row>
    <row r="153" spans="1:100" x14ac:dyDescent="0.25">
      <c r="A153" s="340" t="str">
        <f t="shared" si="185"/>
        <v>Lou Conrad</v>
      </c>
      <c r="B153" s="339"/>
      <c r="C153" s="339"/>
      <c r="D153" s="339" t="str">
        <f t="shared" si="186"/>
        <v>-</v>
      </c>
      <c r="E153" s="339" t="str">
        <f t="shared" si="187"/>
        <v>-</v>
      </c>
      <c r="F153" s="339" t="str">
        <f t="shared" si="188"/>
        <v>K</v>
      </c>
      <c r="G153" t="s">
        <v>89</v>
      </c>
      <c r="H153" t="s">
        <v>578</v>
      </c>
      <c r="I153" s="339" t="s">
        <v>579</v>
      </c>
      <c r="J153" t="s">
        <v>531</v>
      </c>
      <c r="K153" t="s">
        <v>295</v>
      </c>
      <c r="L153">
        <v>21</v>
      </c>
      <c r="M153" t="s">
        <v>93</v>
      </c>
      <c r="N153" t="s">
        <v>93</v>
      </c>
      <c r="O153" t="s">
        <v>40</v>
      </c>
      <c r="P153" s="3" t="s">
        <v>40</v>
      </c>
      <c r="Q153" t="s">
        <v>214</v>
      </c>
      <c r="R153" s="3" t="s">
        <v>214</v>
      </c>
      <c r="S153">
        <v>1</v>
      </c>
      <c r="T153">
        <v>2</v>
      </c>
      <c r="U153">
        <v>3</v>
      </c>
      <c r="V153">
        <v>4</v>
      </c>
      <c r="W153" s="3">
        <v>1</v>
      </c>
      <c r="X153">
        <v>2</v>
      </c>
      <c r="Y153">
        <v>2</v>
      </c>
      <c r="Z153">
        <v>3</v>
      </c>
      <c r="AA153">
        <v>6</v>
      </c>
      <c r="AB153" s="3">
        <v>3</v>
      </c>
      <c r="AC153">
        <v>4</v>
      </c>
      <c r="AD153">
        <v>6</v>
      </c>
      <c r="AE153">
        <v>1</v>
      </c>
      <c r="AF153" t="s">
        <v>35</v>
      </c>
      <c r="AG153" t="s">
        <v>35</v>
      </c>
      <c r="AH153" t="s">
        <v>35</v>
      </c>
      <c r="AI153" t="s">
        <v>35</v>
      </c>
      <c r="AJ153" t="s">
        <v>35</v>
      </c>
      <c r="AK153">
        <v>1</v>
      </c>
      <c r="AL153">
        <v>5</v>
      </c>
      <c r="AM153" s="3">
        <v>2</v>
      </c>
      <c r="AN153">
        <v>10</v>
      </c>
      <c r="AO153">
        <v>10</v>
      </c>
      <c r="AP153" s="3">
        <v>10</v>
      </c>
      <c r="AQ153" t="s">
        <v>35</v>
      </c>
      <c r="AR153" s="3" t="s">
        <v>38</v>
      </c>
      <c r="AS153" s="22">
        <f t="shared" si="153"/>
        <v>0.16666666666666652</v>
      </c>
      <c r="AT153" s="23" t="str">
        <f t="shared" si="154"/>
        <v>Minors</v>
      </c>
      <c r="AU153" s="22">
        <f t="shared" si="155"/>
        <v>1.6666666666666665</v>
      </c>
      <c r="AV153" s="22" t="str">
        <f t="shared" si="156"/>
        <v>Minors</v>
      </c>
      <c r="AW153" s="23">
        <f t="shared" si="157"/>
        <v>1.6666666666666665</v>
      </c>
      <c r="AX153" s="23" t="str">
        <f t="shared" si="158"/>
        <v>Minors</v>
      </c>
      <c r="AY153" s="64">
        <f t="shared" si="159"/>
        <v>0</v>
      </c>
      <c r="AZ153" s="65">
        <f t="shared" si="160"/>
        <v>0</v>
      </c>
      <c r="BA153" s="65">
        <f t="shared" si="161"/>
        <v>0</v>
      </c>
      <c r="BB153" s="65">
        <f t="shared" si="162"/>
        <v>0</v>
      </c>
      <c r="BC153" s="65">
        <f t="shared" si="163"/>
        <v>0</v>
      </c>
      <c r="BD153" s="65">
        <f t="shared" si="164"/>
        <v>0</v>
      </c>
      <c r="BE153" s="65">
        <f t="shared" si="165"/>
        <v>0</v>
      </c>
      <c r="BF153" s="65">
        <f t="shared" si="166"/>
        <v>0</v>
      </c>
      <c r="BG153" s="21">
        <f t="shared" si="167"/>
        <v>0</v>
      </c>
      <c r="BH153" s="64">
        <f t="shared" si="168"/>
        <v>0</v>
      </c>
      <c r="BI153" s="65">
        <f t="shared" si="169"/>
        <v>0</v>
      </c>
      <c r="BJ153" s="65">
        <f t="shared" si="170"/>
        <v>0</v>
      </c>
      <c r="BK153" s="65">
        <f t="shared" si="171"/>
        <v>0</v>
      </c>
      <c r="BL153" s="65">
        <f t="shared" si="172"/>
        <v>0</v>
      </c>
      <c r="BM153" s="65">
        <f t="shared" si="173"/>
        <v>0</v>
      </c>
      <c r="BN153" s="65">
        <f t="shared" si="174"/>
        <v>0</v>
      </c>
      <c r="BO153" s="65">
        <f t="shared" si="175"/>
        <v>0</v>
      </c>
      <c r="BP153" s="21">
        <f t="shared" si="176"/>
        <v>0</v>
      </c>
      <c r="BQ153" s="21">
        <f t="shared" si="177"/>
        <v>6</v>
      </c>
      <c r="BR153" s="24">
        <f t="shared" si="178"/>
        <v>1</v>
      </c>
      <c r="BS153" s="20" t="str">
        <f t="shared" si="179"/>
        <v/>
      </c>
      <c r="BT153" s="340" t="e">
        <f>IF(S153="-","-",VLOOKUP($A153,KALBat!$A$10:$AR$1193,BT$9,FALSE)-S153)</f>
        <v>#N/A</v>
      </c>
      <c r="BU153" s="340" t="e">
        <f>IF(T153="-","-",VLOOKUP($A153,KALBat!$A$10:$AR$1193,BU$9,FALSE)-T153)</f>
        <v>#N/A</v>
      </c>
      <c r="BV153" s="340" t="e">
        <f>IF(U153="-","-",VLOOKUP($A153,KALBat!$A$10:$AR$1193,BV$9,FALSE)-U153)</f>
        <v>#N/A</v>
      </c>
      <c r="BW153" s="340" t="e">
        <f>IF(V153="-","-",VLOOKUP($A153,KALBat!$A$10:$AR$1193,BW$9,FALSE)-V153)</f>
        <v>#N/A</v>
      </c>
      <c r="BX153" s="340" t="e">
        <f>IF(W153="-","-",VLOOKUP($A153,KALBat!$A$10:$AR$1193,BX$9,FALSE)-W153)</f>
        <v>#N/A</v>
      </c>
      <c r="BY153" s="340" t="e">
        <f>IF(X153="-","-",VLOOKUP($A153,KALBat!$A$10:$AR$1193,BY$9,FALSE)-X153)</f>
        <v>#N/A</v>
      </c>
      <c r="BZ153" s="340" t="e">
        <f>IF(Y153="-","-",VLOOKUP($A153,KALBat!$A$10:$AR$1193,BZ$9,FALSE)-Y153)</f>
        <v>#N/A</v>
      </c>
      <c r="CA153" s="340" t="e">
        <f>IF(Z153="-","-",VLOOKUP($A153,KALBat!$A$10:$AR$1193,CA$9,FALSE)-Z153)</f>
        <v>#N/A</v>
      </c>
      <c r="CB153" s="340" t="e">
        <f>IF(AA153="-","-",VLOOKUP($A153,KALBat!$A$10:$AR$1193,CB$9,FALSE)-AA153)</f>
        <v>#N/A</v>
      </c>
      <c r="CC153" s="340" t="e">
        <f>IF(AB153="-","-",VLOOKUP($A153,KALBat!$A$10:$AR$1193,CC$9,FALSE)-AB153)</f>
        <v>#N/A</v>
      </c>
      <c r="CD153" s="340" t="e">
        <f>IF(AC153="-","-",VLOOKUP($A153,KALBat!$A$10:$AR$1193,CD$9,FALSE)-AC153)</f>
        <v>#N/A</v>
      </c>
      <c r="CE153" s="340" t="e">
        <f>IF(AD153="-","-",VLOOKUP($A153,KALBat!$A$10:$AR$1193,CE$9,FALSE)-AD153)</f>
        <v>#N/A</v>
      </c>
      <c r="CF153" s="340" t="e">
        <f>IF(AE153="-","-",VLOOKUP($A153,KALBat!$A$10:$AR$1193,CF$9,FALSE)-AE153)</f>
        <v>#N/A</v>
      </c>
      <c r="CG153" s="340" t="str">
        <f>IF(AF153="-","-",VLOOKUP($A153,KALBat!$A$10:$AR$1193,CG$9,FALSE)-AF153)</f>
        <v>-</v>
      </c>
      <c r="CH153" s="340" t="str">
        <f>IF(AG153="-","-",VLOOKUP($A153,KALBat!$A$10:$AR$1193,CH$9,FALSE)-AG153)</f>
        <v>-</v>
      </c>
      <c r="CI153" s="340" t="str">
        <f>IF(AH153="-","-",VLOOKUP($A153,KALBat!$A$10:$AR$1193,CI$9,FALSE)-AH153)</f>
        <v>-</v>
      </c>
      <c r="CJ153" s="340" t="str">
        <f>IF(AI153="-","-",VLOOKUP($A153,KALBat!$A$10:$AR$1193,CJ$9,FALSE)-AI153)</f>
        <v>-</v>
      </c>
      <c r="CK153" s="340" t="str">
        <f>IF(AJ153="-","-",VLOOKUP($A153,KALBat!$A$10:$AR$1193,CK$9,FALSE)-AJ153)</f>
        <v>-</v>
      </c>
      <c r="CL153" s="340" t="e">
        <f>IF(AK153="-","-",VLOOKUP($A153,KALBat!$A$10:$AR$1193,CL$9,FALSE)-AK153)</f>
        <v>#N/A</v>
      </c>
      <c r="CM153" s="340" t="e">
        <f>IF(AL153="-","-",VLOOKUP($A153,KALBat!$A$10:$AR$1193,CM$9,FALSE)-AL153)</f>
        <v>#N/A</v>
      </c>
      <c r="CN153" s="340" t="e">
        <f>IF(AM153="-","-",VLOOKUP($A153,KALBat!$A$10:$AR$1193,CN$9,FALSE)-AM153)</f>
        <v>#N/A</v>
      </c>
      <c r="CO153" s="340" t="e">
        <f>IF(AN153="-","-",VLOOKUP($A153,KALBat!$A$10:$AR$1193,CO$9,FALSE)-AN153)</f>
        <v>#N/A</v>
      </c>
      <c r="CP153" s="340" t="e">
        <f>IF(AO153="-","-",VLOOKUP($A153,KALBat!$A$10:$AR$1193,CP$9,FALSE)-AO153)</f>
        <v>#N/A</v>
      </c>
      <c r="CQ153" s="340" t="e">
        <f>IF(AP153="-","-",VLOOKUP($A153,KALBat!$A$10:$AR$1193,CQ$9,FALSE)-AP153)</f>
        <v>#N/A</v>
      </c>
      <c r="CR153" s="340" t="e">
        <f t="shared" si="180"/>
        <v>#N/A</v>
      </c>
      <c r="CS153" s="340" t="e">
        <f t="shared" si="181"/>
        <v>#N/A</v>
      </c>
      <c r="CT153" s="340" t="e">
        <f t="shared" si="182"/>
        <v>#N/A</v>
      </c>
      <c r="CU153" s="340" t="e">
        <f t="shared" si="183"/>
        <v>#N/A</v>
      </c>
      <c r="CV153" s="340" t="e">
        <f t="shared" si="184"/>
        <v>#N/A</v>
      </c>
    </row>
    <row r="154" spans="1:100" x14ac:dyDescent="0.25">
      <c r="A154" s="340" t="str">
        <f t="shared" si="185"/>
        <v>Juan Fernández</v>
      </c>
      <c r="B154" s="339"/>
      <c r="C154" s="339"/>
      <c r="D154" s="339" t="str">
        <f t="shared" si="186"/>
        <v>-</v>
      </c>
      <c r="E154" s="339" t="str">
        <f t="shared" si="187"/>
        <v>-</v>
      </c>
      <c r="F154" s="339" t="str">
        <f t="shared" si="188"/>
        <v>K</v>
      </c>
      <c r="G154" t="s">
        <v>98</v>
      </c>
      <c r="H154" t="s">
        <v>466</v>
      </c>
      <c r="I154" s="339" t="s">
        <v>587</v>
      </c>
      <c r="J154" t="s">
        <v>533</v>
      </c>
      <c r="K154" t="s">
        <v>199</v>
      </c>
      <c r="L154">
        <v>19</v>
      </c>
      <c r="M154" t="s">
        <v>94</v>
      </c>
      <c r="N154" t="s">
        <v>94</v>
      </c>
      <c r="O154" t="s">
        <v>40</v>
      </c>
      <c r="P154" s="3" t="s">
        <v>40</v>
      </c>
      <c r="Q154" t="s">
        <v>215</v>
      </c>
      <c r="R154" s="3" t="s">
        <v>215</v>
      </c>
      <c r="S154">
        <v>1</v>
      </c>
      <c r="T154">
        <v>1</v>
      </c>
      <c r="U154">
        <v>2</v>
      </c>
      <c r="V154">
        <v>1</v>
      </c>
      <c r="W154" s="3">
        <v>1</v>
      </c>
      <c r="X154">
        <v>1</v>
      </c>
      <c r="Y154">
        <v>1</v>
      </c>
      <c r="Z154">
        <v>2</v>
      </c>
      <c r="AA154">
        <v>2</v>
      </c>
      <c r="AB154" s="3">
        <v>1</v>
      </c>
      <c r="AC154">
        <v>6</v>
      </c>
      <c r="AD154">
        <v>4</v>
      </c>
      <c r="AE154">
        <v>1</v>
      </c>
      <c r="AF154" t="s">
        <v>35</v>
      </c>
      <c r="AG154" t="s">
        <v>35</v>
      </c>
      <c r="AH154" t="s">
        <v>35</v>
      </c>
      <c r="AI154" t="s">
        <v>35</v>
      </c>
      <c r="AJ154" t="s">
        <v>35</v>
      </c>
      <c r="AK154" t="s">
        <v>35</v>
      </c>
      <c r="AL154" t="s">
        <v>35</v>
      </c>
      <c r="AM154" s="3" t="s">
        <v>35</v>
      </c>
      <c r="AN154">
        <v>1</v>
      </c>
      <c r="AO154">
        <v>1</v>
      </c>
      <c r="AP154" s="3">
        <v>1</v>
      </c>
      <c r="AQ154" t="s">
        <v>35</v>
      </c>
      <c r="AR154" s="3">
        <v>0</v>
      </c>
      <c r="AS154" s="22">
        <f t="shared" si="153"/>
        <v>-1.1666666666666667</v>
      </c>
      <c r="AT154" s="23" t="str">
        <f t="shared" si="154"/>
        <v>Minors</v>
      </c>
      <c r="AU154" s="22">
        <f t="shared" si="155"/>
        <v>-0.83333333333333326</v>
      </c>
      <c r="AV154" s="22" t="str">
        <f t="shared" si="156"/>
        <v>Minors</v>
      </c>
      <c r="AW154" s="23">
        <f t="shared" si="157"/>
        <v>-0.83333333333333326</v>
      </c>
      <c r="AX154" s="23" t="str">
        <f t="shared" si="158"/>
        <v>Minors</v>
      </c>
      <c r="AY154" s="64">
        <f t="shared" si="159"/>
        <v>0</v>
      </c>
      <c r="AZ154" s="65">
        <f t="shared" si="160"/>
        <v>0</v>
      </c>
      <c r="BA154" s="65">
        <f t="shared" si="161"/>
        <v>0</v>
      </c>
      <c r="BB154" s="65">
        <f t="shared" si="162"/>
        <v>0</v>
      </c>
      <c r="BC154" s="65">
        <f t="shared" si="163"/>
        <v>0</v>
      </c>
      <c r="BD154" s="65">
        <f t="shared" si="164"/>
        <v>0</v>
      </c>
      <c r="BE154" s="65">
        <f t="shared" si="165"/>
        <v>0</v>
      </c>
      <c r="BF154" s="65">
        <f t="shared" si="166"/>
        <v>0</v>
      </c>
      <c r="BG154" s="21">
        <f t="shared" si="167"/>
        <v>0</v>
      </c>
      <c r="BH154" s="64">
        <f t="shared" si="168"/>
        <v>0</v>
      </c>
      <c r="BI154" s="65">
        <f t="shared" si="169"/>
        <v>0</v>
      </c>
      <c r="BJ154" s="65">
        <f t="shared" si="170"/>
        <v>0</v>
      </c>
      <c r="BK154" s="65">
        <f t="shared" si="171"/>
        <v>0</v>
      </c>
      <c r="BL154" s="65">
        <f t="shared" si="172"/>
        <v>0</v>
      </c>
      <c r="BM154" s="65">
        <f t="shared" si="173"/>
        <v>0</v>
      </c>
      <c r="BN154" s="65">
        <f t="shared" si="174"/>
        <v>0</v>
      </c>
      <c r="BO154" s="65">
        <f t="shared" si="175"/>
        <v>0</v>
      </c>
      <c r="BP154" s="21">
        <f t="shared" si="176"/>
        <v>0</v>
      </c>
      <c r="BQ154" s="21">
        <f t="shared" si="177"/>
        <v>0</v>
      </c>
      <c r="BR154" s="24">
        <f t="shared" si="178"/>
        <v>0</v>
      </c>
      <c r="BS154" s="20" t="str">
        <f t="shared" si="179"/>
        <v/>
      </c>
      <c r="BT154" s="340" t="e">
        <f>IF(S154="-","-",VLOOKUP($A154,KALBat!$A$10:$AR$1193,BT$9,FALSE)-S154)</f>
        <v>#N/A</v>
      </c>
      <c r="BU154" s="340" t="e">
        <f>IF(T154="-","-",VLOOKUP($A154,KALBat!$A$10:$AR$1193,BU$9,FALSE)-T154)</f>
        <v>#N/A</v>
      </c>
      <c r="BV154" s="340" t="e">
        <f>IF(U154="-","-",VLOOKUP($A154,KALBat!$A$10:$AR$1193,BV$9,FALSE)-U154)</f>
        <v>#N/A</v>
      </c>
      <c r="BW154" s="340" t="e">
        <f>IF(V154="-","-",VLOOKUP($A154,KALBat!$A$10:$AR$1193,BW$9,FALSE)-V154)</f>
        <v>#N/A</v>
      </c>
      <c r="BX154" s="340" t="e">
        <f>IF(W154="-","-",VLOOKUP($A154,KALBat!$A$10:$AR$1193,BX$9,FALSE)-W154)</f>
        <v>#N/A</v>
      </c>
      <c r="BY154" s="340" t="e">
        <f>IF(X154="-","-",VLOOKUP($A154,KALBat!$A$10:$AR$1193,BY$9,FALSE)-X154)</f>
        <v>#N/A</v>
      </c>
      <c r="BZ154" s="340" t="e">
        <f>IF(Y154="-","-",VLOOKUP($A154,KALBat!$A$10:$AR$1193,BZ$9,FALSE)-Y154)</f>
        <v>#N/A</v>
      </c>
      <c r="CA154" s="340" t="e">
        <f>IF(Z154="-","-",VLOOKUP($A154,KALBat!$A$10:$AR$1193,CA$9,FALSE)-Z154)</f>
        <v>#N/A</v>
      </c>
      <c r="CB154" s="340" t="e">
        <f>IF(AA154="-","-",VLOOKUP($A154,KALBat!$A$10:$AR$1193,CB$9,FALSE)-AA154)</f>
        <v>#N/A</v>
      </c>
      <c r="CC154" s="340" t="e">
        <f>IF(AB154="-","-",VLOOKUP($A154,KALBat!$A$10:$AR$1193,CC$9,FALSE)-AB154)</f>
        <v>#N/A</v>
      </c>
      <c r="CD154" s="340" t="e">
        <f>IF(AC154="-","-",VLOOKUP($A154,KALBat!$A$10:$AR$1193,CD$9,FALSE)-AC154)</f>
        <v>#N/A</v>
      </c>
      <c r="CE154" s="340" t="e">
        <f>IF(AD154="-","-",VLOOKUP($A154,KALBat!$A$10:$AR$1193,CE$9,FALSE)-AD154)</f>
        <v>#N/A</v>
      </c>
      <c r="CF154" s="340" t="e">
        <f>IF(AE154="-","-",VLOOKUP($A154,KALBat!$A$10:$AR$1193,CF$9,FALSE)-AE154)</f>
        <v>#N/A</v>
      </c>
      <c r="CG154" s="340" t="str">
        <f>IF(AF154="-","-",VLOOKUP($A154,KALBat!$A$10:$AR$1193,CG$9,FALSE)-AF154)</f>
        <v>-</v>
      </c>
      <c r="CH154" s="340" t="str">
        <f>IF(AG154="-","-",VLOOKUP($A154,KALBat!$A$10:$AR$1193,CH$9,FALSE)-AG154)</f>
        <v>-</v>
      </c>
      <c r="CI154" s="340" t="str">
        <f>IF(AH154="-","-",VLOOKUP($A154,KALBat!$A$10:$AR$1193,CI$9,FALSE)-AH154)</f>
        <v>-</v>
      </c>
      <c r="CJ154" s="340" t="str">
        <f>IF(AI154="-","-",VLOOKUP($A154,KALBat!$A$10:$AR$1193,CJ$9,FALSE)-AI154)</f>
        <v>-</v>
      </c>
      <c r="CK154" s="340" t="str">
        <f>IF(AJ154="-","-",VLOOKUP($A154,KALBat!$A$10:$AR$1193,CK$9,FALSE)-AJ154)</f>
        <v>-</v>
      </c>
      <c r="CL154" s="340" t="str">
        <f>IF(AK154="-","-",VLOOKUP($A154,KALBat!$A$10:$AR$1193,CL$9,FALSE)-AK154)</f>
        <v>-</v>
      </c>
      <c r="CM154" s="340" t="str">
        <f>IF(AL154="-","-",VLOOKUP($A154,KALBat!$A$10:$AR$1193,CM$9,FALSE)-AL154)</f>
        <v>-</v>
      </c>
      <c r="CN154" s="340" t="str">
        <f>IF(AM154="-","-",VLOOKUP($A154,KALBat!$A$10:$AR$1193,CN$9,FALSE)-AM154)</f>
        <v>-</v>
      </c>
      <c r="CO154" s="340" t="e">
        <f>IF(AN154="-","-",VLOOKUP($A154,KALBat!$A$10:$AR$1193,CO$9,FALSE)-AN154)</f>
        <v>#N/A</v>
      </c>
      <c r="CP154" s="340" t="e">
        <f>IF(AO154="-","-",VLOOKUP($A154,KALBat!$A$10:$AR$1193,CP$9,FALSE)-AO154)</f>
        <v>#N/A</v>
      </c>
      <c r="CQ154" s="340" t="e">
        <f>IF(AP154="-","-",VLOOKUP($A154,KALBat!$A$10:$AR$1193,CQ$9,FALSE)-AP154)</f>
        <v>#N/A</v>
      </c>
      <c r="CR154" s="340" t="e">
        <f t="shared" si="180"/>
        <v>#N/A</v>
      </c>
      <c r="CS154" s="340" t="e">
        <f t="shared" si="181"/>
        <v>#N/A</v>
      </c>
      <c r="CT154" s="340" t="e">
        <f t="shared" si="182"/>
        <v>#N/A</v>
      </c>
      <c r="CU154" s="340" t="e">
        <f t="shared" si="183"/>
        <v>#N/A</v>
      </c>
      <c r="CV154" s="340" t="e">
        <f t="shared" si="184"/>
        <v>#N/A</v>
      </c>
    </row>
    <row r="155" spans="1:100" x14ac:dyDescent="0.25">
      <c r="A155" s="340" t="str">
        <f t="shared" si="185"/>
        <v>Stan Ford</v>
      </c>
      <c r="B155" s="339"/>
      <c r="C155" s="339"/>
      <c r="D155" s="339" t="str">
        <f t="shared" si="186"/>
        <v>-</v>
      </c>
      <c r="E155" s="339" t="str">
        <f t="shared" si="187"/>
        <v>-</v>
      </c>
      <c r="F155" s="339" t="str">
        <f t="shared" si="188"/>
        <v>K</v>
      </c>
      <c r="G155" t="s">
        <v>13</v>
      </c>
      <c r="H155" t="s">
        <v>850</v>
      </c>
      <c r="I155" s="339" t="s">
        <v>851</v>
      </c>
      <c r="J155" t="s">
        <v>553</v>
      </c>
      <c r="K155" t="s">
        <v>200</v>
      </c>
      <c r="L155">
        <v>22</v>
      </c>
      <c r="M155" t="s">
        <v>94</v>
      </c>
      <c r="N155" t="s">
        <v>94</v>
      </c>
      <c r="O155" t="s">
        <v>40</v>
      </c>
      <c r="P155" s="3" t="s">
        <v>40</v>
      </c>
      <c r="Q155" t="s">
        <v>214</v>
      </c>
      <c r="R155" s="3" t="s">
        <v>215</v>
      </c>
      <c r="S155">
        <v>1</v>
      </c>
      <c r="T155">
        <v>2</v>
      </c>
      <c r="U155">
        <v>1</v>
      </c>
      <c r="V155">
        <v>2</v>
      </c>
      <c r="W155" s="3">
        <v>2</v>
      </c>
      <c r="X155">
        <v>2</v>
      </c>
      <c r="Y155">
        <v>2</v>
      </c>
      <c r="Z155">
        <v>1</v>
      </c>
      <c r="AA155">
        <v>4</v>
      </c>
      <c r="AB155" s="3">
        <v>2</v>
      </c>
      <c r="AC155">
        <v>6</v>
      </c>
      <c r="AD155">
        <v>2</v>
      </c>
      <c r="AE155">
        <v>1</v>
      </c>
      <c r="AF155" t="s">
        <v>35</v>
      </c>
      <c r="AG155" t="s">
        <v>35</v>
      </c>
      <c r="AH155" t="s">
        <v>35</v>
      </c>
      <c r="AI155" t="s">
        <v>35</v>
      </c>
      <c r="AJ155" t="s">
        <v>35</v>
      </c>
      <c r="AK155" t="s">
        <v>35</v>
      </c>
      <c r="AL155" t="s">
        <v>35</v>
      </c>
      <c r="AM155" s="3" t="s">
        <v>35</v>
      </c>
      <c r="AN155">
        <v>3</v>
      </c>
      <c r="AO155">
        <v>2</v>
      </c>
      <c r="AP155" s="3">
        <v>1</v>
      </c>
      <c r="AQ155" t="s">
        <v>35</v>
      </c>
      <c r="AR155" s="3">
        <v>0</v>
      </c>
      <c r="AS155" s="22">
        <f t="shared" ref="AS155:AS193" si="189">AVERAGE(S155,U155,V155)+IF(OR(S155&gt;7,AND(S155&gt;5,V155&gt;5)),0.5,0)+IF(U155&gt;7,0.25,0)+IF(S155&lt;6,-0.5*(6-S155),0)</f>
        <v>-1.1666666666666667</v>
      </c>
      <c r="AT155" s="23" t="str">
        <f t="shared" ref="AT155:AT193" si="190">IF(AS155&gt;9,"SuperStar",IF(AS155&gt;8,"Star",IF(AS155&gt;6.5,"GoodReg",IF(AS155&gt;5,"Reg",IF(AS155&gt;4,"Bench","Minors")))))</f>
        <v>Minors</v>
      </c>
      <c r="AU155" s="22">
        <f t="shared" ref="AU155:AU193" si="191">AVERAGE(X155,Z155,AA155)+IF(OR(X155&gt;7,AND(X155&gt;5,AA155&gt;5)),0.5,0)+IF(Z155&gt;7,0.25,0)+IF(X155&lt;6,-0.5*(6-X155),0)</f>
        <v>0.33333333333333348</v>
      </c>
      <c r="AV155" s="22" t="str">
        <f t="shared" ref="AV155:AV193" si="192">IF(AU155&gt;9,"SuperStar",IF(AU155&gt;8,"Star",IF(AU155&gt;6.5,"GoodReg",IF(AU155&gt;5,"Reg",IF(AU155&gt;4,"Bench","Minors")))))</f>
        <v>Minors</v>
      </c>
      <c r="AW155" s="23">
        <f t="shared" ref="AW155:AW193" si="193">MIN(AS155+(MAX(0,25-L155))^1.5,AU155)</f>
        <v>0.33333333333333348</v>
      </c>
      <c r="AX155" s="23" t="str">
        <f t="shared" ref="AX155:AX193" si="194">IF(AW155&gt;9,"SuperStar",IF(AW155&gt;8,"Star",IF(AW155&gt;6.5,"GoodReg",IF(AW155&gt;5,"Reg",IF(AW155&gt;4,"Bench","Minors")))))</f>
        <v>Minors</v>
      </c>
      <c r="AY155" s="64">
        <f t="shared" ref="AY155:AY193" si="195">IF(AND(OR(S155+V155&gt;12,AND(S155&gt;6,V155&gt;6)),AN155&gt;6,OR(AO155&gt;=AN155,AO155&gt;6)),1,0)</f>
        <v>0</v>
      </c>
      <c r="AZ155" s="65">
        <f t="shared" ref="AZ155:AZ193" si="196">IF(OR(AND(S155&gt;6,W155&gt;6),S155+V155&gt;12),1,0)</f>
        <v>0</v>
      </c>
      <c r="BA155" s="65">
        <f t="shared" ref="BA155:BA193" si="197">IF(AND(S155&gt;6,U155&gt;6,V155&gt;6),1,0)</f>
        <v>0</v>
      </c>
      <c r="BB155" s="65">
        <f t="shared" ref="BB155:BB193" si="198">IF(AND(U155&gt;7,OR(S155&gt;6,V155&gt;6)),1,0)</f>
        <v>0</v>
      </c>
      <c r="BC155" s="65">
        <f t="shared" ref="BC155:BC193" si="199">IF(AND(U155&gt;6,OR(S155&gt;6,V155&gt;6)),1,0)</f>
        <v>0</v>
      </c>
      <c r="BD155" s="65">
        <f t="shared" ref="BD155:BD193" si="200">IF(AND(OR(S155&gt;6,U155&gt;6),OR(S155&gt;6,V155&gt;6)),1,0)</f>
        <v>0</v>
      </c>
      <c r="BE155" s="65">
        <f t="shared" ref="BE155:BE193" si="201">IF(AND(S155&gt;4,OR(S155&gt;6,U155&gt;6,V155&gt;6)),1,0)</f>
        <v>0</v>
      </c>
      <c r="BF155" s="65">
        <f t="shared" ref="BF155:BF193" si="202">IF(AND(S155&gt;4,OR(S155&gt;6,T155&gt;6,U155&gt;6,V155&gt;6)),1,0)</f>
        <v>0</v>
      </c>
      <c r="BG155" s="21">
        <f t="shared" ref="BG155:BG193" si="203">IF(AND(S155&gt;4,MAX(S155:W155)&gt;6),1,0)</f>
        <v>0</v>
      </c>
      <c r="BH155" s="64">
        <f t="shared" ref="BH155:BH193" si="204">IF(AND(OR(X155+AA155&gt;12,AND(X155&gt;6,AA155&gt;6)),AN155&gt;6,OR(AO155&gt;=AN155,AO155&gt;6)),1,0)</f>
        <v>0</v>
      </c>
      <c r="BI155" s="65">
        <f t="shared" ref="BI155:BI193" si="205">IF(OR(AND(X155&gt;6,AB155&gt;6),X155+AA155&gt;12),1,0)</f>
        <v>0</v>
      </c>
      <c r="BJ155" s="65">
        <f t="shared" ref="BJ155:BJ193" si="206">IF(AND(X155&gt;6,Z155&gt;6,AA155&gt;6),1,0)</f>
        <v>0</v>
      </c>
      <c r="BK155" s="65">
        <f t="shared" ref="BK155:BK193" si="207">IF(AND(Z155&gt;7,OR(X155&gt;6,AA155&gt;6)),1,0)</f>
        <v>0</v>
      </c>
      <c r="BL155" s="65">
        <f t="shared" ref="BL155:BL193" si="208">IF(AND(Z155&gt;6,OR(X155&gt;6,AA155&gt;6)),1,0)</f>
        <v>0</v>
      </c>
      <c r="BM155" s="65">
        <f t="shared" ref="BM155:BM193" si="209">IF(AND(OR(X155&gt;6,Z155&gt;6),OR(X155&gt;6,AA155&gt;6)),1,0)</f>
        <v>0</v>
      </c>
      <c r="BN155" s="65">
        <f t="shared" ref="BN155:BN193" si="210">IF(AND(X155&gt;4,OR(X155&gt;6,Z155&gt;6,AA155&gt;6)),1,0)</f>
        <v>0</v>
      </c>
      <c r="BO155" s="65">
        <f t="shared" ref="BO155:BO193" si="211">IF(AND(X155&gt;4,OR(X155&gt;6,Y155&gt;6,Z155&gt;6,AA155&gt;6)),1,0)</f>
        <v>0</v>
      </c>
      <c r="BP155" s="21">
        <f t="shared" ref="BP155:BP193" si="212">IF(AND(X155&gt;4,MAX(X155:AB155)&gt;6),1,0)</f>
        <v>0</v>
      </c>
      <c r="BQ155" s="21">
        <f t="shared" ref="BQ155:BQ193" si="213">IF(AVERAGE(AN155:AO155)&gt;9,1,0)+IF(AVERAGE(AN155:AO155)&gt;7,1,0)+IF(AN155&gt;7,1,0)+IF(AO155&gt;7,1,0)+IF(AP155&gt;8,1,0)+IF(AP155&gt;6,1,0)</f>
        <v>0</v>
      </c>
      <c r="BR155" s="24">
        <f t="shared" ref="BR155:BR193" si="214">IF(OR(MAX(AF155,AG155,AK155,AM155)&gt;6,MAX(AH155,AI155,AJ155,AL155)&gt;7),2,IF(MAX(AF155:AM155)&gt;4,1,0))</f>
        <v>0</v>
      </c>
      <c r="BS155" s="20" t="str">
        <f t="shared" ref="BS155:BS193" si="215">IF(AR155=1,"Yes","")</f>
        <v/>
      </c>
      <c r="BT155" s="340" t="e">
        <f>IF(S155="-","-",VLOOKUP($A155,KALBat!$A$10:$AR$1193,BT$9,FALSE)-S155)</f>
        <v>#N/A</v>
      </c>
      <c r="BU155" s="340" t="e">
        <f>IF(T155="-","-",VLOOKUP($A155,KALBat!$A$10:$AR$1193,BU$9,FALSE)-T155)</f>
        <v>#N/A</v>
      </c>
      <c r="BV155" s="340" t="e">
        <f>IF(U155="-","-",VLOOKUP($A155,KALBat!$A$10:$AR$1193,BV$9,FALSE)-U155)</f>
        <v>#N/A</v>
      </c>
      <c r="BW155" s="340" t="e">
        <f>IF(V155="-","-",VLOOKUP($A155,KALBat!$A$10:$AR$1193,BW$9,FALSE)-V155)</f>
        <v>#N/A</v>
      </c>
      <c r="BX155" s="340" t="e">
        <f>IF(W155="-","-",VLOOKUP($A155,KALBat!$A$10:$AR$1193,BX$9,FALSE)-W155)</f>
        <v>#N/A</v>
      </c>
      <c r="BY155" s="340" t="e">
        <f>IF(X155="-","-",VLOOKUP($A155,KALBat!$A$10:$AR$1193,BY$9,FALSE)-X155)</f>
        <v>#N/A</v>
      </c>
      <c r="BZ155" s="340" t="e">
        <f>IF(Y155="-","-",VLOOKUP($A155,KALBat!$A$10:$AR$1193,BZ$9,FALSE)-Y155)</f>
        <v>#N/A</v>
      </c>
      <c r="CA155" s="340" t="e">
        <f>IF(Z155="-","-",VLOOKUP($A155,KALBat!$A$10:$AR$1193,CA$9,FALSE)-Z155)</f>
        <v>#N/A</v>
      </c>
      <c r="CB155" s="340" t="e">
        <f>IF(AA155="-","-",VLOOKUP($A155,KALBat!$A$10:$AR$1193,CB$9,FALSE)-AA155)</f>
        <v>#N/A</v>
      </c>
      <c r="CC155" s="340" t="e">
        <f>IF(AB155="-","-",VLOOKUP($A155,KALBat!$A$10:$AR$1193,CC$9,FALSE)-AB155)</f>
        <v>#N/A</v>
      </c>
      <c r="CD155" s="340" t="e">
        <f>IF(AC155="-","-",VLOOKUP($A155,KALBat!$A$10:$AR$1193,CD$9,FALSE)-AC155)</f>
        <v>#N/A</v>
      </c>
      <c r="CE155" s="340" t="e">
        <f>IF(AD155="-","-",VLOOKUP($A155,KALBat!$A$10:$AR$1193,CE$9,FALSE)-AD155)</f>
        <v>#N/A</v>
      </c>
      <c r="CF155" s="340" t="e">
        <f>IF(AE155="-","-",VLOOKUP($A155,KALBat!$A$10:$AR$1193,CF$9,FALSE)-AE155)</f>
        <v>#N/A</v>
      </c>
      <c r="CG155" s="340" t="str">
        <f>IF(AF155="-","-",VLOOKUP($A155,KALBat!$A$10:$AR$1193,CG$9,FALSE)-AF155)</f>
        <v>-</v>
      </c>
      <c r="CH155" s="340" t="str">
        <f>IF(AG155="-","-",VLOOKUP($A155,KALBat!$A$10:$AR$1193,CH$9,FALSE)-AG155)</f>
        <v>-</v>
      </c>
      <c r="CI155" s="340" t="str">
        <f>IF(AH155="-","-",VLOOKUP($A155,KALBat!$A$10:$AR$1193,CI$9,FALSE)-AH155)</f>
        <v>-</v>
      </c>
      <c r="CJ155" s="340" t="str">
        <f>IF(AI155="-","-",VLOOKUP($A155,KALBat!$A$10:$AR$1193,CJ$9,FALSE)-AI155)</f>
        <v>-</v>
      </c>
      <c r="CK155" s="340" t="str">
        <f>IF(AJ155="-","-",VLOOKUP($A155,KALBat!$A$10:$AR$1193,CK$9,FALSE)-AJ155)</f>
        <v>-</v>
      </c>
      <c r="CL155" s="340" t="str">
        <f>IF(AK155="-","-",VLOOKUP($A155,KALBat!$A$10:$AR$1193,CL$9,FALSE)-AK155)</f>
        <v>-</v>
      </c>
      <c r="CM155" s="340" t="str">
        <f>IF(AL155="-","-",VLOOKUP($A155,KALBat!$A$10:$AR$1193,CM$9,FALSE)-AL155)</f>
        <v>-</v>
      </c>
      <c r="CN155" s="340" t="str">
        <f>IF(AM155="-","-",VLOOKUP($A155,KALBat!$A$10:$AR$1193,CN$9,FALSE)-AM155)</f>
        <v>-</v>
      </c>
      <c r="CO155" s="340" t="e">
        <f>IF(AN155="-","-",VLOOKUP($A155,KALBat!$A$10:$AR$1193,CO$9,FALSE)-AN155)</f>
        <v>#N/A</v>
      </c>
      <c r="CP155" s="340" t="e">
        <f>IF(AO155="-","-",VLOOKUP($A155,KALBat!$A$10:$AR$1193,CP$9,FALSE)-AO155)</f>
        <v>#N/A</v>
      </c>
      <c r="CQ155" s="340" t="e">
        <f>IF(AP155="-","-",VLOOKUP($A155,KALBat!$A$10:$AR$1193,CQ$9,FALSE)-AP155)</f>
        <v>#N/A</v>
      </c>
      <c r="CR155" s="340" t="e">
        <f t="shared" ref="CR155:CR193" si="216">SUM(BT155:BX155)</f>
        <v>#N/A</v>
      </c>
      <c r="CS155" s="340" t="e">
        <f t="shared" ref="CS155:CS193" si="217">SUM(BY155:CC155)</f>
        <v>#N/A</v>
      </c>
      <c r="CT155" s="340" t="e">
        <f t="shared" ref="CT155:CT193" si="218">SUM(CD155:CN155)</f>
        <v>#N/A</v>
      </c>
      <c r="CU155" s="340" t="e">
        <f t="shared" ref="CU155:CU193" si="219">SUM(CO155:CQ155)</f>
        <v>#N/A</v>
      </c>
      <c r="CV155" s="340" t="e">
        <f t="shared" ref="CV155:CV193" si="220">SUM(CR155:CU155)</f>
        <v>#N/A</v>
      </c>
    </row>
    <row r="156" spans="1:100" x14ac:dyDescent="0.25">
      <c r="A156" s="340" t="str">
        <f t="shared" si="185"/>
        <v>Darius Freeman</v>
      </c>
      <c r="B156" s="339"/>
      <c r="C156" s="339"/>
      <c r="D156" s="339" t="str">
        <f t="shared" si="186"/>
        <v>-</v>
      </c>
      <c r="E156" s="339" t="str">
        <f t="shared" si="187"/>
        <v>-</v>
      </c>
      <c r="F156" s="339" t="str">
        <f t="shared" si="188"/>
        <v>K</v>
      </c>
      <c r="G156" t="s">
        <v>86</v>
      </c>
      <c r="H156" t="s">
        <v>590</v>
      </c>
      <c r="I156" s="339" t="s">
        <v>591</v>
      </c>
      <c r="J156" t="s">
        <v>531</v>
      </c>
      <c r="K156" t="s">
        <v>295</v>
      </c>
      <c r="L156">
        <v>20</v>
      </c>
      <c r="M156" t="s">
        <v>94</v>
      </c>
      <c r="N156" t="s">
        <v>94</v>
      </c>
      <c r="O156" t="s">
        <v>40</v>
      </c>
      <c r="P156" s="3" t="s">
        <v>34</v>
      </c>
      <c r="Q156" t="s">
        <v>214</v>
      </c>
      <c r="R156" s="3" t="s">
        <v>214</v>
      </c>
      <c r="S156">
        <v>1</v>
      </c>
      <c r="T156">
        <v>4</v>
      </c>
      <c r="U156">
        <v>3</v>
      </c>
      <c r="V156">
        <v>6</v>
      </c>
      <c r="W156" s="3">
        <v>1</v>
      </c>
      <c r="X156">
        <v>3</v>
      </c>
      <c r="Y156">
        <v>4</v>
      </c>
      <c r="Z156">
        <v>5</v>
      </c>
      <c r="AA156">
        <v>9</v>
      </c>
      <c r="AB156" s="3">
        <v>3</v>
      </c>
      <c r="AC156">
        <v>10</v>
      </c>
      <c r="AD156">
        <v>8</v>
      </c>
      <c r="AE156">
        <v>1</v>
      </c>
      <c r="AF156" t="s">
        <v>35</v>
      </c>
      <c r="AG156" t="s">
        <v>35</v>
      </c>
      <c r="AH156" t="s">
        <v>35</v>
      </c>
      <c r="AI156">
        <v>5</v>
      </c>
      <c r="AJ156" t="s">
        <v>35</v>
      </c>
      <c r="AK156" t="s">
        <v>35</v>
      </c>
      <c r="AL156" t="s">
        <v>35</v>
      </c>
      <c r="AM156" s="3" t="s">
        <v>35</v>
      </c>
      <c r="AN156">
        <v>8</v>
      </c>
      <c r="AO156">
        <v>10</v>
      </c>
      <c r="AP156" s="3">
        <v>9</v>
      </c>
      <c r="AQ156" t="s">
        <v>35</v>
      </c>
      <c r="AR156" s="3">
        <v>0</v>
      </c>
      <c r="AS156" s="22">
        <f t="shared" si="189"/>
        <v>0.83333333333333348</v>
      </c>
      <c r="AT156" s="23" t="str">
        <f t="shared" si="190"/>
        <v>Minors</v>
      </c>
      <c r="AU156" s="22">
        <f t="shared" si="191"/>
        <v>4.166666666666667</v>
      </c>
      <c r="AV156" s="22" t="str">
        <f t="shared" si="192"/>
        <v>Bench</v>
      </c>
      <c r="AW156" s="23">
        <f t="shared" si="193"/>
        <v>4.166666666666667</v>
      </c>
      <c r="AX156" s="23" t="str">
        <f t="shared" si="194"/>
        <v>Bench</v>
      </c>
      <c r="AY156" s="64">
        <f t="shared" si="195"/>
        <v>0</v>
      </c>
      <c r="AZ156" s="65">
        <f t="shared" si="196"/>
        <v>0</v>
      </c>
      <c r="BA156" s="65">
        <f t="shared" si="197"/>
        <v>0</v>
      </c>
      <c r="BB156" s="65">
        <f t="shared" si="198"/>
        <v>0</v>
      </c>
      <c r="BC156" s="65">
        <f t="shared" si="199"/>
        <v>0</v>
      </c>
      <c r="BD156" s="65">
        <f t="shared" si="200"/>
        <v>0</v>
      </c>
      <c r="BE156" s="65">
        <f t="shared" si="201"/>
        <v>0</v>
      </c>
      <c r="BF156" s="65">
        <f t="shared" si="202"/>
        <v>0</v>
      </c>
      <c r="BG156" s="21">
        <f t="shared" si="203"/>
        <v>0</v>
      </c>
      <c r="BH156" s="64">
        <f t="shared" si="204"/>
        <v>0</v>
      </c>
      <c r="BI156" s="65">
        <f t="shared" si="205"/>
        <v>0</v>
      </c>
      <c r="BJ156" s="65">
        <f t="shared" si="206"/>
        <v>0</v>
      </c>
      <c r="BK156" s="65">
        <f t="shared" si="207"/>
        <v>0</v>
      </c>
      <c r="BL156" s="65">
        <f t="shared" si="208"/>
        <v>0</v>
      </c>
      <c r="BM156" s="65">
        <f t="shared" si="209"/>
        <v>0</v>
      </c>
      <c r="BN156" s="65">
        <f t="shared" si="210"/>
        <v>0</v>
      </c>
      <c r="BO156" s="65">
        <f t="shared" si="211"/>
        <v>0</v>
      </c>
      <c r="BP156" s="21">
        <f t="shared" si="212"/>
        <v>0</v>
      </c>
      <c r="BQ156" s="21">
        <f t="shared" si="213"/>
        <v>5</v>
      </c>
      <c r="BR156" s="24">
        <f t="shared" si="214"/>
        <v>1</v>
      </c>
      <c r="BS156" s="20" t="str">
        <f t="shared" si="215"/>
        <v/>
      </c>
      <c r="BT156" s="340">
        <f>IF(S156="-","-",VLOOKUP($A156,KALBat!$A$10:$AR$1193,BT$9,FALSE)-S156)</f>
        <v>1</v>
      </c>
      <c r="BU156" s="340">
        <f>IF(T156="-","-",VLOOKUP($A156,KALBat!$A$10:$AR$1193,BU$9,FALSE)-T156)</f>
        <v>0</v>
      </c>
      <c r="BV156" s="340">
        <f>IF(U156="-","-",VLOOKUP($A156,KALBat!$A$10:$AR$1193,BV$9,FALSE)-U156)</f>
        <v>0</v>
      </c>
      <c r="BW156" s="340">
        <f>IF(V156="-","-",VLOOKUP($A156,KALBat!$A$10:$AR$1193,BW$9,FALSE)-V156)</f>
        <v>0</v>
      </c>
      <c r="BX156" s="340">
        <f>IF(W156="-","-",VLOOKUP($A156,KALBat!$A$10:$AR$1193,BX$9,FALSE)-W156)</f>
        <v>0</v>
      </c>
      <c r="BY156" s="340">
        <f>IF(X156="-","-",VLOOKUP($A156,KALBat!$A$10:$AR$1193,BY$9,FALSE)-X156)</f>
        <v>0</v>
      </c>
      <c r="BZ156" s="340">
        <f>IF(Y156="-","-",VLOOKUP($A156,KALBat!$A$10:$AR$1193,BZ$9,FALSE)-Y156)</f>
        <v>0</v>
      </c>
      <c r="CA156" s="340">
        <f>IF(Z156="-","-",VLOOKUP($A156,KALBat!$A$10:$AR$1193,CA$9,FALSE)-Z156)</f>
        <v>1</v>
      </c>
      <c r="CB156" s="340">
        <f>IF(AA156="-","-",VLOOKUP($A156,KALBat!$A$10:$AR$1193,CB$9,FALSE)-AA156)</f>
        <v>-1</v>
      </c>
      <c r="CC156" s="340">
        <f>IF(AB156="-","-",VLOOKUP($A156,KALBat!$A$10:$AR$1193,CC$9,FALSE)-AB156)</f>
        <v>0</v>
      </c>
      <c r="CD156" s="340">
        <f>IF(AC156="-","-",VLOOKUP($A156,KALBat!$A$10:$AR$1193,CD$9,FALSE)-AC156)</f>
        <v>0</v>
      </c>
      <c r="CE156" s="340">
        <f>IF(AD156="-","-",VLOOKUP($A156,KALBat!$A$10:$AR$1193,CE$9,FALSE)-AD156)</f>
        <v>0</v>
      </c>
      <c r="CF156" s="340">
        <f>IF(AE156="-","-",VLOOKUP($A156,KALBat!$A$10:$AR$1193,CF$9,FALSE)-AE156)</f>
        <v>0</v>
      </c>
      <c r="CG156" s="340" t="str">
        <f>IF(AF156="-","-",VLOOKUP($A156,KALBat!$A$10:$AR$1193,CG$9,FALSE)-AF156)</f>
        <v>-</v>
      </c>
      <c r="CH156" s="340" t="str">
        <f>IF(AG156="-","-",VLOOKUP($A156,KALBat!$A$10:$AR$1193,CH$9,FALSE)-AG156)</f>
        <v>-</v>
      </c>
      <c r="CI156" s="340" t="str">
        <f>IF(AH156="-","-",VLOOKUP($A156,KALBat!$A$10:$AR$1193,CI$9,FALSE)-AH156)</f>
        <v>-</v>
      </c>
      <c r="CJ156" s="340">
        <f>IF(AI156="-","-",VLOOKUP($A156,KALBat!$A$10:$AR$1193,CJ$9,FALSE)-AI156)</f>
        <v>2</v>
      </c>
      <c r="CK156" s="340" t="str">
        <f>IF(AJ156="-","-",VLOOKUP($A156,KALBat!$A$10:$AR$1193,CK$9,FALSE)-AJ156)</f>
        <v>-</v>
      </c>
      <c r="CL156" s="340" t="str">
        <f>IF(AK156="-","-",VLOOKUP($A156,KALBat!$A$10:$AR$1193,CL$9,FALSE)-AK156)</f>
        <v>-</v>
      </c>
      <c r="CM156" s="340" t="str">
        <f>IF(AL156="-","-",VLOOKUP($A156,KALBat!$A$10:$AR$1193,CM$9,FALSE)-AL156)</f>
        <v>-</v>
      </c>
      <c r="CN156" s="340" t="str">
        <f>IF(AM156="-","-",VLOOKUP($A156,KALBat!$A$10:$AR$1193,CN$9,FALSE)-AM156)</f>
        <v>-</v>
      </c>
      <c r="CO156" s="340">
        <f>IF(AN156="-","-",VLOOKUP($A156,KALBat!$A$10:$AR$1193,CO$9,FALSE)-AN156)</f>
        <v>1</v>
      </c>
      <c r="CP156" s="340">
        <f>IF(AO156="-","-",VLOOKUP($A156,KALBat!$A$10:$AR$1193,CP$9,FALSE)-AO156)</f>
        <v>0</v>
      </c>
      <c r="CQ156" s="340">
        <f>IF(AP156="-","-",VLOOKUP($A156,KALBat!$A$10:$AR$1193,CQ$9,FALSE)-AP156)</f>
        <v>0</v>
      </c>
      <c r="CR156" s="340">
        <f t="shared" si="216"/>
        <v>1</v>
      </c>
      <c r="CS156" s="340">
        <f t="shared" si="217"/>
        <v>0</v>
      </c>
      <c r="CT156" s="340">
        <f t="shared" si="218"/>
        <v>2</v>
      </c>
      <c r="CU156" s="340">
        <f t="shared" si="219"/>
        <v>1</v>
      </c>
      <c r="CV156" s="340">
        <f t="shared" si="220"/>
        <v>4</v>
      </c>
    </row>
    <row r="157" spans="1:100" x14ac:dyDescent="0.25">
      <c r="A157" s="340" t="str">
        <f t="shared" si="185"/>
        <v>José Gómez</v>
      </c>
      <c r="B157" s="339"/>
      <c r="C157" s="339"/>
      <c r="D157" s="339" t="str">
        <f t="shared" si="186"/>
        <v>-</v>
      </c>
      <c r="E157" s="339" t="str">
        <f t="shared" si="187"/>
        <v>-</v>
      </c>
      <c r="F157" s="339" t="str">
        <f t="shared" si="188"/>
        <v>K</v>
      </c>
      <c r="G157" t="s">
        <v>13</v>
      </c>
      <c r="H157" t="s">
        <v>509</v>
      </c>
      <c r="I157" s="339" t="s">
        <v>593</v>
      </c>
      <c r="J157" t="s">
        <v>531</v>
      </c>
      <c r="K157" t="s">
        <v>295</v>
      </c>
      <c r="L157">
        <v>20</v>
      </c>
      <c r="M157" t="s">
        <v>94</v>
      </c>
      <c r="N157" t="s">
        <v>94</v>
      </c>
      <c r="O157" t="s">
        <v>40</v>
      </c>
      <c r="P157" s="3" t="s">
        <v>40</v>
      </c>
      <c r="Q157" t="s">
        <v>214</v>
      </c>
      <c r="R157" s="3" t="s">
        <v>214</v>
      </c>
      <c r="S157">
        <v>1</v>
      </c>
      <c r="T157">
        <v>1</v>
      </c>
      <c r="U157">
        <v>1</v>
      </c>
      <c r="V157">
        <v>1</v>
      </c>
      <c r="W157" s="3">
        <v>1</v>
      </c>
      <c r="X157">
        <v>1</v>
      </c>
      <c r="Y157">
        <v>1</v>
      </c>
      <c r="Z157">
        <v>2</v>
      </c>
      <c r="AA157">
        <v>1</v>
      </c>
      <c r="AB157" s="3">
        <v>1</v>
      </c>
      <c r="AC157">
        <v>5</v>
      </c>
      <c r="AD157">
        <v>1</v>
      </c>
      <c r="AE157">
        <v>1</v>
      </c>
      <c r="AF157" t="s">
        <v>35</v>
      </c>
      <c r="AG157" t="s">
        <v>35</v>
      </c>
      <c r="AH157" t="s">
        <v>35</v>
      </c>
      <c r="AI157" t="s">
        <v>35</v>
      </c>
      <c r="AJ157" t="s">
        <v>35</v>
      </c>
      <c r="AK157" t="s">
        <v>35</v>
      </c>
      <c r="AL157" t="s">
        <v>35</v>
      </c>
      <c r="AM157" s="3" t="s">
        <v>35</v>
      </c>
      <c r="AN157">
        <v>1</v>
      </c>
      <c r="AO157">
        <v>1</v>
      </c>
      <c r="AP157" s="3">
        <v>3</v>
      </c>
      <c r="AQ157" t="s">
        <v>35</v>
      </c>
      <c r="AR157" s="3">
        <v>0</v>
      </c>
      <c r="AS157" s="22">
        <f t="shared" si="189"/>
        <v>-1.5</v>
      </c>
      <c r="AT157" s="23" t="str">
        <f t="shared" si="190"/>
        <v>Minors</v>
      </c>
      <c r="AU157" s="22">
        <f t="shared" si="191"/>
        <v>-1.1666666666666667</v>
      </c>
      <c r="AV157" s="22" t="str">
        <f t="shared" si="192"/>
        <v>Minors</v>
      </c>
      <c r="AW157" s="23">
        <f t="shared" si="193"/>
        <v>-1.1666666666666667</v>
      </c>
      <c r="AX157" s="23" t="str">
        <f t="shared" si="194"/>
        <v>Minors</v>
      </c>
      <c r="AY157" s="64">
        <f t="shared" si="195"/>
        <v>0</v>
      </c>
      <c r="AZ157" s="65">
        <f t="shared" si="196"/>
        <v>0</v>
      </c>
      <c r="BA157" s="65">
        <f t="shared" si="197"/>
        <v>0</v>
      </c>
      <c r="BB157" s="65">
        <f t="shared" si="198"/>
        <v>0</v>
      </c>
      <c r="BC157" s="65">
        <f t="shared" si="199"/>
        <v>0</v>
      </c>
      <c r="BD157" s="65">
        <f t="shared" si="200"/>
        <v>0</v>
      </c>
      <c r="BE157" s="65">
        <f t="shared" si="201"/>
        <v>0</v>
      </c>
      <c r="BF157" s="65">
        <f t="shared" si="202"/>
        <v>0</v>
      </c>
      <c r="BG157" s="21">
        <f t="shared" si="203"/>
        <v>0</v>
      </c>
      <c r="BH157" s="64">
        <f t="shared" si="204"/>
        <v>0</v>
      </c>
      <c r="BI157" s="65">
        <f t="shared" si="205"/>
        <v>0</v>
      </c>
      <c r="BJ157" s="65">
        <f t="shared" si="206"/>
        <v>0</v>
      </c>
      <c r="BK157" s="65">
        <f t="shared" si="207"/>
        <v>0</v>
      </c>
      <c r="BL157" s="65">
        <f t="shared" si="208"/>
        <v>0</v>
      </c>
      <c r="BM157" s="65">
        <f t="shared" si="209"/>
        <v>0</v>
      </c>
      <c r="BN157" s="65">
        <f t="shared" si="210"/>
        <v>0</v>
      </c>
      <c r="BO157" s="65">
        <f t="shared" si="211"/>
        <v>0</v>
      </c>
      <c r="BP157" s="21">
        <f t="shared" si="212"/>
        <v>0</v>
      </c>
      <c r="BQ157" s="21">
        <f t="shared" si="213"/>
        <v>0</v>
      </c>
      <c r="BR157" s="24">
        <f t="shared" si="214"/>
        <v>0</v>
      </c>
      <c r="BS157" s="20" t="str">
        <f t="shared" si="215"/>
        <v/>
      </c>
      <c r="BT157" s="340" t="e">
        <f>IF(S157="-","-",VLOOKUP($A157,KALBat!$A$10:$AR$1193,BT$9,FALSE)-S157)</f>
        <v>#N/A</v>
      </c>
      <c r="BU157" s="340" t="e">
        <f>IF(T157="-","-",VLOOKUP($A157,KALBat!$A$10:$AR$1193,BU$9,FALSE)-T157)</f>
        <v>#N/A</v>
      </c>
      <c r="BV157" s="340" t="e">
        <f>IF(U157="-","-",VLOOKUP($A157,KALBat!$A$10:$AR$1193,BV$9,FALSE)-U157)</f>
        <v>#N/A</v>
      </c>
      <c r="BW157" s="340" t="e">
        <f>IF(V157="-","-",VLOOKUP($A157,KALBat!$A$10:$AR$1193,BW$9,FALSE)-V157)</f>
        <v>#N/A</v>
      </c>
      <c r="BX157" s="340" t="e">
        <f>IF(W157="-","-",VLOOKUP($A157,KALBat!$A$10:$AR$1193,BX$9,FALSE)-W157)</f>
        <v>#N/A</v>
      </c>
      <c r="BY157" s="340" t="e">
        <f>IF(X157="-","-",VLOOKUP($A157,KALBat!$A$10:$AR$1193,BY$9,FALSE)-X157)</f>
        <v>#N/A</v>
      </c>
      <c r="BZ157" s="340" t="e">
        <f>IF(Y157="-","-",VLOOKUP($A157,KALBat!$A$10:$AR$1193,BZ$9,FALSE)-Y157)</f>
        <v>#N/A</v>
      </c>
      <c r="CA157" s="340" t="e">
        <f>IF(Z157="-","-",VLOOKUP($A157,KALBat!$A$10:$AR$1193,CA$9,FALSE)-Z157)</f>
        <v>#N/A</v>
      </c>
      <c r="CB157" s="340" t="e">
        <f>IF(AA157="-","-",VLOOKUP($A157,KALBat!$A$10:$AR$1193,CB$9,FALSE)-AA157)</f>
        <v>#N/A</v>
      </c>
      <c r="CC157" s="340" t="e">
        <f>IF(AB157="-","-",VLOOKUP($A157,KALBat!$A$10:$AR$1193,CC$9,FALSE)-AB157)</f>
        <v>#N/A</v>
      </c>
      <c r="CD157" s="340" t="e">
        <f>IF(AC157="-","-",VLOOKUP($A157,KALBat!$A$10:$AR$1193,CD$9,FALSE)-AC157)</f>
        <v>#N/A</v>
      </c>
      <c r="CE157" s="340" t="e">
        <f>IF(AD157="-","-",VLOOKUP($A157,KALBat!$A$10:$AR$1193,CE$9,FALSE)-AD157)</f>
        <v>#N/A</v>
      </c>
      <c r="CF157" s="340" t="e">
        <f>IF(AE157="-","-",VLOOKUP($A157,KALBat!$A$10:$AR$1193,CF$9,FALSE)-AE157)</f>
        <v>#N/A</v>
      </c>
      <c r="CG157" s="340" t="str">
        <f>IF(AF157="-","-",VLOOKUP($A157,KALBat!$A$10:$AR$1193,CG$9,FALSE)-AF157)</f>
        <v>-</v>
      </c>
      <c r="CH157" s="340" t="str">
        <f>IF(AG157="-","-",VLOOKUP($A157,KALBat!$A$10:$AR$1193,CH$9,FALSE)-AG157)</f>
        <v>-</v>
      </c>
      <c r="CI157" s="340" t="str">
        <f>IF(AH157="-","-",VLOOKUP($A157,KALBat!$A$10:$AR$1193,CI$9,FALSE)-AH157)</f>
        <v>-</v>
      </c>
      <c r="CJ157" s="340" t="str">
        <f>IF(AI157="-","-",VLOOKUP($A157,KALBat!$A$10:$AR$1193,CJ$9,FALSE)-AI157)</f>
        <v>-</v>
      </c>
      <c r="CK157" s="340" t="str">
        <f>IF(AJ157="-","-",VLOOKUP($A157,KALBat!$A$10:$AR$1193,CK$9,FALSE)-AJ157)</f>
        <v>-</v>
      </c>
      <c r="CL157" s="340" t="str">
        <f>IF(AK157="-","-",VLOOKUP($A157,KALBat!$A$10:$AR$1193,CL$9,FALSE)-AK157)</f>
        <v>-</v>
      </c>
      <c r="CM157" s="340" t="str">
        <f>IF(AL157="-","-",VLOOKUP($A157,KALBat!$A$10:$AR$1193,CM$9,FALSE)-AL157)</f>
        <v>-</v>
      </c>
      <c r="CN157" s="340" t="str">
        <f>IF(AM157="-","-",VLOOKUP($A157,KALBat!$A$10:$AR$1193,CN$9,FALSE)-AM157)</f>
        <v>-</v>
      </c>
      <c r="CO157" s="340" t="e">
        <f>IF(AN157="-","-",VLOOKUP($A157,KALBat!$A$10:$AR$1193,CO$9,FALSE)-AN157)</f>
        <v>#N/A</v>
      </c>
      <c r="CP157" s="340" t="e">
        <f>IF(AO157="-","-",VLOOKUP($A157,KALBat!$A$10:$AR$1193,CP$9,FALSE)-AO157)</f>
        <v>#N/A</v>
      </c>
      <c r="CQ157" s="340" t="e">
        <f>IF(AP157="-","-",VLOOKUP($A157,KALBat!$A$10:$AR$1193,CQ$9,FALSE)-AP157)</f>
        <v>#N/A</v>
      </c>
      <c r="CR157" s="340" t="e">
        <f t="shared" si="216"/>
        <v>#N/A</v>
      </c>
      <c r="CS157" s="340" t="e">
        <f t="shared" si="217"/>
        <v>#N/A</v>
      </c>
      <c r="CT157" s="340" t="e">
        <f t="shared" si="218"/>
        <v>#N/A</v>
      </c>
      <c r="CU157" s="340" t="e">
        <f t="shared" si="219"/>
        <v>#N/A</v>
      </c>
      <c r="CV157" s="340" t="e">
        <f t="shared" si="220"/>
        <v>#N/A</v>
      </c>
    </row>
    <row r="158" spans="1:100" x14ac:dyDescent="0.25">
      <c r="A158" s="340" t="str">
        <f t="shared" si="185"/>
        <v>Armando Hinojosa</v>
      </c>
      <c r="B158" s="339"/>
      <c r="C158" s="339"/>
      <c r="D158" s="339" t="str">
        <f t="shared" si="186"/>
        <v>-</v>
      </c>
      <c r="E158" s="339" t="str">
        <f t="shared" si="187"/>
        <v>-</v>
      </c>
      <c r="F158" s="339" t="str">
        <f t="shared" si="188"/>
        <v>K</v>
      </c>
      <c r="G158" t="s">
        <v>98</v>
      </c>
      <c r="H158" t="s">
        <v>605</v>
      </c>
      <c r="I158" s="339" t="s">
        <v>606</v>
      </c>
      <c r="J158" t="s">
        <v>468</v>
      </c>
      <c r="K158" t="s">
        <v>18</v>
      </c>
      <c r="L158">
        <v>17</v>
      </c>
      <c r="M158" t="s">
        <v>96</v>
      </c>
      <c r="N158" t="s">
        <v>94</v>
      </c>
      <c r="O158" t="s">
        <v>40</v>
      </c>
      <c r="P158" s="3" t="s">
        <v>40</v>
      </c>
      <c r="Q158" t="s">
        <v>214</v>
      </c>
      <c r="R158" s="3" t="s">
        <v>215</v>
      </c>
      <c r="S158">
        <v>1</v>
      </c>
      <c r="T158">
        <v>2</v>
      </c>
      <c r="U158">
        <v>1</v>
      </c>
      <c r="V158">
        <v>1</v>
      </c>
      <c r="W158" s="3">
        <v>1</v>
      </c>
      <c r="X158">
        <v>3</v>
      </c>
      <c r="Y158">
        <v>4</v>
      </c>
      <c r="Z158">
        <v>3</v>
      </c>
      <c r="AA158">
        <v>1</v>
      </c>
      <c r="AB158" s="3">
        <v>1</v>
      </c>
      <c r="AC158">
        <v>5</v>
      </c>
      <c r="AD158">
        <v>4</v>
      </c>
      <c r="AE158">
        <v>1</v>
      </c>
      <c r="AF158" t="s">
        <v>35</v>
      </c>
      <c r="AG158" t="s">
        <v>35</v>
      </c>
      <c r="AH158" t="s">
        <v>35</v>
      </c>
      <c r="AI158" t="s">
        <v>35</v>
      </c>
      <c r="AJ158" t="s">
        <v>35</v>
      </c>
      <c r="AK158" t="s">
        <v>35</v>
      </c>
      <c r="AL158" t="s">
        <v>35</v>
      </c>
      <c r="AM158" s="3" t="s">
        <v>35</v>
      </c>
      <c r="AN158">
        <v>1</v>
      </c>
      <c r="AO158">
        <v>1</v>
      </c>
      <c r="AP158" s="3">
        <v>1</v>
      </c>
      <c r="AQ158" t="s">
        <v>35</v>
      </c>
      <c r="AR158" s="3">
        <v>0</v>
      </c>
      <c r="AS158" s="22">
        <f t="shared" si="189"/>
        <v>-1.5</v>
      </c>
      <c r="AT158" s="23" t="str">
        <f t="shared" si="190"/>
        <v>Minors</v>
      </c>
      <c r="AU158" s="22">
        <f t="shared" si="191"/>
        <v>0.83333333333333348</v>
      </c>
      <c r="AV158" s="22" t="str">
        <f t="shared" si="192"/>
        <v>Minors</v>
      </c>
      <c r="AW158" s="23">
        <f t="shared" si="193"/>
        <v>0.83333333333333348</v>
      </c>
      <c r="AX158" s="23" t="str">
        <f t="shared" si="194"/>
        <v>Minors</v>
      </c>
      <c r="AY158" s="64">
        <f t="shared" si="195"/>
        <v>0</v>
      </c>
      <c r="AZ158" s="65">
        <f t="shared" si="196"/>
        <v>0</v>
      </c>
      <c r="BA158" s="65">
        <f t="shared" si="197"/>
        <v>0</v>
      </c>
      <c r="BB158" s="65">
        <f t="shared" si="198"/>
        <v>0</v>
      </c>
      <c r="BC158" s="65">
        <f t="shared" si="199"/>
        <v>0</v>
      </c>
      <c r="BD158" s="65">
        <f t="shared" si="200"/>
        <v>0</v>
      </c>
      <c r="BE158" s="65">
        <f t="shared" si="201"/>
        <v>0</v>
      </c>
      <c r="BF158" s="65">
        <f t="shared" si="202"/>
        <v>0</v>
      </c>
      <c r="BG158" s="21">
        <f t="shared" si="203"/>
        <v>0</v>
      </c>
      <c r="BH158" s="64">
        <f t="shared" si="204"/>
        <v>0</v>
      </c>
      <c r="BI158" s="65">
        <f t="shared" si="205"/>
        <v>0</v>
      </c>
      <c r="BJ158" s="65">
        <f t="shared" si="206"/>
        <v>0</v>
      </c>
      <c r="BK158" s="65">
        <f t="shared" si="207"/>
        <v>0</v>
      </c>
      <c r="BL158" s="65">
        <f t="shared" si="208"/>
        <v>0</v>
      </c>
      <c r="BM158" s="65">
        <f t="shared" si="209"/>
        <v>0</v>
      </c>
      <c r="BN158" s="65">
        <f t="shared" si="210"/>
        <v>0</v>
      </c>
      <c r="BO158" s="65">
        <f t="shared" si="211"/>
        <v>0</v>
      </c>
      <c r="BP158" s="21">
        <f t="shared" si="212"/>
        <v>0</v>
      </c>
      <c r="BQ158" s="21">
        <f t="shared" si="213"/>
        <v>0</v>
      </c>
      <c r="BR158" s="24">
        <f t="shared" si="214"/>
        <v>0</v>
      </c>
      <c r="BS158" s="20" t="str">
        <f t="shared" si="215"/>
        <v/>
      </c>
      <c r="BT158" s="340" t="e">
        <f>IF(S158="-","-",VLOOKUP($A158,KALBat!$A$10:$AR$1193,BT$9,FALSE)-S158)</f>
        <v>#N/A</v>
      </c>
      <c r="BU158" s="340" t="e">
        <f>IF(T158="-","-",VLOOKUP($A158,KALBat!$A$10:$AR$1193,BU$9,FALSE)-T158)</f>
        <v>#N/A</v>
      </c>
      <c r="BV158" s="340" t="e">
        <f>IF(U158="-","-",VLOOKUP($A158,KALBat!$A$10:$AR$1193,BV$9,FALSE)-U158)</f>
        <v>#N/A</v>
      </c>
      <c r="BW158" s="340" t="e">
        <f>IF(V158="-","-",VLOOKUP($A158,KALBat!$A$10:$AR$1193,BW$9,FALSE)-V158)</f>
        <v>#N/A</v>
      </c>
      <c r="BX158" s="340" t="e">
        <f>IF(W158="-","-",VLOOKUP($A158,KALBat!$A$10:$AR$1193,BX$9,FALSE)-W158)</f>
        <v>#N/A</v>
      </c>
      <c r="BY158" s="340" t="e">
        <f>IF(X158="-","-",VLOOKUP($A158,KALBat!$A$10:$AR$1193,BY$9,FALSE)-X158)</f>
        <v>#N/A</v>
      </c>
      <c r="BZ158" s="340" t="e">
        <f>IF(Y158="-","-",VLOOKUP($A158,KALBat!$A$10:$AR$1193,BZ$9,FALSE)-Y158)</f>
        <v>#N/A</v>
      </c>
      <c r="CA158" s="340" t="e">
        <f>IF(Z158="-","-",VLOOKUP($A158,KALBat!$A$10:$AR$1193,CA$9,FALSE)-Z158)</f>
        <v>#N/A</v>
      </c>
      <c r="CB158" s="340" t="e">
        <f>IF(AA158="-","-",VLOOKUP($A158,KALBat!$A$10:$AR$1193,CB$9,FALSE)-AA158)</f>
        <v>#N/A</v>
      </c>
      <c r="CC158" s="340" t="e">
        <f>IF(AB158="-","-",VLOOKUP($A158,KALBat!$A$10:$AR$1193,CC$9,FALSE)-AB158)</f>
        <v>#N/A</v>
      </c>
      <c r="CD158" s="340" t="e">
        <f>IF(AC158="-","-",VLOOKUP($A158,KALBat!$A$10:$AR$1193,CD$9,FALSE)-AC158)</f>
        <v>#N/A</v>
      </c>
      <c r="CE158" s="340" t="e">
        <f>IF(AD158="-","-",VLOOKUP($A158,KALBat!$A$10:$AR$1193,CE$9,FALSE)-AD158)</f>
        <v>#N/A</v>
      </c>
      <c r="CF158" s="340" t="e">
        <f>IF(AE158="-","-",VLOOKUP($A158,KALBat!$A$10:$AR$1193,CF$9,FALSE)-AE158)</f>
        <v>#N/A</v>
      </c>
      <c r="CG158" s="340" t="str">
        <f>IF(AF158="-","-",VLOOKUP($A158,KALBat!$A$10:$AR$1193,CG$9,FALSE)-AF158)</f>
        <v>-</v>
      </c>
      <c r="CH158" s="340" t="str">
        <f>IF(AG158="-","-",VLOOKUP($A158,KALBat!$A$10:$AR$1193,CH$9,FALSE)-AG158)</f>
        <v>-</v>
      </c>
      <c r="CI158" s="340" t="str">
        <f>IF(AH158="-","-",VLOOKUP($A158,KALBat!$A$10:$AR$1193,CI$9,FALSE)-AH158)</f>
        <v>-</v>
      </c>
      <c r="CJ158" s="340" t="str">
        <f>IF(AI158="-","-",VLOOKUP($A158,KALBat!$A$10:$AR$1193,CJ$9,FALSE)-AI158)</f>
        <v>-</v>
      </c>
      <c r="CK158" s="340" t="str">
        <f>IF(AJ158="-","-",VLOOKUP($A158,KALBat!$A$10:$AR$1193,CK$9,FALSE)-AJ158)</f>
        <v>-</v>
      </c>
      <c r="CL158" s="340" t="str">
        <f>IF(AK158="-","-",VLOOKUP($A158,KALBat!$A$10:$AR$1193,CL$9,FALSE)-AK158)</f>
        <v>-</v>
      </c>
      <c r="CM158" s="340" t="str">
        <f>IF(AL158="-","-",VLOOKUP($A158,KALBat!$A$10:$AR$1193,CM$9,FALSE)-AL158)</f>
        <v>-</v>
      </c>
      <c r="CN158" s="340" t="str">
        <f>IF(AM158="-","-",VLOOKUP($A158,KALBat!$A$10:$AR$1193,CN$9,FALSE)-AM158)</f>
        <v>-</v>
      </c>
      <c r="CO158" s="340" t="e">
        <f>IF(AN158="-","-",VLOOKUP($A158,KALBat!$A$10:$AR$1193,CO$9,FALSE)-AN158)</f>
        <v>#N/A</v>
      </c>
      <c r="CP158" s="340" t="e">
        <f>IF(AO158="-","-",VLOOKUP($A158,KALBat!$A$10:$AR$1193,CP$9,FALSE)-AO158)</f>
        <v>#N/A</v>
      </c>
      <c r="CQ158" s="340" t="e">
        <f>IF(AP158="-","-",VLOOKUP($A158,KALBat!$A$10:$AR$1193,CQ$9,FALSE)-AP158)</f>
        <v>#N/A</v>
      </c>
      <c r="CR158" s="340" t="e">
        <f t="shared" si="216"/>
        <v>#N/A</v>
      </c>
      <c r="CS158" s="340" t="e">
        <f t="shared" si="217"/>
        <v>#N/A</v>
      </c>
      <c r="CT158" s="340" t="e">
        <f t="shared" si="218"/>
        <v>#N/A</v>
      </c>
      <c r="CU158" s="340" t="e">
        <f t="shared" si="219"/>
        <v>#N/A</v>
      </c>
      <c r="CV158" s="340" t="e">
        <f t="shared" si="220"/>
        <v>#N/A</v>
      </c>
    </row>
    <row r="159" spans="1:100" x14ac:dyDescent="0.25">
      <c r="A159" s="340" t="str">
        <f t="shared" si="185"/>
        <v>Noriyuki Ikeda</v>
      </c>
      <c r="B159" s="339"/>
      <c r="C159" s="339"/>
      <c r="D159" s="339" t="str">
        <f t="shared" si="186"/>
        <v>-</v>
      </c>
      <c r="E159" s="339" t="str">
        <f t="shared" si="187"/>
        <v>-</v>
      </c>
      <c r="F159" s="339" t="str">
        <f t="shared" si="188"/>
        <v>K</v>
      </c>
      <c r="G159" t="s">
        <v>87</v>
      </c>
      <c r="H159" t="s">
        <v>611</v>
      </c>
      <c r="I159" s="339" t="s">
        <v>610</v>
      </c>
      <c r="J159" t="s">
        <v>468</v>
      </c>
      <c r="K159" t="s">
        <v>18</v>
      </c>
      <c r="L159">
        <v>19</v>
      </c>
      <c r="M159" t="s">
        <v>94</v>
      </c>
      <c r="N159" t="s">
        <v>94</v>
      </c>
      <c r="O159" t="s">
        <v>40</v>
      </c>
      <c r="P159" s="3" t="s">
        <v>40</v>
      </c>
      <c r="Q159" t="s">
        <v>214</v>
      </c>
      <c r="R159" s="3" t="s">
        <v>214</v>
      </c>
      <c r="S159">
        <v>1</v>
      </c>
      <c r="T159">
        <v>2</v>
      </c>
      <c r="U159">
        <v>2</v>
      </c>
      <c r="V159">
        <v>2</v>
      </c>
      <c r="W159" s="3">
        <v>3</v>
      </c>
      <c r="X159">
        <v>1</v>
      </c>
      <c r="Y159">
        <v>2</v>
      </c>
      <c r="Z159">
        <v>2</v>
      </c>
      <c r="AA159">
        <v>3</v>
      </c>
      <c r="AB159" s="3">
        <v>6</v>
      </c>
      <c r="AC159">
        <v>7</v>
      </c>
      <c r="AD159">
        <v>9</v>
      </c>
      <c r="AE159">
        <v>1</v>
      </c>
      <c r="AF159" t="s">
        <v>35</v>
      </c>
      <c r="AG159" t="s">
        <v>35</v>
      </c>
      <c r="AH159">
        <v>5</v>
      </c>
      <c r="AI159">
        <v>4</v>
      </c>
      <c r="AJ159">
        <v>3</v>
      </c>
      <c r="AK159" t="s">
        <v>35</v>
      </c>
      <c r="AL159" t="s">
        <v>35</v>
      </c>
      <c r="AM159" s="3" t="s">
        <v>35</v>
      </c>
      <c r="AN159">
        <v>7</v>
      </c>
      <c r="AO159">
        <v>6</v>
      </c>
      <c r="AP159" s="3">
        <v>4</v>
      </c>
      <c r="AQ159" t="s">
        <v>35</v>
      </c>
      <c r="AR159" s="3">
        <v>0</v>
      </c>
      <c r="AS159" s="22">
        <f t="shared" si="189"/>
        <v>-0.83333333333333326</v>
      </c>
      <c r="AT159" s="23" t="str">
        <f t="shared" si="190"/>
        <v>Minors</v>
      </c>
      <c r="AU159" s="22">
        <f t="shared" si="191"/>
        <v>-0.5</v>
      </c>
      <c r="AV159" s="22" t="str">
        <f t="shared" si="192"/>
        <v>Minors</v>
      </c>
      <c r="AW159" s="23">
        <f t="shared" si="193"/>
        <v>-0.5</v>
      </c>
      <c r="AX159" s="23" t="str">
        <f t="shared" si="194"/>
        <v>Minors</v>
      </c>
      <c r="AY159" s="64">
        <f t="shared" si="195"/>
        <v>0</v>
      </c>
      <c r="AZ159" s="65">
        <f t="shared" si="196"/>
        <v>0</v>
      </c>
      <c r="BA159" s="65">
        <f t="shared" si="197"/>
        <v>0</v>
      </c>
      <c r="BB159" s="65">
        <f t="shared" si="198"/>
        <v>0</v>
      </c>
      <c r="BC159" s="65">
        <f t="shared" si="199"/>
        <v>0</v>
      </c>
      <c r="BD159" s="65">
        <f t="shared" si="200"/>
        <v>0</v>
      </c>
      <c r="BE159" s="65">
        <f t="shared" si="201"/>
        <v>0</v>
      </c>
      <c r="BF159" s="65">
        <f t="shared" si="202"/>
        <v>0</v>
      </c>
      <c r="BG159" s="21">
        <f t="shared" si="203"/>
        <v>0</v>
      </c>
      <c r="BH159" s="64">
        <f t="shared" si="204"/>
        <v>0</v>
      </c>
      <c r="BI159" s="65">
        <f t="shared" si="205"/>
        <v>0</v>
      </c>
      <c r="BJ159" s="65">
        <f t="shared" si="206"/>
        <v>0</v>
      </c>
      <c r="BK159" s="65">
        <f t="shared" si="207"/>
        <v>0</v>
      </c>
      <c r="BL159" s="65">
        <f t="shared" si="208"/>
        <v>0</v>
      </c>
      <c r="BM159" s="65">
        <f t="shared" si="209"/>
        <v>0</v>
      </c>
      <c r="BN159" s="65">
        <f t="shared" si="210"/>
        <v>0</v>
      </c>
      <c r="BO159" s="65">
        <f t="shared" si="211"/>
        <v>0</v>
      </c>
      <c r="BP159" s="21">
        <f t="shared" si="212"/>
        <v>0</v>
      </c>
      <c r="BQ159" s="21">
        <f t="shared" si="213"/>
        <v>0</v>
      </c>
      <c r="BR159" s="24">
        <f t="shared" si="214"/>
        <v>1</v>
      </c>
      <c r="BS159" s="20" t="str">
        <f t="shared" si="215"/>
        <v/>
      </c>
      <c r="BT159" s="340" t="e">
        <f>IF(S159="-","-",VLOOKUP($A159,KALBat!$A$10:$AR$1193,BT$9,FALSE)-S159)</f>
        <v>#N/A</v>
      </c>
      <c r="BU159" s="340" t="e">
        <f>IF(T159="-","-",VLOOKUP($A159,KALBat!$A$10:$AR$1193,BU$9,FALSE)-T159)</f>
        <v>#N/A</v>
      </c>
      <c r="BV159" s="340" t="e">
        <f>IF(U159="-","-",VLOOKUP($A159,KALBat!$A$10:$AR$1193,BV$9,FALSE)-U159)</f>
        <v>#N/A</v>
      </c>
      <c r="BW159" s="340" t="e">
        <f>IF(V159="-","-",VLOOKUP($A159,KALBat!$A$10:$AR$1193,BW$9,FALSE)-V159)</f>
        <v>#N/A</v>
      </c>
      <c r="BX159" s="340" t="e">
        <f>IF(W159="-","-",VLOOKUP($A159,KALBat!$A$10:$AR$1193,BX$9,FALSE)-W159)</f>
        <v>#N/A</v>
      </c>
      <c r="BY159" s="340" t="e">
        <f>IF(X159="-","-",VLOOKUP($A159,KALBat!$A$10:$AR$1193,BY$9,FALSE)-X159)</f>
        <v>#N/A</v>
      </c>
      <c r="BZ159" s="340" t="e">
        <f>IF(Y159="-","-",VLOOKUP($A159,KALBat!$A$10:$AR$1193,BZ$9,FALSE)-Y159)</f>
        <v>#N/A</v>
      </c>
      <c r="CA159" s="340" t="e">
        <f>IF(Z159="-","-",VLOOKUP($A159,KALBat!$A$10:$AR$1193,CA$9,FALSE)-Z159)</f>
        <v>#N/A</v>
      </c>
      <c r="CB159" s="340" t="e">
        <f>IF(AA159="-","-",VLOOKUP($A159,KALBat!$A$10:$AR$1193,CB$9,FALSE)-AA159)</f>
        <v>#N/A</v>
      </c>
      <c r="CC159" s="340" t="e">
        <f>IF(AB159="-","-",VLOOKUP($A159,KALBat!$A$10:$AR$1193,CC$9,FALSE)-AB159)</f>
        <v>#N/A</v>
      </c>
      <c r="CD159" s="340" t="e">
        <f>IF(AC159="-","-",VLOOKUP($A159,KALBat!$A$10:$AR$1193,CD$9,FALSE)-AC159)</f>
        <v>#N/A</v>
      </c>
      <c r="CE159" s="340" t="e">
        <f>IF(AD159="-","-",VLOOKUP($A159,KALBat!$A$10:$AR$1193,CE$9,FALSE)-AD159)</f>
        <v>#N/A</v>
      </c>
      <c r="CF159" s="340" t="e">
        <f>IF(AE159="-","-",VLOOKUP($A159,KALBat!$A$10:$AR$1193,CF$9,FALSE)-AE159)</f>
        <v>#N/A</v>
      </c>
      <c r="CG159" s="340" t="str">
        <f>IF(AF159="-","-",VLOOKUP($A159,KALBat!$A$10:$AR$1193,CG$9,FALSE)-AF159)</f>
        <v>-</v>
      </c>
      <c r="CH159" s="340" t="str">
        <f>IF(AG159="-","-",VLOOKUP($A159,KALBat!$A$10:$AR$1193,CH$9,FALSE)-AG159)</f>
        <v>-</v>
      </c>
      <c r="CI159" s="340" t="e">
        <f>IF(AH159="-","-",VLOOKUP($A159,KALBat!$A$10:$AR$1193,CI$9,FALSE)-AH159)</f>
        <v>#N/A</v>
      </c>
      <c r="CJ159" s="340" t="e">
        <f>IF(AI159="-","-",VLOOKUP($A159,KALBat!$A$10:$AR$1193,CJ$9,FALSE)-AI159)</f>
        <v>#N/A</v>
      </c>
      <c r="CK159" s="340" t="e">
        <f>IF(AJ159="-","-",VLOOKUP($A159,KALBat!$A$10:$AR$1193,CK$9,FALSE)-AJ159)</f>
        <v>#N/A</v>
      </c>
      <c r="CL159" s="340" t="str">
        <f>IF(AK159="-","-",VLOOKUP($A159,KALBat!$A$10:$AR$1193,CL$9,FALSE)-AK159)</f>
        <v>-</v>
      </c>
      <c r="CM159" s="340" t="str">
        <f>IF(AL159="-","-",VLOOKUP($A159,KALBat!$A$10:$AR$1193,CM$9,FALSE)-AL159)</f>
        <v>-</v>
      </c>
      <c r="CN159" s="340" t="str">
        <f>IF(AM159="-","-",VLOOKUP($A159,KALBat!$A$10:$AR$1193,CN$9,FALSE)-AM159)</f>
        <v>-</v>
      </c>
      <c r="CO159" s="340" t="e">
        <f>IF(AN159="-","-",VLOOKUP($A159,KALBat!$A$10:$AR$1193,CO$9,FALSE)-AN159)</f>
        <v>#N/A</v>
      </c>
      <c r="CP159" s="340" t="e">
        <f>IF(AO159="-","-",VLOOKUP($A159,KALBat!$A$10:$AR$1193,CP$9,FALSE)-AO159)</f>
        <v>#N/A</v>
      </c>
      <c r="CQ159" s="340" t="e">
        <f>IF(AP159="-","-",VLOOKUP($A159,KALBat!$A$10:$AR$1193,CQ$9,FALSE)-AP159)</f>
        <v>#N/A</v>
      </c>
      <c r="CR159" s="340" t="e">
        <f t="shared" si="216"/>
        <v>#N/A</v>
      </c>
      <c r="CS159" s="340" t="e">
        <f t="shared" si="217"/>
        <v>#N/A</v>
      </c>
      <c r="CT159" s="340" t="e">
        <f t="shared" si="218"/>
        <v>#N/A</v>
      </c>
      <c r="CU159" s="340" t="e">
        <f t="shared" si="219"/>
        <v>#N/A</v>
      </c>
      <c r="CV159" s="340" t="e">
        <f t="shared" si="220"/>
        <v>#N/A</v>
      </c>
    </row>
    <row r="160" spans="1:100" x14ac:dyDescent="0.25">
      <c r="A160" s="340" t="str">
        <f t="shared" si="185"/>
        <v>Timothy Jefferson</v>
      </c>
      <c r="B160" s="339"/>
      <c r="C160" s="339"/>
      <c r="D160" s="339" t="str">
        <f t="shared" si="186"/>
        <v>-</v>
      </c>
      <c r="E160" s="339" t="str">
        <f t="shared" si="187"/>
        <v>-</v>
      </c>
      <c r="F160" s="339" t="str">
        <f t="shared" si="188"/>
        <v>K</v>
      </c>
      <c r="G160" t="s">
        <v>98</v>
      </c>
      <c r="H160" t="s">
        <v>483</v>
      </c>
      <c r="I160" s="339" t="s">
        <v>484</v>
      </c>
      <c r="J160" t="s">
        <v>468</v>
      </c>
      <c r="K160" t="s">
        <v>469</v>
      </c>
      <c r="L160">
        <v>32</v>
      </c>
      <c r="M160" t="s">
        <v>94</v>
      </c>
      <c r="N160" t="s">
        <v>94</v>
      </c>
      <c r="O160" t="s">
        <v>36</v>
      </c>
      <c r="P160" s="3" t="s">
        <v>36</v>
      </c>
      <c r="Q160" t="s">
        <v>214</v>
      </c>
      <c r="R160" s="3" t="s">
        <v>213</v>
      </c>
      <c r="S160">
        <v>1</v>
      </c>
      <c r="T160">
        <v>2</v>
      </c>
      <c r="U160">
        <v>1</v>
      </c>
      <c r="V160">
        <v>1</v>
      </c>
      <c r="W160" s="3">
        <v>4</v>
      </c>
      <c r="X160">
        <v>1</v>
      </c>
      <c r="Y160">
        <v>2</v>
      </c>
      <c r="Z160">
        <v>1</v>
      </c>
      <c r="AA160">
        <v>1</v>
      </c>
      <c r="AB160" s="3">
        <v>4</v>
      </c>
      <c r="AC160">
        <v>7</v>
      </c>
      <c r="AD160">
        <v>3</v>
      </c>
      <c r="AE160">
        <v>1</v>
      </c>
      <c r="AF160" t="s">
        <v>35</v>
      </c>
      <c r="AG160" t="s">
        <v>35</v>
      </c>
      <c r="AH160" t="s">
        <v>35</v>
      </c>
      <c r="AI160" t="s">
        <v>35</v>
      </c>
      <c r="AJ160" t="s">
        <v>35</v>
      </c>
      <c r="AK160" t="s">
        <v>35</v>
      </c>
      <c r="AL160" t="s">
        <v>35</v>
      </c>
      <c r="AM160" s="3" t="s">
        <v>35</v>
      </c>
      <c r="AN160">
        <v>5</v>
      </c>
      <c r="AO160">
        <v>8</v>
      </c>
      <c r="AP160" s="3">
        <v>9</v>
      </c>
      <c r="AQ160">
        <v>800000</v>
      </c>
      <c r="AR160" s="3" t="s">
        <v>39</v>
      </c>
      <c r="AS160" s="22">
        <f t="shared" si="189"/>
        <v>-1.5</v>
      </c>
      <c r="AT160" s="23" t="str">
        <f t="shared" si="190"/>
        <v>Minors</v>
      </c>
      <c r="AU160" s="22">
        <f t="shared" si="191"/>
        <v>-1.5</v>
      </c>
      <c r="AV160" s="22" t="str">
        <f t="shared" si="192"/>
        <v>Minors</v>
      </c>
      <c r="AW160" s="23">
        <f t="shared" si="193"/>
        <v>-1.5</v>
      </c>
      <c r="AX160" s="23" t="str">
        <f t="shared" si="194"/>
        <v>Minors</v>
      </c>
      <c r="AY160" s="64">
        <f t="shared" si="195"/>
        <v>0</v>
      </c>
      <c r="AZ160" s="65">
        <f t="shared" si="196"/>
        <v>0</v>
      </c>
      <c r="BA160" s="65">
        <f t="shared" si="197"/>
        <v>0</v>
      </c>
      <c r="BB160" s="65">
        <f t="shared" si="198"/>
        <v>0</v>
      </c>
      <c r="BC160" s="65">
        <f t="shared" si="199"/>
        <v>0</v>
      </c>
      <c r="BD160" s="65">
        <f t="shared" si="200"/>
        <v>0</v>
      </c>
      <c r="BE160" s="65">
        <f t="shared" si="201"/>
        <v>0</v>
      </c>
      <c r="BF160" s="65">
        <f t="shared" si="202"/>
        <v>0</v>
      </c>
      <c r="BG160" s="21">
        <f t="shared" si="203"/>
        <v>0</v>
      </c>
      <c r="BH160" s="64">
        <f t="shared" si="204"/>
        <v>0</v>
      </c>
      <c r="BI160" s="65">
        <f t="shared" si="205"/>
        <v>0</v>
      </c>
      <c r="BJ160" s="65">
        <f t="shared" si="206"/>
        <v>0</v>
      </c>
      <c r="BK160" s="65">
        <f t="shared" si="207"/>
        <v>0</v>
      </c>
      <c r="BL160" s="65">
        <f t="shared" si="208"/>
        <v>0</v>
      </c>
      <c r="BM160" s="65">
        <f t="shared" si="209"/>
        <v>0</v>
      </c>
      <c r="BN160" s="65">
        <f t="shared" si="210"/>
        <v>0</v>
      </c>
      <c r="BO160" s="65">
        <f t="shared" si="211"/>
        <v>0</v>
      </c>
      <c r="BP160" s="21">
        <f t="shared" si="212"/>
        <v>0</v>
      </c>
      <c r="BQ160" s="21">
        <f t="shared" si="213"/>
        <v>3</v>
      </c>
      <c r="BR160" s="24">
        <f t="shared" si="214"/>
        <v>0</v>
      </c>
      <c r="BS160" s="20" t="str">
        <f t="shared" si="215"/>
        <v/>
      </c>
      <c r="BT160" s="340" t="e">
        <f>IF(S160="-","-",VLOOKUP($A160,KALBat!$A$10:$AR$1193,BT$9,FALSE)-S160)</f>
        <v>#N/A</v>
      </c>
      <c r="BU160" s="340" t="e">
        <f>IF(T160="-","-",VLOOKUP($A160,KALBat!$A$10:$AR$1193,BU$9,FALSE)-T160)</f>
        <v>#N/A</v>
      </c>
      <c r="BV160" s="340" t="e">
        <f>IF(U160="-","-",VLOOKUP($A160,KALBat!$A$10:$AR$1193,BV$9,FALSE)-U160)</f>
        <v>#N/A</v>
      </c>
      <c r="BW160" s="340" t="e">
        <f>IF(V160="-","-",VLOOKUP($A160,KALBat!$A$10:$AR$1193,BW$9,FALSE)-V160)</f>
        <v>#N/A</v>
      </c>
      <c r="BX160" s="340" t="e">
        <f>IF(W160="-","-",VLOOKUP($A160,KALBat!$A$10:$AR$1193,BX$9,FALSE)-W160)</f>
        <v>#N/A</v>
      </c>
      <c r="BY160" s="340" t="e">
        <f>IF(X160="-","-",VLOOKUP($A160,KALBat!$A$10:$AR$1193,BY$9,FALSE)-X160)</f>
        <v>#N/A</v>
      </c>
      <c r="BZ160" s="340" t="e">
        <f>IF(Y160="-","-",VLOOKUP($A160,KALBat!$A$10:$AR$1193,BZ$9,FALSE)-Y160)</f>
        <v>#N/A</v>
      </c>
      <c r="CA160" s="340" t="e">
        <f>IF(Z160="-","-",VLOOKUP($A160,KALBat!$A$10:$AR$1193,CA$9,FALSE)-Z160)</f>
        <v>#N/A</v>
      </c>
      <c r="CB160" s="340" t="e">
        <f>IF(AA160="-","-",VLOOKUP($A160,KALBat!$A$10:$AR$1193,CB$9,FALSE)-AA160)</f>
        <v>#N/A</v>
      </c>
      <c r="CC160" s="340" t="e">
        <f>IF(AB160="-","-",VLOOKUP($A160,KALBat!$A$10:$AR$1193,CC$9,FALSE)-AB160)</f>
        <v>#N/A</v>
      </c>
      <c r="CD160" s="340" t="e">
        <f>IF(AC160="-","-",VLOOKUP($A160,KALBat!$A$10:$AR$1193,CD$9,FALSE)-AC160)</f>
        <v>#N/A</v>
      </c>
      <c r="CE160" s="340" t="e">
        <f>IF(AD160="-","-",VLOOKUP($A160,KALBat!$A$10:$AR$1193,CE$9,FALSE)-AD160)</f>
        <v>#N/A</v>
      </c>
      <c r="CF160" s="340" t="e">
        <f>IF(AE160="-","-",VLOOKUP($A160,KALBat!$A$10:$AR$1193,CF$9,FALSE)-AE160)</f>
        <v>#N/A</v>
      </c>
      <c r="CG160" s="340" t="str">
        <f>IF(AF160="-","-",VLOOKUP($A160,KALBat!$A$10:$AR$1193,CG$9,FALSE)-AF160)</f>
        <v>-</v>
      </c>
      <c r="CH160" s="340" t="str">
        <f>IF(AG160="-","-",VLOOKUP($A160,KALBat!$A$10:$AR$1193,CH$9,FALSE)-AG160)</f>
        <v>-</v>
      </c>
      <c r="CI160" s="340" t="str">
        <f>IF(AH160="-","-",VLOOKUP($A160,KALBat!$A$10:$AR$1193,CI$9,FALSE)-AH160)</f>
        <v>-</v>
      </c>
      <c r="CJ160" s="340" t="str">
        <f>IF(AI160="-","-",VLOOKUP($A160,KALBat!$A$10:$AR$1193,CJ$9,FALSE)-AI160)</f>
        <v>-</v>
      </c>
      <c r="CK160" s="340" t="str">
        <f>IF(AJ160="-","-",VLOOKUP($A160,KALBat!$A$10:$AR$1193,CK$9,FALSE)-AJ160)</f>
        <v>-</v>
      </c>
      <c r="CL160" s="340" t="str">
        <f>IF(AK160="-","-",VLOOKUP($A160,KALBat!$A$10:$AR$1193,CL$9,FALSE)-AK160)</f>
        <v>-</v>
      </c>
      <c r="CM160" s="340" t="str">
        <f>IF(AL160="-","-",VLOOKUP($A160,KALBat!$A$10:$AR$1193,CM$9,FALSE)-AL160)</f>
        <v>-</v>
      </c>
      <c r="CN160" s="340" t="str">
        <f>IF(AM160="-","-",VLOOKUP($A160,KALBat!$A$10:$AR$1193,CN$9,FALSE)-AM160)</f>
        <v>-</v>
      </c>
      <c r="CO160" s="340" t="e">
        <f>IF(AN160="-","-",VLOOKUP($A160,KALBat!$A$10:$AR$1193,CO$9,FALSE)-AN160)</f>
        <v>#N/A</v>
      </c>
      <c r="CP160" s="340" t="e">
        <f>IF(AO160="-","-",VLOOKUP($A160,KALBat!$A$10:$AR$1193,CP$9,FALSE)-AO160)</f>
        <v>#N/A</v>
      </c>
      <c r="CQ160" s="340" t="e">
        <f>IF(AP160="-","-",VLOOKUP($A160,KALBat!$A$10:$AR$1193,CQ$9,FALSE)-AP160)</f>
        <v>#N/A</v>
      </c>
      <c r="CR160" s="340" t="e">
        <f t="shared" si="216"/>
        <v>#N/A</v>
      </c>
      <c r="CS160" s="340" t="e">
        <f t="shared" si="217"/>
        <v>#N/A</v>
      </c>
      <c r="CT160" s="340" t="e">
        <f t="shared" si="218"/>
        <v>#N/A</v>
      </c>
      <c r="CU160" s="340" t="e">
        <f t="shared" si="219"/>
        <v>#N/A</v>
      </c>
      <c r="CV160" s="340" t="e">
        <f t="shared" si="220"/>
        <v>#N/A</v>
      </c>
    </row>
    <row r="161" spans="1:100" x14ac:dyDescent="0.25">
      <c r="A161" s="340" t="str">
        <f t="shared" si="185"/>
        <v>Javier Jiménez</v>
      </c>
      <c r="B161" s="339"/>
      <c r="C161" s="339"/>
      <c r="D161" s="339" t="str">
        <f t="shared" si="186"/>
        <v>-</v>
      </c>
      <c r="E161" s="339" t="str">
        <f t="shared" si="187"/>
        <v>-</v>
      </c>
      <c r="F161" s="339" t="str">
        <f t="shared" si="188"/>
        <v>K</v>
      </c>
      <c r="G161" t="s">
        <v>99</v>
      </c>
      <c r="H161" t="s">
        <v>474</v>
      </c>
      <c r="I161" s="339" t="s">
        <v>471</v>
      </c>
      <c r="J161" t="s">
        <v>468</v>
      </c>
      <c r="K161" t="s">
        <v>469</v>
      </c>
      <c r="L161">
        <v>31</v>
      </c>
      <c r="M161" t="s">
        <v>94</v>
      </c>
      <c r="N161" t="s">
        <v>94</v>
      </c>
      <c r="O161" t="s">
        <v>34</v>
      </c>
      <c r="P161" s="3" t="s">
        <v>34</v>
      </c>
      <c r="Q161" t="s">
        <v>213</v>
      </c>
      <c r="R161" s="3" t="s">
        <v>214</v>
      </c>
      <c r="S161">
        <v>1</v>
      </c>
      <c r="T161">
        <v>2</v>
      </c>
      <c r="U161">
        <v>2</v>
      </c>
      <c r="V161">
        <v>2</v>
      </c>
      <c r="W161" s="3">
        <v>4</v>
      </c>
      <c r="X161">
        <v>2</v>
      </c>
      <c r="Y161">
        <v>2</v>
      </c>
      <c r="Z161">
        <v>2</v>
      </c>
      <c r="AA161">
        <v>3</v>
      </c>
      <c r="AB161" s="3">
        <v>4</v>
      </c>
      <c r="AC161">
        <v>3</v>
      </c>
      <c r="AD161">
        <v>2</v>
      </c>
      <c r="AE161">
        <v>1</v>
      </c>
      <c r="AF161" t="s">
        <v>35</v>
      </c>
      <c r="AG161" t="s">
        <v>35</v>
      </c>
      <c r="AH161" t="s">
        <v>35</v>
      </c>
      <c r="AI161" t="s">
        <v>35</v>
      </c>
      <c r="AJ161" t="s">
        <v>35</v>
      </c>
      <c r="AK161" t="s">
        <v>35</v>
      </c>
      <c r="AL161" t="s">
        <v>35</v>
      </c>
      <c r="AM161" s="3" t="s">
        <v>35</v>
      </c>
      <c r="AN161">
        <v>1</v>
      </c>
      <c r="AO161">
        <v>1</v>
      </c>
      <c r="AP161" s="3">
        <v>2</v>
      </c>
      <c r="AQ161">
        <v>10729755</v>
      </c>
      <c r="AR161" s="3">
        <v>2</v>
      </c>
      <c r="AS161" s="22">
        <f t="shared" si="189"/>
        <v>-0.83333333333333326</v>
      </c>
      <c r="AT161" s="23" t="str">
        <f t="shared" si="190"/>
        <v>Minors</v>
      </c>
      <c r="AU161" s="22">
        <f t="shared" si="191"/>
        <v>0.33333333333333348</v>
      </c>
      <c r="AV161" s="22" t="str">
        <f t="shared" si="192"/>
        <v>Minors</v>
      </c>
      <c r="AW161" s="23">
        <f t="shared" si="193"/>
        <v>-0.83333333333333326</v>
      </c>
      <c r="AX161" s="23" t="str">
        <f t="shared" si="194"/>
        <v>Minors</v>
      </c>
      <c r="AY161" s="64">
        <f t="shared" si="195"/>
        <v>0</v>
      </c>
      <c r="AZ161" s="65">
        <f t="shared" si="196"/>
        <v>0</v>
      </c>
      <c r="BA161" s="65">
        <f t="shared" si="197"/>
        <v>0</v>
      </c>
      <c r="BB161" s="65">
        <f t="shared" si="198"/>
        <v>0</v>
      </c>
      <c r="BC161" s="65">
        <f t="shared" si="199"/>
        <v>0</v>
      </c>
      <c r="BD161" s="65">
        <f t="shared" si="200"/>
        <v>0</v>
      </c>
      <c r="BE161" s="65">
        <f t="shared" si="201"/>
        <v>0</v>
      </c>
      <c r="BF161" s="65">
        <f t="shared" si="202"/>
        <v>0</v>
      </c>
      <c r="BG161" s="21">
        <f t="shared" si="203"/>
        <v>0</v>
      </c>
      <c r="BH161" s="64">
        <f t="shared" si="204"/>
        <v>0</v>
      </c>
      <c r="BI161" s="65">
        <f t="shared" si="205"/>
        <v>0</v>
      </c>
      <c r="BJ161" s="65">
        <f t="shared" si="206"/>
        <v>0</v>
      </c>
      <c r="BK161" s="65">
        <f t="shared" si="207"/>
        <v>0</v>
      </c>
      <c r="BL161" s="65">
        <f t="shared" si="208"/>
        <v>0</v>
      </c>
      <c r="BM161" s="65">
        <f t="shared" si="209"/>
        <v>0</v>
      </c>
      <c r="BN161" s="65">
        <f t="shared" si="210"/>
        <v>0</v>
      </c>
      <c r="BO161" s="65">
        <f t="shared" si="211"/>
        <v>0</v>
      </c>
      <c r="BP161" s="21">
        <f t="shared" si="212"/>
        <v>0</v>
      </c>
      <c r="BQ161" s="21">
        <f t="shared" si="213"/>
        <v>0</v>
      </c>
      <c r="BR161" s="24">
        <f t="shared" si="214"/>
        <v>0</v>
      </c>
      <c r="BS161" s="20" t="str">
        <f t="shared" si="215"/>
        <v/>
      </c>
      <c r="BT161" s="340" t="e">
        <f>IF(S161="-","-",VLOOKUP($A161,KALBat!$A$10:$AR$1193,BT$9,FALSE)-S161)</f>
        <v>#N/A</v>
      </c>
      <c r="BU161" s="340" t="e">
        <f>IF(T161="-","-",VLOOKUP($A161,KALBat!$A$10:$AR$1193,BU$9,FALSE)-T161)</f>
        <v>#N/A</v>
      </c>
      <c r="BV161" s="340" t="e">
        <f>IF(U161="-","-",VLOOKUP($A161,KALBat!$A$10:$AR$1193,BV$9,FALSE)-U161)</f>
        <v>#N/A</v>
      </c>
      <c r="BW161" s="340" t="e">
        <f>IF(V161="-","-",VLOOKUP($A161,KALBat!$A$10:$AR$1193,BW$9,FALSE)-V161)</f>
        <v>#N/A</v>
      </c>
      <c r="BX161" s="340" t="e">
        <f>IF(W161="-","-",VLOOKUP($A161,KALBat!$A$10:$AR$1193,BX$9,FALSE)-W161)</f>
        <v>#N/A</v>
      </c>
      <c r="BY161" s="340" t="e">
        <f>IF(X161="-","-",VLOOKUP($A161,KALBat!$A$10:$AR$1193,BY$9,FALSE)-X161)</f>
        <v>#N/A</v>
      </c>
      <c r="BZ161" s="340" t="e">
        <f>IF(Y161="-","-",VLOOKUP($A161,KALBat!$A$10:$AR$1193,BZ$9,FALSE)-Y161)</f>
        <v>#N/A</v>
      </c>
      <c r="CA161" s="340" t="e">
        <f>IF(Z161="-","-",VLOOKUP($A161,KALBat!$A$10:$AR$1193,CA$9,FALSE)-Z161)</f>
        <v>#N/A</v>
      </c>
      <c r="CB161" s="340" t="e">
        <f>IF(AA161="-","-",VLOOKUP($A161,KALBat!$A$10:$AR$1193,CB$9,FALSE)-AA161)</f>
        <v>#N/A</v>
      </c>
      <c r="CC161" s="340" t="e">
        <f>IF(AB161="-","-",VLOOKUP($A161,KALBat!$A$10:$AR$1193,CC$9,FALSE)-AB161)</f>
        <v>#N/A</v>
      </c>
      <c r="CD161" s="340" t="e">
        <f>IF(AC161="-","-",VLOOKUP($A161,KALBat!$A$10:$AR$1193,CD$9,FALSE)-AC161)</f>
        <v>#N/A</v>
      </c>
      <c r="CE161" s="340" t="e">
        <f>IF(AD161="-","-",VLOOKUP($A161,KALBat!$A$10:$AR$1193,CE$9,FALSE)-AD161)</f>
        <v>#N/A</v>
      </c>
      <c r="CF161" s="340" t="e">
        <f>IF(AE161="-","-",VLOOKUP($A161,KALBat!$A$10:$AR$1193,CF$9,FALSE)-AE161)</f>
        <v>#N/A</v>
      </c>
      <c r="CG161" s="340" t="str">
        <f>IF(AF161="-","-",VLOOKUP($A161,KALBat!$A$10:$AR$1193,CG$9,FALSE)-AF161)</f>
        <v>-</v>
      </c>
      <c r="CH161" s="340" t="str">
        <f>IF(AG161="-","-",VLOOKUP($A161,KALBat!$A$10:$AR$1193,CH$9,FALSE)-AG161)</f>
        <v>-</v>
      </c>
      <c r="CI161" s="340" t="str">
        <f>IF(AH161="-","-",VLOOKUP($A161,KALBat!$A$10:$AR$1193,CI$9,FALSE)-AH161)</f>
        <v>-</v>
      </c>
      <c r="CJ161" s="340" t="str">
        <f>IF(AI161="-","-",VLOOKUP($A161,KALBat!$A$10:$AR$1193,CJ$9,FALSE)-AI161)</f>
        <v>-</v>
      </c>
      <c r="CK161" s="340" t="str">
        <f>IF(AJ161="-","-",VLOOKUP($A161,KALBat!$A$10:$AR$1193,CK$9,FALSE)-AJ161)</f>
        <v>-</v>
      </c>
      <c r="CL161" s="340" t="str">
        <f>IF(AK161="-","-",VLOOKUP($A161,KALBat!$A$10:$AR$1193,CL$9,FALSE)-AK161)</f>
        <v>-</v>
      </c>
      <c r="CM161" s="340" t="str">
        <f>IF(AL161="-","-",VLOOKUP($A161,KALBat!$A$10:$AR$1193,CM$9,FALSE)-AL161)</f>
        <v>-</v>
      </c>
      <c r="CN161" s="340" t="str">
        <f>IF(AM161="-","-",VLOOKUP($A161,KALBat!$A$10:$AR$1193,CN$9,FALSE)-AM161)</f>
        <v>-</v>
      </c>
      <c r="CO161" s="340" t="e">
        <f>IF(AN161="-","-",VLOOKUP($A161,KALBat!$A$10:$AR$1193,CO$9,FALSE)-AN161)</f>
        <v>#N/A</v>
      </c>
      <c r="CP161" s="340" t="e">
        <f>IF(AO161="-","-",VLOOKUP($A161,KALBat!$A$10:$AR$1193,CP$9,FALSE)-AO161)</f>
        <v>#N/A</v>
      </c>
      <c r="CQ161" s="340" t="e">
        <f>IF(AP161="-","-",VLOOKUP($A161,KALBat!$A$10:$AR$1193,CQ$9,FALSE)-AP161)</f>
        <v>#N/A</v>
      </c>
      <c r="CR161" s="340" t="e">
        <f t="shared" si="216"/>
        <v>#N/A</v>
      </c>
      <c r="CS161" s="340" t="e">
        <f t="shared" si="217"/>
        <v>#N/A</v>
      </c>
      <c r="CT161" s="340" t="e">
        <f t="shared" si="218"/>
        <v>#N/A</v>
      </c>
      <c r="CU161" s="340" t="e">
        <f t="shared" si="219"/>
        <v>#N/A</v>
      </c>
      <c r="CV161" s="340" t="e">
        <f t="shared" si="220"/>
        <v>#N/A</v>
      </c>
    </row>
    <row r="162" spans="1:100" x14ac:dyDescent="0.25">
      <c r="A162" s="340" t="str">
        <f t="shared" si="185"/>
        <v>Tatsuya Kajitani</v>
      </c>
      <c r="B162" s="339"/>
      <c r="C162" s="339"/>
      <c r="D162" s="339" t="str">
        <f t="shared" si="186"/>
        <v>-</v>
      </c>
      <c r="E162" s="339" t="str">
        <f t="shared" si="187"/>
        <v>-</v>
      </c>
      <c r="F162" s="339" t="str">
        <f t="shared" si="188"/>
        <v>K</v>
      </c>
      <c r="G162" t="s">
        <v>98</v>
      </c>
      <c r="H162" t="s">
        <v>612</v>
      </c>
      <c r="I162" s="339" t="s">
        <v>613</v>
      </c>
      <c r="J162" t="s">
        <v>531</v>
      </c>
      <c r="K162" t="s">
        <v>295</v>
      </c>
      <c r="L162">
        <v>18</v>
      </c>
      <c r="M162" t="s">
        <v>93</v>
      </c>
      <c r="N162" t="s">
        <v>93</v>
      </c>
      <c r="O162" t="s">
        <v>40</v>
      </c>
      <c r="P162" s="3" t="s">
        <v>34</v>
      </c>
      <c r="Q162" t="s">
        <v>214</v>
      </c>
      <c r="R162" s="3" t="s">
        <v>214</v>
      </c>
      <c r="S162">
        <v>1</v>
      </c>
      <c r="T162">
        <v>2</v>
      </c>
      <c r="U162">
        <v>1</v>
      </c>
      <c r="V162">
        <v>1</v>
      </c>
      <c r="W162" s="3">
        <v>1</v>
      </c>
      <c r="X162">
        <v>2</v>
      </c>
      <c r="Y162">
        <v>2</v>
      </c>
      <c r="Z162">
        <v>1</v>
      </c>
      <c r="AA162">
        <v>2</v>
      </c>
      <c r="AB162" s="3">
        <v>1</v>
      </c>
      <c r="AC162">
        <v>4</v>
      </c>
      <c r="AD162">
        <v>3</v>
      </c>
      <c r="AE162">
        <v>1</v>
      </c>
      <c r="AF162" t="s">
        <v>35</v>
      </c>
      <c r="AG162" t="s">
        <v>35</v>
      </c>
      <c r="AH162" t="s">
        <v>35</v>
      </c>
      <c r="AI162" t="s">
        <v>35</v>
      </c>
      <c r="AJ162" t="s">
        <v>35</v>
      </c>
      <c r="AK162" t="s">
        <v>35</v>
      </c>
      <c r="AL162" t="s">
        <v>35</v>
      </c>
      <c r="AM162" s="3" t="s">
        <v>35</v>
      </c>
      <c r="AN162">
        <v>1</v>
      </c>
      <c r="AO162">
        <v>1</v>
      </c>
      <c r="AP162" s="3">
        <v>1</v>
      </c>
      <c r="AQ162" t="s">
        <v>35</v>
      </c>
      <c r="AR162" s="3">
        <v>0</v>
      </c>
      <c r="AS162" s="22">
        <f t="shared" si="189"/>
        <v>-1.5</v>
      </c>
      <c r="AT162" s="23" t="str">
        <f t="shared" si="190"/>
        <v>Minors</v>
      </c>
      <c r="AU162" s="22">
        <f t="shared" si="191"/>
        <v>-0.33333333333333326</v>
      </c>
      <c r="AV162" s="22" t="str">
        <f t="shared" si="192"/>
        <v>Minors</v>
      </c>
      <c r="AW162" s="23">
        <f t="shared" si="193"/>
        <v>-0.33333333333333326</v>
      </c>
      <c r="AX162" s="23" t="str">
        <f t="shared" si="194"/>
        <v>Minors</v>
      </c>
      <c r="AY162" s="64">
        <f t="shared" si="195"/>
        <v>0</v>
      </c>
      <c r="AZ162" s="65">
        <f t="shared" si="196"/>
        <v>0</v>
      </c>
      <c r="BA162" s="65">
        <f t="shared" si="197"/>
        <v>0</v>
      </c>
      <c r="BB162" s="65">
        <f t="shared" si="198"/>
        <v>0</v>
      </c>
      <c r="BC162" s="65">
        <f t="shared" si="199"/>
        <v>0</v>
      </c>
      <c r="BD162" s="65">
        <f t="shared" si="200"/>
        <v>0</v>
      </c>
      <c r="BE162" s="65">
        <f t="shared" si="201"/>
        <v>0</v>
      </c>
      <c r="BF162" s="65">
        <f t="shared" si="202"/>
        <v>0</v>
      </c>
      <c r="BG162" s="21">
        <f t="shared" si="203"/>
        <v>0</v>
      </c>
      <c r="BH162" s="64">
        <f t="shared" si="204"/>
        <v>0</v>
      </c>
      <c r="BI162" s="65">
        <f t="shared" si="205"/>
        <v>0</v>
      </c>
      <c r="BJ162" s="65">
        <f t="shared" si="206"/>
        <v>0</v>
      </c>
      <c r="BK162" s="65">
        <f t="shared" si="207"/>
        <v>0</v>
      </c>
      <c r="BL162" s="65">
        <f t="shared" si="208"/>
        <v>0</v>
      </c>
      <c r="BM162" s="65">
        <f t="shared" si="209"/>
        <v>0</v>
      </c>
      <c r="BN162" s="65">
        <f t="shared" si="210"/>
        <v>0</v>
      </c>
      <c r="BO162" s="65">
        <f t="shared" si="211"/>
        <v>0</v>
      </c>
      <c r="BP162" s="21">
        <f t="shared" si="212"/>
        <v>0</v>
      </c>
      <c r="BQ162" s="21">
        <f t="shared" si="213"/>
        <v>0</v>
      </c>
      <c r="BR162" s="24">
        <f t="shared" si="214"/>
        <v>0</v>
      </c>
      <c r="BS162" s="20" t="str">
        <f t="shared" si="215"/>
        <v/>
      </c>
      <c r="BT162" s="340" t="e">
        <f>IF(S162="-","-",VLOOKUP($A162,KALBat!$A$10:$AR$1193,BT$9,FALSE)-S162)</f>
        <v>#N/A</v>
      </c>
      <c r="BU162" s="340" t="e">
        <f>IF(T162="-","-",VLOOKUP($A162,KALBat!$A$10:$AR$1193,BU$9,FALSE)-T162)</f>
        <v>#N/A</v>
      </c>
      <c r="BV162" s="340" t="e">
        <f>IF(U162="-","-",VLOOKUP($A162,KALBat!$A$10:$AR$1193,BV$9,FALSE)-U162)</f>
        <v>#N/A</v>
      </c>
      <c r="BW162" s="340" t="e">
        <f>IF(V162="-","-",VLOOKUP($A162,KALBat!$A$10:$AR$1193,BW$9,FALSE)-V162)</f>
        <v>#N/A</v>
      </c>
      <c r="BX162" s="340" t="e">
        <f>IF(W162="-","-",VLOOKUP($A162,KALBat!$A$10:$AR$1193,BX$9,FALSE)-W162)</f>
        <v>#N/A</v>
      </c>
      <c r="BY162" s="340" t="e">
        <f>IF(X162="-","-",VLOOKUP($A162,KALBat!$A$10:$AR$1193,BY$9,FALSE)-X162)</f>
        <v>#N/A</v>
      </c>
      <c r="BZ162" s="340" t="e">
        <f>IF(Y162="-","-",VLOOKUP($A162,KALBat!$A$10:$AR$1193,BZ$9,FALSE)-Y162)</f>
        <v>#N/A</v>
      </c>
      <c r="CA162" s="340" t="e">
        <f>IF(Z162="-","-",VLOOKUP($A162,KALBat!$A$10:$AR$1193,CA$9,FALSE)-Z162)</f>
        <v>#N/A</v>
      </c>
      <c r="CB162" s="340" t="e">
        <f>IF(AA162="-","-",VLOOKUP($A162,KALBat!$A$10:$AR$1193,CB$9,FALSE)-AA162)</f>
        <v>#N/A</v>
      </c>
      <c r="CC162" s="340" t="e">
        <f>IF(AB162="-","-",VLOOKUP($A162,KALBat!$A$10:$AR$1193,CC$9,FALSE)-AB162)</f>
        <v>#N/A</v>
      </c>
      <c r="CD162" s="340" t="e">
        <f>IF(AC162="-","-",VLOOKUP($A162,KALBat!$A$10:$AR$1193,CD$9,FALSE)-AC162)</f>
        <v>#N/A</v>
      </c>
      <c r="CE162" s="340" t="e">
        <f>IF(AD162="-","-",VLOOKUP($A162,KALBat!$A$10:$AR$1193,CE$9,FALSE)-AD162)</f>
        <v>#N/A</v>
      </c>
      <c r="CF162" s="340" t="e">
        <f>IF(AE162="-","-",VLOOKUP($A162,KALBat!$A$10:$AR$1193,CF$9,FALSE)-AE162)</f>
        <v>#N/A</v>
      </c>
      <c r="CG162" s="340" t="str">
        <f>IF(AF162="-","-",VLOOKUP($A162,KALBat!$A$10:$AR$1193,CG$9,FALSE)-AF162)</f>
        <v>-</v>
      </c>
      <c r="CH162" s="340" t="str">
        <f>IF(AG162="-","-",VLOOKUP($A162,KALBat!$A$10:$AR$1193,CH$9,FALSE)-AG162)</f>
        <v>-</v>
      </c>
      <c r="CI162" s="340" t="str">
        <f>IF(AH162="-","-",VLOOKUP($A162,KALBat!$A$10:$AR$1193,CI$9,FALSE)-AH162)</f>
        <v>-</v>
      </c>
      <c r="CJ162" s="340" t="str">
        <f>IF(AI162="-","-",VLOOKUP($A162,KALBat!$A$10:$AR$1193,CJ$9,FALSE)-AI162)</f>
        <v>-</v>
      </c>
      <c r="CK162" s="340" t="str">
        <f>IF(AJ162="-","-",VLOOKUP($A162,KALBat!$A$10:$AR$1193,CK$9,FALSE)-AJ162)</f>
        <v>-</v>
      </c>
      <c r="CL162" s="340" t="str">
        <f>IF(AK162="-","-",VLOOKUP($A162,KALBat!$A$10:$AR$1193,CL$9,FALSE)-AK162)</f>
        <v>-</v>
      </c>
      <c r="CM162" s="340" t="str">
        <f>IF(AL162="-","-",VLOOKUP($A162,KALBat!$A$10:$AR$1193,CM$9,FALSE)-AL162)</f>
        <v>-</v>
      </c>
      <c r="CN162" s="340" t="str">
        <f>IF(AM162="-","-",VLOOKUP($A162,KALBat!$A$10:$AR$1193,CN$9,FALSE)-AM162)</f>
        <v>-</v>
      </c>
      <c r="CO162" s="340" t="e">
        <f>IF(AN162="-","-",VLOOKUP($A162,KALBat!$A$10:$AR$1193,CO$9,FALSE)-AN162)</f>
        <v>#N/A</v>
      </c>
      <c r="CP162" s="340" t="e">
        <f>IF(AO162="-","-",VLOOKUP($A162,KALBat!$A$10:$AR$1193,CP$9,FALSE)-AO162)</f>
        <v>#N/A</v>
      </c>
      <c r="CQ162" s="340" t="e">
        <f>IF(AP162="-","-",VLOOKUP($A162,KALBat!$A$10:$AR$1193,CQ$9,FALSE)-AP162)</f>
        <v>#N/A</v>
      </c>
      <c r="CR162" s="340" t="e">
        <f t="shared" si="216"/>
        <v>#N/A</v>
      </c>
      <c r="CS162" s="340" t="e">
        <f t="shared" si="217"/>
        <v>#N/A</v>
      </c>
      <c r="CT162" s="340" t="e">
        <f t="shared" si="218"/>
        <v>#N/A</v>
      </c>
      <c r="CU162" s="340" t="e">
        <f t="shared" si="219"/>
        <v>#N/A</v>
      </c>
      <c r="CV162" s="340" t="e">
        <f t="shared" si="220"/>
        <v>#N/A</v>
      </c>
    </row>
    <row r="163" spans="1:100" x14ac:dyDescent="0.25">
      <c r="A163" s="340" t="str">
        <f t="shared" si="185"/>
        <v>Dani López</v>
      </c>
      <c r="B163" s="339"/>
      <c r="C163" s="339"/>
      <c r="D163" s="339" t="str">
        <f t="shared" si="186"/>
        <v>-</v>
      </c>
      <c r="E163" s="339" t="str">
        <f t="shared" si="187"/>
        <v>-</v>
      </c>
      <c r="F163" s="339" t="str">
        <f t="shared" si="188"/>
        <v>K</v>
      </c>
      <c r="G163" t="s">
        <v>87</v>
      </c>
      <c r="H163" t="s">
        <v>625</v>
      </c>
      <c r="I163" s="339" t="s">
        <v>626</v>
      </c>
      <c r="J163" t="s">
        <v>468</v>
      </c>
      <c r="K163" t="s">
        <v>18</v>
      </c>
      <c r="L163">
        <v>18</v>
      </c>
      <c r="M163" t="s">
        <v>93</v>
      </c>
      <c r="N163" t="s">
        <v>94</v>
      </c>
      <c r="O163" t="s">
        <v>40</v>
      </c>
      <c r="P163" s="3" t="s">
        <v>36</v>
      </c>
      <c r="Q163" t="s">
        <v>214</v>
      </c>
      <c r="R163" s="3" t="s">
        <v>214</v>
      </c>
      <c r="S163">
        <v>1</v>
      </c>
      <c r="T163">
        <v>4</v>
      </c>
      <c r="U163">
        <v>1</v>
      </c>
      <c r="V163">
        <v>3</v>
      </c>
      <c r="W163" s="3">
        <v>2</v>
      </c>
      <c r="X163">
        <v>4</v>
      </c>
      <c r="Y163">
        <v>6</v>
      </c>
      <c r="Z163">
        <v>1</v>
      </c>
      <c r="AA163">
        <v>6</v>
      </c>
      <c r="AB163" s="3">
        <v>5</v>
      </c>
      <c r="AC163">
        <v>8</v>
      </c>
      <c r="AD163">
        <v>7</v>
      </c>
      <c r="AE163">
        <v>1</v>
      </c>
      <c r="AF163" t="s">
        <v>35</v>
      </c>
      <c r="AG163" t="s">
        <v>35</v>
      </c>
      <c r="AH163">
        <v>6</v>
      </c>
      <c r="AI163">
        <v>6</v>
      </c>
      <c r="AJ163">
        <v>6</v>
      </c>
      <c r="AK163">
        <v>2</v>
      </c>
      <c r="AL163" t="s">
        <v>35</v>
      </c>
      <c r="AM163" s="3" t="s">
        <v>35</v>
      </c>
      <c r="AN163">
        <v>4</v>
      </c>
      <c r="AO163">
        <v>8</v>
      </c>
      <c r="AP163" s="3">
        <v>7</v>
      </c>
      <c r="AQ163" t="s">
        <v>35</v>
      </c>
      <c r="AR163" s="3">
        <v>0</v>
      </c>
      <c r="AS163" s="22">
        <f t="shared" si="189"/>
        <v>-0.83333333333333326</v>
      </c>
      <c r="AT163" s="23" t="str">
        <f t="shared" si="190"/>
        <v>Minors</v>
      </c>
      <c r="AU163" s="22">
        <f t="shared" si="191"/>
        <v>2.6666666666666665</v>
      </c>
      <c r="AV163" s="22" t="str">
        <f t="shared" si="192"/>
        <v>Minors</v>
      </c>
      <c r="AW163" s="23">
        <f t="shared" si="193"/>
        <v>2.6666666666666665</v>
      </c>
      <c r="AX163" s="23" t="str">
        <f t="shared" si="194"/>
        <v>Minors</v>
      </c>
      <c r="AY163" s="64">
        <f t="shared" si="195"/>
        <v>0</v>
      </c>
      <c r="AZ163" s="65">
        <f t="shared" si="196"/>
        <v>0</v>
      </c>
      <c r="BA163" s="65">
        <f t="shared" si="197"/>
        <v>0</v>
      </c>
      <c r="BB163" s="65">
        <f t="shared" si="198"/>
        <v>0</v>
      </c>
      <c r="BC163" s="65">
        <f t="shared" si="199"/>
        <v>0</v>
      </c>
      <c r="BD163" s="65">
        <f t="shared" si="200"/>
        <v>0</v>
      </c>
      <c r="BE163" s="65">
        <f t="shared" si="201"/>
        <v>0</v>
      </c>
      <c r="BF163" s="65">
        <f t="shared" si="202"/>
        <v>0</v>
      </c>
      <c r="BG163" s="21">
        <f t="shared" si="203"/>
        <v>0</v>
      </c>
      <c r="BH163" s="64">
        <f t="shared" si="204"/>
        <v>0</v>
      </c>
      <c r="BI163" s="65">
        <f t="shared" si="205"/>
        <v>0</v>
      </c>
      <c r="BJ163" s="65">
        <f t="shared" si="206"/>
        <v>0</v>
      </c>
      <c r="BK163" s="65">
        <f t="shared" si="207"/>
        <v>0</v>
      </c>
      <c r="BL163" s="65">
        <f t="shared" si="208"/>
        <v>0</v>
      </c>
      <c r="BM163" s="65">
        <f t="shared" si="209"/>
        <v>0</v>
      </c>
      <c r="BN163" s="65">
        <f t="shared" si="210"/>
        <v>0</v>
      </c>
      <c r="BO163" s="65">
        <f t="shared" si="211"/>
        <v>0</v>
      </c>
      <c r="BP163" s="21">
        <f t="shared" si="212"/>
        <v>0</v>
      </c>
      <c r="BQ163" s="21">
        <f t="shared" si="213"/>
        <v>2</v>
      </c>
      <c r="BR163" s="24">
        <f t="shared" si="214"/>
        <v>1</v>
      </c>
      <c r="BS163" s="20" t="str">
        <f t="shared" si="215"/>
        <v/>
      </c>
      <c r="BT163" s="340">
        <f>IF(S163="-","-",VLOOKUP($A163,KALBat!$A$10:$AR$1193,BT$9,FALSE)-S163)</f>
        <v>0</v>
      </c>
      <c r="BU163" s="340">
        <f>IF(T163="-","-",VLOOKUP($A163,KALBat!$A$10:$AR$1193,BU$9,FALSE)-T163)</f>
        <v>0</v>
      </c>
      <c r="BV163" s="340">
        <f>IF(U163="-","-",VLOOKUP($A163,KALBat!$A$10:$AR$1193,BV$9,FALSE)-U163)</f>
        <v>0</v>
      </c>
      <c r="BW163" s="340">
        <f>IF(V163="-","-",VLOOKUP($A163,KALBat!$A$10:$AR$1193,BW$9,FALSE)-V163)</f>
        <v>1</v>
      </c>
      <c r="BX163" s="340">
        <f>IF(W163="-","-",VLOOKUP($A163,KALBat!$A$10:$AR$1193,BX$9,FALSE)-W163)</f>
        <v>-1</v>
      </c>
      <c r="BY163" s="340">
        <f>IF(X163="-","-",VLOOKUP($A163,KALBat!$A$10:$AR$1193,BY$9,FALSE)-X163)</f>
        <v>-1</v>
      </c>
      <c r="BZ163" s="340">
        <f>IF(Y163="-","-",VLOOKUP($A163,KALBat!$A$10:$AR$1193,BZ$9,FALSE)-Y163)</f>
        <v>-1</v>
      </c>
      <c r="CA163" s="340">
        <f>IF(Z163="-","-",VLOOKUP($A163,KALBat!$A$10:$AR$1193,CA$9,FALSE)-Z163)</f>
        <v>1</v>
      </c>
      <c r="CB163" s="340">
        <f>IF(AA163="-","-",VLOOKUP($A163,KALBat!$A$10:$AR$1193,CB$9,FALSE)-AA163)</f>
        <v>1</v>
      </c>
      <c r="CC163" s="340">
        <f>IF(AB163="-","-",VLOOKUP($A163,KALBat!$A$10:$AR$1193,CC$9,FALSE)-AB163)</f>
        <v>-1</v>
      </c>
      <c r="CD163" s="340">
        <f>IF(AC163="-","-",VLOOKUP($A163,KALBat!$A$10:$AR$1193,CD$9,FALSE)-AC163)</f>
        <v>0</v>
      </c>
      <c r="CE163" s="340">
        <f>IF(AD163="-","-",VLOOKUP($A163,KALBat!$A$10:$AR$1193,CE$9,FALSE)-AD163)</f>
        <v>0</v>
      </c>
      <c r="CF163" s="340">
        <f>IF(AE163="-","-",VLOOKUP($A163,KALBat!$A$10:$AR$1193,CF$9,FALSE)-AE163)</f>
        <v>0</v>
      </c>
      <c r="CG163" s="340" t="str">
        <f>IF(AF163="-","-",VLOOKUP($A163,KALBat!$A$10:$AR$1193,CG$9,FALSE)-AF163)</f>
        <v>-</v>
      </c>
      <c r="CH163" s="340" t="str">
        <f>IF(AG163="-","-",VLOOKUP($A163,KALBat!$A$10:$AR$1193,CH$9,FALSE)-AG163)</f>
        <v>-</v>
      </c>
      <c r="CI163" s="340">
        <f>IF(AH163="-","-",VLOOKUP($A163,KALBat!$A$10:$AR$1193,CI$9,FALSE)-AH163)</f>
        <v>1</v>
      </c>
      <c r="CJ163" s="340">
        <f>IF(AI163="-","-",VLOOKUP($A163,KALBat!$A$10:$AR$1193,CJ$9,FALSE)-AI163)</f>
        <v>1</v>
      </c>
      <c r="CK163" s="340">
        <f>IF(AJ163="-","-",VLOOKUP($A163,KALBat!$A$10:$AR$1193,CK$9,FALSE)-AJ163)</f>
        <v>0</v>
      </c>
      <c r="CL163" s="340">
        <f>IF(AK163="-","-",VLOOKUP($A163,KALBat!$A$10:$AR$1193,CL$9,FALSE)-AK163)</f>
        <v>0</v>
      </c>
      <c r="CM163" s="340" t="str">
        <f>IF(AL163="-","-",VLOOKUP($A163,KALBat!$A$10:$AR$1193,CM$9,FALSE)-AL163)</f>
        <v>-</v>
      </c>
      <c r="CN163" s="340" t="str">
        <f>IF(AM163="-","-",VLOOKUP($A163,KALBat!$A$10:$AR$1193,CN$9,FALSE)-AM163)</f>
        <v>-</v>
      </c>
      <c r="CO163" s="340">
        <f>IF(AN163="-","-",VLOOKUP($A163,KALBat!$A$10:$AR$1193,CO$9,FALSE)-AN163)</f>
        <v>0</v>
      </c>
      <c r="CP163" s="340">
        <f>IF(AO163="-","-",VLOOKUP($A163,KALBat!$A$10:$AR$1193,CP$9,FALSE)-AO163)</f>
        <v>0</v>
      </c>
      <c r="CQ163" s="340">
        <f>IF(AP163="-","-",VLOOKUP($A163,KALBat!$A$10:$AR$1193,CQ$9,FALSE)-AP163)</f>
        <v>0</v>
      </c>
      <c r="CR163" s="340">
        <f t="shared" si="216"/>
        <v>0</v>
      </c>
      <c r="CS163" s="340">
        <f t="shared" si="217"/>
        <v>-1</v>
      </c>
      <c r="CT163" s="340">
        <f t="shared" si="218"/>
        <v>2</v>
      </c>
      <c r="CU163" s="340">
        <f t="shared" si="219"/>
        <v>0</v>
      </c>
      <c r="CV163" s="340">
        <f t="shared" si="220"/>
        <v>1</v>
      </c>
    </row>
    <row r="164" spans="1:100" x14ac:dyDescent="0.25">
      <c r="A164" s="340" t="str">
        <f t="shared" si="185"/>
        <v>Jimmy Lovelady</v>
      </c>
      <c r="B164" s="339"/>
      <c r="C164" s="339"/>
      <c r="D164" s="339" t="str">
        <f t="shared" si="186"/>
        <v>-</v>
      </c>
      <c r="E164" s="339" t="str">
        <f t="shared" si="187"/>
        <v>-</v>
      </c>
      <c r="F164" s="339" t="str">
        <f t="shared" si="188"/>
        <v>K</v>
      </c>
      <c r="G164" t="s">
        <v>84</v>
      </c>
      <c r="H164" t="s">
        <v>521</v>
      </c>
      <c r="I164" s="339" t="s">
        <v>627</v>
      </c>
      <c r="J164" t="s">
        <v>531</v>
      </c>
      <c r="K164" t="s">
        <v>295</v>
      </c>
      <c r="L164">
        <v>19</v>
      </c>
      <c r="M164" t="s">
        <v>94</v>
      </c>
      <c r="N164" t="s">
        <v>94</v>
      </c>
      <c r="O164" t="s">
        <v>40</v>
      </c>
      <c r="P164" s="3" t="s">
        <v>40</v>
      </c>
      <c r="Q164" t="s">
        <v>215</v>
      </c>
      <c r="R164" s="3" t="s">
        <v>215</v>
      </c>
      <c r="S164">
        <v>1</v>
      </c>
      <c r="T164">
        <v>4</v>
      </c>
      <c r="U164">
        <v>3</v>
      </c>
      <c r="V164">
        <v>1</v>
      </c>
      <c r="W164" s="3">
        <v>1</v>
      </c>
      <c r="X164">
        <v>2</v>
      </c>
      <c r="Y164">
        <v>5</v>
      </c>
      <c r="Z164">
        <v>6</v>
      </c>
      <c r="AA164">
        <v>4</v>
      </c>
      <c r="AB164" s="3">
        <v>1</v>
      </c>
      <c r="AC164">
        <v>8</v>
      </c>
      <c r="AD164">
        <v>6</v>
      </c>
      <c r="AE164">
        <v>1</v>
      </c>
      <c r="AF164" t="s">
        <v>35</v>
      </c>
      <c r="AG164">
        <v>2</v>
      </c>
      <c r="AH164" t="s">
        <v>35</v>
      </c>
      <c r="AI164" t="s">
        <v>35</v>
      </c>
      <c r="AJ164" t="s">
        <v>35</v>
      </c>
      <c r="AK164" t="s">
        <v>35</v>
      </c>
      <c r="AL164" t="s">
        <v>35</v>
      </c>
      <c r="AM164" s="3" t="s">
        <v>35</v>
      </c>
      <c r="AN164">
        <v>2</v>
      </c>
      <c r="AO164">
        <v>5</v>
      </c>
      <c r="AP164" s="3">
        <v>3</v>
      </c>
      <c r="AQ164" t="s">
        <v>35</v>
      </c>
      <c r="AR164" s="3">
        <v>0</v>
      </c>
      <c r="AS164" s="22">
        <f t="shared" si="189"/>
        <v>-0.83333333333333326</v>
      </c>
      <c r="AT164" s="23" t="str">
        <f t="shared" si="190"/>
        <v>Minors</v>
      </c>
      <c r="AU164" s="22">
        <f t="shared" si="191"/>
        <v>2</v>
      </c>
      <c r="AV164" s="22" t="str">
        <f t="shared" si="192"/>
        <v>Minors</v>
      </c>
      <c r="AW164" s="23">
        <f t="shared" si="193"/>
        <v>2</v>
      </c>
      <c r="AX164" s="23" t="str">
        <f t="shared" si="194"/>
        <v>Minors</v>
      </c>
      <c r="AY164" s="64">
        <f t="shared" si="195"/>
        <v>0</v>
      </c>
      <c r="AZ164" s="65">
        <f t="shared" si="196"/>
        <v>0</v>
      </c>
      <c r="BA164" s="65">
        <f t="shared" si="197"/>
        <v>0</v>
      </c>
      <c r="BB164" s="65">
        <f t="shared" si="198"/>
        <v>0</v>
      </c>
      <c r="BC164" s="65">
        <f t="shared" si="199"/>
        <v>0</v>
      </c>
      <c r="BD164" s="65">
        <f t="shared" si="200"/>
        <v>0</v>
      </c>
      <c r="BE164" s="65">
        <f t="shared" si="201"/>
        <v>0</v>
      </c>
      <c r="BF164" s="65">
        <f t="shared" si="202"/>
        <v>0</v>
      </c>
      <c r="BG164" s="21">
        <f t="shared" si="203"/>
        <v>0</v>
      </c>
      <c r="BH164" s="64">
        <f t="shared" si="204"/>
        <v>0</v>
      </c>
      <c r="BI164" s="65">
        <f t="shared" si="205"/>
        <v>0</v>
      </c>
      <c r="BJ164" s="65">
        <f t="shared" si="206"/>
        <v>0</v>
      </c>
      <c r="BK164" s="65">
        <f t="shared" si="207"/>
        <v>0</v>
      </c>
      <c r="BL164" s="65">
        <f t="shared" si="208"/>
        <v>0</v>
      </c>
      <c r="BM164" s="65">
        <f t="shared" si="209"/>
        <v>0</v>
      </c>
      <c r="BN164" s="65">
        <f t="shared" si="210"/>
        <v>0</v>
      </c>
      <c r="BO164" s="65">
        <f t="shared" si="211"/>
        <v>0</v>
      </c>
      <c r="BP164" s="21">
        <f t="shared" si="212"/>
        <v>0</v>
      </c>
      <c r="BQ164" s="21">
        <f t="shared" si="213"/>
        <v>0</v>
      </c>
      <c r="BR164" s="24">
        <f t="shared" si="214"/>
        <v>0</v>
      </c>
      <c r="BS164" s="20" t="str">
        <f t="shared" si="215"/>
        <v/>
      </c>
      <c r="BT164" s="340" t="e">
        <f>IF(S164="-","-",VLOOKUP($A164,KALBat!$A$10:$AR$1193,BT$9,FALSE)-S164)</f>
        <v>#N/A</v>
      </c>
      <c r="BU164" s="340" t="e">
        <f>IF(T164="-","-",VLOOKUP($A164,KALBat!$A$10:$AR$1193,BU$9,FALSE)-T164)</f>
        <v>#N/A</v>
      </c>
      <c r="BV164" s="340" t="e">
        <f>IF(U164="-","-",VLOOKUP($A164,KALBat!$A$10:$AR$1193,BV$9,FALSE)-U164)</f>
        <v>#N/A</v>
      </c>
      <c r="BW164" s="340" t="e">
        <f>IF(V164="-","-",VLOOKUP($A164,KALBat!$A$10:$AR$1193,BW$9,FALSE)-V164)</f>
        <v>#N/A</v>
      </c>
      <c r="BX164" s="340" t="e">
        <f>IF(W164="-","-",VLOOKUP($A164,KALBat!$A$10:$AR$1193,BX$9,FALSE)-W164)</f>
        <v>#N/A</v>
      </c>
      <c r="BY164" s="340" t="e">
        <f>IF(X164="-","-",VLOOKUP($A164,KALBat!$A$10:$AR$1193,BY$9,FALSE)-X164)</f>
        <v>#N/A</v>
      </c>
      <c r="BZ164" s="340" t="e">
        <f>IF(Y164="-","-",VLOOKUP($A164,KALBat!$A$10:$AR$1193,BZ$9,FALSE)-Y164)</f>
        <v>#N/A</v>
      </c>
      <c r="CA164" s="340" t="e">
        <f>IF(Z164="-","-",VLOOKUP($A164,KALBat!$A$10:$AR$1193,CA$9,FALSE)-Z164)</f>
        <v>#N/A</v>
      </c>
      <c r="CB164" s="340" t="e">
        <f>IF(AA164="-","-",VLOOKUP($A164,KALBat!$A$10:$AR$1193,CB$9,FALSE)-AA164)</f>
        <v>#N/A</v>
      </c>
      <c r="CC164" s="340" t="e">
        <f>IF(AB164="-","-",VLOOKUP($A164,KALBat!$A$10:$AR$1193,CC$9,FALSE)-AB164)</f>
        <v>#N/A</v>
      </c>
      <c r="CD164" s="340" t="e">
        <f>IF(AC164="-","-",VLOOKUP($A164,KALBat!$A$10:$AR$1193,CD$9,FALSE)-AC164)</f>
        <v>#N/A</v>
      </c>
      <c r="CE164" s="340" t="e">
        <f>IF(AD164="-","-",VLOOKUP($A164,KALBat!$A$10:$AR$1193,CE$9,FALSE)-AD164)</f>
        <v>#N/A</v>
      </c>
      <c r="CF164" s="340" t="e">
        <f>IF(AE164="-","-",VLOOKUP($A164,KALBat!$A$10:$AR$1193,CF$9,FALSE)-AE164)</f>
        <v>#N/A</v>
      </c>
      <c r="CG164" s="340" t="str">
        <f>IF(AF164="-","-",VLOOKUP($A164,KALBat!$A$10:$AR$1193,CG$9,FALSE)-AF164)</f>
        <v>-</v>
      </c>
      <c r="CH164" s="340" t="e">
        <f>IF(AG164="-","-",VLOOKUP($A164,KALBat!$A$10:$AR$1193,CH$9,FALSE)-AG164)</f>
        <v>#N/A</v>
      </c>
      <c r="CI164" s="340" t="str">
        <f>IF(AH164="-","-",VLOOKUP($A164,KALBat!$A$10:$AR$1193,CI$9,FALSE)-AH164)</f>
        <v>-</v>
      </c>
      <c r="CJ164" s="340" t="str">
        <f>IF(AI164="-","-",VLOOKUP($A164,KALBat!$A$10:$AR$1193,CJ$9,FALSE)-AI164)</f>
        <v>-</v>
      </c>
      <c r="CK164" s="340" t="str">
        <f>IF(AJ164="-","-",VLOOKUP($A164,KALBat!$A$10:$AR$1193,CK$9,FALSE)-AJ164)</f>
        <v>-</v>
      </c>
      <c r="CL164" s="340" t="str">
        <f>IF(AK164="-","-",VLOOKUP($A164,KALBat!$A$10:$AR$1193,CL$9,FALSE)-AK164)</f>
        <v>-</v>
      </c>
      <c r="CM164" s="340" t="str">
        <f>IF(AL164="-","-",VLOOKUP($A164,KALBat!$A$10:$AR$1193,CM$9,FALSE)-AL164)</f>
        <v>-</v>
      </c>
      <c r="CN164" s="340" t="str">
        <f>IF(AM164="-","-",VLOOKUP($A164,KALBat!$A$10:$AR$1193,CN$9,FALSE)-AM164)</f>
        <v>-</v>
      </c>
      <c r="CO164" s="340" t="e">
        <f>IF(AN164="-","-",VLOOKUP($A164,KALBat!$A$10:$AR$1193,CO$9,FALSE)-AN164)</f>
        <v>#N/A</v>
      </c>
      <c r="CP164" s="340" t="e">
        <f>IF(AO164="-","-",VLOOKUP($A164,KALBat!$A$10:$AR$1193,CP$9,FALSE)-AO164)</f>
        <v>#N/A</v>
      </c>
      <c r="CQ164" s="340" t="e">
        <f>IF(AP164="-","-",VLOOKUP($A164,KALBat!$A$10:$AR$1193,CQ$9,FALSE)-AP164)</f>
        <v>#N/A</v>
      </c>
      <c r="CR164" s="340" t="e">
        <f t="shared" si="216"/>
        <v>#N/A</v>
      </c>
      <c r="CS164" s="340" t="e">
        <f t="shared" si="217"/>
        <v>#N/A</v>
      </c>
      <c r="CT164" s="340" t="e">
        <f t="shared" si="218"/>
        <v>#N/A</v>
      </c>
      <c r="CU164" s="340" t="e">
        <f t="shared" si="219"/>
        <v>#N/A</v>
      </c>
      <c r="CV164" s="340" t="e">
        <f t="shared" si="220"/>
        <v>#N/A</v>
      </c>
    </row>
    <row r="165" spans="1:100" x14ac:dyDescent="0.25">
      <c r="A165" s="340" t="str">
        <f t="shared" si="185"/>
        <v>Peter MacLeish</v>
      </c>
      <c r="B165" s="339"/>
      <c r="C165" s="339"/>
      <c r="D165" s="339" t="str">
        <f t="shared" si="186"/>
        <v>-</v>
      </c>
      <c r="E165" s="339" t="str">
        <f t="shared" si="187"/>
        <v>-</v>
      </c>
      <c r="F165" s="339" t="str">
        <f t="shared" si="188"/>
        <v>K</v>
      </c>
      <c r="G165" t="s">
        <v>98</v>
      </c>
      <c r="H165" t="s">
        <v>517</v>
      </c>
      <c r="I165" s="339" t="s">
        <v>518</v>
      </c>
      <c r="J165" t="s">
        <v>533</v>
      </c>
      <c r="K165" t="s">
        <v>199</v>
      </c>
      <c r="L165">
        <v>22</v>
      </c>
      <c r="M165" t="s">
        <v>94</v>
      </c>
      <c r="N165" t="s">
        <v>94</v>
      </c>
      <c r="O165" t="s">
        <v>40</v>
      </c>
      <c r="P165" s="3" t="s">
        <v>36</v>
      </c>
      <c r="Q165" t="s">
        <v>214</v>
      </c>
      <c r="R165" s="3" t="s">
        <v>214</v>
      </c>
      <c r="S165">
        <v>1</v>
      </c>
      <c r="T165">
        <v>2</v>
      </c>
      <c r="U165">
        <v>1</v>
      </c>
      <c r="V165">
        <v>1</v>
      </c>
      <c r="W165" s="3">
        <v>1</v>
      </c>
      <c r="X165">
        <v>1</v>
      </c>
      <c r="Y165">
        <v>2</v>
      </c>
      <c r="Z165">
        <v>1</v>
      </c>
      <c r="AA165">
        <v>1</v>
      </c>
      <c r="AB165" s="3">
        <v>3</v>
      </c>
      <c r="AC165">
        <v>5</v>
      </c>
      <c r="AD165">
        <v>3</v>
      </c>
      <c r="AE165">
        <v>1</v>
      </c>
      <c r="AF165" t="s">
        <v>35</v>
      </c>
      <c r="AG165" t="s">
        <v>35</v>
      </c>
      <c r="AH165" t="s">
        <v>35</v>
      </c>
      <c r="AI165" t="s">
        <v>35</v>
      </c>
      <c r="AJ165" t="s">
        <v>35</v>
      </c>
      <c r="AK165" t="s">
        <v>35</v>
      </c>
      <c r="AL165" t="s">
        <v>35</v>
      </c>
      <c r="AM165" s="3" t="s">
        <v>35</v>
      </c>
      <c r="AN165">
        <v>1</v>
      </c>
      <c r="AO165">
        <v>1</v>
      </c>
      <c r="AP165" s="3">
        <v>1</v>
      </c>
      <c r="AQ165">
        <v>510000</v>
      </c>
      <c r="AR165" s="3" t="s">
        <v>38</v>
      </c>
      <c r="AS165" s="22">
        <f t="shared" si="189"/>
        <v>-1.5</v>
      </c>
      <c r="AT165" s="23" t="str">
        <f t="shared" si="190"/>
        <v>Minors</v>
      </c>
      <c r="AU165" s="22">
        <f t="shared" si="191"/>
        <v>-1.5</v>
      </c>
      <c r="AV165" s="22" t="str">
        <f t="shared" si="192"/>
        <v>Minors</v>
      </c>
      <c r="AW165" s="23">
        <f t="shared" si="193"/>
        <v>-1.5</v>
      </c>
      <c r="AX165" s="23" t="str">
        <f t="shared" si="194"/>
        <v>Minors</v>
      </c>
      <c r="AY165" s="64">
        <f t="shared" si="195"/>
        <v>0</v>
      </c>
      <c r="AZ165" s="65">
        <f t="shared" si="196"/>
        <v>0</v>
      </c>
      <c r="BA165" s="65">
        <f t="shared" si="197"/>
        <v>0</v>
      </c>
      <c r="BB165" s="65">
        <f t="shared" si="198"/>
        <v>0</v>
      </c>
      <c r="BC165" s="65">
        <f t="shared" si="199"/>
        <v>0</v>
      </c>
      <c r="BD165" s="65">
        <f t="shared" si="200"/>
        <v>0</v>
      </c>
      <c r="BE165" s="65">
        <f t="shared" si="201"/>
        <v>0</v>
      </c>
      <c r="BF165" s="65">
        <f t="shared" si="202"/>
        <v>0</v>
      </c>
      <c r="BG165" s="21">
        <f t="shared" si="203"/>
        <v>0</v>
      </c>
      <c r="BH165" s="64">
        <f t="shared" si="204"/>
        <v>0</v>
      </c>
      <c r="BI165" s="65">
        <f t="shared" si="205"/>
        <v>0</v>
      </c>
      <c r="BJ165" s="65">
        <f t="shared" si="206"/>
        <v>0</v>
      </c>
      <c r="BK165" s="65">
        <f t="shared" si="207"/>
        <v>0</v>
      </c>
      <c r="BL165" s="65">
        <f t="shared" si="208"/>
        <v>0</v>
      </c>
      <c r="BM165" s="65">
        <f t="shared" si="209"/>
        <v>0</v>
      </c>
      <c r="BN165" s="65">
        <f t="shared" si="210"/>
        <v>0</v>
      </c>
      <c r="BO165" s="65">
        <f t="shared" si="211"/>
        <v>0</v>
      </c>
      <c r="BP165" s="21">
        <f t="shared" si="212"/>
        <v>0</v>
      </c>
      <c r="BQ165" s="21">
        <f t="shared" si="213"/>
        <v>0</v>
      </c>
      <c r="BR165" s="24">
        <f t="shared" si="214"/>
        <v>0</v>
      </c>
      <c r="BS165" s="20" t="str">
        <f t="shared" si="215"/>
        <v/>
      </c>
      <c r="BT165" s="340" t="e">
        <f>IF(S165="-","-",VLOOKUP($A165,KALBat!$A$10:$AR$1193,BT$9,FALSE)-S165)</f>
        <v>#N/A</v>
      </c>
      <c r="BU165" s="340" t="e">
        <f>IF(T165="-","-",VLOOKUP($A165,KALBat!$A$10:$AR$1193,BU$9,FALSE)-T165)</f>
        <v>#N/A</v>
      </c>
      <c r="BV165" s="340" t="e">
        <f>IF(U165="-","-",VLOOKUP($A165,KALBat!$A$10:$AR$1193,BV$9,FALSE)-U165)</f>
        <v>#N/A</v>
      </c>
      <c r="BW165" s="340" t="e">
        <f>IF(V165="-","-",VLOOKUP($A165,KALBat!$A$10:$AR$1193,BW$9,FALSE)-V165)</f>
        <v>#N/A</v>
      </c>
      <c r="BX165" s="340" t="e">
        <f>IF(W165="-","-",VLOOKUP($A165,KALBat!$A$10:$AR$1193,BX$9,FALSE)-W165)</f>
        <v>#N/A</v>
      </c>
      <c r="BY165" s="340" t="e">
        <f>IF(X165="-","-",VLOOKUP($A165,KALBat!$A$10:$AR$1193,BY$9,FALSE)-X165)</f>
        <v>#N/A</v>
      </c>
      <c r="BZ165" s="340" t="e">
        <f>IF(Y165="-","-",VLOOKUP($A165,KALBat!$A$10:$AR$1193,BZ$9,FALSE)-Y165)</f>
        <v>#N/A</v>
      </c>
      <c r="CA165" s="340" t="e">
        <f>IF(Z165="-","-",VLOOKUP($A165,KALBat!$A$10:$AR$1193,CA$9,FALSE)-Z165)</f>
        <v>#N/A</v>
      </c>
      <c r="CB165" s="340" t="e">
        <f>IF(AA165="-","-",VLOOKUP($A165,KALBat!$A$10:$AR$1193,CB$9,FALSE)-AA165)</f>
        <v>#N/A</v>
      </c>
      <c r="CC165" s="340" t="e">
        <f>IF(AB165="-","-",VLOOKUP($A165,KALBat!$A$10:$AR$1193,CC$9,FALSE)-AB165)</f>
        <v>#N/A</v>
      </c>
      <c r="CD165" s="340" t="e">
        <f>IF(AC165="-","-",VLOOKUP($A165,KALBat!$A$10:$AR$1193,CD$9,FALSE)-AC165)</f>
        <v>#N/A</v>
      </c>
      <c r="CE165" s="340" t="e">
        <f>IF(AD165="-","-",VLOOKUP($A165,KALBat!$A$10:$AR$1193,CE$9,FALSE)-AD165)</f>
        <v>#N/A</v>
      </c>
      <c r="CF165" s="340" t="e">
        <f>IF(AE165="-","-",VLOOKUP($A165,KALBat!$A$10:$AR$1193,CF$9,FALSE)-AE165)</f>
        <v>#N/A</v>
      </c>
      <c r="CG165" s="340" t="str">
        <f>IF(AF165="-","-",VLOOKUP($A165,KALBat!$A$10:$AR$1193,CG$9,FALSE)-AF165)</f>
        <v>-</v>
      </c>
      <c r="CH165" s="340" t="str">
        <f>IF(AG165="-","-",VLOOKUP($A165,KALBat!$A$10:$AR$1193,CH$9,FALSE)-AG165)</f>
        <v>-</v>
      </c>
      <c r="CI165" s="340" t="str">
        <f>IF(AH165="-","-",VLOOKUP($A165,KALBat!$A$10:$AR$1193,CI$9,FALSE)-AH165)</f>
        <v>-</v>
      </c>
      <c r="CJ165" s="340" t="str">
        <f>IF(AI165="-","-",VLOOKUP($A165,KALBat!$A$10:$AR$1193,CJ$9,FALSE)-AI165)</f>
        <v>-</v>
      </c>
      <c r="CK165" s="340" t="str">
        <f>IF(AJ165="-","-",VLOOKUP($A165,KALBat!$A$10:$AR$1193,CK$9,FALSE)-AJ165)</f>
        <v>-</v>
      </c>
      <c r="CL165" s="340" t="str">
        <f>IF(AK165="-","-",VLOOKUP($A165,KALBat!$A$10:$AR$1193,CL$9,FALSE)-AK165)</f>
        <v>-</v>
      </c>
      <c r="CM165" s="340" t="str">
        <f>IF(AL165="-","-",VLOOKUP($A165,KALBat!$A$10:$AR$1193,CM$9,FALSE)-AL165)</f>
        <v>-</v>
      </c>
      <c r="CN165" s="340" t="str">
        <f>IF(AM165="-","-",VLOOKUP($A165,KALBat!$A$10:$AR$1193,CN$9,FALSE)-AM165)</f>
        <v>-</v>
      </c>
      <c r="CO165" s="340" t="e">
        <f>IF(AN165="-","-",VLOOKUP($A165,KALBat!$A$10:$AR$1193,CO$9,FALSE)-AN165)</f>
        <v>#N/A</v>
      </c>
      <c r="CP165" s="340" t="e">
        <f>IF(AO165="-","-",VLOOKUP($A165,KALBat!$A$10:$AR$1193,CP$9,FALSE)-AO165)</f>
        <v>#N/A</v>
      </c>
      <c r="CQ165" s="340" t="e">
        <f>IF(AP165="-","-",VLOOKUP($A165,KALBat!$A$10:$AR$1193,CQ$9,FALSE)-AP165)</f>
        <v>#N/A</v>
      </c>
      <c r="CR165" s="340" t="e">
        <f t="shared" si="216"/>
        <v>#N/A</v>
      </c>
      <c r="CS165" s="340" t="e">
        <f t="shared" si="217"/>
        <v>#N/A</v>
      </c>
      <c r="CT165" s="340" t="e">
        <f t="shared" si="218"/>
        <v>#N/A</v>
      </c>
      <c r="CU165" s="340" t="e">
        <f t="shared" si="219"/>
        <v>#N/A</v>
      </c>
      <c r="CV165" s="340" t="e">
        <f t="shared" si="220"/>
        <v>#N/A</v>
      </c>
    </row>
    <row r="166" spans="1:100" x14ac:dyDescent="0.25">
      <c r="A166" s="340" t="str">
        <f t="shared" si="185"/>
        <v>James MacQuistan</v>
      </c>
      <c r="B166" s="339"/>
      <c r="C166" s="339"/>
      <c r="D166" s="339" t="str">
        <f t="shared" si="186"/>
        <v>-</v>
      </c>
      <c r="E166" s="339" t="str">
        <f t="shared" si="187"/>
        <v>-</v>
      </c>
      <c r="F166" s="339" t="str">
        <f t="shared" si="188"/>
        <v>K</v>
      </c>
      <c r="G166" t="s">
        <v>98</v>
      </c>
      <c r="H166" t="s">
        <v>631</v>
      </c>
      <c r="I166" s="339" t="s">
        <v>632</v>
      </c>
      <c r="J166" t="s">
        <v>533</v>
      </c>
      <c r="K166" t="s">
        <v>199</v>
      </c>
      <c r="L166">
        <v>20</v>
      </c>
      <c r="M166" t="s">
        <v>94</v>
      </c>
      <c r="N166" t="s">
        <v>94</v>
      </c>
      <c r="O166" t="s">
        <v>40</v>
      </c>
      <c r="P166" s="3" t="s">
        <v>40</v>
      </c>
      <c r="Q166" t="s">
        <v>215</v>
      </c>
      <c r="R166" s="3" t="s">
        <v>214</v>
      </c>
      <c r="S166">
        <v>1</v>
      </c>
      <c r="T166">
        <v>3</v>
      </c>
      <c r="U166">
        <v>1</v>
      </c>
      <c r="V166">
        <v>1</v>
      </c>
      <c r="W166" s="3">
        <v>1</v>
      </c>
      <c r="X166">
        <v>3</v>
      </c>
      <c r="Y166">
        <v>4</v>
      </c>
      <c r="Z166">
        <v>1</v>
      </c>
      <c r="AA166">
        <v>2</v>
      </c>
      <c r="AB166" s="3">
        <v>3</v>
      </c>
      <c r="AC166">
        <v>4</v>
      </c>
      <c r="AD166">
        <v>2</v>
      </c>
      <c r="AE166">
        <v>1</v>
      </c>
      <c r="AF166" t="s">
        <v>35</v>
      </c>
      <c r="AG166" t="s">
        <v>35</v>
      </c>
      <c r="AH166" t="s">
        <v>35</v>
      </c>
      <c r="AI166" t="s">
        <v>35</v>
      </c>
      <c r="AJ166" t="s">
        <v>35</v>
      </c>
      <c r="AK166" t="s">
        <v>35</v>
      </c>
      <c r="AL166" t="s">
        <v>35</v>
      </c>
      <c r="AM166" s="3" t="s">
        <v>35</v>
      </c>
      <c r="AN166">
        <v>3</v>
      </c>
      <c r="AO166">
        <v>1</v>
      </c>
      <c r="AP166" s="3">
        <v>3</v>
      </c>
      <c r="AQ166" t="s">
        <v>35</v>
      </c>
      <c r="AR166" s="3">
        <v>0</v>
      </c>
      <c r="AS166" s="22">
        <f t="shared" si="189"/>
        <v>-1.5</v>
      </c>
      <c r="AT166" s="23" t="str">
        <f t="shared" si="190"/>
        <v>Minors</v>
      </c>
      <c r="AU166" s="22">
        <f t="shared" si="191"/>
        <v>0.5</v>
      </c>
      <c r="AV166" s="22" t="str">
        <f t="shared" si="192"/>
        <v>Minors</v>
      </c>
      <c r="AW166" s="23">
        <f t="shared" si="193"/>
        <v>0.5</v>
      </c>
      <c r="AX166" s="23" t="str">
        <f t="shared" si="194"/>
        <v>Minors</v>
      </c>
      <c r="AY166" s="64">
        <f t="shared" si="195"/>
        <v>0</v>
      </c>
      <c r="AZ166" s="65">
        <f t="shared" si="196"/>
        <v>0</v>
      </c>
      <c r="BA166" s="65">
        <f t="shared" si="197"/>
        <v>0</v>
      </c>
      <c r="BB166" s="65">
        <f t="shared" si="198"/>
        <v>0</v>
      </c>
      <c r="BC166" s="65">
        <f t="shared" si="199"/>
        <v>0</v>
      </c>
      <c r="BD166" s="65">
        <f t="shared" si="200"/>
        <v>0</v>
      </c>
      <c r="BE166" s="65">
        <f t="shared" si="201"/>
        <v>0</v>
      </c>
      <c r="BF166" s="65">
        <f t="shared" si="202"/>
        <v>0</v>
      </c>
      <c r="BG166" s="21">
        <f t="shared" si="203"/>
        <v>0</v>
      </c>
      <c r="BH166" s="64">
        <f t="shared" si="204"/>
        <v>0</v>
      </c>
      <c r="BI166" s="65">
        <f t="shared" si="205"/>
        <v>0</v>
      </c>
      <c r="BJ166" s="65">
        <f t="shared" si="206"/>
        <v>0</v>
      </c>
      <c r="BK166" s="65">
        <f t="shared" si="207"/>
        <v>0</v>
      </c>
      <c r="BL166" s="65">
        <f t="shared" si="208"/>
        <v>0</v>
      </c>
      <c r="BM166" s="65">
        <f t="shared" si="209"/>
        <v>0</v>
      </c>
      <c r="BN166" s="65">
        <f t="shared" si="210"/>
        <v>0</v>
      </c>
      <c r="BO166" s="65">
        <f t="shared" si="211"/>
        <v>0</v>
      </c>
      <c r="BP166" s="21">
        <f t="shared" si="212"/>
        <v>0</v>
      </c>
      <c r="BQ166" s="21">
        <f t="shared" si="213"/>
        <v>0</v>
      </c>
      <c r="BR166" s="24">
        <f t="shared" si="214"/>
        <v>0</v>
      </c>
      <c r="BS166" s="20" t="str">
        <f t="shared" si="215"/>
        <v/>
      </c>
      <c r="BT166" s="340" t="e">
        <f>IF(S166="-","-",VLOOKUP($A166,KALBat!$A$10:$AR$1193,BT$9,FALSE)-S166)</f>
        <v>#N/A</v>
      </c>
      <c r="BU166" s="340" t="e">
        <f>IF(T166="-","-",VLOOKUP($A166,KALBat!$A$10:$AR$1193,BU$9,FALSE)-T166)</f>
        <v>#N/A</v>
      </c>
      <c r="BV166" s="340" t="e">
        <f>IF(U166="-","-",VLOOKUP($A166,KALBat!$A$10:$AR$1193,BV$9,FALSE)-U166)</f>
        <v>#N/A</v>
      </c>
      <c r="BW166" s="340" t="e">
        <f>IF(V166="-","-",VLOOKUP($A166,KALBat!$A$10:$AR$1193,BW$9,FALSE)-V166)</f>
        <v>#N/A</v>
      </c>
      <c r="BX166" s="340" t="e">
        <f>IF(W166="-","-",VLOOKUP($A166,KALBat!$A$10:$AR$1193,BX$9,FALSE)-W166)</f>
        <v>#N/A</v>
      </c>
      <c r="BY166" s="340" t="e">
        <f>IF(X166="-","-",VLOOKUP($A166,KALBat!$A$10:$AR$1193,BY$9,FALSE)-X166)</f>
        <v>#N/A</v>
      </c>
      <c r="BZ166" s="340" t="e">
        <f>IF(Y166="-","-",VLOOKUP($A166,KALBat!$A$10:$AR$1193,BZ$9,FALSE)-Y166)</f>
        <v>#N/A</v>
      </c>
      <c r="CA166" s="340" t="e">
        <f>IF(Z166="-","-",VLOOKUP($A166,KALBat!$A$10:$AR$1193,CA$9,FALSE)-Z166)</f>
        <v>#N/A</v>
      </c>
      <c r="CB166" s="340" t="e">
        <f>IF(AA166="-","-",VLOOKUP($A166,KALBat!$A$10:$AR$1193,CB$9,FALSE)-AA166)</f>
        <v>#N/A</v>
      </c>
      <c r="CC166" s="340" t="e">
        <f>IF(AB166="-","-",VLOOKUP($A166,KALBat!$A$10:$AR$1193,CC$9,FALSE)-AB166)</f>
        <v>#N/A</v>
      </c>
      <c r="CD166" s="340" t="e">
        <f>IF(AC166="-","-",VLOOKUP($A166,KALBat!$A$10:$AR$1193,CD$9,FALSE)-AC166)</f>
        <v>#N/A</v>
      </c>
      <c r="CE166" s="340" t="e">
        <f>IF(AD166="-","-",VLOOKUP($A166,KALBat!$A$10:$AR$1193,CE$9,FALSE)-AD166)</f>
        <v>#N/A</v>
      </c>
      <c r="CF166" s="340" t="e">
        <f>IF(AE166="-","-",VLOOKUP($A166,KALBat!$A$10:$AR$1193,CF$9,FALSE)-AE166)</f>
        <v>#N/A</v>
      </c>
      <c r="CG166" s="340" t="str">
        <f>IF(AF166="-","-",VLOOKUP($A166,KALBat!$A$10:$AR$1193,CG$9,FALSE)-AF166)</f>
        <v>-</v>
      </c>
      <c r="CH166" s="340" t="str">
        <f>IF(AG166="-","-",VLOOKUP($A166,KALBat!$A$10:$AR$1193,CH$9,FALSE)-AG166)</f>
        <v>-</v>
      </c>
      <c r="CI166" s="340" t="str">
        <f>IF(AH166="-","-",VLOOKUP($A166,KALBat!$A$10:$AR$1193,CI$9,FALSE)-AH166)</f>
        <v>-</v>
      </c>
      <c r="CJ166" s="340" t="str">
        <f>IF(AI166="-","-",VLOOKUP($A166,KALBat!$A$10:$AR$1193,CJ$9,FALSE)-AI166)</f>
        <v>-</v>
      </c>
      <c r="CK166" s="340" t="str">
        <f>IF(AJ166="-","-",VLOOKUP($A166,KALBat!$A$10:$AR$1193,CK$9,FALSE)-AJ166)</f>
        <v>-</v>
      </c>
      <c r="CL166" s="340" t="str">
        <f>IF(AK166="-","-",VLOOKUP($A166,KALBat!$A$10:$AR$1193,CL$9,FALSE)-AK166)</f>
        <v>-</v>
      </c>
      <c r="CM166" s="340" t="str">
        <f>IF(AL166="-","-",VLOOKUP($A166,KALBat!$A$10:$AR$1193,CM$9,FALSE)-AL166)</f>
        <v>-</v>
      </c>
      <c r="CN166" s="340" t="str">
        <f>IF(AM166="-","-",VLOOKUP($A166,KALBat!$A$10:$AR$1193,CN$9,FALSE)-AM166)</f>
        <v>-</v>
      </c>
      <c r="CO166" s="340" t="e">
        <f>IF(AN166="-","-",VLOOKUP($A166,KALBat!$A$10:$AR$1193,CO$9,FALSE)-AN166)</f>
        <v>#N/A</v>
      </c>
      <c r="CP166" s="340" t="e">
        <f>IF(AO166="-","-",VLOOKUP($A166,KALBat!$A$10:$AR$1193,CP$9,FALSE)-AO166)</f>
        <v>#N/A</v>
      </c>
      <c r="CQ166" s="340" t="e">
        <f>IF(AP166="-","-",VLOOKUP($A166,KALBat!$A$10:$AR$1193,CQ$9,FALSE)-AP166)</f>
        <v>#N/A</v>
      </c>
      <c r="CR166" s="340" t="e">
        <f t="shared" si="216"/>
        <v>#N/A</v>
      </c>
      <c r="CS166" s="340" t="e">
        <f t="shared" si="217"/>
        <v>#N/A</v>
      </c>
      <c r="CT166" s="340" t="e">
        <f t="shared" si="218"/>
        <v>#N/A</v>
      </c>
      <c r="CU166" s="340" t="e">
        <f t="shared" si="219"/>
        <v>#N/A</v>
      </c>
      <c r="CV166" s="340" t="e">
        <f t="shared" si="220"/>
        <v>#N/A</v>
      </c>
    </row>
    <row r="167" spans="1:100" x14ac:dyDescent="0.25">
      <c r="A167" s="340" t="str">
        <f t="shared" si="185"/>
        <v>José Martínez</v>
      </c>
      <c r="B167" s="339"/>
      <c r="C167" s="339"/>
      <c r="D167" s="339" t="str">
        <f t="shared" si="186"/>
        <v>-</v>
      </c>
      <c r="E167" s="339" t="str">
        <f t="shared" si="187"/>
        <v>-</v>
      </c>
      <c r="F167" s="339" t="str">
        <f t="shared" si="188"/>
        <v>K</v>
      </c>
      <c r="G167" t="s">
        <v>13</v>
      </c>
      <c r="H167" t="s">
        <v>509</v>
      </c>
      <c r="I167" s="339" t="s">
        <v>635</v>
      </c>
      <c r="J167" t="s">
        <v>531</v>
      </c>
      <c r="K167" t="s">
        <v>295</v>
      </c>
      <c r="L167">
        <v>20</v>
      </c>
      <c r="M167" t="s">
        <v>94</v>
      </c>
      <c r="N167" t="s">
        <v>94</v>
      </c>
      <c r="O167" t="s">
        <v>40</v>
      </c>
      <c r="P167" s="3" t="s">
        <v>40</v>
      </c>
      <c r="Q167" t="s">
        <v>214</v>
      </c>
      <c r="R167" s="3" t="s">
        <v>214</v>
      </c>
      <c r="S167">
        <v>1</v>
      </c>
      <c r="T167">
        <v>2</v>
      </c>
      <c r="U167">
        <v>1</v>
      </c>
      <c r="V167">
        <v>2</v>
      </c>
      <c r="W167" s="3">
        <v>1</v>
      </c>
      <c r="X167">
        <v>1</v>
      </c>
      <c r="Y167">
        <v>2</v>
      </c>
      <c r="Z167">
        <v>3</v>
      </c>
      <c r="AA167">
        <v>4</v>
      </c>
      <c r="AB167" s="3">
        <v>2</v>
      </c>
      <c r="AC167">
        <v>5</v>
      </c>
      <c r="AD167">
        <v>4</v>
      </c>
      <c r="AE167">
        <v>1</v>
      </c>
      <c r="AF167" t="s">
        <v>35</v>
      </c>
      <c r="AG167" t="s">
        <v>35</v>
      </c>
      <c r="AH167" t="s">
        <v>35</v>
      </c>
      <c r="AI167" t="s">
        <v>35</v>
      </c>
      <c r="AJ167" t="s">
        <v>35</v>
      </c>
      <c r="AK167" t="s">
        <v>35</v>
      </c>
      <c r="AL167" t="s">
        <v>35</v>
      </c>
      <c r="AM167" s="3" t="s">
        <v>35</v>
      </c>
      <c r="AN167">
        <v>2</v>
      </c>
      <c r="AO167">
        <v>1</v>
      </c>
      <c r="AP167" s="3">
        <v>1</v>
      </c>
      <c r="AQ167" t="s">
        <v>35</v>
      </c>
      <c r="AR167" s="3">
        <v>0</v>
      </c>
      <c r="AS167" s="22">
        <f t="shared" si="189"/>
        <v>-1.1666666666666667</v>
      </c>
      <c r="AT167" s="23" t="str">
        <f t="shared" si="190"/>
        <v>Minors</v>
      </c>
      <c r="AU167" s="22">
        <f t="shared" si="191"/>
        <v>0.16666666666666652</v>
      </c>
      <c r="AV167" s="22" t="str">
        <f t="shared" si="192"/>
        <v>Minors</v>
      </c>
      <c r="AW167" s="23">
        <f t="shared" si="193"/>
        <v>0.16666666666666652</v>
      </c>
      <c r="AX167" s="23" t="str">
        <f t="shared" si="194"/>
        <v>Minors</v>
      </c>
      <c r="AY167" s="64">
        <f t="shared" si="195"/>
        <v>0</v>
      </c>
      <c r="AZ167" s="65">
        <f t="shared" si="196"/>
        <v>0</v>
      </c>
      <c r="BA167" s="65">
        <f t="shared" si="197"/>
        <v>0</v>
      </c>
      <c r="BB167" s="65">
        <f t="shared" si="198"/>
        <v>0</v>
      </c>
      <c r="BC167" s="65">
        <f t="shared" si="199"/>
        <v>0</v>
      </c>
      <c r="BD167" s="65">
        <f t="shared" si="200"/>
        <v>0</v>
      </c>
      <c r="BE167" s="65">
        <f t="shared" si="201"/>
        <v>0</v>
      </c>
      <c r="BF167" s="65">
        <f t="shared" si="202"/>
        <v>0</v>
      </c>
      <c r="BG167" s="21">
        <f t="shared" si="203"/>
        <v>0</v>
      </c>
      <c r="BH167" s="64">
        <f t="shared" si="204"/>
        <v>0</v>
      </c>
      <c r="BI167" s="65">
        <f t="shared" si="205"/>
        <v>0</v>
      </c>
      <c r="BJ167" s="65">
        <f t="shared" si="206"/>
        <v>0</v>
      </c>
      <c r="BK167" s="65">
        <f t="shared" si="207"/>
        <v>0</v>
      </c>
      <c r="BL167" s="65">
        <f t="shared" si="208"/>
        <v>0</v>
      </c>
      <c r="BM167" s="65">
        <f t="shared" si="209"/>
        <v>0</v>
      </c>
      <c r="BN167" s="65">
        <f t="shared" si="210"/>
        <v>0</v>
      </c>
      <c r="BO167" s="65">
        <f t="shared" si="211"/>
        <v>0</v>
      </c>
      <c r="BP167" s="21">
        <f t="shared" si="212"/>
        <v>0</v>
      </c>
      <c r="BQ167" s="21">
        <f t="shared" si="213"/>
        <v>0</v>
      </c>
      <c r="BR167" s="24">
        <f t="shared" si="214"/>
        <v>0</v>
      </c>
      <c r="BS167" s="20" t="str">
        <f t="shared" si="215"/>
        <v/>
      </c>
      <c r="BT167" s="340" t="e">
        <f>IF(S167="-","-",VLOOKUP($A167,KALBat!$A$10:$AR$1193,BT$9,FALSE)-S167)</f>
        <v>#N/A</v>
      </c>
      <c r="BU167" s="340" t="e">
        <f>IF(T167="-","-",VLOOKUP($A167,KALBat!$A$10:$AR$1193,BU$9,FALSE)-T167)</f>
        <v>#N/A</v>
      </c>
      <c r="BV167" s="340" t="e">
        <f>IF(U167="-","-",VLOOKUP($A167,KALBat!$A$10:$AR$1193,BV$9,FALSE)-U167)</f>
        <v>#N/A</v>
      </c>
      <c r="BW167" s="340" t="e">
        <f>IF(V167="-","-",VLOOKUP($A167,KALBat!$A$10:$AR$1193,BW$9,FALSE)-V167)</f>
        <v>#N/A</v>
      </c>
      <c r="BX167" s="340" t="e">
        <f>IF(W167="-","-",VLOOKUP($A167,KALBat!$A$10:$AR$1193,BX$9,FALSE)-W167)</f>
        <v>#N/A</v>
      </c>
      <c r="BY167" s="340" t="e">
        <f>IF(X167="-","-",VLOOKUP($A167,KALBat!$A$10:$AR$1193,BY$9,FALSE)-X167)</f>
        <v>#N/A</v>
      </c>
      <c r="BZ167" s="340" t="e">
        <f>IF(Y167="-","-",VLOOKUP($A167,KALBat!$A$10:$AR$1193,BZ$9,FALSE)-Y167)</f>
        <v>#N/A</v>
      </c>
      <c r="CA167" s="340" t="e">
        <f>IF(Z167="-","-",VLOOKUP($A167,KALBat!$A$10:$AR$1193,CA$9,FALSE)-Z167)</f>
        <v>#N/A</v>
      </c>
      <c r="CB167" s="340" t="e">
        <f>IF(AA167="-","-",VLOOKUP($A167,KALBat!$A$10:$AR$1193,CB$9,FALSE)-AA167)</f>
        <v>#N/A</v>
      </c>
      <c r="CC167" s="340" t="e">
        <f>IF(AB167="-","-",VLOOKUP($A167,KALBat!$A$10:$AR$1193,CC$9,FALSE)-AB167)</f>
        <v>#N/A</v>
      </c>
      <c r="CD167" s="340" t="e">
        <f>IF(AC167="-","-",VLOOKUP($A167,KALBat!$A$10:$AR$1193,CD$9,FALSE)-AC167)</f>
        <v>#N/A</v>
      </c>
      <c r="CE167" s="340" t="e">
        <f>IF(AD167="-","-",VLOOKUP($A167,KALBat!$A$10:$AR$1193,CE$9,FALSE)-AD167)</f>
        <v>#N/A</v>
      </c>
      <c r="CF167" s="340" t="e">
        <f>IF(AE167="-","-",VLOOKUP($A167,KALBat!$A$10:$AR$1193,CF$9,FALSE)-AE167)</f>
        <v>#N/A</v>
      </c>
      <c r="CG167" s="340" t="str">
        <f>IF(AF167="-","-",VLOOKUP($A167,KALBat!$A$10:$AR$1193,CG$9,FALSE)-AF167)</f>
        <v>-</v>
      </c>
      <c r="CH167" s="340" t="str">
        <f>IF(AG167="-","-",VLOOKUP($A167,KALBat!$A$10:$AR$1193,CH$9,FALSE)-AG167)</f>
        <v>-</v>
      </c>
      <c r="CI167" s="340" t="str">
        <f>IF(AH167="-","-",VLOOKUP($A167,KALBat!$A$10:$AR$1193,CI$9,FALSE)-AH167)</f>
        <v>-</v>
      </c>
      <c r="CJ167" s="340" t="str">
        <f>IF(AI167="-","-",VLOOKUP($A167,KALBat!$A$10:$AR$1193,CJ$9,FALSE)-AI167)</f>
        <v>-</v>
      </c>
      <c r="CK167" s="340" t="str">
        <f>IF(AJ167="-","-",VLOOKUP($A167,KALBat!$A$10:$AR$1193,CK$9,FALSE)-AJ167)</f>
        <v>-</v>
      </c>
      <c r="CL167" s="340" t="str">
        <f>IF(AK167="-","-",VLOOKUP($A167,KALBat!$A$10:$AR$1193,CL$9,FALSE)-AK167)</f>
        <v>-</v>
      </c>
      <c r="CM167" s="340" t="str">
        <f>IF(AL167="-","-",VLOOKUP($A167,KALBat!$A$10:$AR$1193,CM$9,FALSE)-AL167)</f>
        <v>-</v>
      </c>
      <c r="CN167" s="340" t="str">
        <f>IF(AM167="-","-",VLOOKUP($A167,KALBat!$A$10:$AR$1193,CN$9,FALSE)-AM167)</f>
        <v>-</v>
      </c>
      <c r="CO167" s="340" t="e">
        <f>IF(AN167="-","-",VLOOKUP($A167,KALBat!$A$10:$AR$1193,CO$9,FALSE)-AN167)</f>
        <v>#N/A</v>
      </c>
      <c r="CP167" s="340" t="e">
        <f>IF(AO167="-","-",VLOOKUP($A167,KALBat!$A$10:$AR$1193,CP$9,FALSE)-AO167)</f>
        <v>#N/A</v>
      </c>
      <c r="CQ167" s="340" t="e">
        <f>IF(AP167="-","-",VLOOKUP($A167,KALBat!$A$10:$AR$1193,CQ$9,FALSE)-AP167)</f>
        <v>#N/A</v>
      </c>
      <c r="CR167" s="340" t="e">
        <f t="shared" si="216"/>
        <v>#N/A</v>
      </c>
      <c r="CS167" s="340" t="e">
        <f t="shared" si="217"/>
        <v>#N/A</v>
      </c>
      <c r="CT167" s="340" t="e">
        <f t="shared" si="218"/>
        <v>#N/A</v>
      </c>
      <c r="CU167" s="340" t="e">
        <f t="shared" si="219"/>
        <v>#N/A</v>
      </c>
      <c r="CV167" s="340" t="e">
        <f t="shared" si="220"/>
        <v>#N/A</v>
      </c>
    </row>
    <row r="168" spans="1:100" x14ac:dyDescent="0.25">
      <c r="A168" s="340" t="str">
        <f t="shared" si="185"/>
        <v>Pepe Martínez</v>
      </c>
      <c r="B168" s="339"/>
      <c r="C168" s="339"/>
      <c r="D168" s="339" t="str">
        <f t="shared" si="186"/>
        <v>-</v>
      </c>
      <c r="E168" s="339" t="str">
        <f t="shared" si="187"/>
        <v>-</v>
      </c>
      <c r="F168" s="339" t="str">
        <f t="shared" si="188"/>
        <v>K</v>
      </c>
      <c r="G168" t="s">
        <v>98</v>
      </c>
      <c r="H168" t="s">
        <v>637</v>
      </c>
      <c r="I168" s="339" t="s">
        <v>635</v>
      </c>
      <c r="J168" t="s">
        <v>468</v>
      </c>
      <c r="K168" t="s">
        <v>18</v>
      </c>
      <c r="L168">
        <v>17</v>
      </c>
      <c r="M168" t="s">
        <v>94</v>
      </c>
      <c r="N168" t="s">
        <v>94</v>
      </c>
      <c r="O168" t="s">
        <v>40</v>
      </c>
      <c r="P168" s="3" t="s">
        <v>40</v>
      </c>
      <c r="Q168" t="s">
        <v>213</v>
      </c>
      <c r="R168" s="3" t="s">
        <v>214</v>
      </c>
      <c r="S168">
        <v>1</v>
      </c>
      <c r="T168">
        <v>1</v>
      </c>
      <c r="U168">
        <v>2</v>
      </c>
      <c r="V168">
        <v>1</v>
      </c>
      <c r="W168" s="3">
        <v>1</v>
      </c>
      <c r="X168">
        <v>2</v>
      </c>
      <c r="Y168">
        <v>5</v>
      </c>
      <c r="Z168">
        <v>2</v>
      </c>
      <c r="AA168">
        <v>5</v>
      </c>
      <c r="AB168" s="3">
        <v>3</v>
      </c>
      <c r="AC168">
        <v>5</v>
      </c>
      <c r="AD168">
        <v>2</v>
      </c>
      <c r="AE168">
        <v>1</v>
      </c>
      <c r="AF168" t="s">
        <v>35</v>
      </c>
      <c r="AG168" t="s">
        <v>35</v>
      </c>
      <c r="AH168" t="s">
        <v>35</v>
      </c>
      <c r="AI168" t="s">
        <v>35</v>
      </c>
      <c r="AJ168" t="s">
        <v>35</v>
      </c>
      <c r="AK168" t="s">
        <v>35</v>
      </c>
      <c r="AL168" t="s">
        <v>35</v>
      </c>
      <c r="AM168" s="3" t="s">
        <v>35</v>
      </c>
      <c r="AN168">
        <v>1</v>
      </c>
      <c r="AO168">
        <v>1</v>
      </c>
      <c r="AP168" s="3">
        <v>1</v>
      </c>
      <c r="AQ168" t="s">
        <v>35</v>
      </c>
      <c r="AR168" s="3">
        <v>0</v>
      </c>
      <c r="AS168" s="22">
        <f t="shared" si="189"/>
        <v>-1.1666666666666667</v>
      </c>
      <c r="AT168" s="23" t="str">
        <f t="shared" si="190"/>
        <v>Minors</v>
      </c>
      <c r="AU168" s="22">
        <f t="shared" si="191"/>
        <v>1</v>
      </c>
      <c r="AV168" s="22" t="str">
        <f t="shared" si="192"/>
        <v>Minors</v>
      </c>
      <c r="AW168" s="23">
        <f t="shared" si="193"/>
        <v>1</v>
      </c>
      <c r="AX168" s="23" t="str">
        <f t="shared" si="194"/>
        <v>Minors</v>
      </c>
      <c r="AY168" s="64">
        <f t="shared" si="195"/>
        <v>0</v>
      </c>
      <c r="AZ168" s="65">
        <f t="shared" si="196"/>
        <v>0</v>
      </c>
      <c r="BA168" s="65">
        <f t="shared" si="197"/>
        <v>0</v>
      </c>
      <c r="BB168" s="65">
        <f t="shared" si="198"/>
        <v>0</v>
      </c>
      <c r="BC168" s="65">
        <f t="shared" si="199"/>
        <v>0</v>
      </c>
      <c r="BD168" s="65">
        <f t="shared" si="200"/>
        <v>0</v>
      </c>
      <c r="BE168" s="65">
        <f t="shared" si="201"/>
        <v>0</v>
      </c>
      <c r="BF168" s="65">
        <f t="shared" si="202"/>
        <v>0</v>
      </c>
      <c r="BG168" s="21">
        <f t="shared" si="203"/>
        <v>0</v>
      </c>
      <c r="BH168" s="64">
        <f t="shared" si="204"/>
        <v>0</v>
      </c>
      <c r="BI168" s="65">
        <f t="shared" si="205"/>
        <v>0</v>
      </c>
      <c r="BJ168" s="65">
        <f t="shared" si="206"/>
        <v>0</v>
      </c>
      <c r="BK168" s="65">
        <f t="shared" si="207"/>
        <v>0</v>
      </c>
      <c r="BL168" s="65">
        <f t="shared" si="208"/>
        <v>0</v>
      </c>
      <c r="BM168" s="65">
        <f t="shared" si="209"/>
        <v>0</v>
      </c>
      <c r="BN168" s="65">
        <f t="shared" si="210"/>
        <v>0</v>
      </c>
      <c r="BO168" s="65">
        <f t="shared" si="211"/>
        <v>0</v>
      </c>
      <c r="BP168" s="21">
        <f t="shared" si="212"/>
        <v>0</v>
      </c>
      <c r="BQ168" s="21">
        <f t="shared" si="213"/>
        <v>0</v>
      </c>
      <c r="BR168" s="24">
        <f t="shared" si="214"/>
        <v>0</v>
      </c>
      <c r="BS168" s="20" t="str">
        <f t="shared" si="215"/>
        <v/>
      </c>
      <c r="BT168" s="340" t="e">
        <f>IF(S168="-","-",VLOOKUP($A168,KALBat!$A$10:$AR$1193,BT$9,FALSE)-S168)</f>
        <v>#N/A</v>
      </c>
      <c r="BU168" s="340" t="e">
        <f>IF(T168="-","-",VLOOKUP($A168,KALBat!$A$10:$AR$1193,BU$9,FALSE)-T168)</f>
        <v>#N/A</v>
      </c>
      <c r="BV168" s="340" t="e">
        <f>IF(U168="-","-",VLOOKUP($A168,KALBat!$A$10:$AR$1193,BV$9,FALSE)-U168)</f>
        <v>#N/A</v>
      </c>
      <c r="BW168" s="340" t="e">
        <f>IF(V168="-","-",VLOOKUP($A168,KALBat!$A$10:$AR$1193,BW$9,FALSE)-V168)</f>
        <v>#N/A</v>
      </c>
      <c r="BX168" s="340" t="e">
        <f>IF(W168="-","-",VLOOKUP($A168,KALBat!$A$10:$AR$1193,BX$9,FALSE)-W168)</f>
        <v>#N/A</v>
      </c>
      <c r="BY168" s="340" t="e">
        <f>IF(X168="-","-",VLOOKUP($A168,KALBat!$A$10:$AR$1193,BY$9,FALSE)-X168)</f>
        <v>#N/A</v>
      </c>
      <c r="BZ168" s="340" t="e">
        <f>IF(Y168="-","-",VLOOKUP($A168,KALBat!$A$10:$AR$1193,BZ$9,FALSE)-Y168)</f>
        <v>#N/A</v>
      </c>
      <c r="CA168" s="340" t="e">
        <f>IF(Z168="-","-",VLOOKUP($A168,KALBat!$A$10:$AR$1193,CA$9,FALSE)-Z168)</f>
        <v>#N/A</v>
      </c>
      <c r="CB168" s="340" t="e">
        <f>IF(AA168="-","-",VLOOKUP($A168,KALBat!$A$10:$AR$1193,CB$9,FALSE)-AA168)</f>
        <v>#N/A</v>
      </c>
      <c r="CC168" s="340" t="e">
        <f>IF(AB168="-","-",VLOOKUP($A168,KALBat!$A$10:$AR$1193,CC$9,FALSE)-AB168)</f>
        <v>#N/A</v>
      </c>
      <c r="CD168" s="340" t="e">
        <f>IF(AC168="-","-",VLOOKUP($A168,KALBat!$A$10:$AR$1193,CD$9,FALSE)-AC168)</f>
        <v>#N/A</v>
      </c>
      <c r="CE168" s="340" t="e">
        <f>IF(AD168="-","-",VLOOKUP($A168,KALBat!$A$10:$AR$1193,CE$9,FALSE)-AD168)</f>
        <v>#N/A</v>
      </c>
      <c r="CF168" s="340" t="e">
        <f>IF(AE168="-","-",VLOOKUP($A168,KALBat!$A$10:$AR$1193,CF$9,FALSE)-AE168)</f>
        <v>#N/A</v>
      </c>
      <c r="CG168" s="340" t="str">
        <f>IF(AF168="-","-",VLOOKUP($A168,KALBat!$A$10:$AR$1193,CG$9,FALSE)-AF168)</f>
        <v>-</v>
      </c>
      <c r="CH168" s="340" t="str">
        <f>IF(AG168="-","-",VLOOKUP($A168,KALBat!$A$10:$AR$1193,CH$9,FALSE)-AG168)</f>
        <v>-</v>
      </c>
      <c r="CI168" s="340" t="str">
        <f>IF(AH168="-","-",VLOOKUP($A168,KALBat!$A$10:$AR$1193,CI$9,FALSE)-AH168)</f>
        <v>-</v>
      </c>
      <c r="CJ168" s="340" t="str">
        <f>IF(AI168="-","-",VLOOKUP($A168,KALBat!$A$10:$AR$1193,CJ$9,FALSE)-AI168)</f>
        <v>-</v>
      </c>
      <c r="CK168" s="340" t="str">
        <f>IF(AJ168="-","-",VLOOKUP($A168,KALBat!$A$10:$AR$1193,CK$9,FALSE)-AJ168)</f>
        <v>-</v>
      </c>
      <c r="CL168" s="340" t="str">
        <f>IF(AK168="-","-",VLOOKUP($A168,KALBat!$A$10:$AR$1193,CL$9,FALSE)-AK168)</f>
        <v>-</v>
      </c>
      <c r="CM168" s="340" t="str">
        <f>IF(AL168="-","-",VLOOKUP($A168,KALBat!$A$10:$AR$1193,CM$9,FALSE)-AL168)</f>
        <v>-</v>
      </c>
      <c r="CN168" s="340" t="str">
        <f>IF(AM168="-","-",VLOOKUP($A168,KALBat!$A$10:$AR$1193,CN$9,FALSE)-AM168)</f>
        <v>-</v>
      </c>
      <c r="CO168" s="340" t="e">
        <f>IF(AN168="-","-",VLOOKUP($A168,KALBat!$A$10:$AR$1193,CO$9,FALSE)-AN168)</f>
        <v>#N/A</v>
      </c>
      <c r="CP168" s="340" t="e">
        <f>IF(AO168="-","-",VLOOKUP($A168,KALBat!$A$10:$AR$1193,CP$9,FALSE)-AO168)</f>
        <v>#N/A</v>
      </c>
      <c r="CQ168" s="340" t="e">
        <f>IF(AP168="-","-",VLOOKUP($A168,KALBat!$A$10:$AR$1193,CQ$9,FALSE)-AP168)</f>
        <v>#N/A</v>
      </c>
      <c r="CR168" s="340" t="e">
        <f t="shared" si="216"/>
        <v>#N/A</v>
      </c>
      <c r="CS168" s="340" t="e">
        <f t="shared" si="217"/>
        <v>#N/A</v>
      </c>
      <c r="CT168" s="340" t="e">
        <f t="shared" si="218"/>
        <v>#N/A</v>
      </c>
      <c r="CU168" s="340" t="e">
        <f t="shared" si="219"/>
        <v>#N/A</v>
      </c>
      <c r="CV168" s="340" t="e">
        <f t="shared" si="220"/>
        <v>#N/A</v>
      </c>
    </row>
    <row r="169" spans="1:100" x14ac:dyDescent="0.25">
      <c r="A169" s="340" t="str">
        <f t="shared" si="185"/>
        <v>Rubén Martínez</v>
      </c>
      <c r="B169" s="339"/>
      <c r="C169" s="339"/>
      <c r="D169" s="339" t="str">
        <f t="shared" si="186"/>
        <v>-</v>
      </c>
      <c r="E169" s="339" t="str">
        <f t="shared" si="187"/>
        <v>-</v>
      </c>
      <c r="F169" s="339" t="str">
        <f t="shared" si="188"/>
        <v>K</v>
      </c>
      <c r="G169" t="s">
        <v>98</v>
      </c>
      <c r="H169" t="s">
        <v>470</v>
      </c>
      <c r="I169" s="339" t="s">
        <v>635</v>
      </c>
      <c r="J169" t="s">
        <v>468</v>
      </c>
      <c r="K169" t="s">
        <v>18</v>
      </c>
      <c r="L169">
        <v>17</v>
      </c>
      <c r="M169" t="s">
        <v>94</v>
      </c>
      <c r="N169" t="s">
        <v>94</v>
      </c>
      <c r="O169" t="s">
        <v>40</v>
      </c>
      <c r="P169" s="3" t="s">
        <v>36</v>
      </c>
      <c r="Q169" t="s">
        <v>213</v>
      </c>
      <c r="R169" s="3" t="s">
        <v>213</v>
      </c>
      <c r="S169">
        <v>1</v>
      </c>
      <c r="T169">
        <v>1</v>
      </c>
      <c r="U169">
        <v>1</v>
      </c>
      <c r="V169">
        <v>2</v>
      </c>
      <c r="W169" s="3">
        <v>1</v>
      </c>
      <c r="X169">
        <v>1</v>
      </c>
      <c r="Y169">
        <v>2</v>
      </c>
      <c r="Z169">
        <v>3</v>
      </c>
      <c r="AA169">
        <v>2</v>
      </c>
      <c r="AB169" s="3">
        <v>2</v>
      </c>
      <c r="AC169">
        <v>6</v>
      </c>
      <c r="AD169">
        <v>4</v>
      </c>
      <c r="AE169">
        <v>1</v>
      </c>
      <c r="AF169" t="s">
        <v>35</v>
      </c>
      <c r="AG169" t="s">
        <v>35</v>
      </c>
      <c r="AH169" t="s">
        <v>35</v>
      </c>
      <c r="AI169" t="s">
        <v>35</v>
      </c>
      <c r="AJ169" t="s">
        <v>35</v>
      </c>
      <c r="AK169" t="s">
        <v>35</v>
      </c>
      <c r="AL169" t="s">
        <v>35</v>
      </c>
      <c r="AM169" s="3" t="s">
        <v>35</v>
      </c>
      <c r="AN169">
        <v>1</v>
      </c>
      <c r="AO169">
        <v>2</v>
      </c>
      <c r="AP169" s="3">
        <v>1</v>
      </c>
      <c r="AQ169" t="s">
        <v>35</v>
      </c>
      <c r="AR169" s="3" t="s">
        <v>38</v>
      </c>
      <c r="AS169" s="22">
        <f t="shared" si="189"/>
        <v>-1.1666666666666667</v>
      </c>
      <c r="AT169" s="23" t="str">
        <f t="shared" si="190"/>
        <v>Minors</v>
      </c>
      <c r="AU169" s="22">
        <f t="shared" si="191"/>
        <v>-0.5</v>
      </c>
      <c r="AV169" s="22" t="str">
        <f t="shared" si="192"/>
        <v>Minors</v>
      </c>
      <c r="AW169" s="23">
        <f t="shared" si="193"/>
        <v>-0.5</v>
      </c>
      <c r="AX169" s="23" t="str">
        <f t="shared" si="194"/>
        <v>Minors</v>
      </c>
      <c r="AY169" s="64">
        <f t="shared" si="195"/>
        <v>0</v>
      </c>
      <c r="AZ169" s="65">
        <f t="shared" si="196"/>
        <v>0</v>
      </c>
      <c r="BA169" s="65">
        <f t="shared" si="197"/>
        <v>0</v>
      </c>
      <c r="BB169" s="65">
        <f t="shared" si="198"/>
        <v>0</v>
      </c>
      <c r="BC169" s="65">
        <f t="shared" si="199"/>
        <v>0</v>
      </c>
      <c r="BD169" s="65">
        <f t="shared" si="200"/>
        <v>0</v>
      </c>
      <c r="BE169" s="65">
        <f t="shared" si="201"/>
        <v>0</v>
      </c>
      <c r="BF169" s="65">
        <f t="shared" si="202"/>
        <v>0</v>
      </c>
      <c r="BG169" s="21">
        <f t="shared" si="203"/>
        <v>0</v>
      </c>
      <c r="BH169" s="64">
        <f t="shared" si="204"/>
        <v>0</v>
      </c>
      <c r="BI169" s="65">
        <f t="shared" si="205"/>
        <v>0</v>
      </c>
      <c r="BJ169" s="65">
        <f t="shared" si="206"/>
        <v>0</v>
      </c>
      <c r="BK169" s="65">
        <f t="shared" si="207"/>
        <v>0</v>
      </c>
      <c r="BL169" s="65">
        <f t="shared" si="208"/>
        <v>0</v>
      </c>
      <c r="BM169" s="65">
        <f t="shared" si="209"/>
        <v>0</v>
      </c>
      <c r="BN169" s="65">
        <f t="shared" si="210"/>
        <v>0</v>
      </c>
      <c r="BO169" s="65">
        <f t="shared" si="211"/>
        <v>0</v>
      </c>
      <c r="BP169" s="21">
        <f t="shared" si="212"/>
        <v>0</v>
      </c>
      <c r="BQ169" s="21">
        <f t="shared" si="213"/>
        <v>0</v>
      </c>
      <c r="BR169" s="24">
        <f t="shared" si="214"/>
        <v>0</v>
      </c>
      <c r="BS169" s="20" t="str">
        <f t="shared" si="215"/>
        <v/>
      </c>
      <c r="BT169" s="340" t="e">
        <f>IF(S169="-","-",VLOOKUP($A169,KALBat!$A$10:$AR$1193,BT$9,FALSE)-S169)</f>
        <v>#N/A</v>
      </c>
      <c r="BU169" s="340" t="e">
        <f>IF(T169="-","-",VLOOKUP($A169,KALBat!$A$10:$AR$1193,BU$9,FALSE)-T169)</f>
        <v>#N/A</v>
      </c>
      <c r="BV169" s="340" t="e">
        <f>IF(U169="-","-",VLOOKUP($A169,KALBat!$A$10:$AR$1193,BV$9,FALSE)-U169)</f>
        <v>#N/A</v>
      </c>
      <c r="BW169" s="340" t="e">
        <f>IF(V169="-","-",VLOOKUP($A169,KALBat!$A$10:$AR$1193,BW$9,FALSE)-V169)</f>
        <v>#N/A</v>
      </c>
      <c r="BX169" s="340" t="e">
        <f>IF(W169="-","-",VLOOKUP($A169,KALBat!$A$10:$AR$1193,BX$9,FALSE)-W169)</f>
        <v>#N/A</v>
      </c>
      <c r="BY169" s="340" t="e">
        <f>IF(X169="-","-",VLOOKUP($A169,KALBat!$A$10:$AR$1193,BY$9,FALSE)-X169)</f>
        <v>#N/A</v>
      </c>
      <c r="BZ169" s="340" t="e">
        <f>IF(Y169="-","-",VLOOKUP($A169,KALBat!$A$10:$AR$1193,BZ$9,FALSE)-Y169)</f>
        <v>#N/A</v>
      </c>
      <c r="CA169" s="340" t="e">
        <f>IF(Z169="-","-",VLOOKUP($A169,KALBat!$A$10:$AR$1193,CA$9,FALSE)-Z169)</f>
        <v>#N/A</v>
      </c>
      <c r="CB169" s="340" t="e">
        <f>IF(AA169="-","-",VLOOKUP($A169,KALBat!$A$10:$AR$1193,CB$9,FALSE)-AA169)</f>
        <v>#N/A</v>
      </c>
      <c r="CC169" s="340" t="e">
        <f>IF(AB169="-","-",VLOOKUP($A169,KALBat!$A$10:$AR$1193,CC$9,FALSE)-AB169)</f>
        <v>#N/A</v>
      </c>
      <c r="CD169" s="340" t="e">
        <f>IF(AC169="-","-",VLOOKUP($A169,KALBat!$A$10:$AR$1193,CD$9,FALSE)-AC169)</f>
        <v>#N/A</v>
      </c>
      <c r="CE169" s="340" t="e">
        <f>IF(AD169="-","-",VLOOKUP($A169,KALBat!$A$10:$AR$1193,CE$9,FALSE)-AD169)</f>
        <v>#N/A</v>
      </c>
      <c r="CF169" s="340" t="e">
        <f>IF(AE169="-","-",VLOOKUP($A169,KALBat!$A$10:$AR$1193,CF$9,FALSE)-AE169)</f>
        <v>#N/A</v>
      </c>
      <c r="CG169" s="340" t="str">
        <f>IF(AF169="-","-",VLOOKUP($A169,KALBat!$A$10:$AR$1193,CG$9,FALSE)-AF169)</f>
        <v>-</v>
      </c>
      <c r="CH169" s="340" t="str">
        <f>IF(AG169="-","-",VLOOKUP($A169,KALBat!$A$10:$AR$1193,CH$9,FALSE)-AG169)</f>
        <v>-</v>
      </c>
      <c r="CI169" s="340" t="str">
        <f>IF(AH169="-","-",VLOOKUP($A169,KALBat!$A$10:$AR$1193,CI$9,FALSE)-AH169)</f>
        <v>-</v>
      </c>
      <c r="CJ169" s="340" t="str">
        <f>IF(AI169="-","-",VLOOKUP($A169,KALBat!$A$10:$AR$1193,CJ$9,FALSE)-AI169)</f>
        <v>-</v>
      </c>
      <c r="CK169" s="340" t="str">
        <f>IF(AJ169="-","-",VLOOKUP($A169,KALBat!$A$10:$AR$1193,CK$9,FALSE)-AJ169)</f>
        <v>-</v>
      </c>
      <c r="CL169" s="340" t="str">
        <f>IF(AK169="-","-",VLOOKUP($A169,KALBat!$A$10:$AR$1193,CL$9,FALSE)-AK169)</f>
        <v>-</v>
      </c>
      <c r="CM169" s="340" t="str">
        <f>IF(AL169="-","-",VLOOKUP($A169,KALBat!$A$10:$AR$1193,CM$9,FALSE)-AL169)</f>
        <v>-</v>
      </c>
      <c r="CN169" s="340" t="str">
        <f>IF(AM169="-","-",VLOOKUP($A169,KALBat!$A$10:$AR$1193,CN$9,FALSE)-AM169)</f>
        <v>-</v>
      </c>
      <c r="CO169" s="340" t="e">
        <f>IF(AN169="-","-",VLOOKUP($A169,KALBat!$A$10:$AR$1193,CO$9,FALSE)-AN169)</f>
        <v>#N/A</v>
      </c>
      <c r="CP169" s="340" t="e">
        <f>IF(AO169="-","-",VLOOKUP($A169,KALBat!$A$10:$AR$1193,CP$9,FALSE)-AO169)</f>
        <v>#N/A</v>
      </c>
      <c r="CQ169" s="340" t="e">
        <f>IF(AP169="-","-",VLOOKUP($A169,KALBat!$A$10:$AR$1193,CQ$9,FALSE)-AP169)</f>
        <v>#N/A</v>
      </c>
      <c r="CR169" s="340" t="e">
        <f t="shared" si="216"/>
        <v>#N/A</v>
      </c>
      <c r="CS169" s="340" t="e">
        <f t="shared" si="217"/>
        <v>#N/A</v>
      </c>
      <c r="CT169" s="340" t="e">
        <f t="shared" si="218"/>
        <v>#N/A</v>
      </c>
      <c r="CU169" s="340" t="e">
        <f t="shared" si="219"/>
        <v>#N/A</v>
      </c>
      <c r="CV169" s="340" t="e">
        <f t="shared" si="220"/>
        <v>#N/A</v>
      </c>
    </row>
    <row r="170" spans="1:100" x14ac:dyDescent="0.25">
      <c r="A170" s="340" t="str">
        <f t="shared" si="185"/>
        <v>Pedro Méndez</v>
      </c>
      <c r="B170" s="339"/>
      <c r="C170" s="339"/>
      <c r="D170" s="339" t="str">
        <f t="shared" si="186"/>
        <v>-</v>
      </c>
      <c r="E170" s="339" t="str">
        <f t="shared" si="187"/>
        <v>-</v>
      </c>
      <c r="F170" s="339" t="str">
        <f t="shared" si="188"/>
        <v>K</v>
      </c>
      <c r="G170" t="s">
        <v>13</v>
      </c>
      <c r="H170" t="s">
        <v>501</v>
      </c>
      <c r="I170" s="339" t="s">
        <v>852</v>
      </c>
      <c r="J170" t="s">
        <v>531</v>
      </c>
      <c r="K170" t="s">
        <v>295</v>
      </c>
      <c r="L170">
        <v>18</v>
      </c>
      <c r="M170" t="s">
        <v>93</v>
      </c>
      <c r="N170" t="s">
        <v>93</v>
      </c>
      <c r="O170" t="s">
        <v>40</v>
      </c>
      <c r="P170" s="3" t="s">
        <v>40</v>
      </c>
      <c r="Q170" t="s">
        <v>214</v>
      </c>
      <c r="R170" s="3" t="s">
        <v>214</v>
      </c>
      <c r="S170">
        <v>1</v>
      </c>
      <c r="T170">
        <v>1</v>
      </c>
      <c r="U170">
        <v>1</v>
      </c>
      <c r="V170">
        <v>1</v>
      </c>
      <c r="W170" s="3">
        <v>1</v>
      </c>
      <c r="X170">
        <v>1</v>
      </c>
      <c r="Y170">
        <v>1</v>
      </c>
      <c r="Z170">
        <v>2</v>
      </c>
      <c r="AA170">
        <v>1</v>
      </c>
      <c r="AB170" s="3">
        <v>1</v>
      </c>
      <c r="AC170">
        <v>5</v>
      </c>
      <c r="AD170">
        <v>1</v>
      </c>
      <c r="AE170">
        <v>1</v>
      </c>
      <c r="AF170" t="s">
        <v>35</v>
      </c>
      <c r="AG170" t="s">
        <v>35</v>
      </c>
      <c r="AH170" t="s">
        <v>35</v>
      </c>
      <c r="AI170" t="s">
        <v>35</v>
      </c>
      <c r="AJ170" t="s">
        <v>35</v>
      </c>
      <c r="AK170" t="s">
        <v>35</v>
      </c>
      <c r="AL170" t="s">
        <v>35</v>
      </c>
      <c r="AM170" s="3" t="s">
        <v>35</v>
      </c>
      <c r="AN170">
        <v>1</v>
      </c>
      <c r="AO170">
        <v>1</v>
      </c>
      <c r="AP170" s="3">
        <v>1</v>
      </c>
      <c r="AQ170" t="s">
        <v>35</v>
      </c>
      <c r="AR170" s="3">
        <v>0</v>
      </c>
      <c r="AS170" s="22">
        <f t="shared" si="189"/>
        <v>-1.5</v>
      </c>
      <c r="AT170" s="23" t="str">
        <f t="shared" si="190"/>
        <v>Minors</v>
      </c>
      <c r="AU170" s="22">
        <f t="shared" si="191"/>
        <v>-1.1666666666666667</v>
      </c>
      <c r="AV170" s="22" t="str">
        <f t="shared" si="192"/>
        <v>Minors</v>
      </c>
      <c r="AW170" s="23">
        <f t="shared" si="193"/>
        <v>-1.1666666666666667</v>
      </c>
      <c r="AX170" s="23" t="str">
        <f t="shared" si="194"/>
        <v>Minors</v>
      </c>
      <c r="AY170" s="64">
        <f t="shared" si="195"/>
        <v>0</v>
      </c>
      <c r="AZ170" s="65">
        <f t="shared" si="196"/>
        <v>0</v>
      </c>
      <c r="BA170" s="65">
        <f t="shared" si="197"/>
        <v>0</v>
      </c>
      <c r="BB170" s="65">
        <f t="shared" si="198"/>
        <v>0</v>
      </c>
      <c r="BC170" s="65">
        <f t="shared" si="199"/>
        <v>0</v>
      </c>
      <c r="BD170" s="65">
        <f t="shared" si="200"/>
        <v>0</v>
      </c>
      <c r="BE170" s="65">
        <f t="shared" si="201"/>
        <v>0</v>
      </c>
      <c r="BF170" s="65">
        <f t="shared" si="202"/>
        <v>0</v>
      </c>
      <c r="BG170" s="21">
        <f t="shared" si="203"/>
        <v>0</v>
      </c>
      <c r="BH170" s="64">
        <f t="shared" si="204"/>
        <v>0</v>
      </c>
      <c r="BI170" s="65">
        <f t="shared" si="205"/>
        <v>0</v>
      </c>
      <c r="BJ170" s="65">
        <f t="shared" si="206"/>
        <v>0</v>
      </c>
      <c r="BK170" s="65">
        <f t="shared" si="207"/>
        <v>0</v>
      </c>
      <c r="BL170" s="65">
        <f t="shared" si="208"/>
        <v>0</v>
      </c>
      <c r="BM170" s="65">
        <f t="shared" si="209"/>
        <v>0</v>
      </c>
      <c r="BN170" s="65">
        <f t="shared" si="210"/>
        <v>0</v>
      </c>
      <c r="BO170" s="65">
        <f t="shared" si="211"/>
        <v>0</v>
      </c>
      <c r="BP170" s="21">
        <f t="shared" si="212"/>
        <v>0</v>
      </c>
      <c r="BQ170" s="21">
        <f t="shared" si="213"/>
        <v>0</v>
      </c>
      <c r="BR170" s="24">
        <f t="shared" si="214"/>
        <v>0</v>
      </c>
      <c r="BS170" s="20" t="str">
        <f t="shared" si="215"/>
        <v/>
      </c>
      <c r="BT170" s="340" t="e">
        <f>IF(S170="-","-",VLOOKUP($A170,KALBat!$A$10:$AR$1193,BT$9,FALSE)-S170)</f>
        <v>#N/A</v>
      </c>
      <c r="BU170" s="340" t="e">
        <f>IF(T170="-","-",VLOOKUP($A170,KALBat!$A$10:$AR$1193,BU$9,FALSE)-T170)</f>
        <v>#N/A</v>
      </c>
      <c r="BV170" s="340" t="e">
        <f>IF(U170="-","-",VLOOKUP($A170,KALBat!$A$10:$AR$1193,BV$9,FALSE)-U170)</f>
        <v>#N/A</v>
      </c>
      <c r="BW170" s="340" t="e">
        <f>IF(V170="-","-",VLOOKUP($A170,KALBat!$A$10:$AR$1193,BW$9,FALSE)-V170)</f>
        <v>#N/A</v>
      </c>
      <c r="BX170" s="340" t="e">
        <f>IF(W170="-","-",VLOOKUP($A170,KALBat!$A$10:$AR$1193,BX$9,FALSE)-W170)</f>
        <v>#N/A</v>
      </c>
      <c r="BY170" s="340" t="e">
        <f>IF(X170="-","-",VLOOKUP($A170,KALBat!$A$10:$AR$1193,BY$9,FALSE)-X170)</f>
        <v>#N/A</v>
      </c>
      <c r="BZ170" s="340" t="e">
        <f>IF(Y170="-","-",VLOOKUP($A170,KALBat!$A$10:$AR$1193,BZ$9,FALSE)-Y170)</f>
        <v>#N/A</v>
      </c>
      <c r="CA170" s="340" t="e">
        <f>IF(Z170="-","-",VLOOKUP($A170,KALBat!$A$10:$AR$1193,CA$9,FALSE)-Z170)</f>
        <v>#N/A</v>
      </c>
      <c r="CB170" s="340" t="e">
        <f>IF(AA170="-","-",VLOOKUP($A170,KALBat!$A$10:$AR$1193,CB$9,FALSE)-AA170)</f>
        <v>#N/A</v>
      </c>
      <c r="CC170" s="340" t="e">
        <f>IF(AB170="-","-",VLOOKUP($A170,KALBat!$A$10:$AR$1193,CC$9,FALSE)-AB170)</f>
        <v>#N/A</v>
      </c>
      <c r="CD170" s="340" t="e">
        <f>IF(AC170="-","-",VLOOKUP($A170,KALBat!$A$10:$AR$1193,CD$9,FALSE)-AC170)</f>
        <v>#N/A</v>
      </c>
      <c r="CE170" s="340" t="e">
        <f>IF(AD170="-","-",VLOOKUP($A170,KALBat!$A$10:$AR$1193,CE$9,FALSE)-AD170)</f>
        <v>#N/A</v>
      </c>
      <c r="CF170" s="340" t="e">
        <f>IF(AE170="-","-",VLOOKUP($A170,KALBat!$A$10:$AR$1193,CF$9,FALSE)-AE170)</f>
        <v>#N/A</v>
      </c>
      <c r="CG170" s="340" t="str">
        <f>IF(AF170="-","-",VLOOKUP($A170,KALBat!$A$10:$AR$1193,CG$9,FALSE)-AF170)</f>
        <v>-</v>
      </c>
      <c r="CH170" s="340" t="str">
        <f>IF(AG170="-","-",VLOOKUP($A170,KALBat!$A$10:$AR$1193,CH$9,FALSE)-AG170)</f>
        <v>-</v>
      </c>
      <c r="CI170" s="340" t="str">
        <f>IF(AH170="-","-",VLOOKUP($A170,KALBat!$A$10:$AR$1193,CI$9,FALSE)-AH170)</f>
        <v>-</v>
      </c>
      <c r="CJ170" s="340" t="str">
        <f>IF(AI170="-","-",VLOOKUP($A170,KALBat!$A$10:$AR$1193,CJ$9,FALSE)-AI170)</f>
        <v>-</v>
      </c>
      <c r="CK170" s="340" t="str">
        <f>IF(AJ170="-","-",VLOOKUP($A170,KALBat!$A$10:$AR$1193,CK$9,FALSE)-AJ170)</f>
        <v>-</v>
      </c>
      <c r="CL170" s="340" t="str">
        <f>IF(AK170="-","-",VLOOKUP($A170,KALBat!$A$10:$AR$1193,CL$9,FALSE)-AK170)</f>
        <v>-</v>
      </c>
      <c r="CM170" s="340" t="str">
        <f>IF(AL170="-","-",VLOOKUP($A170,KALBat!$A$10:$AR$1193,CM$9,FALSE)-AL170)</f>
        <v>-</v>
      </c>
      <c r="CN170" s="340" t="str">
        <f>IF(AM170="-","-",VLOOKUP($A170,KALBat!$A$10:$AR$1193,CN$9,FALSE)-AM170)</f>
        <v>-</v>
      </c>
      <c r="CO170" s="340" t="e">
        <f>IF(AN170="-","-",VLOOKUP($A170,KALBat!$A$10:$AR$1193,CO$9,FALSE)-AN170)</f>
        <v>#N/A</v>
      </c>
      <c r="CP170" s="340" t="e">
        <f>IF(AO170="-","-",VLOOKUP($A170,KALBat!$A$10:$AR$1193,CP$9,FALSE)-AO170)</f>
        <v>#N/A</v>
      </c>
      <c r="CQ170" s="340" t="e">
        <f>IF(AP170="-","-",VLOOKUP($A170,KALBat!$A$10:$AR$1193,CQ$9,FALSE)-AP170)</f>
        <v>#N/A</v>
      </c>
      <c r="CR170" s="340" t="e">
        <f t="shared" si="216"/>
        <v>#N/A</v>
      </c>
      <c r="CS170" s="340" t="e">
        <f t="shared" si="217"/>
        <v>#N/A</v>
      </c>
      <c r="CT170" s="340" t="e">
        <f t="shared" si="218"/>
        <v>#N/A</v>
      </c>
      <c r="CU170" s="340" t="e">
        <f t="shared" si="219"/>
        <v>#N/A</v>
      </c>
      <c r="CV170" s="340" t="e">
        <f t="shared" si="220"/>
        <v>#N/A</v>
      </c>
    </row>
    <row r="171" spans="1:100" x14ac:dyDescent="0.25">
      <c r="A171" s="340" t="str">
        <f t="shared" si="185"/>
        <v>Juan Miranda</v>
      </c>
      <c r="B171" s="339"/>
      <c r="C171" s="339"/>
      <c r="D171" s="339" t="str">
        <f t="shared" si="186"/>
        <v>-</v>
      </c>
      <c r="E171" s="339" t="str">
        <f t="shared" si="187"/>
        <v>-</v>
      </c>
      <c r="F171" s="339" t="str">
        <f t="shared" si="188"/>
        <v>K</v>
      </c>
      <c r="G171" t="s">
        <v>98</v>
      </c>
      <c r="H171" t="s">
        <v>466</v>
      </c>
      <c r="I171" s="339" t="s">
        <v>644</v>
      </c>
      <c r="J171" t="s">
        <v>468</v>
      </c>
      <c r="K171" t="s">
        <v>18</v>
      </c>
      <c r="L171">
        <v>16</v>
      </c>
      <c r="M171" t="s">
        <v>94</v>
      </c>
      <c r="N171" t="s">
        <v>94</v>
      </c>
      <c r="O171" t="s">
        <v>40</v>
      </c>
      <c r="P171" s="3" t="s">
        <v>40</v>
      </c>
      <c r="Q171" t="s">
        <v>215</v>
      </c>
      <c r="R171" s="3" t="s">
        <v>214</v>
      </c>
      <c r="S171">
        <v>1</v>
      </c>
      <c r="T171">
        <v>1</v>
      </c>
      <c r="U171">
        <v>2</v>
      </c>
      <c r="V171">
        <v>1</v>
      </c>
      <c r="W171" s="3">
        <v>2</v>
      </c>
      <c r="X171">
        <v>1</v>
      </c>
      <c r="Y171">
        <v>2</v>
      </c>
      <c r="Z171">
        <v>3</v>
      </c>
      <c r="AA171">
        <v>2</v>
      </c>
      <c r="AB171" s="3">
        <v>3</v>
      </c>
      <c r="AC171">
        <v>5</v>
      </c>
      <c r="AD171">
        <v>3</v>
      </c>
      <c r="AE171">
        <v>2</v>
      </c>
      <c r="AF171" t="s">
        <v>35</v>
      </c>
      <c r="AG171" t="s">
        <v>35</v>
      </c>
      <c r="AH171" t="s">
        <v>35</v>
      </c>
      <c r="AI171" t="s">
        <v>35</v>
      </c>
      <c r="AJ171" t="s">
        <v>35</v>
      </c>
      <c r="AK171" t="s">
        <v>35</v>
      </c>
      <c r="AL171" t="s">
        <v>35</v>
      </c>
      <c r="AM171" s="3" t="s">
        <v>35</v>
      </c>
      <c r="AN171">
        <v>1</v>
      </c>
      <c r="AO171">
        <v>1</v>
      </c>
      <c r="AP171" s="3">
        <v>1</v>
      </c>
      <c r="AQ171" t="s">
        <v>35</v>
      </c>
      <c r="AR171" s="3">
        <v>0</v>
      </c>
      <c r="AS171" s="22">
        <f t="shared" si="189"/>
        <v>-1.1666666666666667</v>
      </c>
      <c r="AT171" s="23" t="str">
        <f t="shared" si="190"/>
        <v>Minors</v>
      </c>
      <c r="AU171" s="22">
        <f t="shared" si="191"/>
        <v>-0.5</v>
      </c>
      <c r="AV171" s="22" t="str">
        <f t="shared" si="192"/>
        <v>Minors</v>
      </c>
      <c r="AW171" s="23">
        <f t="shared" si="193"/>
        <v>-0.5</v>
      </c>
      <c r="AX171" s="23" t="str">
        <f t="shared" si="194"/>
        <v>Minors</v>
      </c>
      <c r="AY171" s="64">
        <f t="shared" si="195"/>
        <v>0</v>
      </c>
      <c r="AZ171" s="65">
        <f t="shared" si="196"/>
        <v>0</v>
      </c>
      <c r="BA171" s="65">
        <f t="shared" si="197"/>
        <v>0</v>
      </c>
      <c r="BB171" s="65">
        <f t="shared" si="198"/>
        <v>0</v>
      </c>
      <c r="BC171" s="65">
        <f t="shared" si="199"/>
        <v>0</v>
      </c>
      <c r="BD171" s="65">
        <f t="shared" si="200"/>
        <v>0</v>
      </c>
      <c r="BE171" s="65">
        <f t="shared" si="201"/>
        <v>0</v>
      </c>
      <c r="BF171" s="65">
        <f t="shared" si="202"/>
        <v>0</v>
      </c>
      <c r="BG171" s="21">
        <f t="shared" si="203"/>
        <v>0</v>
      </c>
      <c r="BH171" s="64">
        <f t="shared" si="204"/>
        <v>0</v>
      </c>
      <c r="BI171" s="65">
        <f t="shared" si="205"/>
        <v>0</v>
      </c>
      <c r="BJ171" s="65">
        <f t="shared" si="206"/>
        <v>0</v>
      </c>
      <c r="BK171" s="65">
        <f t="shared" si="207"/>
        <v>0</v>
      </c>
      <c r="BL171" s="65">
        <f t="shared" si="208"/>
        <v>0</v>
      </c>
      <c r="BM171" s="65">
        <f t="shared" si="209"/>
        <v>0</v>
      </c>
      <c r="BN171" s="65">
        <f t="shared" si="210"/>
        <v>0</v>
      </c>
      <c r="BO171" s="65">
        <f t="shared" si="211"/>
        <v>0</v>
      </c>
      <c r="BP171" s="21">
        <f t="shared" si="212"/>
        <v>0</v>
      </c>
      <c r="BQ171" s="21">
        <f t="shared" si="213"/>
        <v>0</v>
      </c>
      <c r="BR171" s="24">
        <f t="shared" si="214"/>
        <v>0</v>
      </c>
      <c r="BS171" s="20" t="str">
        <f t="shared" si="215"/>
        <v/>
      </c>
      <c r="BT171" s="340" t="e">
        <f>IF(S171="-","-",VLOOKUP($A171,KALBat!$A$10:$AR$1193,BT$9,FALSE)-S171)</f>
        <v>#N/A</v>
      </c>
      <c r="BU171" s="340" t="e">
        <f>IF(T171="-","-",VLOOKUP($A171,KALBat!$A$10:$AR$1193,BU$9,FALSE)-T171)</f>
        <v>#N/A</v>
      </c>
      <c r="BV171" s="340" t="e">
        <f>IF(U171="-","-",VLOOKUP($A171,KALBat!$A$10:$AR$1193,BV$9,FALSE)-U171)</f>
        <v>#N/A</v>
      </c>
      <c r="BW171" s="340" t="e">
        <f>IF(V171="-","-",VLOOKUP($A171,KALBat!$A$10:$AR$1193,BW$9,FALSE)-V171)</f>
        <v>#N/A</v>
      </c>
      <c r="BX171" s="340" t="e">
        <f>IF(W171="-","-",VLOOKUP($A171,KALBat!$A$10:$AR$1193,BX$9,FALSE)-W171)</f>
        <v>#N/A</v>
      </c>
      <c r="BY171" s="340" t="e">
        <f>IF(X171="-","-",VLOOKUP($A171,KALBat!$A$10:$AR$1193,BY$9,FALSE)-X171)</f>
        <v>#N/A</v>
      </c>
      <c r="BZ171" s="340" t="e">
        <f>IF(Y171="-","-",VLOOKUP($A171,KALBat!$A$10:$AR$1193,BZ$9,FALSE)-Y171)</f>
        <v>#N/A</v>
      </c>
      <c r="CA171" s="340" t="e">
        <f>IF(Z171="-","-",VLOOKUP($A171,KALBat!$A$10:$AR$1193,CA$9,FALSE)-Z171)</f>
        <v>#N/A</v>
      </c>
      <c r="CB171" s="340" t="e">
        <f>IF(AA171="-","-",VLOOKUP($A171,KALBat!$A$10:$AR$1193,CB$9,FALSE)-AA171)</f>
        <v>#N/A</v>
      </c>
      <c r="CC171" s="340" t="e">
        <f>IF(AB171="-","-",VLOOKUP($A171,KALBat!$A$10:$AR$1193,CC$9,FALSE)-AB171)</f>
        <v>#N/A</v>
      </c>
      <c r="CD171" s="340" t="e">
        <f>IF(AC171="-","-",VLOOKUP($A171,KALBat!$A$10:$AR$1193,CD$9,FALSE)-AC171)</f>
        <v>#N/A</v>
      </c>
      <c r="CE171" s="340" t="e">
        <f>IF(AD171="-","-",VLOOKUP($A171,KALBat!$A$10:$AR$1193,CE$9,FALSE)-AD171)</f>
        <v>#N/A</v>
      </c>
      <c r="CF171" s="340" t="e">
        <f>IF(AE171="-","-",VLOOKUP($A171,KALBat!$A$10:$AR$1193,CF$9,FALSE)-AE171)</f>
        <v>#N/A</v>
      </c>
      <c r="CG171" s="340" t="str">
        <f>IF(AF171="-","-",VLOOKUP($A171,KALBat!$A$10:$AR$1193,CG$9,FALSE)-AF171)</f>
        <v>-</v>
      </c>
      <c r="CH171" s="340" t="str">
        <f>IF(AG171="-","-",VLOOKUP($A171,KALBat!$A$10:$AR$1193,CH$9,FALSE)-AG171)</f>
        <v>-</v>
      </c>
      <c r="CI171" s="340" t="str">
        <f>IF(AH171="-","-",VLOOKUP($A171,KALBat!$A$10:$AR$1193,CI$9,FALSE)-AH171)</f>
        <v>-</v>
      </c>
      <c r="CJ171" s="340" t="str">
        <f>IF(AI171="-","-",VLOOKUP($A171,KALBat!$A$10:$AR$1193,CJ$9,FALSE)-AI171)</f>
        <v>-</v>
      </c>
      <c r="CK171" s="340" t="str">
        <f>IF(AJ171="-","-",VLOOKUP($A171,KALBat!$A$10:$AR$1193,CK$9,FALSE)-AJ171)</f>
        <v>-</v>
      </c>
      <c r="CL171" s="340" t="str">
        <f>IF(AK171="-","-",VLOOKUP($A171,KALBat!$A$10:$AR$1193,CL$9,FALSE)-AK171)</f>
        <v>-</v>
      </c>
      <c r="CM171" s="340" t="str">
        <f>IF(AL171="-","-",VLOOKUP($A171,KALBat!$A$10:$AR$1193,CM$9,FALSE)-AL171)</f>
        <v>-</v>
      </c>
      <c r="CN171" s="340" t="str">
        <f>IF(AM171="-","-",VLOOKUP($A171,KALBat!$A$10:$AR$1193,CN$9,FALSE)-AM171)</f>
        <v>-</v>
      </c>
      <c r="CO171" s="340" t="e">
        <f>IF(AN171="-","-",VLOOKUP($A171,KALBat!$A$10:$AR$1193,CO$9,FALSE)-AN171)</f>
        <v>#N/A</v>
      </c>
      <c r="CP171" s="340" t="e">
        <f>IF(AO171="-","-",VLOOKUP($A171,KALBat!$A$10:$AR$1193,CP$9,FALSE)-AO171)</f>
        <v>#N/A</v>
      </c>
      <c r="CQ171" s="340" t="e">
        <f>IF(AP171="-","-",VLOOKUP($A171,KALBat!$A$10:$AR$1193,CQ$9,FALSE)-AP171)</f>
        <v>#N/A</v>
      </c>
      <c r="CR171" s="340" t="e">
        <f t="shared" si="216"/>
        <v>#N/A</v>
      </c>
      <c r="CS171" s="340" t="e">
        <f t="shared" si="217"/>
        <v>#N/A</v>
      </c>
      <c r="CT171" s="340" t="e">
        <f t="shared" si="218"/>
        <v>#N/A</v>
      </c>
      <c r="CU171" s="340" t="e">
        <f t="shared" si="219"/>
        <v>#N/A</v>
      </c>
      <c r="CV171" s="340" t="e">
        <f t="shared" si="220"/>
        <v>#N/A</v>
      </c>
    </row>
    <row r="172" spans="1:100" x14ac:dyDescent="0.25">
      <c r="A172" s="340" t="str">
        <f t="shared" si="185"/>
        <v>Ashley Moore</v>
      </c>
      <c r="B172" s="339"/>
      <c r="C172" s="339"/>
      <c r="D172" s="339" t="str">
        <f t="shared" si="186"/>
        <v>-</v>
      </c>
      <c r="E172" s="339" t="str">
        <f t="shared" si="187"/>
        <v>-</v>
      </c>
      <c r="F172" s="339" t="str">
        <f t="shared" si="188"/>
        <v>K</v>
      </c>
      <c r="G172" t="s">
        <v>98</v>
      </c>
      <c r="H172" t="s">
        <v>646</v>
      </c>
      <c r="I172" s="339" t="s">
        <v>647</v>
      </c>
      <c r="J172" t="s">
        <v>553</v>
      </c>
      <c r="K172" t="s">
        <v>200</v>
      </c>
      <c r="L172">
        <v>21</v>
      </c>
      <c r="M172" t="s">
        <v>94</v>
      </c>
      <c r="N172" t="s">
        <v>94</v>
      </c>
      <c r="O172" t="s">
        <v>40</v>
      </c>
      <c r="P172" s="3" t="s">
        <v>40</v>
      </c>
      <c r="Q172" t="s">
        <v>214</v>
      </c>
      <c r="R172" s="3" t="s">
        <v>213</v>
      </c>
      <c r="S172">
        <v>1</v>
      </c>
      <c r="T172">
        <v>3</v>
      </c>
      <c r="U172">
        <v>1</v>
      </c>
      <c r="V172">
        <v>1</v>
      </c>
      <c r="W172" s="3">
        <v>1</v>
      </c>
      <c r="X172">
        <v>3</v>
      </c>
      <c r="Y172">
        <v>3</v>
      </c>
      <c r="Z172">
        <v>1</v>
      </c>
      <c r="AA172">
        <v>1</v>
      </c>
      <c r="AB172" s="3">
        <v>1</v>
      </c>
      <c r="AC172">
        <v>8</v>
      </c>
      <c r="AD172">
        <v>1</v>
      </c>
      <c r="AE172">
        <v>1</v>
      </c>
      <c r="AF172" t="s">
        <v>35</v>
      </c>
      <c r="AG172" t="s">
        <v>35</v>
      </c>
      <c r="AH172" t="s">
        <v>35</v>
      </c>
      <c r="AI172" t="s">
        <v>35</v>
      </c>
      <c r="AJ172" t="s">
        <v>35</v>
      </c>
      <c r="AK172" t="s">
        <v>35</v>
      </c>
      <c r="AL172" t="s">
        <v>35</v>
      </c>
      <c r="AM172" s="3" t="s">
        <v>35</v>
      </c>
      <c r="AN172">
        <v>2</v>
      </c>
      <c r="AO172">
        <v>5</v>
      </c>
      <c r="AP172" s="3">
        <v>4</v>
      </c>
      <c r="AQ172" t="s">
        <v>35</v>
      </c>
      <c r="AR172" s="3">
        <v>0</v>
      </c>
      <c r="AS172" s="22">
        <f t="shared" si="189"/>
        <v>-1.5</v>
      </c>
      <c r="AT172" s="23" t="str">
        <f t="shared" si="190"/>
        <v>Minors</v>
      </c>
      <c r="AU172" s="22">
        <f t="shared" si="191"/>
        <v>0.16666666666666674</v>
      </c>
      <c r="AV172" s="22" t="str">
        <f t="shared" si="192"/>
        <v>Minors</v>
      </c>
      <c r="AW172" s="23">
        <f t="shared" si="193"/>
        <v>0.16666666666666674</v>
      </c>
      <c r="AX172" s="23" t="str">
        <f t="shared" si="194"/>
        <v>Minors</v>
      </c>
      <c r="AY172" s="64">
        <f t="shared" si="195"/>
        <v>0</v>
      </c>
      <c r="AZ172" s="65">
        <f t="shared" si="196"/>
        <v>0</v>
      </c>
      <c r="BA172" s="65">
        <f t="shared" si="197"/>
        <v>0</v>
      </c>
      <c r="BB172" s="65">
        <f t="shared" si="198"/>
        <v>0</v>
      </c>
      <c r="BC172" s="65">
        <f t="shared" si="199"/>
        <v>0</v>
      </c>
      <c r="BD172" s="65">
        <f t="shared" si="200"/>
        <v>0</v>
      </c>
      <c r="BE172" s="65">
        <f t="shared" si="201"/>
        <v>0</v>
      </c>
      <c r="BF172" s="65">
        <f t="shared" si="202"/>
        <v>0</v>
      </c>
      <c r="BG172" s="21">
        <f t="shared" si="203"/>
        <v>0</v>
      </c>
      <c r="BH172" s="64">
        <f t="shared" si="204"/>
        <v>0</v>
      </c>
      <c r="BI172" s="65">
        <f t="shared" si="205"/>
        <v>0</v>
      </c>
      <c r="BJ172" s="65">
        <f t="shared" si="206"/>
        <v>0</v>
      </c>
      <c r="BK172" s="65">
        <f t="shared" si="207"/>
        <v>0</v>
      </c>
      <c r="BL172" s="65">
        <f t="shared" si="208"/>
        <v>0</v>
      </c>
      <c r="BM172" s="65">
        <f t="shared" si="209"/>
        <v>0</v>
      </c>
      <c r="BN172" s="65">
        <f t="shared" si="210"/>
        <v>0</v>
      </c>
      <c r="BO172" s="65">
        <f t="shared" si="211"/>
        <v>0</v>
      </c>
      <c r="BP172" s="21">
        <f t="shared" si="212"/>
        <v>0</v>
      </c>
      <c r="BQ172" s="21">
        <f t="shared" si="213"/>
        <v>0</v>
      </c>
      <c r="BR172" s="24">
        <f t="shared" si="214"/>
        <v>0</v>
      </c>
      <c r="BS172" s="20" t="str">
        <f t="shared" si="215"/>
        <v/>
      </c>
      <c r="BT172" s="340" t="e">
        <f>IF(S172="-","-",VLOOKUP($A172,KALBat!$A$10:$AR$1193,BT$9,FALSE)-S172)</f>
        <v>#N/A</v>
      </c>
      <c r="BU172" s="340" t="e">
        <f>IF(T172="-","-",VLOOKUP($A172,KALBat!$A$10:$AR$1193,BU$9,FALSE)-T172)</f>
        <v>#N/A</v>
      </c>
      <c r="BV172" s="340" t="e">
        <f>IF(U172="-","-",VLOOKUP($A172,KALBat!$A$10:$AR$1193,BV$9,FALSE)-U172)</f>
        <v>#N/A</v>
      </c>
      <c r="BW172" s="340" t="e">
        <f>IF(V172="-","-",VLOOKUP($A172,KALBat!$A$10:$AR$1193,BW$9,FALSE)-V172)</f>
        <v>#N/A</v>
      </c>
      <c r="BX172" s="340" t="e">
        <f>IF(W172="-","-",VLOOKUP($A172,KALBat!$A$10:$AR$1193,BX$9,FALSE)-W172)</f>
        <v>#N/A</v>
      </c>
      <c r="BY172" s="340" t="e">
        <f>IF(X172="-","-",VLOOKUP($A172,KALBat!$A$10:$AR$1193,BY$9,FALSE)-X172)</f>
        <v>#N/A</v>
      </c>
      <c r="BZ172" s="340" t="e">
        <f>IF(Y172="-","-",VLOOKUP($A172,KALBat!$A$10:$AR$1193,BZ$9,FALSE)-Y172)</f>
        <v>#N/A</v>
      </c>
      <c r="CA172" s="340" t="e">
        <f>IF(Z172="-","-",VLOOKUP($A172,KALBat!$A$10:$AR$1193,CA$9,FALSE)-Z172)</f>
        <v>#N/A</v>
      </c>
      <c r="CB172" s="340" t="e">
        <f>IF(AA172="-","-",VLOOKUP($A172,KALBat!$A$10:$AR$1193,CB$9,FALSE)-AA172)</f>
        <v>#N/A</v>
      </c>
      <c r="CC172" s="340" t="e">
        <f>IF(AB172="-","-",VLOOKUP($A172,KALBat!$A$10:$AR$1193,CC$9,FALSE)-AB172)</f>
        <v>#N/A</v>
      </c>
      <c r="CD172" s="340" t="e">
        <f>IF(AC172="-","-",VLOOKUP($A172,KALBat!$A$10:$AR$1193,CD$9,FALSE)-AC172)</f>
        <v>#N/A</v>
      </c>
      <c r="CE172" s="340" t="e">
        <f>IF(AD172="-","-",VLOOKUP($A172,KALBat!$A$10:$AR$1193,CE$9,FALSE)-AD172)</f>
        <v>#N/A</v>
      </c>
      <c r="CF172" s="340" t="e">
        <f>IF(AE172="-","-",VLOOKUP($A172,KALBat!$A$10:$AR$1193,CF$9,FALSE)-AE172)</f>
        <v>#N/A</v>
      </c>
      <c r="CG172" s="340" t="str">
        <f>IF(AF172="-","-",VLOOKUP($A172,KALBat!$A$10:$AR$1193,CG$9,FALSE)-AF172)</f>
        <v>-</v>
      </c>
      <c r="CH172" s="340" t="str">
        <f>IF(AG172="-","-",VLOOKUP($A172,KALBat!$A$10:$AR$1193,CH$9,FALSE)-AG172)</f>
        <v>-</v>
      </c>
      <c r="CI172" s="340" t="str">
        <f>IF(AH172="-","-",VLOOKUP($A172,KALBat!$A$10:$AR$1193,CI$9,FALSE)-AH172)</f>
        <v>-</v>
      </c>
      <c r="CJ172" s="340" t="str">
        <f>IF(AI172="-","-",VLOOKUP($A172,KALBat!$A$10:$AR$1193,CJ$9,FALSE)-AI172)</f>
        <v>-</v>
      </c>
      <c r="CK172" s="340" t="str">
        <f>IF(AJ172="-","-",VLOOKUP($A172,KALBat!$A$10:$AR$1193,CK$9,FALSE)-AJ172)</f>
        <v>-</v>
      </c>
      <c r="CL172" s="340" t="str">
        <f>IF(AK172="-","-",VLOOKUP($A172,KALBat!$A$10:$AR$1193,CL$9,FALSE)-AK172)</f>
        <v>-</v>
      </c>
      <c r="CM172" s="340" t="str">
        <f>IF(AL172="-","-",VLOOKUP($A172,KALBat!$A$10:$AR$1193,CM$9,FALSE)-AL172)</f>
        <v>-</v>
      </c>
      <c r="CN172" s="340" t="str">
        <f>IF(AM172="-","-",VLOOKUP($A172,KALBat!$A$10:$AR$1193,CN$9,FALSE)-AM172)</f>
        <v>-</v>
      </c>
      <c r="CO172" s="340" t="e">
        <f>IF(AN172="-","-",VLOOKUP($A172,KALBat!$A$10:$AR$1193,CO$9,FALSE)-AN172)</f>
        <v>#N/A</v>
      </c>
      <c r="CP172" s="340" t="e">
        <f>IF(AO172="-","-",VLOOKUP($A172,KALBat!$A$10:$AR$1193,CP$9,FALSE)-AO172)</f>
        <v>#N/A</v>
      </c>
      <c r="CQ172" s="340" t="e">
        <f>IF(AP172="-","-",VLOOKUP($A172,KALBat!$A$10:$AR$1193,CQ$9,FALSE)-AP172)</f>
        <v>#N/A</v>
      </c>
      <c r="CR172" s="340" t="e">
        <f t="shared" si="216"/>
        <v>#N/A</v>
      </c>
      <c r="CS172" s="340" t="e">
        <f t="shared" si="217"/>
        <v>#N/A</v>
      </c>
      <c r="CT172" s="340" t="e">
        <f t="shared" si="218"/>
        <v>#N/A</v>
      </c>
      <c r="CU172" s="340" t="e">
        <f t="shared" si="219"/>
        <v>#N/A</v>
      </c>
      <c r="CV172" s="340" t="e">
        <f t="shared" si="220"/>
        <v>#N/A</v>
      </c>
    </row>
    <row r="173" spans="1:100" x14ac:dyDescent="0.25">
      <c r="A173" s="340" t="str">
        <f t="shared" si="185"/>
        <v>Alan Morales</v>
      </c>
      <c r="B173" s="339"/>
      <c r="C173" s="339"/>
      <c r="D173" s="339" t="str">
        <f t="shared" si="186"/>
        <v>-</v>
      </c>
      <c r="E173" s="339" t="str">
        <f t="shared" si="187"/>
        <v>-</v>
      </c>
      <c r="F173" s="339" t="str">
        <f t="shared" si="188"/>
        <v>K</v>
      </c>
      <c r="G173" t="s">
        <v>13</v>
      </c>
      <c r="H173" t="s">
        <v>648</v>
      </c>
      <c r="I173" s="339" t="s">
        <v>498</v>
      </c>
      <c r="J173" t="s">
        <v>553</v>
      </c>
      <c r="K173" t="s">
        <v>200</v>
      </c>
      <c r="L173">
        <v>22</v>
      </c>
      <c r="M173" t="s">
        <v>96</v>
      </c>
      <c r="N173" t="s">
        <v>94</v>
      </c>
      <c r="O173" t="s">
        <v>40</v>
      </c>
      <c r="P173" s="3" t="s">
        <v>40</v>
      </c>
      <c r="Q173" t="s">
        <v>215</v>
      </c>
      <c r="R173" s="3" t="s">
        <v>214</v>
      </c>
      <c r="S173">
        <v>1</v>
      </c>
      <c r="T173">
        <v>2</v>
      </c>
      <c r="U173">
        <v>2</v>
      </c>
      <c r="V173">
        <v>3</v>
      </c>
      <c r="W173" s="3">
        <v>1</v>
      </c>
      <c r="X173">
        <v>1</v>
      </c>
      <c r="Y173">
        <v>2</v>
      </c>
      <c r="Z173">
        <v>2</v>
      </c>
      <c r="AA173">
        <v>7</v>
      </c>
      <c r="AB173" s="3">
        <v>1</v>
      </c>
      <c r="AC173">
        <v>6</v>
      </c>
      <c r="AD173">
        <v>7</v>
      </c>
      <c r="AE173">
        <v>1</v>
      </c>
      <c r="AF173" t="s">
        <v>35</v>
      </c>
      <c r="AG173" t="s">
        <v>35</v>
      </c>
      <c r="AH173" t="s">
        <v>35</v>
      </c>
      <c r="AI173" t="s">
        <v>35</v>
      </c>
      <c r="AJ173" t="s">
        <v>35</v>
      </c>
      <c r="AK173" t="s">
        <v>35</v>
      </c>
      <c r="AL173" t="s">
        <v>35</v>
      </c>
      <c r="AM173" s="3" t="s">
        <v>35</v>
      </c>
      <c r="AN173">
        <v>1</v>
      </c>
      <c r="AO173">
        <v>1</v>
      </c>
      <c r="AP173" s="3">
        <v>1</v>
      </c>
      <c r="AQ173" t="s">
        <v>35</v>
      </c>
      <c r="AR173" s="3">
        <v>0</v>
      </c>
      <c r="AS173" s="22">
        <f t="shared" si="189"/>
        <v>-0.5</v>
      </c>
      <c r="AT173" s="23" t="str">
        <f t="shared" si="190"/>
        <v>Minors</v>
      </c>
      <c r="AU173" s="22">
        <f t="shared" si="191"/>
        <v>0.83333333333333348</v>
      </c>
      <c r="AV173" s="22" t="str">
        <f t="shared" si="192"/>
        <v>Minors</v>
      </c>
      <c r="AW173" s="23">
        <f t="shared" si="193"/>
        <v>0.83333333333333348</v>
      </c>
      <c r="AX173" s="23" t="str">
        <f t="shared" si="194"/>
        <v>Minors</v>
      </c>
      <c r="AY173" s="64">
        <f t="shared" si="195"/>
        <v>0</v>
      </c>
      <c r="AZ173" s="65">
        <f t="shared" si="196"/>
        <v>0</v>
      </c>
      <c r="BA173" s="65">
        <f t="shared" si="197"/>
        <v>0</v>
      </c>
      <c r="BB173" s="65">
        <f t="shared" si="198"/>
        <v>0</v>
      </c>
      <c r="BC173" s="65">
        <f t="shared" si="199"/>
        <v>0</v>
      </c>
      <c r="BD173" s="65">
        <f t="shared" si="200"/>
        <v>0</v>
      </c>
      <c r="BE173" s="65">
        <f t="shared" si="201"/>
        <v>0</v>
      </c>
      <c r="BF173" s="65">
        <f t="shared" si="202"/>
        <v>0</v>
      </c>
      <c r="BG173" s="21">
        <f t="shared" si="203"/>
        <v>0</v>
      </c>
      <c r="BH173" s="64">
        <f t="shared" si="204"/>
        <v>0</v>
      </c>
      <c r="BI173" s="65">
        <f t="shared" si="205"/>
        <v>0</v>
      </c>
      <c r="BJ173" s="65">
        <f t="shared" si="206"/>
        <v>0</v>
      </c>
      <c r="BK173" s="65">
        <f t="shared" si="207"/>
        <v>0</v>
      </c>
      <c r="BL173" s="65">
        <f t="shared" si="208"/>
        <v>0</v>
      </c>
      <c r="BM173" s="65">
        <f t="shared" si="209"/>
        <v>0</v>
      </c>
      <c r="BN173" s="65">
        <f t="shared" si="210"/>
        <v>0</v>
      </c>
      <c r="BO173" s="65">
        <f t="shared" si="211"/>
        <v>0</v>
      </c>
      <c r="BP173" s="21">
        <f t="shared" si="212"/>
        <v>0</v>
      </c>
      <c r="BQ173" s="21">
        <f t="shared" si="213"/>
        <v>0</v>
      </c>
      <c r="BR173" s="24">
        <f t="shared" si="214"/>
        <v>0</v>
      </c>
      <c r="BS173" s="20" t="str">
        <f t="shared" si="215"/>
        <v/>
      </c>
      <c r="BT173" s="340" t="e">
        <f>IF(S173="-","-",VLOOKUP($A173,KALBat!$A$10:$AR$1193,BT$9,FALSE)-S173)</f>
        <v>#N/A</v>
      </c>
      <c r="BU173" s="340" t="e">
        <f>IF(T173="-","-",VLOOKUP($A173,KALBat!$A$10:$AR$1193,BU$9,FALSE)-T173)</f>
        <v>#N/A</v>
      </c>
      <c r="BV173" s="340" t="e">
        <f>IF(U173="-","-",VLOOKUP($A173,KALBat!$A$10:$AR$1193,BV$9,FALSE)-U173)</f>
        <v>#N/A</v>
      </c>
      <c r="BW173" s="340" t="e">
        <f>IF(V173="-","-",VLOOKUP($A173,KALBat!$A$10:$AR$1193,BW$9,FALSE)-V173)</f>
        <v>#N/A</v>
      </c>
      <c r="BX173" s="340" t="e">
        <f>IF(W173="-","-",VLOOKUP($A173,KALBat!$A$10:$AR$1193,BX$9,FALSE)-W173)</f>
        <v>#N/A</v>
      </c>
      <c r="BY173" s="340" t="e">
        <f>IF(X173="-","-",VLOOKUP($A173,KALBat!$A$10:$AR$1193,BY$9,FALSE)-X173)</f>
        <v>#N/A</v>
      </c>
      <c r="BZ173" s="340" t="e">
        <f>IF(Y173="-","-",VLOOKUP($A173,KALBat!$A$10:$AR$1193,BZ$9,FALSE)-Y173)</f>
        <v>#N/A</v>
      </c>
      <c r="CA173" s="340" t="e">
        <f>IF(Z173="-","-",VLOOKUP($A173,KALBat!$A$10:$AR$1193,CA$9,FALSE)-Z173)</f>
        <v>#N/A</v>
      </c>
      <c r="CB173" s="340" t="e">
        <f>IF(AA173="-","-",VLOOKUP($A173,KALBat!$A$10:$AR$1193,CB$9,FALSE)-AA173)</f>
        <v>#N/A</v>
      </c>
      <c r="CC173" s="340" t="e">
        <f>IF(AB173="-","-",VLOOKUP($A173,KALBat!$A$10:$AR$1193,CC$9,FALSE)-AB173)</f>
        <v>#N/A</v>
      </c>
      <c r="CD173" s="340" t="e">
        <f>IF(AC173="-","-",VLOOKUP($A173,KALBat!$A$10:$AR$1193,CD$9,FALSE)-AC173)</f>
        <v>#N/A</v>
      </c>
      <c r="CE173" s="340" t="e">
        <f>IF(AD173="-","-",VLOOKUP($A173,KALBat!$A$10:$AR$1193,CE$9,FALSE)-AD173)</f>
        <v>#N/A</v>
      </c>
      <c r="CF173" s="340" t="e">
        <f>IF(AE173="-","-",VLOOKUP($A173,KALBat!$A$10:$AR$1193,CF$9,FALSE)-AE173)</f>
        <v>#N/A</v>
      </c>
      <c r="CG173" s="340" t="str">
        <f>IF(AF173="-","-",VLOOKUP($A173,KALBat!$A$10:$AR$1193,CG$9,FALSE)-AF173)</f>
        <v>-</v>
      </c>
      <c r="CH173" s="340" t="str">
        <f>IF(AG173="-","-",VLOOKUP($A173,KALBat!$A$10:$AR$1193,CH$9,FALSE)-AG173)</f>
        <v>-</v>
      </c>
      <c r="CI173" s="340" t="str">
        <f>IF(AH173="-","-",VLOOKUP($A173,KALBat!$A$10:$AR$1193,CI$9,FALSE)-AH173)</f>
        <v>-</v>
      </c>
      <c r="CJ173" s="340" t="str">
        <f>IF(AI173="-","-",VLOOKUP($A173,KALBat!$A$10:$AR$1193,CJ$9,FALSE)-AI173)</f>
        <v>-</v>
      </c>
      <c r="CK173" s="340" t="str">
        <f>IF(AJ173="-","-",VLOOKUP($A173,KALBat!$A$10:$AR$1193,CK$9,FALSE)-AJ173)</f>
        <v>-</v>
      </c>
      <c r="CL173" s="340" t="str">
        <f>IF(AK173="-","-",VLOOKUP($A173,KALBat!$A$10:$AR$1193,CL$9,FALSE)-AK173)</f>
        <v>-</v>
      </c>
      <c r="CM173" s="340" t="str">
        <f>IF(AL173="-","-",VLOOKUP($A173,KALBat!$A$10:$AR$1193,CM$9,FALSE)-AL173)</f>
        <v>-</v>
      </c>
      <c r="CN173" s="340" t="str">
        <f>IF(AM173="-","-",VLOOKUP($A173,KALBat!$A$10:$AR$1193,CN$9,FALSE)-AM173)</f>
        <v>-</v>
      </c>
      <c r="CO173" s="340" t="e">
        <f>IF(AN173="-","-",VLOOKUP($A173,KALBat!$A$10:$AR$1193,CO$9,FALSE)-AN173)</f>
        <v>#N/A</v>
      </c>
      <c r="CP173" s="340" t="e">
        <f>IF(AO173="-","-",VLOOKUP($A173,KALBat!$A$10:$AR$1193,CP$9,FALSE)-AO173)</f>
        <v>#N/A</v>
      </c>
      <c r="CQ173" s="340" t="e">
        <f>IF(AP173="-","-",VLOOKUP($A173,KALBat!$A$10:$AR$1193,CQ$9,FALSE)-AP173)</f>
        <v>#N/A</v>
      </c>
      <c r="CR173" s="340" t="e">
        <f t="shared" si="216"/>
        <v>#N/A</v>
      </c>
      <c r="CS173" s="340" t="e">
        <f t="shared" si="217"/>
        <v>#N/A</v>
      </c>
      <c r="CT173" s="340" t="e">
        <f t="shared" si="218"/>
        <v>#N/A</v>
      </c>
      <c r="CU173" s="340" t="e">
        <f t="shared" si="219"/>
        <v>#N/A</v>
      </c>
      <c r="CV173" s="340" t="e">
        <f t="shared" si="220"/>
        <v>#N/A</v>
      </c>
    </row>
    <row r="174" spans="1:100" x14ac:dyDescent="0.25">
      <c r="A174" s="340" t="str">
        <f t="shared" si="185"/>
        <v>Ángelo Morales</v>
      </c>
      <c r="B174" s="339"/>
      <c r="C174" s="339"/>
      <c r="D174" s="339" t="str">
        <f t="shared" si="186"/>
        <v>-</v>
      </c>
      <c r="E174" s="339" t="str">
        <f t="shared" si="187"/>
        <v>-</v>
      </c>
      <c r="F174" s="339" t="str">
        <f t="shared" si="188"/>
        <v>K</v>
      </c>
      <c r="G174" t="s">
        <v>13</v>
      </c>
      <c r="H174" t="s">
        <v>497</v>
      </c>
      <c r="I174" s="339" t="s">
        <v>498</v>
      </c>
      <c r="J174" t="s">
        <v>468</v>
      </c>
      <c r="K174" t="s">
        <v>469</v>
      </c>
      <c r="L174">
        <v>34</v>
      </c>
      <c r="M174" t="s">
        <v>94</v>
      </c>
      <c r="N174" t="s">
        <v>94</v>
      </c>
      <c r="O174" t="s">
        <v>36</v>
      </c>
      <c r="P174" s="3" t="s">
        <v>36</v>
      </c>
      <c r="Q174" t="s">
        <v>214</v>
      </c>
      <c r="R174" s="3" t="s">
        <v>214</v>
      </c>
      <c r="S174">
        <v>1</v>
      </c>
      <c r="T174">
        <v>2</v>
      </c>
      <c r="U174">
        <v>1</v>
      </c>
      <c r="V174">
        <v>3</v>
      </c>
      <c r="W174" s="3">
        <v>1</v>
      </c>
      <c r="X174">
        <v>1</v>
      </c>
      <c r="Y174">
        <v>2</v>
      </c>
      <c r="Z174">
        <v>2</v>
      </c>
      <c r="AA174">
        <v>4</v>
      </c>
      <c r="AB174" s="3">
        <v>1</v>
      </c>
      <c r="AC174">
        <v>4</v>
      </c>
      <c r="AD174">
        <v>2</v>
      </c>
      <c r="AE174">
        <v>1</v>
      </c>
      <c r="AF174" t="s">
        <v>35</v>
      </c>
      <c r="AG174" t="s">
        <v>35</v>
      </c>
      <c r="AH174" t="s">
        <v>35</v>
      </c>
      <c r="AI174" t="s">
        <v>35</v>
      </c>
      <c r="AJ174" t="s">
        <v>35</v>
      </c>
      <c r="AK174" t="s">
        <v>35</v>
      </c>
      <c r="AL174" t="s">
        <v>35</v>
      </c>
      <c r="AM174" s="3" t="s">
        <v>35</v>
      </c>
      <c r="AN174">
        <v>1</v>
      </c>
      <c r="AO174">
        <v>2</v>
      </c>
      <c r="AP174" s="3">
        <v>2</v>
      </c>
      <c r="AQ174">
        <v>1300000</v>
      </c>
      <c r="AR174" s="3">
        <v>1</v>
      </c>
      <c r="AS174" s="22">
        <f t="shared" si="189"/>
        <v>-0.83333333333333326</v>
      </c>
      <c r="AT174" s="23" t="str">
        <f t="shared" si="190"/>
        <v>Minors</v>
      </c>
      <c r="AU174" s="22">
        <f t="shared" si="191"/>
        <v>-0.16666666666666652</v>
      </c>
      <c r="AV174" s="22" t="str">
        <f t="shared" si="192"/>
        <v>Minors</v>
      </c>
      <c r="AW174" s="23">
        <f t="shared" si="193"/>
        <v>-0.83333333333333326</v>
      </c>
      <c r="AX174" s="23" t="str">
        <f t="shared" si="194"/>
        <v>Minors</v>
      </c>
      <c r="AY174" s="64">
        <f t="shared" si="195"/>
        <v>0</v>
      </c>
      <c r="AZ174" s="65">
        <f t="shared" si="196"/>
        <v>0</v>
      </c>
      <c r="BA174" s="65">
        <f t="shared" si="197"/>
        <v>0</v>
      </c>
      <c r="BB174" s="65">
        <f t="shared" si="198"/>
        <v>0</v>
      </c>
      <c r="BC174" s="65">
        <f t="shared" si="199"/>
        <v>0</v>
      </c>
      <c r="BD174" s="65">
        <f t="shared" si="200"/>
        <v>0</v>
      </c>
      <c r="BE174" s="65">
        <f t="shared" si="201"/>
        <v>0</v>
      </c>
      <c r="BF174" s="65">
        <f t="shared" si="202"/>
        <v>0</v>
      </c>
      <c r="BG174" s="21">
        <f t="shared" si="203"/>
        <v>0</v>
      </c>
      <c r="BH174" s="64">
        <f t="shared" si="204"/>
        <v>0</v>
      </c>
      <c r="BI174" s="65">
        <f t="shared" si="205"/>
        <v>0</v>
      </c>
      <c r="BJ174" s="65">
        <f t="shared" si="206"/>
        <v>0</v>
      </c>
      <c r="BK174" s="65">
        <f t="shared" si="207"/>
        <v>0</v>
      </c>
      <c r="BL174" s="65">
        <f t="shared" si="208"/>
        <v>0</v>
      </c>
      <c r="BM174" s="65">
        <f t="shared" si="209"/>
        <v>0</v>
      </c>
      <c r="BN174" s="65">
        <f t="shared" si="210"/>
        <v>0</v>
      </c>
      <c r="BO174" s="65">
        <f t="shared" si="211"/>
        <v>0</v>
      </c>
      <c r="BP174" s="21">
        <f t="shared" si="212"/>
        <v>0</v>
      </c>
      <c r="BQ174" s="21">
        <f t="shared" si="213"/>
        <v>0</v>
      </c>
      <c r="BR174" s="24">
        <f t="shared" si="214"/>
        <v>0</v>
      </c>
      <c r="BS174" s="20" t="str">
        <f t="shared" si="215"/>
        <v>Yes</v>
      </c>
      <c r="BT174" s="340" t="e">
        <f>IF(S174="-","-",VLOOKUP($A174,KALBat!$A$10:$AR$1193,BT$9,FALSE)-S174)</f>
        <v>#N/A</v>
      </c>
      <c r="BU174" s="340" t="e">
        <f>IF(T174="-","-",VLOOKUP($A174,KALBat!$A$10:$AR$1193,BU$9,FALSE)-T174)</f>
        <v>#N/A</v>
      </c>
      <c r="BV174" s="340" t="e">
        <f>IF(U174="-","-",VLOOKUP($A174,KALBat!$A$10:$AR$1193,BV$9,FALSE)-U174)</f>
        <v>#N/A</v>
      </c>
      <c r="BW174" s="340" t="e">
        <f>IF(V174="-","-",VLOOKUP($A174,KALBat!$A$10:$AR$1193,BW$9,FALSE)-V174)</f>
        <v>#N/A</v>
      </c>
      <c r="BX174" s="340" t="e">
        <f>IF(W174="-","-",VLOOKUP($A174,KALBat!$A$10:$AR$1193,BX$9,FALSE)-W174)</f>
        <v>#N/A</v>
      </c>
      <c r="BY174" s="340" t="e">
        <f>IF(X174="-","-",VLOOKUP($A174,KALBat!$A$10:$AR$1193,BY$9,FALSE)-X174)</f>
        <v>#N/A</v>
      </c>
      <c r="BZ174" s="340" t="e">
        <f>IF(Y174="-","-",VLOOKUP($A174,KALBat!$A$10:$AR$1193,BZ$9,FALSE)-Y174)</f>
        <v>#N/A</v>
      </c>
      <c r="CA174" s="340" t="e">
        <f>IF(Z174="-","-",VLOOKUP($A174,KALBat!$A$10:$AR$1193,CA$9,FALSE)-Z174)</f>
        <v>#N/A</v>
      </c>
      <c r="CB174" s="340" t="e">
        <f>IF(AA174="-","-",VLOOKUP($A174,KALBat!$A$10:$AR$1193,CB$9,FALSE)-AA174)</f>
        <v>#N/A</v>
      </c>
      <c r="CC174" s="340" t="e">
        <f>IF(AB174="-","-",VLOOKUP($A174,KALBat!$A$10:$AR$1193,CC$9,FALSE)-AB174)</f>
        <v>#N/A</v>
      </c>
      <c r="CD174" s="340" t="e">
        <f>IF(AC174="-","-",VLOOKUP($A174,KALBat!$A$10:$AR$1193,CD$9,FALSE)-AC174)</f>
        <v>#N/A</v>
      </c>
      <c r="CE174" s="340" t="e">
        <f>IF(AD174="-","-",VLOOKUP($A174,KALBat!$A$10:$AR$1193,CE$9,FALSE)-AD174)</f>
        <v>#N/A</v>
      </c>
      <c r="CF174" s="340" t="e">
        <f>IF(AE174="-","-",VLOOKUP($A174,KALBat!$A$10:$AR$1193,CF$9,FALSE)-AE174)</f>
        <v>#N/A</v>
      </c>
      <c r="CG174" s="340" t="str">
        <f>IF(AF174="-","-",VLOOKUP($A174,KALBat!$A$10:$AR$1193,CG$9,FALSE)-AF174)</f>
        <v>-</v>
      </c>
      <c r="CH174" s="340" t="str">
        <f>IF(AG174="-","-",VLOOKUP($A174,KALBat!$A$10:$AR$1193,CH$9,FALSE)-AG174)</f>
        <v>-</v>
      </c>
      <c r="CI174" s="340" t="str">
        <f>IF(AH174="-","-",VLOOKUP($A174,KALBat!$A$10:$AR$1193,CI$9,FALSE)-AH174)</f>
        <v>-</v>
      </c>
      <c r="CJ174" s="340" t="str">
        <f>IF(AI174="-","-",VLOOKUP($A174,KALBat!$A$10:$AR$1193,CJ$9,FALSE)-AI174)</f>
        <v>-</v>
      </c>
      <c r="CK174" s="340" t="str">
        <f>IF(AJ174="-","-",VLOOKUP($A174,KALBat!$A$10:$AR$1193,CK$9,FALSE)-AJ174)</f>
        <v>-</v>
      </c>
      <c r="CL174" s="340" t="str">
        <f>IF(AK174="-","-",VLOOKUP($A174,KALBat!$A$10:$AR$1193,CL$9,FALSE)-AK174)</f>
        <v>-</v>
      </c>
      <c r="CM174" s="340" t="str">
        <f>IF(AL174="-","-",VLOOKUP($A174,KALBat!$A$10:$AR$1193,CM$9,FALSE)-AL174)</f>
        <v>-</v>
      </c>
      <c r="CN174" s="340" t="str">
        <f>IF(AM174="-","-",VLOOKUP($A174,KALBat!$A$10:$AR$1193,CN$9,FALSE)-AM174)</f>
        <v>-</v>
      </c>
      <c r="CO174" s="340" t="e">
        <f>IF(AN174="-","-",VLOOKUP($A174,KALBat!$A$10:$AR$1193,CO$9,FALSE)-AN174)</f>
        <v>#N/A</v>
      </c>
      <c r="CP174" s="340" t="e">
        <f>IF(AO174="-","-",VLOOKUP($A174,KALBat!$A$10:$AR$1193,CP$9,FALSE)-AO174)</f>
        <v>#N/A</v>
      </c>
      <c r="CQ174" s="340" t="e">
        <f>IF(AP174="-","-",VLOOKUP($A174,KALBat!$A$10:$AR$1193,CQ$9,FALSE)-AP174)</f>
        <v>#N/A</v>
      </c>
      <c r="CR174" s="340" t="e">
        <f t="shared" si="216"/>
        <v>#N/A</v>
      </c>
      <c r="CS174" s="340" t="e">
        <f t="shared" si="217"/>
        <v>#N/A</v>
      </c>
      <c r="CT174" s="340" t="e">
        <f t="shared" si="218"/>
        <v>#N/A</v>
      </c>
      <c r="CU174" s="340" t="e">
        <f t="shared" si="219"/>
        <v>#N/A</v>
      </c>
      <c r="CV174" s="340" t="e">
        <f t="shared" si="220"/>
        <v>#N/A</v>
      </c>
    </row>
    <row r="175" spans="1:100" x14ac:dyDescent="0.25">
      <c r="A175" s="340" t="str">
        <f t="shared" si="185"/>
        <v>Vicente Negrete</v>
      </c>
      <c r="B175" s="339"/>
      <c r="C175" s="339"/>
      <c r="D175" s="339" t="str">
        <f t="shared" si="186"/>
        <v>-</v>
      </c>
      <c r="E175" s="339" t="str">
        <f t="shared" si="187"/>
        <v>-</v>
      </c>
      <c r="F175" s="339" t="str">
        <f t="shared" si="188"/>
        <v>K</v>
      </c>
      <c r="G175" t="s">
        <v>98</v>
      </c>
      <c r="H175" t="s">
        <v>655</v>
      </c>
      <c r="I175" s="339" t="s">
        <v>656</v>
      </c>
      <c r="J175" t="s">
        <v>533</v>
      </c>
      <c r="K175" t="s">
        <v>199</v>
      </c>
      <c r="L175">
        <v>19</v>
      </c>
      <c r="M175" t="s">
        <v>94</v>
      </c>
      <c r="N175" t="s">
        <v>94</v>
      </c>
      <c r="O175" t="s">
        <v>40</v>
      </c>
      <c r="P175" s="3" t="s">
        <v>40</v>
      </c>
      <c r="Q175" t="s">
        <v>214</v>
      </c>
      <c r="R175" s="3" t="s">
        <v>214</v>
      </c>
      <c r="S175">
        <v>1</v>
      </c>
      <c r="T175">
        <v>2</v>
      </c>
      <c r="U175">
        <v>1</v>
      </c>
      <c r="V175">
        <v>1</v>
      </c>
      <c r="W175" s="3">
        <v>1</v>
      </c>
      <c r="X175">
        <v>1</v>
      </c>
      <c r="Y175">
        <v>2</v>
      </c>
      <c r="Z175">
        <v>3</v>
      </c>
      <c r="AA175">
        <v>2</v>
      </c>
      <c r="AB175" s="3">
        <v>1</v>
      </c>
      <c r="AC175">
        <v>4</v>
      </c>
      <c r="AD175">
        <v>2</v>
      </c>
      <c r="AE175">
        <v>1</v>
      </c>
      <c r="AF175" t="s">
        <v>35</v>
      </c>
      <c r="AG175" t="s">
        <v>35</v>
      </c>
      <c r="AH175" t="s">
        <v>35</v>
      </c>
      <c r="AI175" t="s">
        <v>35</v>
      </c>
      <c r="AJ175" t="s">
        <v>35</v>
      </c>
      <c r="AK175" t="s">
        <v>35</v>
      </c>
      <c r="AL175" t="s">
        <v>35</v>
      </c>
      <c r="AM175" s="3" t="s">
        <v>35</v>
      </c>
      <c r="AN175">
        <v>1</v>
      </c>
      <c r="AO175">
        <v>1</v>
      </c>
      <c r="AP175" s="3">
        <v>2</v>
      </c>
      <c r="AQ175" t="s">
        <v>35</v>
      </c>
      <c r="AR175" s="3">
        <v>0</v>
      </c>
      <c r="AS175" s="22">
        <f t="shared" si="189"/>
        <v>-1.5</v>
      </c>
      <c r="AT175" s="23" t="str">
        <f t="shared" si="190"/>
        <v>Minors</v>
      </c>
      <c r="AU175" s="22">
        <f t="shared" si="191"/>
        <v>-0.5</v>
      </c>
      <c r="AV175" s="22" t="str">
        <f t="shared" si="192"/>
        <v>Minors</v>
      </c>
      <c r="AW175" s="23">
        <f t="shared" si="193"/>
        <v>-0.5</v>
      </c>
      <c r="AX175" s="23" t="str">
        <f t="shared" si="194"/>
        <v>Minors</v>
      </c>
      <c r="AY175" s="64">
        <f t="shared" si="195"/>
        <v>0</v>
      </c>
      <c r="AZ175" s="65">
        <f t="shared" si="196"/>
        <v>0</v>
      </c>
      <c r="BA175" s="65">
        <f t="shared" si="197"/>
        <v>0</v>
      </c>
      <c r="BB175" s="65">
        <f t="shared" si="198"/>
        <v>0</v>
      </c>
      <c r="BC175" s="65">
        <f t="shared" si="199"/>
        <v>0</v>
      </c>
      <c r="BD175" s="65">
        <f t="shared" si="200"/>
        <v>0</v>
      </c>
      <c r="BE175" s="65">
        <f t="shared" si="201"/>
        <v>0</v>
      </c>
      <c r="BF175" s="65">
        <f t="shared" si="202"/>
        <v>0</v>
      </c>
      <c r="BG175" s="21">
        <f t="shared" si="203"/>
        <v>0</v>
      </c>
      <c r="BH175" s="64">
        <f t="shared" si="204"/>
        <v>0</v>
      </c>
      <c r="BI175" s="65">
        <f t="shared" si="205"/>
        <v>0</v>
      </c>
      <c r="BJ175" s="65">
        <f t="shared" si="206"/>
        <v>0</v>
      </c>
      <c r="BK175" s="65">
        <f t="shared" si="207"/>
        <v>0</v>
      </c>
      <c r="BL175" s="65">
        <f t="shared" si="208"/>
        <v>0</v>
      </c>
      <c r="BM175" s="65">
        <f t="shared" si="209"/>
        <v>0</v>
      </c>
      <c r="BN175" s="65">
        <f t="shared" si="210"/>
        <v>0</v>
      </c>
      <c r="BO175" s="65">
        <f t="shared" si="211"/>
        <v>0</v>
      </c>
      <c r="BP175" s="21">
        <f t="shared" si="212"/>
        <v>0</v>
      </c>
      <c r="BQ175" s="21">
        <f t="shared" si="213"/>
        <v>0</v>
      </c>
      <c r="BR175" s="24">
        <f t="shared" si="214"/>
        <v>0</v>
      </c>
      <c r="BS175" s="20" t="str">
        <f t="shared" si="215"/>
        <v/>
      </c>
      <c r="BT175" s="340" t="e">
        <f>IF(S175="-","-",VLOOKUP($A175,KALBat!$A$10:$AR$1193,BT$9,FALSE)-S175)</f>
        <v>#N/A</v>
      </c>
      <c r="BU175" s="340" t="e">
        <f>IF(T175="-","-",VLOOKUP($A175,KALBat!$A$10:$AR$1193,BU$9,FALSE)-T175)</f>
        <v>#N/A</v>
      </c>
      <c r="BV175" s="340" t="e">
        <f>IF(U175="-","-",VLOOKUP($A175,KALBat!$A$10:$AR$1193,BV$9,FALSE)-U175)</f>
        <v>#N/A</v>
      </c>
      <c r="BW175" s="340" t="e">
        <f>IF(V175="-","-",VLOOKUP($A175,KALBat!$A$10:$AR$1193,BW$9,FALSE)-V175)</f>
        <v>#N/A</v>
      </c>
      <c r="BX175" s="340" t="e">
        <f>IF(W175="-","-",VLOOKUP($A175,KALBat!$A$10:$AR$1193,BX$9,FALSE)-W175)</f>
        <v>#N/A</v>
      </c>
      <c r="BY175" s="340" t="e">
        <f>IF(X175="-","-",VLOOKUP($A175,KALBat!$A$10:$AR$1193,BY$9,FALSE)-X175)</f>
        <v>#N/A</v>
      </c>
      <c r="BZ175" s="340" t="e">
        <f>IF(Y175="-","-",VLOOKUP($A175,KALBat!$A$10:$AR$1193,BZ$9,FALSE)-Y175)</f>
        <v>#N/A</v>
      </c>
      <c r="CA175" s="340" t="e">
        <f>IF(Z175="-","-",VLOOKUP($A175,KALBat!$A$10:$AR$1193,CA$9,FALSE)-Z175)</f>
        <v>#N/A</v>
      </c>
      <c r="CB175" s="340" t="e">
        <f>IF(AA175="-","-",VLOOKUP($A175,KALBat!$A$10:$AR$1193,CB$9,FALSE)-AA175)</f>
        <v>#N/A</v>
      </c>
      <c r="CC175" s="340" t="e">
        <f>IF(AB175="-","-",VLOOKUP($A175,KALBat!$A$10:$AR$1193,CC$9,FALSE)-AB175)</f>
        <v>#N/A</v>
      </c>
      <c r="CD175" s="340" t="e">
        <f>IF(AC175="-","-",VLOOKUP($A175,KALBat!$A$10:$AR$1193,CD$9,FALSE)-AC175)</f>
        <v>#N/A</v>
      </c>
      <c r="CE175" s="340" t="e">
        <f>IF(AD175="-","-",VLOOKUP($A175,KALBat!$A$10:$AR$1193,CE$9,FALSE)-AD175)</f>
        <v>#N/A</v>
      </c>
      <c r="CF175" s="340" t="e">
        <f>IF(AE175="-","-",VLOOKUP($A175,KALBat!$A$10:$AR$1193,CF$9,FALSE)-AE175)</f>
        <v>#N/A</v>
      </c>
      <c r="CG175" s="340" t="str">
        <f>IF(AF175="-","-",VLOOKUP($A175,KALBat!$A$10:$AR$1193,CG$9,FALSE)-AF175)</f>
        <v>-</v>
      </c>
      <c r="CH175" s="340" t="str">
        <f>IF(AG175="-","-",VLOOKUP($A175,KALBat!$A$10:$AR$1193,CH$9,FALSE)-AG175)</f>
        <v>-</v>
      </c>
      <c r="CI175" s="340" t="str">
        <f>IF(AH175="-","-",VLOOKUP($A175,KALBat!$A$10:$AR$1193,CI$9,FALSE)-AH175)</f>
        <v>-</v>
      </c>
      <c r="CJ175" s="340" t="str">
        <f>IF(AI175="-","-",VLOOKUP($A175,KALBat!$A$10:$AR$1193,CJ$9,FALSE)-AI175)</f>
        <v>-</v>
      </c>
      <c r="CK175" s="340" t="str">
        <f>IF(AJ175="-","-",VLOOKUP($A175,KALBat!$A$10:$AR$1193,CK$9,FALSE)-AJ175)</f>
        <v>-</v>
      </c>
      <c r="CL175" s="340" t="str">
        <f>IF(AK175="-","-",VLOOKUP($A175,KALBat!$A$10:$AR$1193,CL$9,FALSE)-AK175)</f>
        <v>-</v>
      </c>
      <c r="CM175" s="340" t="str">
        <f>IF(AL175="-","-",VLOOKUP($A175,KALBat!$A$10:$AR$1193,CM$9,FALSE)-AL175)</f>
        <v>-</v>
      </c>
      <c r="CN175" s="340" t="str">
        <f>IF(AM175="-","-",VLOOKUP($A175,KALBat!$A$10:$AR$1193,CN$9,FALSE)-AM175)</f>
        <v>-</v>
      </c>
      <c r="CO175" s="340" t="e">
        <f>IF(AN175="-","-",VLOOKUP($A175,KALBat!$A$10:$AR$1193,CO$9,FALSE)-AN175)</f>
        <v>#N/A</v>
      </c>
      <c r="CP175" s="340" t="e">
        <f>IF(AO175="-","-",VLOOKUP($A175,KALBat!$A$10:$AR$1193,CP$9,FALSE)-AO175)</f>
        <v>#N/A</v>
      </c>
      <c r="CQ175" s="340" t="e">
        <f>IF(AP175="-","-",VLOOKUP($A175,KALBat!$A$10:$AR$1193,CQ$9,FALSE)-AP175)</f>
        <v>#N/A</v>
      </c>
      <c r="CR175" s="340" t="e">
        <f t="shared" si="216"/>
        <v>#N/A</v>
      </c>
      <c r="CS175" s="340" t="e">
        <f t="shared" si="217"/>
        <v>#N/A</v>
      </c>
      <c r="CT175" s="340" t="e">
        <f t="shared" si="218"/>
        <v>#N/A</v>
      </c>
      <c r="CU175" s="340" t="e">
        <f t="shared" si="219"/>
        <v>#N/A</v>
      </c>
      <c r="CV175" s="340" t="e">
        <f t="shared" si="220"/>
        <v>#N/A</v>
      </c>
    </row>
    <row r="176" spans="1:100" x14ac:dyDescent="0.25">
      <c r="A176" s="340" t="str">
        <f t="shared" si="185"/>
        <v>José Orozco</v>
      </c>
      <c r="B176" s="339"/>
      <c r="C176" s="339"/>
      <c r="D176" s="339" t="str">
        <f t="shared" si="186"/>
        <v>-</v>
      </c>
      <c r="E176" s="339" t="str">
        <f t="shared" si="187"/>
        <v>-</v>
      </c>
      <c r="F176" s="339" t="str">
        <f t="shared" si="188"/>
        <v>K</v>
      </c>
      <c r="G176" t="s">
        <v>98</v>
      </c>
      <c r="H176" t="s">
        <v>509</v>
      </c>
      <c r="I176" s="339" t="s">
        <v>664</v>
      </c>
      <c r="J176" t="s">
        <v>528</v>
      </c>
      <c r="K176" t="s">
        <v>198</v>
      </c>
      <c r="L176">
        <v>21</v>
      </c>
      <c r="M176" t="s">
        <v>94</v>
      </c>
      <c r="N176" t="s">
        <v>94</v>
      </c>
      <c r="O176" t="s">
        <v>40</v>
      </c>
      <c r="P176" s="3" t="s">
        <v>41</v>
      </c>
      <c r="Q176" t="s">
        <v>214</v>
      </c>
      <c r="R176" s="3" t="s">
        <v>214</v>
      </c>
      <c r="S176">
        <v>1</v>
      </c>
      <c r="T176">
        <v>3</v>
      </c>
      <c r="U176">
        <v>2</v>
      </c>
      <c r="V176">
        <v>2</v>
      </c>
      <c r="W176" s="3">
        <v>1</v>
      </c>
      <c r="X176">
        <v>2</v>
      </c>
      <c r="Y176">
        <v>3</v>
      </c>
      <c r="Z176">
        <v>2</v>
      </c>
      <c r="AA176">
        <v>2</v>
      </c>
      <c r="AB176" s="3">
        <v>2</v>
      </c>
      <c r="AC176">
        <v>4</v>
      </c>
      <c r="AD176">
        <v>2</v>
      </c>
      <c r="AE176">
        <v>1</v>
      </c>
      <c r="AF176" t="s">
        <v>35</v>
      </c>
      <c r="AG176" t="s">
        <v>35</v>
      </c>
      <c r="AH176" t="s">
        <v>35</v>
      </c>
      <c r="AI176" t="s">
        <v>35</v>
      </c>
      <c r="AJ176" t="s">
        <v>35</v>
      </c>
      <c r="AK176" t="s">
        <v>35</v>
      </c>
      <c r="AL176" t="s">
        <v>35</v>
      </c>
      <c r="AM176" s="3" t="s">
        <v>35</v>
      </c>
      <c r="AN176">
        <v>3</v>
      </c>
      <c r="AO176">
        <v>3</v>
      </c>
      <c r="AP176" s="3">
        <v>2</v>
      </c>
      <c r="AQ176" t="s">
        <v>35</v>
      </c>
      <c r="AR176" s="3">
        <v>0</v>
      </c>
      <c r="AS176" s="22">
        <f t="shared" si="189"/>
        <v>-0.83333333333333326</v>
      </c>
      <c r="AT176" s="23" t="str">
        <f t="shared" si="190"/>
        <v>Minors</v>
      </c>
      <c r="AU176" s="22">
        <f t="shared" si="191"/>
        <v>0</v>
      </c>
      <c r="AV176" s="22" t="str">
        <f t="shared" si="192"/>
        <v>Minors</v>
      </c>
      <c r="AW176" s="23">
        <f t="shared" si="193"/>
        <v>0</v>
      </c>
      <c r="AX176" s="23" t="str">
        <f t="shared" si="194"/>
        <v>Minors</v>
      </c>
      <c r="AY176" s="64">
        <f t="shared" si="195"/>
        <v>0</v>
      </c>
      <c r="AZ176" s="65">
        <f t="shared" si="196"/>
        <v>0</v>
      </c>
      <c r="BA176" s="65">
        <f t="shared" si="197"/>
        <v>0</v>
      </c>
      <c r="BB176" s="65">
        <f t="shared" si="198"/>
        <v>0</v>
      </c>
      <c r="BC176" s="65">
        <f t="shared" si="199"/>
        <v>0</v>
      </c>
      <c r="BD176" s="65">
        <f t="shared" si="200"/>
        <v>0</v>
      </c>
      <c r="BE176" s="65">
        <f t="shared" si="201"/>
        <v>0</v>
      </c>
      <c r="BF176" s="65">
        <f t="shared" si="202"/>
        <v>0</v>
      </c>
      <c r="BG176" s="21">
        <f t="shared" si="203"/>
        <v>0</v>
      </c>
      <c r="BH176" s="64">
        <f t="shared" si="204"/>
        <v>0</v>
      </c>
      <c r="BI176" s="65">
        <f t="shared" si="205"/>
        <v>0</v>
      </c>
      <c r="BJ176" s="65">
        <f t="shared" si="206"/>
        <v>0</v>
      </c>
      <c r="BK176" s="65">
        <f t="shared" si="207"/>
        <v>0</v>
      </c>
      <c r="BL176" s="65">
        <f t="shared" si="208"/>
        <v>0</v>
      </c>
      <c r="BM176" s="65">
        <f t="shared" si="209"/>
        <v>0</v>
      </c>
      <c r="BN176" s="65">
        <f t="shared" si="210"/>
        <v>0</v>
      </c>
      <c r="BO176" s="65">
        <f t="shared" si="211"/>
        <v>0</v>
      </c>
      <c r="BP176" s="21">
        <f t="shared" si="212"/>
        <v>0</v>
      </c>
      <c r="BQ176" s="21">
        <f t="shared" si="213"/>
        <v>0</v>
      </c>
      <c r="BR176" s="24">
        <f t="shared" si="214"/>
        <v>0</v>
      </c>
      <c r="BS176" s="20" t="str">
        <f t="shared" si="215"/>
        <v/>
      </c>
      <c r="BT176" s="340" t="e">
        <f>IF(S176="-","-",VLOOKUP($A176,KALBat!$A$10:$AR$1193,BT$9,FALSE)-S176)</f>
        <v>#N/A</v>
      </c>
      <c r="BU176" s="340" t="e">
        <f>IF(T176="-","-",VLOOKUP($A176,KALBat!$A$10:$AR$1193,BU$9,FALSE)-T176)</f>
        <v>#N/A</v>
      </c>
      <c r="BV176" s="340" t="e">
        <f>IF(U176="-","-",VLOOKUP($A176,KALBat!$A$10:$AR$1193,BV$9,FALSE)-U176)</f>
        <v>#N/A</v>
      </c>
      <c r="BW176" s="340" t="e">
        <f>IF(V176="-","-",VLOOKUP($A176,KALBat!$A$10:$AR$1193,BW$9,FALSE)-V176)</f>
        <v>#N/A</v>
      </c>
      <c r="BX176" s="340" t="e">
        <f>IF(W176="-","-",VLOOKUP($A176,KALBat!$A$10:$AR$1193,BX$9,FALSE)-W176)</f>
        <v>#N/A</v>
      </c>
      <c r="BY176" s="340" t="e">
        <f>IF(X176="-","-",VLOOKUP($A176,KALBat!$A$10:$AR$1193,BY$9,FALSE)-X176)</f>
        <v>#N/A</v>
      </c>
      <c r="BZ176" s="340" t="e">
        <f>IF(Y176="-","-",VLOOKUP($A176,KALBat!$A$10:$AR$1193,BZ$9,FALSE)-Y176)</f>
        <v>#N/A</v>
      </c>
      <c r="CA176" s="340" t="e">
        <f>IF(Z176="-","-",VLOOKUP($A176,KALBat!$A$10:$AR$1193,CA$9,FALSE)-Z176)</f>
        <v>#N/A</v>
      </c>
      <c r="CB176" s="340" t="e">
        <f>IF(AA176="-","-",VLOOKUP($A176,KALBat!$A$10:$AR$1193,CB$9,FALSE)-AA176)</f>
        <v>#N/A</v>
      </c>
      <c r="CC176" s="340" t="e">
        <f>IF(AB176="-","-",VLOOKUP($A176,KALBat!$A$10:$AR$1193,CC$9,FALSE)-AB176)</f>
        <v>#N/A</v>
      </c>
      <c r="CD176" s="340" t="e">
        <f>IF(AC176="-","-",VLOOKUP($A176,KALBat!$A$10:$AR$1193,CD$9,FALSE)-AC176)</f>
        <v>#N/A</v>
      </c>
      <c r="CE176" s="340" t="e">
        <f>IF(AD176="-","-",VLOOKUP($A176,KALBat!$A$10:$AR$1193,CE$9,FALSE)-AD176)</f>
        <v>#N/A</v>
      </c>
      <c r="CF176" s="340" t="e">
        <f>IF(AE176="-","-",VLOOKUP($A176,KALBat!$A$10:$AR$1193,CF$9,FALSE)-AE176)</f>
        <v>#N/A</v>
      </c>
      <c r="CG176" s="340" t="str">
        <f>IF(AF176="-","-",VLOOKUP($A176,KALBat!$A$10:$AR$1193,CG$9,FALSE)-AF176)</f>
        <v>-</v>
      </c>
      <c r="CH176" s="340" t="str">
        <f>IF(AG176="-","-",VLOOKUP($A176,KALBat!$A$10:$AR$1193,CH$9,FALSE)-AG176)</f>
        <v>-</v>
      </c>
      <c r="CI176" s="340" t="str">
        <f>IF(AH176="-","-",VLOOKUP($A176,KALBat!$A$10:$AR$1193,CI$9,FALSE)-AH176)</f>
        <v>-</v>
      </c>
      <c r="CJ176" s="340" t="str">
        <f>IF(AI176="-","-",VLOOKUP($A176,KALBat!$A$10:$AR$1193,CJ$9,FALSE)-AI176)</f>
        <v>-</v>
      </c>
      <c r="CK176" s="340" t="str">
        <f>IF(AJ176="-","-",VLOOKUP($A176,KALBat!$A$10:$AR$1193,CK$9,FALSE)-AJ176)</f>
        <v>-</v>
      </c>
      <c r="CL176" s="340" t="str">
        <f>IF(AK176="-","-",VLOOKUP($A176,KALBat!$A$10:$AR$1193,CL$9,FALSE)-AK176)</f>
        <v>-</v>
      </c>
      <c r="CM176" s="340" t="str">
        <f>IF(AL176="-","-",VLOOKUP($A176,KALBat!$A$10:$AR$1193,CM$9,FALSE)-AL176)</f>
        <v>-</v>
      </c>
      <c r="CN176" s="340" t="str">
        <f>IF(AM176="-","-",VLOOKUP($A176,KALBat!$A$10:$AR$1193,CN$9,FALSE)-AM176)</f>
        <v>-</v>
      </c>
      <c r="CO176" s="340" t="e">
        <f>IF(AN176="-","-",VLOOKUP($A176,KALBat!$A$10:$AR$1193,CO$9,FALSE)-AN176)</f>
        <v>#N/A</v>
      </c>
      <c r="CP176" s="340" t="e">
        <f>IF(AO176="-","-",VLOOKUP($A176,KALBat!$A$10:$AR$1193,CP$9,FALSE)-AO176)</f>
        <v>#N/A</v>
      </c>
      <c r="CQ176" s="340" t="e">
        <f>IF(AP176="-","-",VLOOKUP($A176,KALBat!$A$10:$AR$1193,CQ$9,FALSE)-AP176)</f>
        <v>#N/A</v>
      </c>
      <c r="CR176" s="340" t="e">
        <f t="shared" si="216"/>
        <v>#N/A</v>
      </c>
      <c r="CS176" s="340" t="e">
        <f t="shared" si="217"/>
        <v>#N/A</v>
      </c>
      <c r="CT176" s="340" t="e">
        <f t="shared" si="218"/>
        <v>#N/A</v>
      </c>
      <c r="CU176" s="340" t="e">
        <f t="shared" si="219"/>
        <v>#N/A</v>
      </c>
      <c r="CV176" s="340" t="e">
        <f t="shared" si="220"/>
        <v>#N/A</v>
      </c>
    </row>
    <row r="177" spans="1:100" x14ac:dyDescent="0.25">
      <c r="A177" s="340" t="str">
        <f t="shared" si="185"/>
        <v>Roberto Ortíz</v>
      </c>
      <c r="B177" s="339"/>
      <c r="C177" s="339"/>
      <c r="D177" s="339" t="str">
        <f t="shared" si="186"/>
        <v>-</v>
      </c>
      <c r="E177" s="339" t="str">
        <f t="shared" si="187"/>
        <v>-</v>
      </c>
      <c r="F177" s="339" t="str">
        <f t="shared" si="188"/>
        <v>K</v>
      </c>
      <c r="G177" t="s">
        <v>82</v>
      </c>
      <c r="H177" t="s">
        <v>666</v>
      </c>
      <c r="I177" s="339" t="s">
        <v>665</v>
      </c>
      <c r="J177" t="s">
        <v>468</v>
      </c>
      <c r="K177" t="s">
        <v>18</v>
      </c>
      <c r="L177">
        <v>16</v>
      </c>
      <c r="M177" t="s">
        <v>94</v>
      </c>
      <c r="N177" t="s">
        <v>94</v>
      </c>
      <c r="O177" t="s">
        <v>40</v>
      </c>
      <c r="P177" s="3" t="s">
        <v>40</v>
      </c>
      <c r="Q177" t="s">
        <v>214</v>
      </c>
      <c r="R177" s="3" t="s">
        <v>213</v>
      </c>
      <c r="S177">
        <v>1</v>
      </c>
      <c r="T177">
        <v>1</v>
      </c>
      <c r="U177">
        <v>1</v>
      </c>
      <c r="V177">
        <v>2</v>
      </c>
      <c r="W177" s="3">
        <v>1</v>
      </c>
      <c r="X177">
        <v>3</v>
      </c>
      <c r="Y177">
        <v>3</v>
      </c>
      <c r="Z177">
        <v>5</v>
      </c>
      <c r="AA177">
        <v>6</v>
      </c>
      <c r="AB177" s="3">
        <v>1</v>
      </c>
      <c r="AC177">
        <v>3</v>
      </c>
      <c r="AD177">
        <v>4</v>
      </c>
      <c r="AE177">
        <v>4</v>
      </c>
      <c r="AF177" t="s">
        <v>35</v>
      </c>
      <c r="AG177" t="s">
        <v>35</v>
      </c>
      <c r="AH177" t="s">
        <v>35</v>
      </c>
      <c r="AI177" t="s">
        <v>35</v>
      </c>
      <c r="AJ177" t="s">
        <v>35</v>
      </c>
      <c r="AK177" t="s">
        <v>35</v>
      </c>
      <c r="AL177" t="s">
        <v>35</v>
      </c>
      <c r="AM177" s="3" t="s">
        <v>35</v>
      </c>
      <c r="AN177">
        <v>1</v>
      </c>
      <c r="AO177">
        <v>1</v>
      </c>
      <c r="AP177" s="3">
        <v>1</v>
      </c>
      <c r="AQ177" t="s">
        <v>35</v>
      </c>
      <c r="AR177" s="3">
        <v>0</v>
      </c>
      <c r="AS177" s="22">
        <f t="shared" si="189"/>
        <v>-1.1666666666666667</v>
      </c>
      <c r="AT177" s="23" t="str">
        <f t="shared" si="190"/>
        <v>Minors</v>
      </c>
      <c r="AU177" s="22">
        <f t="shared" si="191"/>
        <v>3.166666666666667</v>
      </c>
      <c r="AV177" s="22" t="str">
        <f t="shared" si="192"/>
        <v>Minors</v>
      </c>
      <c r="AW177" s="23">
        <f t="shared" si="193"/>
        <v>3.166666666666667</v>
      </c>
      <c r="AX177" s="23" t="str">
        <f t="shared" si="194"/>
        <v>Minors</v>
      </c>
      <c r="AY177" s="64">
        <f t="shared" si="195"/>
        <v>0</v>
      </c>
      <c r="AZ177" s="65">
        <f t="shared" si="196"/>
        <v>0</v>
      </c>
      <c r="BA177" s="65">
        <f t="shared" si="197"/>
        <v>0</v>
      </c>
      <c r="BB177" s="65">
        <f t="shared" si="198"/>
        <v>0</v>
      </c>
      <c r="BC177" s="65">
        <f t="shared" si="199"/>
        <v>0</v>
      </c>
      <c r="BD177" s="65">
        <f t="shared" si="200"/>
        <v>0</v>
      </c>
      <c r="BE177" s="65">
        <f t="shared" si="201"/>
        <v>0</v>
      </c>
      <c r="BF177" s="65">
        <f t="shared" si="202"/>
        <v>0</v>
      </c>
      <c r="BG177" s="21">
        <f t="shared" si="203"/>
        <v>0</v>
      </c>
      <c r="BH177" s="64">
        <f t="shared" si="204"/>
        <v>0</v>
      </c>
      <c r="BI177" s="65">
        <f t="shared" si="205"/>
        <v>0</v>
      </c>
      <c r="BJ177" s="65">
        <f t="shared" si="206"/>
        <v>0</v>
      </c>
      <c r="BK177" s="65">
        <f t="shared" si="207"/>
        <v>0</v>
      </c>
      <c r="BL177" s="65">
        <f t="shared" si="208"/>
        <v>0</v>
      </c>
      <c r="BM177" s="65">
        <f t="shared" si="209"/>
        <v>0</v>
      </c>
      <c r="BN177" s="65">
        <f t="shared" si="210"/>
        <v>0</v>
      </c>
      <c r="BO177" s="65">
        <f t="shared" si="211"/>
        <v>0</v>
      </c>
      <c r="BP177" s="21">
        <f t="shared" si="212"/>
        <v>0</v>
      </c>
      <c r="BQ177" s="21">
        <f t="shared" si="213"/>
        <v>0</v>
      </c>
      <c r="BR177" s="24">
        <f t="shared" si="214"/>
        <v>0</v>
      </c>
      <c r="BS177" s="20" t="str">
        <f t="shared" si="215"/>
        <v/>
      </c>
      <c r="BT177" s="340">
        <f>IF(S177="-","-",VLOOKUP($A177,KALBat!$A$10:$AR$1193,BT$9,FALSE)-S177)</f>
        <v>0</v>
      </c>
      <c r="BU177" s="340">
        <f>IF(T177="-","-",VLOOKUP($A177,KALBat!$A$10:$AR$1193,BU$9,FALSE)-T177)</f>
        <v>0</v>
      </c>
      <c r="BV177" s="340">
        <f>IF(U177="-","-",VLOOKUP($A177,KALBat!$A$10:$AR$1193,BV$9,FALSE)-U177)</f>
        <v>0</v>
      </c>
      <c r="BW177" s="340">
        <f>IF(V177="-","-",VLOOKUP($A177,KALBat!$A$10:$AR$1193,BW$9,FALSE)-V177)</f>
        <v>0</v>
      </c>
      <c r="BX177" s="340">
        <f>IF(W177="-","-",VLOOKUP($A177,KALBat!$A$10:$AR$1193,BX$9,FALSE)-W177)</f>
        <v>0</v>
      </c>
      <c r="BY177" s="340">
        <f>IF(X177="-","-",VLOOKUP($A177,KALBat!$A$10:$AR$1193,BY$9,FALSE)-X177)</f>
        <v>0</v>
      </c>
      <c r="BZ177" s="340">
        <f>IF(Y177="-","-",VLOOKUP($A177,KALBat!$A$10:$AR$1193,BZ$9,FALSE)-Y177)</f>
        <v>0</v>
      </c>
      <c r="CA177" s="340">
        <f>IF(Z177="-","-",VLOOKUP($A177,KALBat!$A$10:$AR$1193,CA$9,FALSE)-Z177)</f>
        <v>-1</v>
      </c>
      <c r="CB177" s="340">
        <f>IF(AA177="-","-",VLOOKUP($A177,KALBat!$A$10:$AR$1193,CB$9,FALSE)-AA177)</f>
        <v>1</v>
      </c>
      <c r="CC177" s="340">
        <f>IF(AB177="-","-",VLOOKUP($A177,KALBat!$A$10:$AR$1193,CC$9,FALSE)-AB177)</f>
        <v>1</v>
      </c>
      <c r="CD177" s="340">
        <f>IF(AC177="-","-",VLOOKUP($A177,KALBat!$A$10:$AR$1193,CD$9,FALSE)-AC177)</f>
        <v>1</v>
      </c>
      <c r="CE177" s="340">
        <f>IF(AD177="-","-",VLOOKUP($A177,KALBat!$A$10:$AR$1193,CE$9,FALSE)-AD177)</f>
        <v>0</v>
      </c>
      <c r="CF177" s="340">
        <f>IF(AE177="-","-",VLOOKUP($A177,KALBat!$A$10:$AR$1193,CF$9,FALSE)-AE177)</f>
        <v>1</v>
      </c>
      <c r="CG177" s="340" t="str">
        <f>IF(AF177="-","-",VLOOKUP($A177,KALBat!$A$10:$AR$1193,CG$9,FALSE)-AF177)</f>
        <v>-</v>
      </c>
      <c r="CH177" s="340" t="str">
        <f>IF(AG177="-","-",VLOOKUP($A177,KALBat!$A$10:$AR$1193,CH$9,FALSE)-AG177)</f>
        <v>-</v>
      </c>
      <c r="CI177" s="340" t="str">
        <f>IF(AH177="-","-",VLOOKUP($A177,KALBat!$A$10:$AR$1193,CI$9,FALSE)-AH177)</f>
        <v>-</v>
      </c>
      <c r="CJ177" s="340" t="str">
        <f>IF(AI177="-","-",VLOOKUP($A177,KALBat!$A$10:$AR$1193,CJ$9,FALSE)-AI177)</f>
        <v>-</v>
      </c>
      <c r="CK177" s="340" t="str">
        <f>IF(AJ177="-","-",VLOOKUP($A177,KALBat!$A$10:$AR$1193,CK$9,FALSE)-AJ177)</f>
        <v>-</v>
      </c>
      <c r="CL177" s="340" t="str">
        <f>IF(AK177="-","-",VLOOKUP($A177,KALBat!$A$10:$AR$1193,CL$9,FALSE)-AK177)</f>
        <v>-</v>
      </c>
      <c r="CM177" s="340" t="str">
        <f>IF(AL177="-","-",VLOOKUP($A177,KALBat!$A$10:$AR$1193,CM$9,FALSE)-AL177)</f>
        <v>-</v>
      </c>
      <c r="CN177" s="340" t="str">
        <f>IF(AM177="-","-",VLOOKUP($A177,KALBat!$A$10:$AR$1193,CN$9,FALSE)-AM177)</f>
        <v>-</v>
      </c>
      <c r="CO177" s="340">
        <f>IF(AN177="-","-",VLOOKUP($A177,KALBat!$A$10:$AR$1193,CO$9,FALSE)-AN177)</f>
        <v>0</v>
      </c>
      <c r="CP177" s="340">
        <f>IF(AO177="-","-",VLOOKUP($A177,KALBat!$A$10:$AR$1193,CP$9,FALSE)-AO177)</f>
        <v>0</v>
      </c>
      <c r="CQ177" s="340">
        <f>IF(AP177="-","-",VLOOKUP($A177,KALBat!$A$10:$AR$1193,CQ$9,FALSE)-AP177)</f>
        <v>0</v>
      </c>
      <c r="CR177" s="340">
        <f t="shared" si="216"/>
        <v>0</v>
      </c>
      <c r="CS177" s="340">
        <f t="shared" si="217"/>
        <v>1</v>
      </c>
      <c r="CT177" s="340">
        <f t="shared" si="218"/>
        <v>2</v>
      </c>
      <c r="CU177" s="340">
        <f t="shared" si="219"/>
        <v>0</v>
      </c>
      <c r="CV177" s="340">
        <f t="shared" si="220"/>
        <v>3</v>
      </c>
    </row>
    <row r="178" spans="1:100" x14ac:dyDescent="0.25">
      <c r="A178" s="340" t="str">
        <f t="shared" si="185"/>
        <v>Hyo-cheong Pak</v>
      </c>
      <c r="B178" s="339"/>
      <c r="C178" s="339"/>
      <c r="D178" s="339" t="str">
        <f t="shared" si="186"/>
        <v>-</v>
      </c>
      <c r="E178" s="339" t="str">
        <f t="shared" si="187"/>
        <v>-</v>
      </c>
      <c r="F178" s="339" t="str">
        <f t="shared" si="188"/>
        <v>K</v>
      </c>
      <c r="G178" t="s">
        <v>98</v>
      </c>
      <c r="H178" t="s">
        <v>667</v>
      </c>
      <c r="I178" s="339" t="s">
        <v>488</v>
      </c>
      <c r="J178" t="s">
        <v>553</v>
      </c>
      <c r="K178" t="s">
        <v>200</v>
      </c>
      <c r="L178">
        <v>19</v>
      </c>
      <c r="M178" t="s">
        <v>94</v>
      </c>
      <c r="N178" t="s">
        <v>94</v>
      </c>
      <c r="O178" t="s">
        <v>40</v>
      </c>
      <c r="P178" s="3" t="s">
        <v>40</v>
      </c>
      <c r="Q178" t="s">
        <v>214</v>
      </c>
      <c r="R178" s="3" t="s">
        <v>213</v>
      </c>
      <c r="S178">
        <v>1</v>
      </c>
      <c r="T178">
        <v>3</v>
      </c>
      <c r="U178">
        <v>1</v>
      </c>
      <c r="V178">
        <v>1</v>
      </c>
      <c r="W178" s="3">
        <v>1</v>
      </c>
      <c r="X178">
        <v>1</v>
      </c>
      <c r="Y178">
        <v>3</v>
      </c>
      <c r="Z178">
        <v>1</v>
      </c>
      <c r="AA178">
        <v>2</v>
      </c>
      <c r="AB178" s="3">
        <v>3</v>
      </c>
      <c r="AC178">
        <v>4</v>
      </c>
      <c r="AD178">
        <v>2</v>
      </c>
      <c r="AE178">
        <v>1</v>
      </c>
      <c r="AF178" t="s">
        <v>35</v>
      </c>
      <c r="AG178" t="s">
        <v>35</v>
      </c>
      <c r="AH178" t="s">
        <v>35</v>
      </c>
      <c r="AI178" t="s">
        <v>35</v>
      </c>
      <c r="AJ178" t="s">
        <v>35</v>
      </c>
      <c r="AK178" t="s">
        <v>35</v>
      </c>
      <c r="AL178" t="s">
        <v>35</v>
      </c>
      <c r="AM178" s="3" t="s">
        <v>35</v>
      </c>
      <c r="AN178">
        <v>2</v>
      </c>
      <c r="AO178">
        <v>1</v>
      </c>
      <c r="AP178" s="3">
        <v>1</v>
      </c>
      <c r="AQ178" t="s">
        <v>35</v>
      </c>
      <c r="AR178" s="3" t="s">
        <v>38</v>
      </c>
      <c r="AS178" s="22">
        <f t="shared" si="189"/>
        <v>-1.5</v>
      </c>
      <c r="AT178" s="23" t="str">
        <f t="shared" si="190"/>
        <v>Minors</v>
      </c>
      <c r="AU178" s="22">
        <f t="shared" si="191"/>
        <v>-1.1666666666666667</v>
      </c>
      <c r="AV178" s="22" t="str">
        <f t="shared" si="192"/>
        <v>Minors</v>
      </c>
      <c r="AW178" s="23">
        <f t="shared" si="193"/>
        <v>-1.1666666666666667</v>
      </c>
      <c r="AX178" s="23" t="str">
        <f t="shared" si="194"/>
        <v>Minors</v>
      </c>
      <c r="AY178" s="64">
        <f t="shared" si="195"/>
        <v>0</v>
      </c>
      <c r="AZ178" s="65">
        <f t="shared" si="196"/>
        <v>0</v>
      </c>
      <c r="BA178" s="65">
        <f t="shared" si="197"/>
        <v>0</v>
      </c>
      <c r="BB178" s="65">
        <f t="shared" si="198"/>
        <v>0</v>
      </c>
      <c r="BC178" s="65">
        <f t="shared" si="199"/>
        <v>0</v>
      </c>
      <c r="BD178" s="65">
        <f t="shared" si="200"/>
        <v>0</v>
      </c>
      <c r="BE178" s="65">
        <f t="shared" si="201"/>
        <v>0</v>
      </c>
      <c r="BF178" s="65">
        <f t="shared" si="202"/>
        <v>0</v>
      </c>
      <c r="BG178" s="21">
        <f t="shared" si="203"/>
        <v>0</v>
      </c>
      <c r="BH178" s="64">
        <f t="shared" si="204"/>
        <v>0</v>
      </c>
      <c r="BI178" s="65">
        <f t="shared" si="205"/>
        <v>0</v>
      </c>
      <c r="BJ178" s="65">
        <f t="shared" si="206"/>
        <v>0</v>
      </c>
      <c r="BK178" s="65">
        <f t="shared" si="207"/>
        <v>0</v>
      </c>
      <c r="BL178" s="65">
        <f t="shared" si="208"/>
        <v>0</v>
      </c>
      <c r="BM178" s="65">
        <f t="shared" si="209"/>
        <v>0</v>
      </c>
      <c r="BN178" s="65">
        <f t="shared" si="210"/>
        <v>0</v>
      </c>
      <c r="BO178" s="65">
        <f t="shared" si="211"/>
        <v>0</v>
      </c>
      <c r="BP178" s="21">
        <f t="shared" si="212"/>
        <v>0</v>
      </c>
      <c r="BQ178" s="21">
        <f t="shared" si="213"/>
        <v>0</v>
      </c>
      <c r="BR178" s="24">
        <f t="shared" si="214"/>
        <v>0</v>
      </c>
      <c r="BS178" s="20" t="str">
        <f t="shared" si="215"/>
        <v/>
      </c>
      <c r="BT178" s="340" t="e">
        <f>IF(S178="-","-",VLOOKUP($A178,KALBat!$A$10:$AR$1193,BT$9,FALSE)-S178)</f>
        <v>#N/A</v>
      </c>
      <c r="BU178" s="340" t="e">
        <f>IF(T178="-","-",VLOOKUP($A178,KALBat!$A$10:$AR$1193,BU$9,FALSE)-T178)</f>
        <v>#N/A</v>
      </c>
      <c r="BV178" s="340" t="e">
        <f>IF(U178="-","-",VLOOKUP($A178,KALBat!$A$10:$AR$1193,BV$9,FALSE)-U178)</f>
        <v>#N/A</v>
      </c>
      <c r="BW178" s="340" t="e">
        <f>IF(V178="-","-",VLOOKUP($A178,KALBat!$A$10:$AR$1193,BW$9,FALSE)-V178)</f>
        <v>#N/A</v>
      </c>
      <c r="BX178" s="340" t="e">
        <f>IF(W178="-","-",VLOOKUP($A178,KALBat!$A$10:$AR$1193,BX$9,FALSE)-W178)</f>
        <v>#N/A</v>
      </c>
      <c r="BY178" s="340" t="e">
        <f>IF(X178="-","-",VLOOKUP($A178,KALBat!$A$10:$AR$1193,BY$9,FALSE)-X178)</f>
        <v>#N/A</v>
      </c>
      <c r="BZ178" s="340" t="e">
        <f>IF(Y178="-","-",VLOOKUP($A178,KALBat!$A$10:$AR$1193,BZ$9,FALSE)-Y178)</f>
        <v>#N/A</v>
      </c>
      <c r="CA178" s="340" t="e">
        <f>IF(Z178="-","-",VLOOKUP($A178,KALBat!$A$10:$AR$1193,CA$9,FALSE)-Z178)</f>
        <v>#N/A</v>
      </c>
      <c r="CB178" s="340" t="e">
        <f>IF(AA178="-","-",VLOOKUP($A178,KALBat!$A$10:$AR$1193,CB$9,FALSE)-AA178)</f>
        <v>#N/A</v>
      </c>
      <c r="CC178" s="340" t="e">
        <f>IF(AB178="-","-",VLOOKUP($A178,KALBat!$A$10:$AR$1193,CC$9,FALSE)-AB178)</f>
        <v>#N/A</v>
      </c>
      <c r="CD178" s="340" t="e">
        <f>IF(AC178="-","-",VLOOKUP($A178,KALBat!$A$10:$AR$1193,CD$9,FALSE)-AC178)</f>
        <v>#N/A</v>
      </c>
      <c r="CE178" s="340" t="e">
        <f>IF(AD178="-","-",VLOOKUP($A178,KALBat!$A$10:$AR$1193,CE$9,FALSE)-AD178)</f>
        <v>#N/A</v>
      </c>
      <c r="CF178" s="340" t="e">
        <f>IF(AE178="-","-",VLOOKUP($A178,KALBat!$A$10:$AR$1193,CF$9,FALSE)-AE178)</f>
        <v>#N/A</v>
      </c>
      <c r="CG178" s="340" t="str">
        <f>IF(AF178="-","-",VLOOKUP($A178,KALBat!$A$10:$AR$1193,CG$9,FALSE)-AF178)</f>
        <v>-</v>
      </c>
      <c r="CH178" s="340" t="str">
        <f>IF(AG178="-","-",VLOOKUP($A178,KALBat!$A$10:$AR$1193,CH$9,FALSE)-AG178)</f>
        <v>-</v>
      </c>
      <c r="CI178" s="340" t="str">
        <f>IF(AH178="-","-",VLOOKUP($A178,KALBat!$A$10:$AR$1193,CI$9,FALSE)-AH178)</f>
        <v>-</v>
      </c>
      <c r="CJ178" s="340" t="str">
        <f>IF(AI178="-","-",VLOOKUP($A178,KALBat!$A$10:$AR$1193,CJ$9,FALSE)-AI178)</f>
        <v>-</v>
      </c>
      <c r="CK178" s="340" t="str">
        <f>IF(AJ178="-","-",VLOOKUP($A178,KALBat!$A$10:$AR$1193,CK$9,FALSE)-AJ178)</f>
        <v>-</v>
      </c>
      <c r="CL178" s="340" t="str">
        <f>IF(AK178="-","-",VLOOKUP($A178,KALBat!$A$10:$AR$1193,CL$9,FALSE)-AK178)</f>
        <v>-</v>
      </c>
      <c r="CM178" s="340" t="str">
        <f>IF(AL178="-","-",VLOOKUP($A178,KALBat!$A$10:$AR$1193,CM$9,FALSE)-AL178)</f>
        <v>-</v>
      </c>
      <c r="CN178" s="340" t="str">
        <f>IF(AM178="-","-",VLOOKUP($A178,KALBat!$A$10:$AR$1193,CN$9,FALSE)-AM178)</f>
        <v>-</v>
      </c>
      <c r="CO178" s="340" t="e">
        <f>IF(AN178="-","-",VLOOKUP($A178,KALBat!$A$10:$AR$1193,CO$9,FALSE)-AN178)</f>
        <v>#N/A</v>
      </c>
      <c r="CP178" s="340" t="e">
        <f>IF(AO178="-","-",VLOOKUP($A178,KALBat!$A$10:$AR$1193,CP$9,FALSE)-AO178)</f>
        <v>#N/A</v>
      </c>
      <c r="CQ178" s="340" t="e">
        <f>IF(AP178="-","-",VLOOKUP($A178,KALBat!$A$10:$AR$1193,CQ$9,FALSE)-AP178)</f>
        <v>#N/A</v>
      </c>
      <c r="CR178" s="340" t="e">
        <f t="shared" si="216"/>
        <v>#N/A</v>
      </c>
      <c r="CS178" s="340" t="e">
        <f t="shared" si="217"/>
        <v>#N/A</v>
      </c>
      <c r="CT178" s="340" t="e">
        <f t="shared" si="218"/>
        <v>#N/A</v>
      </c>
      <c r="CU178" s="340" t="e">
        <f t="shared" si="219"/>
        <v>#N/A</v>
      </c>
      <c r="CV178" s="340" t="e">
        <f t="shared" si="220"/>
        <v>#N/A</v>
      </c>
    </row>
    <row r="179" spans="1:100" x14ac:dyDescent="0.25">
      <c r="A179" s="340" t="str">
        <f t="shared" si="185"/>
        <v>Sang-hyuk Pak</v>
      </c>
      <c r="B179" s="339"/>
      <c r="C179" s="339"/>
      <c r="D179" s="339" t="str">
        <f t="shared" si="186"/>
        <v>-</v>
      </c>
      <c r="E179" s="339" t="str">
        <f t="shared" si="187"/>
        <v>-</v>
      </c>
      <c r="F179" s="339" t="str">
        <f t="shared" si="188"/>
        <v>K</v>
      </c>
      <c r="G179" t="s">
        <v>98</v>
      </c>
      <c r="H179" t="s">
        <v>487</v>
      </c>
      <c r="I179" s="339" t="s">
        <v>488</v>
      </c>
      <c r="J179" t="s">
        <v>468</v>
      </c>
      <c r="K179" t="s">
        <v>469</v>
      </c>
      <c r="L179">
        <v>23</v>
      </c>
      <c r="M179" t="s">
        <v>94</v>
      </c>
      <c r="N179" t="s">
        <v>94</v>
      </c>
      <c r="O179" t="s">
        <v>36</v>
      </c>
      <c r="P179" s="3" t="s">
        <v>34</v>
      </c>
      <c r="Q179" t="s">
        <v>214</v>
      </c>
      <c r="R179" s="3" t="s">
        <v>214</v>
      </c>
      <c r="S179">
        <v>1</v>
      </c>
      <c r="T179">
        <v>2</v>
      </c>
      <c r="U179">
        <v>1</v>
      </c>
      <c r="V179">
        <v>1</v>
      </c>
      <c r="W179" s="3">
        <v>1</v>
      </c>
      <c r="X179">
        <v>1</v>
      </c>
      <c r="Y179">
        <v>2</v>
      </c>
      <c r="Z179">
        <v>1</v>
      </c>
      <c r="AA179">
        <v>1</v>
      </c>
      <c r="AB179" s="3">
        <v>1</v>
      </c>
      <c r="AC179">
        <v>9</v>
      </c>
      <c r="AD179">
        <v>2</v>
      </c>
      <c r="AE179">
        <v>1</v>
      </c>
      <c r="AF179" t="s">
        <v>35</v>
      </c>
      <c r="AG179" t="s">
        <v>35</v>
      </c>
      <c r="AH179" t="s">
        <v>35</v>
      </c>
      <c r="AI179" t="s">
        <v>35</v>
      </c>
      <c r="AJ179" t="s">
        <v>35</v>
      </c>
      <c r="AK179" t="s">
        <v>35</v>
      </c>
      <c r="AL179" t="s">
        <v>35</v>
      </c>
      <c r="AM179" s="3" t="s">
        <v>35</v>
      </c>
      <c r="AN179">
        <v>2</v>
      </c>
      <c r="AO179">
        <v>2</v>
      </c>
      <c r="AP179" s="3">
        <v>4</v>
      </c>
      <c r="AQ179">
        <v>510000</v>
      </c>
      <c r="AR179" s="3" t="s">
        <v>38</v>
      </c>
      <c r="AS179" s="22">
        <f t="shared" si="189"/>
        <v>-1.5</v>
      </c>
      <c r="AT179" s="23" t="str">
        <f t="shared" si="190"/>
        <v>Minors</v>
      </c>
      <c r="AU179" s="22">
        <f t="shared" si="191"/>
        <v>-1.5</v>
      </c>
      <c r="AV179" s="22" t="str">
        <f t="shared" si="192"/>
        <v>Minors</v>
      </c>
      <c r="AW179" s="23">
        <f t="shared" si="193"/>
        <v>-1.5</v>
      </c>
      <c r="AX179" s="23" t="str">
        <f t="shared" si="194"/>
        <v>Minors</v>
      </c>
      <c r="AY179" s="64">
        <f t="shared" si="195"/>
        <v>0</v>
      </c>
      <c r="AZ179" s="65">
        <f t="shared" si="196"/>
        <v>0</v>
      </c>
      <c r="BA179" s="65">
        <f t="shared" si="197"/>
        <v>0</v>
      </c>
      <c r="BB179" s="65">
        <f t="shared" si="198"/>
        <v>0</v>
      </c>
      <c r="BC179" s="65">
        <f t="shared" si="199"/>
        <v>0</v>
      </c>
      <c r="BD179" s="65">
        <f t="shared" si="200"/>
        <v>0</v>
      </c>
      <c r="BE179" s="65">
        <f t="shared" si="201"/>
        <v>0</v>
      </c>
      <c r="BF179" s="65">
        <f t="shared" si="202"/>
        <v>0</v>
      </c>
      <c r="BG179" s="21">
        <f t="shared" si="203"/>
        <v>0</v>
      </c>
      <c r="BH179" s="64">
        <f t="shared" si="204"/>
        <v>0</v>
      </c>
      <c r="BI179" s="65">
        <f t="shared" si="205"/>
        <v>0</v>
      </c>
      <c r="BJ179" s="65">
        <f t="shared" si="206"/>
        <v>0</v>
      </c>
      <c r="BK179" s="65">
        <f t="shared" si="207"/>
        <v>0</v>
      </c>
      <c r="BL179" s="65">
        <f t="shared" si="208"/>
        <v>0</v>
      </c>
      <c r="BM179" s="65">
        <f t="shared" si="209"/>
        <v>0</v>
      </c>
      <c r="BN179" s="65">
        <f t="shared" si="210"/>
        <v>0</v>
      </c>
      <c r="BO179" s="65">
        <f t="shared" si="211"/>
        <v>0</v>
      </c>
      <c r="BP179" s="21">
        <f t="shared" si="212"/>
        <v>0</v>
      </c>
      <c r="BQ179" s="21">
        <f t="shared" si="213"/>
        <v>0</v>
      </c>
      <c r="BR179" s="24">
        <f t="shared" si="214"/>
        <v>0</v>
      </c>
      <c r="BS179" s="20" t="str">
        <f t="shared" si="215"/>
        <v/>
      </c>
      <c r="BT179" s="340" t="e">
        <f>IF(S179="-","-",VLOOKUP($A179,KALBat!$A$10:$AR$1193,BT$9,FALSE)-S179)</f>
        <v>#N/A</v>
      </c>
      <c r="BU179" s="340" t="e">
        <f>IF(T179="-","-",VLOOKUP($A179,KALBat!$A$10:$AR$1193,BU$9,FALSE)-T179)</f>
        <v>#N/A</v>
      </c>
      <c r="BV179" s="340" t="e">
        <f>IF(U179="-","-",VLOOKUP($A179,KALBat!$A$10:$AR$1193,BV$9,FALSE)-U179)</f>
        <v>#N/A</v>
      </c>
      <c r="BW179" s="340" t="e">
        <f>IF(V179="-","-",VLOOKUP($A179,KALBat!$A$10:$AR$1193,BW$9,FALSE)-V179)</f>
        <v>#N/A</v>
      </c>
      <c r="BX179" s="340" t="e">
        <f>IF(W179="-","-",VLOOKUP($A179,KALBat!$A$10:$AR$1193,BX$9,FALSE)-W179)</f>
        <v>#N/A</v>
      </c>
      <c r="BY179" s="340" t="e">
        <f>IF(X179="-","-",VLOOKUP($A179,KALBat!$A$10:$AR$1193,BY$9,FALSE)-X179)</f>
        <v>#N/A</v>
      </c>
      <c r="BZ179" s="340" t="e">
        <f>IF(Y179="-","-",VLOOKUP($A179,KALBat!$A$10:$AR$1193,BZ$9,FALSE)-Y179)</f>
        <v>#N/A</v>
      </c>
      <c r="CA179" s="340" t="e">
        <f>IF(Z179="-","-",VLOOKUP($A179,KALBat!$A$10:$AR$1193,CA$9,FALSE)-Z179)</f>
        <v>#N/A</v>
      </c>
      <c r="CB179" s="340" t="e">
        <f>IF(AA179="-","-",VLOOKUP($A179,KALBat!$A$10:$AR$1193,CB$9,FALSE)-AA179)</f>
        <v>#N/A</v>
      </c>
      <c r="CC179" s="340" t="e">
        <f>IF(AB179="-","-",VLOOKUP($A179,KALBat!$A$10:$AR$1193,CC$9,FALSE)-AB179)</f>
        <v>#N/A</v>
      </c>
      <c r="CD179" s="340" t="e">
        <f>IF(AC179="-","-",VLOOKUP($A179,KALBat!$A$10:$AR$1193,CD$9,FALSE)-AC179)</f>
        <v>#N/A</v>
      </c>
      <c r="CE179" s="340" t="e">
        <f>IF(AD179="-","-",VLOOKUP($A179,KALBat!$A$10:$AR$1193,CE$9,FALSE)-AD179)</f>
        <v>#N/A</v>
      </c>
      <c r="CF179" s="340" t="e">
        <f>IF(AE179="-","-",VLOOKUP($A179,KALBat!$A$10:$AR$1193,CF$9,FALSE)-AE179)</f>
        <v>#N/A</v>
      </c>
      <c r="CG179" s="340" t="str">
        <f>IF(AF179="-","-",VLOOKUP($A179,KALBat!$A$10:$AR$1193,CG$9,FALSE)-AF179)</f>
        <v>-</v>
      </c>
      <c r="CH179" s="340" t="str">
        <f>IF(AG179="-","-",VLOOKUP($A179,KALBat!$A$10:$AR$1193,CH$9,FALSE)-AG179)</f>
        <v>-</v>
      </c>
      <c r="CI179" s="340" t="str">
        <f>IF(AH179="-","-",VLOOKUP($A179,KALBat!$A$10:$AR$1193,CI$9,FALSE)-AH179)</f>
        <v>-</v>
      </c>
      <c r="CJ179" s="340" t="str">
        <f>IF(AI179="-","-",VLOOKUP($A179,KALBat!$A$10:$AR$1193,CJ$9,FALSE)-AI179)</f>
        <v>-</v>
      </c>
      <c r="CK179" s="340" t="str">
        <f>IF(AJ179="-","-",VLOOKUP($A179,KALBat!$A$10:$AR$1193,CK$9,FALSE)-AJ179)</f>
        <v>-</v>
      </c>
      <c r="CL179" s="340" t="str">
        <f>IF(AK179="-","-",VLOOKUP($A179,KALBat!$A$10:$AR$1193,CL$9,FALSE)-AK179)</f>
        <v>-</v>
      </c>
      <c r="CM179" s="340" t="str">
        <f>IF(AL179="-","-",VLOOKUP($A179,KALBat!$A$10:$AR$1193,CM$9,FALSE)-AL179)</f>
        <v>-</v>
      </c>
      <c r="CN179" s="340" t="str">
        <f>IF(AM179="-","-",VLOOKUP($A179,KALBat!$A$10:$AR$1193,CN$9,FALSE)-AM179)</f>
        <v>-</v>
      </c>
      <c r="CO179" s="340" t="e">
        <f>IF(AN179="-","-",VLOOKUP($A179,KALBat!$A$10:$AR$1193,CO$9,FALSE)-AN179)</f>
        <v>#N/A</v>
      </c>
      <c r="CP179" s="340" t="e">
        <f>IF(AO179="-","-",VLOOKUP($A179,KALBat!$A$10:$AR$1193,CP$9,FALSE)-AO179)</f>
        <v>#N/A</v>
      </c>
      <c r="CQ179" s="340" t="e">
        <f>IF(AP179="-","-",VLOOKUP($A179,KALBat!$A$10:$AR$1193,CQ$9,FALSE)-AP179)</f>
        <v>#N/A</v>
      </c>
      <c r="CR179" s="340" t="e">
        <f t="shared" si="216"/>
        <v>#N/A</v>
      </c>
      <c r="CS179" s="340" t="e">
        <f t="shared" si="217"/>
        <v>#N/A</v>
      </c>
      <c r="CT179" s="340" t="e">
        <f t="shared" si="218"/>
        <v>#N/A</v>
      </c>
      <c r="CU179" s="340" t="e">
        <f t="shared" si="219"/>
        <v>#N/A</v>
      </c>
      <c r="CV179" s="340" t="e">
        <f t="shared" si="220"/>
        <v>#N/A</v>
      </c>
    </row>
    <row r="180" spans="1:100" x14ac:dyDescent="0.25">
      <c r="A180" s="340" t="str">
        <f t="shared" si="185"/>
        <v>Harold Pearce</v>
      </c>
      <c r="B180" s="339"/>
      <c r="C180" s="339"/>
      <c r="D180" s="339" t="str">
        <f t="shared" si="186"/>
        <v>-</v>
      </c>
      <c r="E180" s="339" t="str">
        <f t="shared" si="187"/>
        <v>-</v>
      </c>
      <c r="F180" s="339" t="str">
        <f t="shared" si="188"/>
        <v>K</v>
      </c>
      <c r="G180" t="s">
        <v>89</v>
      </c>
      <c r="H180" t="s">
        <v>674</v>
      </c>
      <c r="I180" s="339" t="s">
        <v>675</v>
      </c>
      <c r="J180" t="s">
        <v>468</v>
      </c>
      <c r="K180" t="s">
        <v>18</v>
      </c>
      <c r="L180">
        <v>17</v>
      </c>
      <c r="M180" t="s">
        <v>94</v>
      </c>
      <c r="N180" t="s">
        <v>94</v>
      </c>
      <c r="O180" t="s">
        <v>40</v>
      </c>
      <c r="P180" s="3" t="s">
        <v>40</v>
      </c>
      <c r="Q180" t="s">
        <v>214</v>
      </c>
      <c r="R180" s="3" t="s">
        <v>215</v>
      </c>
      <c r="S180">
        <v>1</v>
      </c>
      <c r="T180">
        <v>2</v>
      </c>
      <c r="U180">
        <v>1</v>
      </c>
      <c r="V180">
        <v>1</v>
      </c>
      <c r="W180" s="3">
        <v>1</v>
      </c>
      <c r="X180">
        <v>1</v>
      </c>
      <c r="Y180">
        <v>2</v>
      </c>
      <c r="Z180">
        <v>2</v>
      </c>
      <c r="AA180">
        <v>3</v>
      </c>
      <c r="AB180" s="3">
        <v>5</v>
      </c>
      <c r="AC180">
        <v>8</v>
      </c>
      <c r="AD180">
        <v>10</v>
      </c>
      <c r="AE180">
        <v>1</v>
      </c>
      <c r="AF180" t="s">
        <v>35</v>
      </c>
      <c r="AG180" t="s">
        <v>35</v>
      </c>
      <c r="AH180" t="s">
        <v>35</v>
      </c>
      <c r="AI180" t="s">
        <v>35</v>
      </c>
      <c r="AJ180" t="s">
        <v>35</v>
      </c>
      <c r="AK180">
        <v>2</v>
      </c>
      <c r="AL180">
        <v>3</v>
      </c>
      <c r="AM180" s="3">
        <v>2</v>
      </c>
      <c r="AN180">
        <v>7</v>
      </c>
      <c r="AO180">
        <v>5</v>
      </c>
      <c r="AP180" s="3">
        <v>6</v>
      </c>
      <c r="AQ180" t="s">
        <v>35</v>
      </c>
      <c r="AR180" s="3">
        <v>0</v>
      </c>
      <c r="AS180" s="22">
        <f t="shared" si="189"/>
        <v>-1.5</v>
      </c>
      <c r="AT180" s="23" t="str">
        <f t="shared" si="190"/>
        <v>Minors</v>
      </c>
      <c r="AU180" s="22">
        <f t="shared" si="191"/>
        <v>-0.5</v>
      </c>
      <c r="AV180" s="22" t="str">
        <f t="shared" si="192"/>
        <v>Minors</v>
      </c>
      <c r="AW180" s="23">
        <f t="shared" si="193"/>
        <v>-0.5</v>
      </c>
      <c r="AX180" s="23" t="str">
        <f t="shared" si="194"/>
        <v>Minors</v>
      </c>
      <c r="AY180" s="64">
        <f t="shared" si="195"/>
        <v>0</v>
      </c>
      <c r="AZ180" s="65">
        <f t="shared" si="196"/>
        <v>0</v>
      </c>
      <c r="BA180" s="65">
        <f t="shared" si="197"/>
        <v>0</v>
      </c>
      <c r="BB180" s="65">
        <f t="shared" si="198"/>
        <v>0</v>
      </c>
      <c r="BC180" s="65">
        <f t="shared" si="199"/>
        <v>0</v>
      </c>
      <c r="BD180" s="65">
        <f t="shared" si="200"/>
        <v>0</v>
      </c>
      <c r="BE180" s="65">
        <f t="shared" si="201"/>
        <v>0</v>
      </c>
      <c r="BF180" s="65">
        <f t="shared" si="202"/>
        <v>0</v>
      </c>
      <c r="BG180" s="21">
        <f t="shared" si="203"/>
        <v>0</v>
      </c>
      <c r="BH180" s="64">
        <f t="shared" si="204"/>
        <v>0</v>
      </c>
      <c r="BI180" s="65">
        <f t="shared" si="205"/>
        <v>0</v>
      </c>
      <c r="BJ180" s="65">
        <f t="shared" si="206"/>
        <v>0</v>
      </c>
      <c r="BK180" s="65">
        <f t="shared" si="207"/>
        <v>0</v>
      </c>
      <c r="BL180" s="65">
        <f t="shared" si="208"/>
        <v>0</v>
      </c>
      <c r="BM180" s="65">
        <f t="shared" si="209"/>
        <v>0</v>
      </c>
      <c r="BN180" s="65">
        <f t="shared" si="210"/>
        <v>0</v>
      </c>
      <c r="BO180" s="65">
        <f t="shared" si="211"/>
        <v>0</v>
      </c>
      <c r="BP180" s="21">
        <f t="shared" si="212"/>
        <v>0</v>
      </c>
      <c r="BQ180" s="21">
        <f t="shared" si="213"/>
        <v>0</v>
      </c>
      <c r="BR180" s="24">
        <f t="shared" si="214"/>
        <v>0</v>
      </c>
      <c r="BS180" s="20" t="str">
        <f t="shared" si="215"/>
        <v/>
      </c>
      <c r="BT180" s="340">
        <f>IF(S180="-","-",VLOOKUP($A180,KALBat!$A$10:$AR$1193,BT$9,FALSE)-S180)</f>
        <v>0</v>
      </c>
      <c r="BU180" s="340">
        <f>IF(T180="-","-",VLOOKUP($A180,KALBat!$A$10:$AR$1193,BU$9,FALSE)-T180)</f>
        <v>0</v>
      </c>
      <c r="BV180" s="340">
        <f>IF(U180="-","-",VLOOKUP($A180,KALBat!$A$10:$AR$1193,BV$9,FALSE)-U180)</f>
        <v>1</v>
      </c>
      <c r="BW180" s="340">
        <f>IF(V180="-","-",VLOOKUP($A180,KALBat!$A$10:$AR$1193,BW$9,FALSE)-V180)</f>
        <v>1</v>
      </c>
      <c r="BX180" s="340">
        <f>IF(W180="-","-",VLOOKUP($A180,KALBat!$A$10:$AR$1193,BX$9,FALSE)-W180)</f>
        <v>0</v>
      </c>
      <c r="BY180" s="340">
        <f>IF(X180="-","-",VLOOKUP($A180,KALBat!$A$10:$AR$1193,BY$9,FALSE)-X180)</f>
        <v>0</v>
      </c>
      <c r="BZ180" s="340">
        <f>IF(Y180="-","-",VLOOKUP($A180,KALBat!$A$10:$AR$1193,BZ$9,FALSE)-Y180)</f>
        <v>1</v>
      </c>
      <c r="CA180" s="340">
        <f>IF(Z180="-","-",VLOOKUP($A180,KALBat!$A$10:$AR$1193,CA$9,FALSE)-Z180)</f>
        <v>1</v>
      </c>
      <c r="CB180" s="340">
        <f>IF(AA180="-","-",VLOOKUP($A180,KALBat!$A$10:$AR$1193,CB$9,FALSE)-AA180)</f>
        <v>2</v>
      </c>
      <c r="CC180" s="340">
        <f>IF(AB180="-","-",VLOOKUP($A180,KALBat!$A$10:$AR$1193,CC$9,FALSE)-AB180)</f>
        <v>-1</v>
      </c>
      <c r="CD180" s="340">
        <f>IF(AC180="-","-",VLOOKUP($A180,KALBat!$A$10:$AR$1193,CD$9,FALSE)-AC180)</f>
        <v>1</v>
      </c>
      <c r="CE180" s="340">
        <f>IF(AD180="-","-",VLOOKUP($A180,KALBat!$A$10:$AR$1193,CE$9,FALSE)-AD180)</f>
        <v>0</v>
      </c>
      <c r="CF180" s="340">
        <f>IF(AE180="-","-",VLOOKUP($A180,KALBat!$A$10:$AR$1193,CF$9,FALSE)-AE180)</f>
        <v>0</v>
      </c>
      <c r="CG180" s="340" t="str">
        <f>IF(AF180="-","-",VLOOKUP($A180,KALBat!$A$10:$AR$1193,CG$9,FALSE)-AF180)</f>
        <v>-</v>
      </c>
      <c r="CH180" s="340" t="str">
        <f>IF(AG180="-","-",VLOOKUP($A180,KALBat!$A$10:$AR$1193,CH$9,FALSE)-AG180)</f>
        <v>-</v>
      </c>
      <c r="CI180" s="340" t="str">
        <f>IF(AH180="-","-",VLOOKUP($A180,KALBat!$A$10:$AR$1193,CI$9,FALSE)-AH180)</f>
        <v>-</v>
      </c>
      <c r="CJ180" s="340" t="str">
        <f>IF(AI180="-","-",VLOOKUP($A180,KALBat!$A$10:$AR$1193,CJ$9,FALSE)-AI180)</f>
        <v>-</v>
      </c>
      <c r="CK180" s="340" t="str">
        <f>IF(AJ180="-","-",VLOOKUP($A180,KALBat!$A$10:$AR$1193,CK$9,FALSE)-AJ180)</f>
        <v>-</v>
      </c>
      <c r="CL180" s="340">
        <f>IF(AK180="-","-",VLOOKUP($A180,KALBat!$A$10:$AR$1193,CL$9,FALSE)-AK180)</f>
        <v>2</v>
      </c>
      <c r="CM180" s="340">
        <f>IF(AL180="-","-",VLOOKUP($A180,KALBat!$A$10:$AR$1193,CM$9,FALSE)-AL180)</f>
        <v>1</v>
      </c>
      <c r="CN180" s="340">
        <f>IF(AM180="-","-",VLOOKUP($A180,KALBat!$A$10:$AR$1193,CN$9,FALSE)-AM180)</f>
        <v>2</v>
      </c>
      <c r="CO180" s="340">
        <f>IF(AN180="-","-",VLOOKUP($A180,KALBat!$A$10:$AR$1193,CO$9,FALSE)-AN180)</f>
        <v>0</v>
      </c>
      <c r="CP180" s="340">
        <f>IF(AO180="-","-",VLOOKUP($A180,KALBat!$A$10:$AR$1193,CP$9,FALSE)-AO180)</f>
        <v>1</v>
      </c>
      <c r="CQ180" s="340">
        <f>IF(AP180="-","-",VLOOKUP($A180,KALBat!$A$10:$AR$1193,CQ$9,FALSE)-AP180)</f>
        <v>0</v>
      </c>
      <c r="CR180" s="340">
        <f t="shared" si="216"/>
        <v>2</v>
      </c>
      <c r="CS180" s="340">
        <f t="shared" si="217"/>
        <v>3</v>
      </c>
      <c r="CT180" s="340">
        <f t="shared" si="218"/>
        <v>6</v>
      </c>
      <c r="CU180" s="340">
        <f t="shared" si="219"/>
        <v>1</v>
      </c>
      <c r="CV180" s="340">
        <f t="shared" si="220"/>
        <v>12</v>
      </c>
    </row>
    <row r="181" spans="1:100" x14ac:dyDescent="0.25">
      <c r="A181" s="340" t="str">
        <f t="shared" si="185"/>
        <v>Guillermo Peña</v>
      </c>
      <c r="B181" s="339"/>
      <c r="C181" s="339"/>
      <c r="D181" s="339" t="str">
        <f t="shared" si="186"/>
        <v>-</v>
      </c>
      <c r="E181" s="339" t="str">
        <f t="shared" si="187"/>
        <v>-</v>
      </c>
      <c r="F181" s="339" t="str">
        <f t="shared" si="188"/>
        <v>K</v>
      </c>
      <c r="G181" t="s">
        <v>98</v>
      </c>
      <c r="H181" t="s">
        <v>676</v>
      </c>
      <c r="I181" s="339" t="s">
        <v>677</v>
      </c>
      <c r="J181" t="s">
        <v>531</v>
      </c>
      <c r="K181" t="s">
        <v>295</v>
      </c>
      <c r="L181">
        <v>21</v>
      </c>
      <c r="M181" t="s">
        <v>94</v>
      </c>
      <c r="N181" t="s">
        <v>94</v>
      </c>
      <c r="O181" t="s">
        <v>40</v>
      </c>
      <c r="P181" s="3" t="s">
        <v>40</v>
      </c>
      <c r="Q181" t="s">
        <v>215</v>
      </c>
      <c r="R181" s="3" t="s">
        <v>214</v>
      </c>
      <c r="S181">
        <v>1</v>
      </c>
      <c r="T181">
        <v>2</v>
      </c>
      <c r="U181">
        <v>1</v>
      </c>
      <c r="V181">
        <v>2</v>
      </c>
      <c r="W181" s="3">
        <v>1</v>
      </c>
      <c r="X181">
        <v>1</v>
      </c>
      <c r="Y181">
        <v>2</v>
      </c>
      <c r="Z181">
        <v>2</v>
      </c>
      <c r="AA181">
        <v>2</v>
      </c>
      <c r="AB181" s="3">
        <v>2</v>
      </c>
      <c r="AC181">
        <v>6</v>
      </c>
      <c r="AD181">
        <v>2</v>
      </c>
      <c r="AE181">
        <v>1</v>
      </c>
      <c r="AF181" t="s">
        <v>35</v>
      </c>
      <c r="AG181" t="s">
        <v>35</v>
      </c>
      <c r="AH181" t="s">
        <v>35</v>
      </c>
      <c r="AI181" t="s">
        <v>35</v>
      </c>
      <c r="AJ181" t="s">
        <v>35</v>
      </c>
      <c r="AK181" t="s">
        <v>35</v>
      </c>
      <c r="AL181" t="s">
        <v>35</v>
      </c>
      <c r="AM181" s="3" t="s">
        <v>35</v>
      </c>
      <c r="AN181">
        <v>1</v>
      </c>
      <c r="AO181">
        <v>1</v>
      </c>
      <c r="AP181" s="3">
        <v>1</v>
      </c>
      <c r="AQ181" t="s">
        <v>35</v>
      </c>
      <c r="AR181" s="3">
        <v>0</v>
      </c>
      <c r="AS181" s="22">
        <f t="shared" si="189"/>
        <v>-1.1666666666666667</v>
      </c>
      <c r="AT181" s="23" t="str">
        <f t="shared" si="190"/>
        <v>Minors</v>
      </c>
      <c r="AU181" s="22">
        <f t="shared" si="191"/>
        <v>-0.83333333333333326</v>
      </c>
      <c r="AV181" s="22" t="str">
        <f t="shared" si="192"/>
        <v>Minors</v>
      </c>
      <c r="AW181" s="23">
        <f t="shared" si="193"/>
        <v>-0.83333333333333326</v>
      </c>
      <c r="AX181" s="23" t="str">
        <f t="shared" si="194"/>
        <v>Minors</v>
      </c>
      <c r="AY181" s="64">
        <f t="shared" si="195"/>
        <v>0</v>
      </c>
      <c r="AZ181" s="65">
        <f t="shared" si="196"/>
        <v>0</v>
      </c>
      <c r="BA181" s="65">
        <f t="shared" si="197"/>
        <v>0</v>
      </c>
      <c r="BB181" s="65">
        <f t="shared" si="198"/>
        <v>0</v>
      </c>
      <c r="BC181" s="65">
        <f t="shared" si="199"/>
        <v>0</v>
      </c>
      <c r="BD181" s="65">
        <f t="shared" si="200"/>
        <v>0</v>
      </c>
      <c r="BE181" s="65">
        <f t="shared" si="201"/>
        <v>0</v>
      </c>
      <c r="BF181" s="65">
        <f t="shared" si="202"/>
        <v>0</v>
      </c>
      <c r="BG181" s="21">
        <f t="shared" si="203"/>
        <v>0</v>
      </c>
      <c r="BH181" s="64">
        <f t="shared" si="204"/>
        <v>0</v>
      </c>
      <c r="BI181" s="65">
        <f t="shared" si="205"/>
        <v>0</v>
      </c>
      <c r="BJ181" s="65">
        <f t="shared" si="206"/>
        <v>0</v>
      </c>
      <c r="BK181" s="65">
        <f t="shared" si="207"/>
        <v>0</v>
      </c>
      <c r="BL181" s="65">
        <f t="shared" si="208"/>
        <v>0</v>
      </c>
      <c r="BM181" s="65">
        <f t="shared" si="209"/>
        <v>0</v>
      </c>
      <c r="BN181" s="65">
        <f t="shared" si="210"/>
        <v>0</v>
      </c>
      <c r="BO181" s="65">
        <f t="shared" si="211"/>
        <v>0</v>
      </c>
      <c r="BP181" s="21">
        <f t="shared" si="212"/>
        <v>0</v>
      </c>
      <c r="BQ181" s="21">
        <f t="shared" si="213"/>
        <v>0</v>
      </c>
      <c r="BR181" s="24">
        <f t="shared" si="214"/>
        <v>0</v>
      </c>
      <c r="BS181" s="20" t="str">
        <f t="shared" si="215"/>
        <v/>
      </c>
      <c r="BT181" s="340" t="e">
        <f>IF(S181="-","-",VLOOKUP($A181,KALBat!$A$10:$AR$1193,BT$9,FALSE)-S181)</f>
        <v>#N/A</v>
      </c>
      <c r="BU181" s="340" t="e">
        <f>IF(T181="-","-",VLOOKUP($A181,KALBat!$A$10:$AR$1193,BU$9,FALSE)-T181)</f>
        <v>#N/A</v>
      </c>
      <c r="BV181" s="340" t="e">
        <f>IF(U181="-","-",VLOOKUP($A181,KALBat!$A$10:$AR$1193,BV$9,FALSE)-U181)</f>
        <v>#N/A</v>
      </c>
      <c r="BW181" s="340" t="e">
        <f>IF(V181="-","-",VLOOKUP($A181,KALBat!$A$10:$AR$1193,BW$9,FALSE)-V181)</f>
        <v>#N/A</v>
      </c>
      <c r="BX181" s="340" t="e">
        <f>IF(W181="-","-",VLOOKUP($A181,KALBat!$A$10:$AR$1193,BX$9,FALSE)-W181)</f>
        <v>#N/A</v>
      </c>
      <c r="BY181" s="340" t="e">
        <f>IF(X181="-","-",VLOOKUP($A181,KALBat!$A$10:$AR$1193,BY$9,FALSE)-X181)</f>
        <v>#N/A</v>
      </c>
      <c r="BZ181" s="340" t="e">
        <f>IF(Y181="-","-",VLOOKUP($A181,KALBat!$A$10:$AR$1193,BZ$9,FALSE)-Y181)</f>
        <v>#N/A</v>
      </c>
      <c r="CA181" s="340" t="e">
        <f>IF(Z181="-","-",VLOOKUP($A181,KALBat!$A$10:$AR$1193,CA$9,FALSE)-Z181)</f>
        <v>#N/A</v>
      </c>
      <c r="CB181" s="340" t="e">
        <f>IF(AA181="-","-",VLOOKUP($A181,KALBat!$A$10:$AR$1193,CB$9,FALSE)-AA181)</f>
        <v>#N/A</v>
      </c>
      <c r="CC181" s="340" t="e">
        <f>IF(AB181="-","-",VLOOKUP($A181,KALBat!$A$10:$AR$1193,CC$9,FALSE)-AB181)</f>
        <v>#N/A</v>
      </c>
      <c r="CD181" s="340" t="e">
        <f>IF(AC181="-","-",VLOOKUP($A181,KALBat!$A$10:$AR$1193,CD$9,FALSE)-AC181)</f>
        <v>#N/A</v>
      </c>
      <c r="CE181" s="340" t="e">
        <f>IF(AD181="-","-",VLOOKUP($A181,KALBat!$A$10:$AR$1193,CE$9,FALSE)-AD181)</f>
        <v>#N/A</v>
      </c>
      <c r="CF181" s="340" t="e">
        <f>IF(AE181="-","-",VLOOKUP($A181,KALBat!$A$10:$AR$1193,CF$9,FALSE)-AE181)</f>
        <v>#N/A</v>
      </c>
      <c r="CG181" s="340" t="str">
        <f>IF(AF181="-","-",VLOOKUP($A181,KALBat!$A$10:$AR$1193,CG$9,FALSE)-AF181)</f>
        <v>-</v>
      </c>
      <c r="CH181" s="340" t="str">
        <f>IF(AG181="-","-",VLOOKUP($A181,KALBat!$A$10:$AR$1193,CH$9,FALSE)-AG181)</f>
        <v>-</v>
      </c>
      <c r="CI181" s="340" t="str">
        <f>IF(AH181="-","-",VLOOKUP($A181,KALBat!$A$10:$AR$1193,CI$9,FALSE)-AH181)</f>
        <v>-</v>
      </c>
      <c r="CJ181" s="340" t="str">
        <f>IF(AI181="-","-",VLOOKUP($A181,KALBat!$A$10:$AR$1193,CJ$9,FALSE)-AI181)</f>
        <v>-</v>
      </c>
      <c r="CK181" s="340" t="str">
        <f>IF(AJ181="-","-",VLOOKUP($A181,KALBat!$A$10:$AR$1193,CK$9,FALSE)-AJ181)</f>
        <v>-</v>
      </c>
      <c r="CL181" s="340" t="str">
        <f>IF(AK181="-","-",VLOOKUP($A181,KALBat!$A$10:$AR$1193,CL$9,FALSE)-AK181)</f>
        <v>-</v>
      </c>
      <c r="CM181" s="340" t="str">
        <f>IF(AL181="-","-",VLOOKUP($A181,KALBat!$A$10:$AR$1193,CM$9,FALSE)-AL181)</f>
        <v>-</v>
      </c>
      <c r="CN181" s="340" t="str">
        <f>IF(AM181="-","-",VLOOKUP($A181,KALBat!$A$10:$AR$1193,CN$9,FALSE)-AM181)</f>
        <v>-</v>
      </c>
      <c r="CO181" s="340" t="e">
        <f>IF(AN181="-","-",VLOOKUP($A181,KALBat!$A$10:$AR$1193,CO$9,FALSE)-AN181)</f>
        <v>#N/A</v>
      </c>
      <c r="CP181" s="340" t="e">
        <f>IF(AO181="-","-",VLOOKUP($A181,KALBat!$A$10:$AR$1193,CP$9,FALSE)-AO181)</f>
        <v>#N/A</v>
      </c>
      <c r="CQ181" s="340" t="e">
        <f>IF(AP181="-","-",VLOOKUP($A181,KALBat!$A$10:$AR$1193,CQ$9,FALSE)-AP181)</f>
        <v>#N/A</v>
      </c>
      <c r="CR181" s="340" t="e">
        <f t="shared" si="216"/>
        <v>#N/A</v>
      </c>
      <c r="CS181" s="340" t="e">
        <f t="shared" si="217"/>
        <v>#N/A</v>
      </c>
      <c r="CT181" s="340" t="e">
        <f t="shared" si="218"/>
        <v>#N/A</v>
      </c>
      <c r="CU181" s="340" t="e">
        <f t="shared" si="219"/>
        <v>#N/A</v>
      </c>
      <c r="CV181" s="340" t="e">
        <f t="shared" si="220"/>
        <v>#N/A</v>
      </c>
    </row>
    <row r="182" spans="1:100" x14ac:dyDescent="0.25">
      <c r="A182" s="340" t="str">
        <f t="shared" si="185"/>
        <v>Fernando Pérez</v>
      </c>
      <c r="B182" s="339"/>
      <c r="C182" s="339"/>
      <c r="D182" s="339" t="str">
        <f t="shared" si="186"/>
        <v>-</v>
      </c>
      <c r="E182" s="339" t="str">
        <f t="shared" si="187"/>
        <v>-</v>
      </c>
      <c r="F182" s="339" t="str">
        <f t="shared" si="188"/>
        <v>K</v>
      </c>
      <c r="G182" t="s">
        <v>13</v>
      </c>
      <c r="H182" t="s">
        <v>680</v>
      </c>
      <c r="I182" s="339" t="s">
        <v>679</v>
      </c>
      <c r="J182" t="s">
        <v>533</v>
      </c>
      <c r="K182" t="s">
        <v>199</v>
      </c>
      <c r="L182">
        <v>21</v>
      </c>
      <c r="M182" t="s">
        <v>93</v>
      </c>
      <c r="N182" t="s">
        <v>94</v>
      </c>
      <c r="O182" t="s">
        <v>40</v>
      </c>
      <c r="P182" s="3" t="s">
        <v>40</v>
      </c>
      <c r="Q182" t="s">
        <v>215</v>
      </c>
      <c r="R182" s="3" t="s">
        <v>214</v>
      </c>
      <c r="S182">
        <v>1</v>
      </c>
      <c r="T182">
        <v>3</v>
      </c>
      <c r="U182">
        <v>2</v>
      </c>
      <c r="V182">
        <v>1</v>
      </c>
      <c r="W182" s="3">
        <v>1</v>
      </c>
      <c r="X182">
        <v>1</v>
      </c>
      <c r="Y182">
        <v>3</v>
      </c>
      <c r="Z182">
        <v>2</v>
      </c>
      <c r="AA182">
        <v>2</v>
      </c>
      <c r="AB182" s="3">
        <v>1</v>
      </c>
      <c r="AC182">
        <v>5</v>
      </c>
      <c r="AD182">
        <v>2</v>
      </c>
      <c r="AE182">
        <v>1</v>
      </c>
      <c r="AF182" t="s">
        <v>35</v>
      </c>
      <c r="AG182" t="s">
        <v>35</v>
      </c>
      <c r="AH182" t="s">
        <v>35</v>
      </c>
      <c r="AI182" t="s">
        <v>35</v>
      </c>
      <c r="AJ182" t="s">
        <v>35</v>
      </c>
      <c r="AK182" t="s">
        <v>35</v>
      </c>
      <c r="AL182" t="s">
        <v>35</v>
      </c>
      <c r="AM182" s="3" t="s">
        <v>35</v>
      </c>
      <c r="AN182">
        <v>4</v>
      </c>
      <c r="AO182">
        <v>4</v>
      </c>
      <c r="AP182" s="3">
        <v>6</v>
      </c>
      <c r="AQ182" t="s">
        <v>35</v>
      </c>
      <c r="AR182" s="3">
        <v>0</v>
      </c>
      <c r="AS182" s="22">
        <f t="shared" si="189"/>
        <v>-1.1666666666666667</v>
      </c>
      <c r="AT182" s="23" t="str">
        <f t="shared" si="190"/>
        <v>Minors</v>
      </c>
      <c r="AU182" s="22">
        <f t="shared" si="191"/>
        <v>-0.83333333333333326</v>
      </c>
      <c r="AV182" s="22" t="str">
        <f t="shared" si="192"/>
        <v>Minors</v>
      </c>
      <c r="AW182" s="23">
        <f t="shared" si="193"/>
        <v>-0.83333333333333326</v>
      </c>
      <c r="AX182" s="23" t="str">
        <f t="shared" si="194"/>
        <v>Minors</v>
      </c>
      <c r="AY182" s="64">
        <f t="shared" si="195"/>
        <v>0</v>
      </c>
      <c r="AZ182" s="65">
        <f t="shared" si="196"/>
        <v>0</v>
      </c>
      <c r="BA182" s="65">
        <f t="shared" si="197"/>
        <v>0</v>
      </c>
      <c r="BB182" s="65">
        <f t="shared" si="198"/>
        <v>0</v>
      </c>
      <c r="BC182" s="65">
        <f t="shared" si="199"/>
        <v>0</v>
      </c>
      <c r="BD182" s="65">
        <f t="shared" si="200"/>
        <v>0</v>
      </c>
      <c r="BE182" s="65">
        <f t="shared" si="201"/>
        <v>0</v>
      </c>
      <c r="BF182" s="65">
        <f t="shared" si="202"/>
        <v>0</v>
      </c>
      <c r="BG182" s="21">
        <f t="shared" si="203"/>
        <v>0</v>
      </c>
      <c r="BH182" s="64">
        <f t="shared" si="204"/>
        <v>0</v>
      </c>
      <c r="BI182" s="65">
        <f t="shared" si="205"/>
        <v>0</v>
      </c>
      <c r="BJ182" s="65">
        <f t="shared" si="206"/>
        <v>0</v>
      </c>
      <c r="BK182" s="65">
        <f t="shared" si="207"/>
        <v>0</v>
      </c>
      <c r="BL182" s="65">
        <f t="shared" si="208"/>
        <v>0</v>
      </c>
      <c r="BM182" s="65">
        <f t="shared" si="209"/>
        <v>0</v>
      </c>
      <c r="BN182" s="65">
        <f t="shared" si="210"/>
        <v>0</v>
      </c>
      <c r="BO182" s="65">
        <f t="shared" si="211"/>
        <v>0</v>
      </c>
      <c r="BP182" s="21">
        <f t="shared" si="212"/>
        <v>0</v>
      </c>
      <c r="BQ182" s="21">
        <f t="shared" si="213"/>
        <v>0</v>
      </c>
      <c r="BR182" s="24">
        <f t="shared" si="214"/>
        <v>0</v>
      </c>
      <c r="BS182" s="20" t="str">
        <f t="shared" si="215"/>
        <v/>
      </c>
      <c r="BT182" s="340" t="e">
        <f>IF(S182="-","-",VLOOKUP($A182,KALBat!$A$10:$AR$1193,BT$9,FALSE)-S182)</f>
        <v>#N/A</v>
      </c>
      <c r="BU182" s="340" t="e">
        <f>IF(T182="-","-",VLOOKUP($A182,KALBat!$A$10:$AR$1193,BU$9,FALSE)-T182)</f>
        <v>#N/A</v>
      </c>
      <c r="BV182" s="340" t="e">
        <f>IF(U182="-","-",VLOOKUP($A182,KALBat!$A$10:$AR$1193,BV$9,FALSE)-U182)</f>
        <v>#N/A</v>
      </c>
      <c r="BW182" s="340" t="e">
        <f>IF(V182="-","-",VLOOKUP($A182,KALBat!$A$10:$AR$1193,BW$9,FALSE)-V182)</f>
        <v>#N/A</v>
      </c>
      <c r="BX182" s="340" t="e">
        <f>IF(W182="-","-",VLOOKUP($A182,KALBat!$A$10:$AR$1193,BX$9,FALSE)-W182)</f>
        <v>#N/A</v>
      </c>
      <c r="BY182" s="340" t="e">
        <f>IF(X182="-","-",VLOOKUP($A182,KALBat!$A$10:$AR$1193,BY$9,FALSE)-X182)</f>
        <v>#N/A</v>
      </c>
      <c r="BZ182" s="340" t="e">
        <f>IF(Y182="-","-",VLOOKUP($A182,KALBat!$A$10:$AR$1193,BZ$9,FALSE)-Y182)</f>
        <v>#N/A</v>
      </c>
      <c r="CA182" s="340" t="e">
        <f>IF(Z182="-","-",VLOOKUP($A182,KALBat!$A$10:$AR$1193,CA$9,FALSE)-Z182)</f>
        <v>#N/A</v>
      </c>
      <c r="CB182" s="340" t="e">
        <f>IF(AA182="-","-",VLOOKUP($A182,KALBat!$A$10:$AR$1193,CB$9,FALSE)-AA182)</f>
        <v>#N/A</v>
      </c>
      <c r="CC182" s="340" t="e">
        <f>IF(AB182="-","-",VLOOKUP($A182,KALBat!$A$10:$AR$1193,CC$9,FALSE)-AB182)</f>
        <v>#N/A</v>
      </c>
      <c r="CD182" s="340" t="e">
        <f>IF(AC182="-","-",VLOOKUP($A182,KALBat!$A$10:$AR$1193,CD$9,FALSE)-AC182)</f>
        <v>#N/A</v>
      </c>
      <c r="CE182" s="340" t="e">
        <f>IF(AD182="-","-",VLOOKUP($A182,KALBat!$A$10:$AR$1193,CE$9,FALSE)-AD182)</f>
        <v>#N/A</v>
      </c>
      <c r="CF182" s="340" t="e">
        <f>IF(AE182="-","-",VLOOKUP($A182,KALBat!$A$10:$AR$1193,CF$9,FALSE)-AE182)</f>
        <v>#N/A</v>
      </c>
      <c r="CG182" s="340" t="str">
        <f>IF(AF182="-","-",VLOOKUP($A182,KALBat!$A$10:$AR$1193,CG$9,FALSE)-AF182)</f>
        <v>-</v>
      </c>
      <c r="CH182" s="340" t="str">
        <f>IF(AG182="-","-",VLOOKUP($A182,KALBat!$A$10:$AR$1193,CH$9,FALSE)-AG182)</f>
        <v>-</v>
      </c>
      <c r="CI182" s="340" t="str">
        <f>IF(AH182="-","-",VLOOKUP($A182,KALBat!$A$10:$AR$1193,CI$9,FALSE)-AH182)</f>
        <v>-</v>
      </c>
      <c r="CJ182" s="340" t="str">
        <f>IF(AI182="-","-",VLOOKUP($A182,KALBat!$A$10:$AR$1193,CJ$9,FALSE)-AI182)</f>
        <v>-</v>
      </c>
      <c r="CK182" s="340" t="str">
        <f>IF(AJ182="-","-",VLOOKUP($A182,KALBat!$A$10:$AR$1193,CK$9,FALSE)-AJ182)</f>
        <v>-</v>
      </c>
      <c r="CL182" s="340" t="str">
        <f>IF(AK182="-","-",VLOOKUP($A182,KALBat!$A$10:$AR$1193,CL$9,FALSE)-AK182)</f>
        <v>-</v>
      </c>
      <c r="CM182" s="340" t="str">
        <f>IF(AL182="-","-",VLOOKUP($A182,KALBat!$A$10:$AR$1193,CM$9,FALSE)-AL182)</f>
        <v>-</v>
      </c>
      <c r="CN182" s="340" t="str">
        <f>IF(AM182="-","-",VLOOKUP($A182,KALBat!$A$10:$AR$1193,CN$9,FALSE)-AM182)</f>
        <v>-</v>
      </c>
      <c r="CO182" s="340" t="e">
        <f>IF(AN182="-","-",VLOOKUP($A182,KALBat!$A$10:$AR$1193,CO$9,FALSE)-AN182)</f>
        <v>#N/A</v>
      </c>
      <c r="CP182" s="340" t="e">
        <f>IF(AO182="-","-",VLOOKUP($A182,KALBat!$A$10:$AR$1193,CP$9,FALSE)-AO182)</f>
        <v>#N/A</v>
      </c>
      <c r="CQ182" s="340" t="e">
        <f>IF(AP182="-","-",VLOOKUP($A182,KALBat!$A$10:$AR$1193,CQ$9,FALSE)-AP182)</f>
        <v>#N/A</v>
      </c>
      <c r="CR182" s="340" t="e">
        <f t="shared" si="216"/>
        <v>#N/A</v>
      </c>
      <c r="CS182" s="340" t="e">
        <f t="shared" si="217"/>
        <v>#N/A</v>
      </c>
      <c r="CT182" s="340" t="e">
        <f t="shared" si="218"/>
        <v>#N/A</v>
      </c>
      <c r="CU182" s="340" t="e">
        <f t="shared" si="219"/>
        <v>#N/A</v>
      </c>
      <c r="CV182" s="340" t="e">
        <f t="shared" si="220"/>
        <v>#N/A</v>
      </c>
    </row>
    <row r="183" spans="1:100" x14ac:dyDescent="0.25">
      <c r="A183" s="340" t="str">
        <f t="shared" si="185"/>
        <v>Francisco Pérez</v>
      </c>
      <c r="B183" s="339"/>
      <c r="C183" s="339"/>
      <c r="D183" s="339" t="str">
        <f t="shared" si="186"/>
        <v>-</v>
      </c>
      <c r="E183" s="339" t="str">
        <f t="shared" si="187"/>
        <v>-</v>
      </c>
      <c r="F183" s="339" t="str">
        <f t="shared" si="188"/>
        <v>K</v>
      </c>
      <c r="G183" t="s">
        <v>98</v>
      </c>
      <c r="H183" t="s">
        <v>526</v>
      </c>
      <c r="I183" s="339" t="s">
        <v>679</v>
      </c>
      <c r="J183" t="s">
        <v>468</v>
      </c>
      <c r="K183" t="s">
        <v>18</v>
      </c>
      <c r="L183">
        <v>17</v>
      </c>
      <c r="M183" t="s">
        <v>94</v>
      </c>
      <c r="N183" t="s">
        <v>94</v>
      </c>
      <c r="O183" t="s">
        <v>40</v>
      </c>
      <c r="P183" s="3" t="s">
        <v>40</v>
      </c>
      <c r="Q183" t="s">
        <v>213</v>
      </c>
      <c r="R183" s="3" t="s">
        <v>214</v>
      </c>
      <c r="S183">
        <v>1</v>
      </c>
      <c r="T183">
        <v>1</v>
      </c>
      <c r="U183">
        <v>1</v>
      </c>
      <c r="V183">
        <v>1</v>
      </c>
      <c r="W183" s="3">
        <v>1</v>
      </c>
      <c r="X183">
        <v>2</v>
      </c>
      <c r="Y183">
        <v>5</v>
      </c>
      <c r="Z183">
        <v>1</v>
      </c>
      <c r="AA183">
        <v>2</v>
      </c>
      <c r="AB183" s="3">
        <v>5</v>
      </c>
      <c r="AC183">
        <v>7</v>
      </c>
      <c r="AD183">
        <v>3</v>
      </c>
      <c r="AE183">
        <v>1</v>
      </c>
      <c r="AF183" t="s">
        <v>35</v>
      </c>
      <c r="AG183" t="s">
        <v>35</v>
      </c>
      <c r="AH183" t="s">
        <v>35</v>
      </c>
      <c r="AI183" t="s">
        <v>35</v>
      </c>
      <c r="AJ183" t="s">
        <v>35</v>
      </c>
      <c r="AK183" t="s">
        <v>35</v>
      </c>
      <c r="AL183" t="s">
        <v>35</v>
      </c>
      <c r="AM183" s="3" t="s">
        <v>35</v>
      </c>
      <c r="AN183">
        <v>2</v>
      </c>
      <c r="AO183">
        <v>2</v>
      </c>
      <c r="AP183" s="3">
        <v>1</v>
      </c>
      <c r="AQ183" t="s">
        <v>35</v>
      </c>
      <c r="AR183" s="3">
        <v>0</v>
      </c>
      <c r="AS183" s="22">
        <f t="shared" si="189"/>
        <v>-1.5</v>
      </c>
      <c r="AT183" s="23" t="str">
        <f t="shared" si="190"/>
        <v>Minors</v>
      </c>
      <c r="AU183" s="22">
        <f t="shared" si="191"/>
        <v>-0.33333333333333326</v>
      </c>
      <c r="AV183" s="22" t="str">
        <f t="shared" si="192"/>
        <v>Minors</v>
      </c>
      <c r="AW183" s="23">
        <f t="shared" si="193"/>
        <v>-0.33333333333333326</v>
      </c>
      <c r="AX183" s="23" t="str">
        <f t="shared" si="194"/>
        <v>Minors</v>
      </c>
      <c r="AY183" s="64">
        <f t="shared" si="195"/>
        <v>0</v>
      </c>
      <c r="AZ183" s="65">
        <f t="shared" si="196"/>
        <v>0</v>
      </c>
      <c r="BA183" s="65">
        <f t="shared" si="197"/>
        <v>0</v>
      </c>
      <c r="BB183" s="65">
        <f t="shared" si="198"/>
        <v>0</v>
      </c>
      <c r="BC183" s="65">
        <f t="shared" si="199"/>
        <v>0</v>
      </c>
      <c r="BD183" s="65">
        <f t="shared" si="200"/>
        <v>0</v>
      </c>
      <c r="BE183" s="65">
        <f t="shared" si="201"/>
        <v>0</v>
      </c>
      <c r="BF183" s="65">
        <f t="shared" si="202"/>
        <v>0</v>
      </c>
      <c r="BG183" s="21">
        <f t="shared" si="203"/>
        <v>0</v>
      </c>
      <c r="BH183" s="64">
        <f t="shared" si="204"/>
        <v>0</v>
      </c>
      <c r="BI183" s="65">
        <f t="shared" si="205"/>
        <v>0</v>
      </c>
      <c r="BJ183" s="65">
        <f t="shared" si="206"/>
        <v>0</v>
      </c>
      <c r="BK183" s="65">
        <f t="shared" si="207"/>
        <v>0</v>
      </c>
      <c r="BL183" s="65">
        <f t="shared" si="208"/>
        <v>0</v>
      </c>
      <c r="BM183" s="65">
        <f t="shared" si="209"/>
        <v>0</v>
      </c>
      <c r="BN183" s="65">
        <f t="shared" si="210"/>
        <v>0</v>
      </c>
      <c r="BO183" s="65">
        <f t="shared" si="211"/>
        <v>0</v>
      </c>
      <c r="BP183" s="21">
        <f t="shared" si="212"/>
        <v>0</v>
      </c>
      <c r="BQ183" s="21">
        <f t="shared" si="213"/>
        <v>0</v>
      </c>
      <c r="BR183" s="24">
        <f t="shared" si="214"/>
        <v>0</v>
      </c>
      <c r="BS183" s="20" t="str">
        <f t="shared" si="215"/>
        <v/>
      </c>
      <c r="BT183" s="340" t="e">
        <f>IF(S183="-","-",VLOOKUP($A183,KALBat!$A$10:$AR$1193,BT$9,FALSE)-S183)</f>
        <v>#N/A</v>
      </c>
      <c r="BU183" s="340" t="e">
        <f>IF(T183="-","-",VLOOKUP($A183,KALBat!$A$10:$AR$1193,BU$9,FALSE)-T183)</f>
        <v>#N/A</v>
      </c>
      <c r="BV183" s="340" t="e">
        <f>IF(U183="-","-",VLOOKUP($A183,KALBat!$A$10:$AR$1193,BV$9,FALSE)-U183)</f>
        <v>#N/A</v>
      </c>
      <c r="BW183" s="340" t="e">
        <f>IF(V183="-","-",VLOOKUP($A183,KALBat!$A$10:$AR$1193,BW$9,FALSE)-V183)</f>
        <v>#N/A</v>
      </c>
      <c r="BX183" s="340" t="e">
        <f>IF(W183="-","-",VLOOKUP($A183,KALBat!$A$10:$AR$1193,BX$9,FALSE)-W183)</f>
        <v>#N/A</v>
      </c>
      <c r="BY183" s="340" t="e">
        <f>IF(X183="-","-",VLOOKUP($A183,KALBat!$A$10:$AR$1193,BY$9,FALSE)-X183)</f>
        <v>#N/A</v>
      </c>
      <c r="BZ183" s="340" t="e">
        <f>IF(Y183="-","-",VLOOKUP($A183,KALBat!$A$10:$AR$1193,BZ$9,FALSE)-Y183)</f>
        <v>#N/A</v>
      </c>
      <c r="CA183" s="340" t="e">
        <f>IF(Z183="-","-",VLOOKUP($A183,KALBat!$A$10:$AR$1193,CA$9,FALSE)-Z183)</f>
        <v>#N/A</v>
      </c>
      <c r="CB183" s="340" t="e">
        <f>IF(AA183="-","-",VLOOKUP($A183,KALBat!$A$10:$AR$1193,CB$9,FALSE)-AA183)</f>
        <v>#N/A</v>
      </c>
      <c r="CC183" s="340" t="e">
        <f>IF(AB183="-","-",VLOOKUP($A183,KALBat!$A$10:$AR$1193,CC$9,FALSE)-AB183)</f>
        <v>#N/A</v>
      </c>
      <c r="CD183" s="340" t="e">
        <f>IF(AC183="-","-",VLOOKUP($A183,KALBat!$A$10:$AR$1193,CD$9,FALSE)-AC183)</f>
        <v>#N/A</v>
      </c>
      <c r="CE183" s="340" t="e">
        <f>IF(AD183="-","-",VLOOKUP($A183,KALBat!$A$10:$AR$1193,CE$9,FALSE)-AD183)</f>
        <v>#N/A</v>
      </c>
      <c r="CF183" s="340" t="e">
        <f>IF(AE183="-","-",VLOOKUP($A183,KALBat!$A$10:$AR$1193,CF$9,FALSE)-AE183)</f>
        <v>#N/A</v>
      </c>
      <c r="CG183" s="340" t="str">
        <f>IF(AF183="-","-",VLOOKUP($A183,KALBat!$A$10:$AR$1193,CG$9,FALSE)-AF183)</f>
        <v>-</v>
      </c>
      <c r="CH183" s="340" t="str">
        <f>IF(AG183="-","-",VLOOKUP($A183,KALBat!$A$10:$AR$1193,CH$9,FALSE)-AG183)</f>
        <v>-</v>
      </c>
      <c r="CI183" s="340" t="str">
        <f>IF(AH183="-","-",VLOOKUP($A183,KALBat!$A$10:$AR$1193,CI$9,FALSE)-AH183)</f>
        <v>-</v>
      </c>
      <c r="CJ183" s="340" t="str">
        <f>IF(AI183="-","-",VLOOKUP($A183,KALBat!$A$10:$AR$1193,CJ$9,FALSE)-AI183)</f>
        <v>-</v>
      </c>
      <c r="CK183" s="340" t="str">
        <f>IF(AJ183="-","-",VLOOKUP($A183,KALBat!$A$10:$AR$1193,CK$9,FALSE)-AJ183)</f>
        <v>-</v>
      </c>
      <c r="CL183" s="340" t="str">
        <f>IF(AK183="-","-",VLOOKUP($A183,KALBat!$A$10:$AR$1193,CL$9,FALSE)-AK183)</f>
        <v>-</v>
      </c>
      <c r="CM183" s="340" t="str">
        <f>IF(AL183="-","-",VLOOKUP($A183,KALBat!$A$10:$AR$1193,CM$9,FALSE)-AL183)</f>
        <v>-</v>
      </c>
      <c r="CN183" s="340" t="str">
        <f>IF(AM183="-","-",VLOOKUP($A183,KALBat!$A$10:$AR$1193,CN$9,FALSE)-AM183)</f>
        <v>-</v>
      </c>
      <c r="CO183" s="340" t="e">
        <f>IF(AN183="-","-",VLOOKUP($A183,KALBat!$A$10:$AR$1193,CO$9,FALSE)-AN183)</f>
        <v>#N/A</v>
      </c>
      <c r="CP183" s="340" t="e">
        <f>IF(AO183="-","-",VLOOKUP($A183,KALBat!$A$10:$AR$1193,CP$9,FALSE)-AO183)</f>
        <v>#N/A</v>
      </c>
      <c r="CQ183" s="340" t="e">
        <f>IF(AP183="-","-",VLOOKUP($A183,KALBat!$A$10:$AR$1193,CQ$9,FALSE)-AP183)</f>
        <v>#N/A</v>
      </c>
      <c r="CR183" s="340" t="e">
        <f t="shared" si="216"/>
        <v>#N/A</v>
      </c>
      <c r="CS183" s="340" t="e">
        <f t="shared" si="217"/>
        <v>#N/A</v>
      </c>
      <c r="CT183" s="340" t="e">
        <f t="shared" si="218"/>
        <v>#N/A</v>
      </c>
      <c r="CU183" s="340" t="e">
        <f t="shared" si="219"/>
        <v>#N/A</v>
      </c>
      <c r="CV183" s="340" t="e">
        <f t="shared" si="220"/>
        <v>#N/A</v>
      </c>
    </row>
    <row r="184" spans="1:100" x14ac:dyDescent="0.25">
      <c r="A184" s="340" t="str">
        <f t="shared" si="185"/>
        <v>Juan Pérez</v>
      </c>
      <c r="B184" s="339"/>
      <c r="C184" s="339"/>
      <c r="D184" s="339" t="str">
        <f t="shared" si="186"/>
        <v>-</v>
      </c>
      <c r="E184" s="339" t="str">
        <f t="shared" si="187"/>
        <v>-</v>
      </c>
      <c r="F184" s="339" t="str">
        <f t="shared" si="188"/>
        <v>K</v>
      </c>
      <c r="G184" t="s">
        <v>13</v>
      </c>
      <c r="H184" t="s">
        <v>466</v>
      </c>
      <c r="I184" s="339" t="s">
        <v>679</v>
      </c>
      <c r="J184" t="s">
        <v>468</v>
      </c>
      <c r="K184" t="s">
        <v>469</v>
      </c>
      <c r="L184">
        <v>33</v>
      </c>
      <c r="M184" t="s">
        <v>94</v>
      </c>
      <c r="N184" t="s">
        <v>94</v>
      </c>
      <c r="O184" t="s">
        <v>34</v>
      </c>
      <c r="P184" s="3" t="s">
        <v>34</v>
      </c>
      <c r="Q184" t="s">
        <v>213</v>
      </c>
      <c r="R184" s="3" t="s">
        <v>214</v>
      </c>
      <c r="S184">
        <v>1</v>
      </c>
      <c r="T184">
        <v>2</v>
      </c>
      <c r="U184">
        <v>1</v>
      </c>
      <c r="V184">
        <v>1</v>
      </c>
      <c r="W184" s="3">
        <v>2</v>
      </c>
      <c r="X184">
        <v>1</v>
      </c>
      <c r="Y184">
        <v>2</v>
      </c>
      <c r="Z184">
        <v>1</v>
      </c>
      <c r="AA184">
        <v>2</v>
      </c>
      <c r="AB184" s="3">
        <v>2</v>
      </c>
      <c r="AC184">
        <v>6</v>
      </c>
      <c r="AD184">
        <v>4</v>
      </c>
      <c r="AE184">
        <v>1</v>
      </c>
      <c r="AF184" t="s">
        <v>35</v>
      </c>
      <c r="AG184" t="s">
        <v>35</v>
      </c>
      <c r="AH184" t="s">
        <v>35</v>
      </c>
      <c r="AI184" t="s">
        <v>35</v>
      </c>
      <c r="AJ184" t="s">
        <v>35</v>
      </c>
      <c r="AK184" t="s">
        <v>35</v>
      </c>
      <c r="AL184" t="s">
        <v>35</v>
      </c>
      <c r="AM184" s="3" t="s">
        <v>35</v>
      </c>
      <c r="AN184">
        <v>1</v>
      </c>
      <c r="AO184">
        <v>2</v>
      </c>
      <c r="AP184" s="3">
        <v>4</v>
      </c>
      <c r="AQ184">
        <v>1000000</v>
      </c>
      <c r="AR184" s="3">
        <v>1</v>
      </c>
      <c r="AS184" s="22">
        <f t="shared" si="189"/>
        <v>-1.5</v>
      </c>
      <c r="AT184" s="23" t="str">
        <f t="shared" si="190"/>
        <v>Minors</v>
      </c>
      <c r="AU184" s="22">
        <f t="shared" si="191"/>
        <v>-1.1666666666666667</v>
      </c>
      <c r="AV184" s="22" t="str">
        <f t="shared" si="192"/>
        <v>Minors</v>
      </c>
      <c r="AW184" s="23">
        <f t="shared" si="193"/>
        <v>-1.5</v>
      </c>
      <c r="AX184" s="23" t="str">
        <f t="shared" si="194"/>
        <v>Minors</v>
      </c>
      <c r="AY184" s="64">
        <f t="shared" si="195"/>
        <v>0</v>
      </c>
      <c r="AZ184" s="65">
        <f t="shared" si="196"/>
        <v>0</v>
      </c>
      <c r="BA184" s="65">
        <f t="shared" si="197"/>
        <v>0</v>
      </c>
      <c r="BB184" s="65">
        <f t="shared" si="198"/>
        <v>0</v>
      </c>
      <c r="BC184" s="65">
        <f t="shared" si="199"/>
        <v>0</v>
      </c>
      <c r="BD184" s="65">
        <f t="shared" si="200"/>
        <v>0</v>
      </c>
      <c r="BE184" s="65">
        <f t="shared" si="201"/>
        <v>0</v>
      </c>
      <c r="BF184" s="65">
        <f t="shared" si="202"/>
        <v>0</v>
      </c>
      <c r="BG184" s="21">
        <f t="shared" si="203"/>
        <v>0</v>
      </c>
      <c r="BH184" s="64">
        <f t="shared" si="204"/>
        <v>0</v>
      </c>
      <c r="BI184" s="65">
        <f t="shared" si="205"/>
        <v>0</v>
      </c>
      <c r="BJ184" s="65">
        <f t="shared" si="206"/>
        <v>0</v>
      </c>
      <c r="BK184" s="65">
        <f t="shared" si="207"/>
        <v>0</v>
      </c>
      <c r="BL184" s="65">
        <f t="shared" si="208"/>
        <v>0</v>
      </c>
      <c r="BM184" s="65">
        <f t="shared" si="209"/>
        <v>0</v>
      </c>
      <c r="BN184" s="65">
        <f t="shared" si="210"/>
        <v>0</v>
      </c>
      <c r="BO184" s="65">
        <f t="shared" si="211"/>
        <v>0</v>
      </c>
      <c r="BP184" s="21">
        <f t="shared" si="212"/>
        <v>0</v>
      </c>
      <c r="BQ184" s="21">
        <f t="shared" si="213"/>
        <v>0</v>
      </c>
      <c r="BR184" s="24">
        <f t="shared" si="214"/>
        <v>0</v>
      </c>
      <c r="BS184" s="20" t="str">
        <f t="shared" si="215"/>
        <v>Yes</v>
      </c>
      <c r="BT184" s="340" t="e">
        <f>IF(S184="-","-",VLOOKUP($A184,KALBat!$A$10:$AR$1193,BT$9,FALSE)-S184)</f>
        <v>#N/A</v>
      </c>
      <c r="BU184" s="340" t="e">
        <f>IF(T184="-","-",VLOOKUP($A184,KALBat!$A$10:$AR$1193,BU$9,FALSE)-T184)</f>
        <v>#N/A</v>
      </c>
      <c r="BV184" s="340" t="e">
        <f>IF(U184="-","-",VLOOKUP($A184,KALBat!$A$10:$AR$1193,BV$9,FALSE)-U184)</f>
        <v>#N/A</v>
      </c>
      <c r="BW184" s="340" t="e">
        <f>IF(V184="-","-",VLOOKUP($A184,KALBat!$A$10:$AR$1193,BW$9,FALSE)-V184)</f>
        <v>#N/A</v>
      </c>
      <c r="BX184" s="340" t="e">
        <f>IF(W184="-","-",VLOOKUP($A184,KALBat!$A$10:$AR$1193,BX$9,FALSE)-W184)</f>
        <v>#N/A</v>
      </c>
      <c r="BY184" s="340" t="e">
        <f>IF(X184="-","-",VLOOKUP($A184,KALBat!$A$10:$AR$1193,BY$9,FALSE)-X184)</f>
        <v>#N/A</v>
      </c>
      <c r="BZ184" s="340" t="e">
        <f>IF(Y184="-","-",VLOOKUP($A184,KALBat!$A$10:$AR$1193,BZ$9,FALSE)-Y184)</f>
        <v>#N/A</v>
      </c>
      <c r="CA184" s="340" t="e">
        <f>IF(Z184="-","-",VLOOKUP($A184,KALBat!$A$10:$AR$1193,CA$9,FALSE)-Z184)</f>
        <v>#N/A</v>
      </c>
      <c r="CB184" s="340" t="e">
        <f>IF(AA184="-","-",VLOOKUP($A184,KALBat!$A$10:$AR$1193,CB$9,FALSE)-AA184)</f>
        <v>#N/A</v>
      </c>
      <c r="CC184" s="340" t="e">
        <f>IF(AB184="-","-",VLOOKUP($A184,KALBat!$A$10:$AR$1193,CC$9,FALSE)-AB184)</f>
        <v>#N/A</v>
      </c>
      <c r="CD184" s="340" t="e">
        <f>IF(AC184="-","-",VLOOKUP($A184,KALBat!$A$10:$AR$1193,CD$9,FALSE)-AC184)</f>
        <v>#N/A</v>
      </c>
      <c r="CE184" s="340" t="e">
        <f>IF(AD184="-","-",VLOOKUP($A184,KALBat!$A$10:$AR$1193,CE$9,FALSE)-AD184)</f>
        <v>#N/A</v>
      </c>
      <c r="CF184" s="340" t="e">
        <f>IF(AE184="-","-",VLOOKUP($A184,KALBat!$A$10:$AR$1193,CF$9,FALSE)-AE184)</f>
        <v>#N/A</v>
      </c>
      <c r="CG184" s="340" t="str">
        <f>IF(AF184="-","-",VLOOKUP($A184,KALBat!$A$10:$AR$1193,CG$9,FALSE)-AF184)</f>
        <v>-</v>
      </c>
      <c r="CH184" s="340" t="str">
        <f>IF(AG184="-","-",VLOOKUP($A184,KALBat!$A$10:$AR$1193,CH$9,FALSE)-AG184)</f>
        <v>-</v>
      </c>
      <c r="CI184" s="340" t="str">
        <f>IF(AH184="-","-",VLOOKUP($A184,KALBat!$A$10:$AR$1193,CI$9,FALSE)-AH184)</f>
        <v>-</v>
      </c>
      <c r="CJ184" s="340" t="str">
        <f>IF(AI184="-","-",VLOOKUP($A184,KALBat!$A$10:$AR$1193,CJ$9,FALSE)-AI184)</f>
        <v>-</v>
      </c>
      <c r="CK184" s="340" t="str">
        <f>IF(AJ184="-","-",VLOOKUP($A184,KALBat!$A$10:$AR$1193,CK$9,FALSE)-AJ184)</f>
        <v>-</v>
      </c>
      <c r="CL184" s="340" t="str">
        <f>IF(AK184="-","-",VLOOKUP($A184,KALBat!$A$10:$AR$1193,CL$9,FALSE)-AK184)</f>
        <v>-</v>
      </c>
      <c r="CM184" s="340" t="str">
        <f>IF(AL184="-","-",VLOOKUP($A184,KALBat!$A$10:$AR$1193,CM$9,FALSE)-AL184)</f>
        <v>-</v>
      </c>
      <c r="CN184" s="340" t="str">
        <f>IF(AM184="-","-",VLOOKUP($A184,KALBat!$A$10:$AR$1193,CN$9,FALSE)-AM184)</f>
        <v>-</v>
      </c>
      <c r="CO184" s="340" t="e">
        <f>IF(AN184="-","-",VLOOKUP($A184,KALBat!$A$10:$AR$1193,CO$9,FALSE)-AN184)</f>
        <v>#N/A</v>
      </c>
      <c r="CP184" s="340" t="e">
        <f>IF(AO184="-","-",VLOOKUP($A184,KALBat!$A$10:$AR$1193,CP$9,FALSE)-AO184)</f>
        <v>#N/A</v>
      </c>
      <c r="CQ184" s="340" t="e">
        <f>IF(AP184="-","-",VLOOKUP($A184,KALBat!$A$10:$AR$1193,CQ$9,FALSE)-AP184)</f>
        <v>#N/A</v>
      </c>
      <c r="CR184" s="340" t="e">
        <f t="shared" si="216"/>
        <v>#N/A</v>
      </c>
      <c r="CS184" s="340" t="e">
        <f t="shared" si="217"/>
        <v>#N/A</v>
      </c>
      <c r="CT184" s="340" t="e">
        <f t="shared" si="218"/>
        <v>#N/A</v>
      </c>
      <c r="CU184" s="340" t="e">
        <f t="shared" si="219"/>
        <v>#N/A</v>
      </c>
      <c r="CV184" s="340" t="e">
        <f t="shared" si="220"/>
        <v>#N/A</v>
      </c>
    </row>
    <row r="185" spans="1:100" x14ac:dyDescent="0.25">
      <c r="A185" s="340" t="str">
        <f t="shared" si="185"/>
        <v>Orlando Pérez</v>
      </c>
      <c r="B185" s="339"/>
      <c r="C185" s="339"/>
      <c r="D185" s="339" t="str">
        <f t="shared" si="186"/>
        <v>-</v>
      </c>
      <c r="E185" s="339" t="str">
        <f t="shared" si="187"/>
        <v>-</v>
      </c>
      <c r="F185" s="339" t="str">
        <f t="shared" si="188"/>
        <v>K</v>
      </c>
      <c r="G185" t="s">
        <v>98</v>
      </c>
      <c r="H185" t="s">
        <v>681</v>
      </c>
      <c r="I185" s="339" t="s">
        <v>679</v>
      </c>
      <c r="J185" t="s">
        <v>528</v>
      </c>
      <c r="K185" t="s">
        <v>198</v>
      </c>
      <c r="L185">
        <v>23</v>
      </c>
      <c r="M185" t="s">
        <v>93</v>
      </c>
      <c r="N185" t="s">
        <v>93</v>
      </c>
      <c r="O185" t="s">
        <v>40</v>
      </c>
      <c r="P185" s="3" t="s">
        <v>40</v>
      </c>
      <c r="Q185" t="s">
        <v>213</v>
      </c>
      <c r="R185" s="3" t="s">
        <v>214</v>
      </c>
      <c r="S185">
        <v>1</v>
      </c>
      <c r="T185">
        <v>3</v>
      </c>
      <c r="U185">
        <v>1</v>
      </c>
      <c r="V185">
        <v>8</v>
      </c>
      <c r="W185" s="3">
        <v>1</v>
      </c>
      <c r="X185">
        <v>2</v>
      </c>
      <c r="Y185">
        <v>4</v>
      </c>
      <c r="Z185">
        <v>1</v>
      </c>
      <c r="AA185">
        <v>8</v>
      </c>
      <c r="AB185" s="3">
        <v>2</v>
      </c>
      <c r="AC185">
        <v>7</v>
      </c>
      <c r="AD185">
        <v>2</v>
      </c>
      <c r="AE185">
        <v>1</v>
      </c>
      <c r="AF185" t="s">
        <v>35</v>
      </c>
      <c r="AG185" t="s">
        <v>35</v>
      </c>
      <c r="AH185" t="s">
        <v>35</v>
      </c>
      <c r="AI185" t="s">
        <v>35</v>
      </c>
      <c r="AJ185" t="s">
        <v>35</v>
      </c>
      <c r="AK185" t="s">
        <v>35</v>
      </c>
      <c r="AL185" t="s">
        <v>35</v>
      </c>
      <c r="AM185" s="3" t="s">
        <v>35</v>
      </c>
      <c r="AN185">
        <v>2</v>
      </c>
      <c r="AO185">
        <v>1</v>
      </c>
      <c r="AP185" s="3">
        <v>1</v>
      </c>
      <c r="AQ185" t="s">
        <v>35</v>
      </c>
      <c r="AR185" s="3">
        <v>0</v>
      </c>
      <c r="AS185" s="22">
        <f t="shared" si="189"/>
        <v>0.83333333333333348</v>
      </c>
      <c r="AT185" s="23" t="str">
        <f t="shared" si="190"/>
        <v>Minors</v>
      </c>
      <c r="AU185" s="22">
        <f t="shared" si="191"/>
        <v>1.6666666666666665</v>
      </c>
      <c r="AV185" s="22" t="str">
        <f t="shared" si="192"/>
        <v>Minors</v>
      </c>
      <c r="AW185" s="23">
        <f t="shared" si="193"/>
        <v>1.6666666666666665</v>
      </c>
      <c r="AX185" s="23" t="str">
        <f t="shared" si="194"/>
        <v>Minors</v>
      </c>
      <c r="AY185" s="64">
        <f t="shared" si="195"/>
        <v>0</v>
      </c>
      <c r="AZ185" s="65">
        <f t="shared" si="196"/>
        <v>0</v>
      </c>
      <c r="BA185" s="65">
        <f t="shared" si="197"/>
        <v>0</v>
      </c>
      <c r="BB185" s="65">
        <f t="shared" si="198"/>
        <v>0</v>
      </c>
      <c r="BC185" s="65">
        <f t="shared" si="199"/>
        <v>0</v>
      </c>
      <c r="BD185" s="65">
        <f t="shared" si="200"/>
        <v>0</v>
      </c>
      <c r="BE185" s="65">
        <f t="shared" si="201"/>
        <v>0</v>
      </c>
      <c r="BF185" s="65">
        <f t="shared" si="202"/>
        <v>0</v>
      </c>
      <c r="BG185" s="21">
        <f t="shared" si="203"/>
        <v>0</v>
      </c>
      <c r="BH185" s="64">
        <f t="shared" si="204"/>
        <v>0</v>
      </c>
      <c r="BI185" s="65">
        <f t="shared" si="205"/>
        <v>0</v>
      </c>
      <c r="BJ185" s="65">
        <f t="shared" si="206"/>
        <v>0</v>
      </c>
      <c r="BK185" s="65">
        <f t="shared" si="207"/>
        <v>0</v>
      </c>
      <c r="BL185" s="65">
        <f t="shared" si="208"/>
        <v>0</v>
      </c>
      <c r="BM185" s="65">
        <f t="shared" si="209"/>
        <v>0</v>
      </c>
      <c r="BN185" s="65">
        <f t="shared" si="210"/>
        <v>0</v>
      </c>
      <c r="BO185" s="65">
        <f t="shared" si="211"/>
        <v>0</v>
      </c>
      <c r="BP185" s="21">
        <f t="shared" si="212"/>
        <v>0</v>
      </c>
      <c r="BQ185" s="21">
        <f t="shared" si="213"/>
        <v>0</v>
      </c>
      <c r="BR185" s="24">
        <f t="shared" si="214"/>
        <v>0</v>
      </c>
      <c r="BS185" s="20" t="str">
        <f t="shared" si="215"/>
        <v/>
      </c>
      <c r="BT185" s="340" t="e">
        <f>IF(S185="-","-",VLOOKUP($A185,KALBat!$A$10:$AR$1193,BT$9,FALSE)-S185)</f>
        <v>#N/A</v>
      </c>
      <c r="BU185" s="340" t="e">
        <f>IF(T185="-","-",VLOOKUP($A185,KALBat!$A$10:$AR$1193,BU$9,FALSE)-T185)</f>
        <v>#N/A</v>
      </c>
      <c r="BV185" s="340" t="e">
        <f>IF(U185="-","-",VLOOKUP($A185,KALBat!$A$10:$AR$1193,BV$9,FALSE)-U185)</f>
        <v>#N/A</v>
      </c>
      <c r="BW185" s="340" t="e">
        <f>IF(V185="-","-",VLOOKUP($A185,KALBat!$A$10:$AR$1193,BW$9,FALSE)-V185)</f>
        <v>#N/A</v>
      </c>
      <c r="BX185" s="340" t="e">
        <f>IF(W185="-","-",VLOOKUP($A185,KALBat!$A$10:$AR$1193,BX$9,FALSE)-W185)</f>
        <v>#N/A</v>
      </c>
      <c r="BY185" s="340" t="e">
        <f>IF(X185="-","-",VLOOKUP($A185,KALBat!$A$10:$AR$1193,BY$9,FALSE)-X185)</f>
        <v>#N/A</v>
      </c>
      <c r="BZ185" s="340" t="e">
        <f>IF(Y185="-","-",VLOOKUP($A185,KALBat!$A$10:$AR$1193,BZ$9,FALSE)-Y185)</f>
        <v>#N/A</v>
      </c>
      <c r="CA185" s="340" t="e">
        <f>IF(Z185="-","-",VLOOKUP($A185,KALBat!$A$10:$AR$1193,CA$9,FALSE)-Z185)</f>
        <v>#N/A</v>
      </c>
      <c r="CB185" s="340" t="e">
        <f>IF(AA185="-","-",VLOOKUP($A185,KALBat!$A$10:$AR$1193,CB$9,FALSE)-AA185)</f>
        <v>#N/A</v>
      </c>
      <c r="CC185" s="340" t="e">
        <f>IF(AB185="-","-",VLOOKUP($A185,KALBat!$A$10:$AR$1193,CC$9,FALSE)-AB185)</f>
        <v>#N/A</v>
      </c>
      <c r="CD185" s="340" t="e">
        <f>IF(AC185="-","-",VLOOKUP($A185,KALBat!$A$10:$AR$1193,CD$9,FALSE)-AC185)</f>
        <v>#N/A</v>
      </c>
      <c r="CE185" s="340" t="e">
        <f>IF(AD185="-","-",VLOOKUP($A185,KALBat!$A$10:$AR$1193,CE$9,FALSE)-AD185)</f>
        <v>#N/A</v>
      </c>
      <c r="CF185" s="340" t="e">
        <f>IF(AE185="-","-",VLOOKUP($A185,KALBat!$A$10:$AR$1193,CF$9,FALSE)-AE185)</f>
        <v>#N/A</v>
      </c>
      <c r="CG185" s="340" t="str">
        <f>IF(AF185="-","-",VLOOKUP($A185,KALBat!$A$10:$AR$1193,CG$9,FALSE)-AF185)</f>
        <v>-</v>
      </c>
      <c r="CH185" s="340" t="str">
        <f>IF(AG185="-","-",VLOOKUP($A185,KALBat!$A$10:$AR$1193,CH$9,FALSE)-AG185)</f>
        <v>-</v>
      </c>
      <c r="CI185" s="340" t="str">
        <f>IF(AH185="-","-",VLOOKUP($A185,KALBat!$A$10:$AR$1193,CI$9,FALSE)-AH185)</f>
        <v>-</v>
      </c>
      <c r="CJ185" s="340" t="str">
        <f>IF(AI185="-","-",VLOOKUP($A185,KALBat!$A$10:$AR$1193,CJ$9,FALSE)-AI185)</f>
        <v>-</v>
      </c>
      <c r="CK185" s="340" t="str">
        <f>IF(AJ185="-","-",VLOOKUP($A185,KALBat!$A$10:$AR$1193,CK$9,FALSE)-AJ185)</f>
        <v>-</v>
      </c>
      <c r="CL185" s="340" t="str">
        <f>IF(AK185="-","-",VLOOKUP($A185,KALBat!$A$10:$AR$1193,CL$9,FALSE)-AK185)</f>
        <v>-</v>
      </c>
      <c r="CM185" s="340" t="str">
        <f>IF(AL185="-","-",VLOOKUP($A185,KALBat!$A$10:$AR$1193,CM$9,FALSE)-AL185)</f>
        <v>-</v>
      </c>
      <c r="CN185" s="340" t="str">
        <f>IF(AM185="-","-",VLOOKUP($A185,KALBat!$A$10:$AR$1193,CN$9,FALSE)-AM185)</f>
        <v>-</v>
      </c>
      <c r="CO185" s="340" t="e">
        <f>IF(AN185="-","-",VLOOKUP($A185,KALBat!$A$10:$AR$1193,CO$9,FALSE)-AN185)</f>
        <v>#N/A</v>
      </c>
      <c r="CP185" s="340" t="e">
        <f>IF(AO185="-","-",VLOOKUP($A185,KALBat!$A$10:$AR$1193,CP$9,FALSE)-AO185)</f>
        <v>#N/A</v>
      </c>
      <c r="CQ185" s="340" t="e">
        <f>IF(AP185="-","-",VLOOKUP($A185,KALBat!$A$10:$AR$1193,CQ$9,FALSE)-AP185)</f>
        <v>#N/A</v>
      </c>
      <c r="CR185" s="340" t="e">
        <f t="shared" si="216"/>
        <v>#N/A</v>
      </c>
      <c r="CS185" s="340" t="e">
        <f t="shared" si="217"/>
        <v>#N/A</v>
      </c>
      <c r="CT185" s="340" t="e">
        <f t="shared" si="218"/>
        <v>#N/A</v>
      </c>
      <c r="CU185" s="340" t="e">
        <f t="shared" si="219"/>
        <v>#N/A</v>
      </c>
      <c r="CV185" s="340" t="e">
        <f t="shared" si="220"/>
        <v>#N/A</v>
      </c>
    </row>
    <row r="186" spans="1:100" x14ac:dyDescent="0.25">
      <c r="A186" s="340" t="str">
        <f t="shared" si="185"/>
        <v>Wesley Peterson</v>
      </c>
      <c r="B186" s="339"/>
      <c r="C186" s="339"/>
      <c r="D186" s="339" t="str">
        <f t="shared" si="186"/>
        <v>-</v>
      </c>
      <c r="E186" s="339" t="str">
        <f t="shared" si="187"/>
        <v>-</v>
      </c>
      <c r="F186" s="339" t="str">
        <f t="shared" si="188"/>
        <v>K</v>
      </c>
      <c r="G186" t="s">
        <v>99</v>
      </c>
      <c r="H186" t="s">
        <v>843</v>
      </c>
      <c r="I186" s="339" t="s">
        <v>844</v>
      </c>
      <c r="J186" t="s">
        <v>553</v>
      </c>
      <c r="K186" t="s">
        <v>200</v>
      </c>
      <c r="L186">
        <v>22</v>
      </c>
      <c r="M186" t="s">
        <v>94</v>
      </c>
      <c r="N186" t="s">
        <v>94</v>
      </c>
      <c r="O186" t="s">
        <v>40</v>
      </c>
      <c r="P186" s="3" t="s">
        <v>40</v>
      </c>
      <c r="Q186" t="s">
        <v>214</v>
      </c>
      <c r="R186" s="3" t="s">
        <v>214</v>
      </c>
      <c r="S186">
        <v>1</v>
      </c>
      <c r="T186">
        <v>3</v>
      </c>
      <c r="U186">
        <v>1</v>
      </c>
      <c r="V186">
        <v>1</v>
      </c>
      <c r="W186" s="3">
        <v>1</v>
      </c>
      <c r="X186">
        <v>1</v>
      </c>
      <c r="Y186">
        <v>5</v>
      </c>
      <c r="Z186">
        <v>1</v>
      </c>
      <c r="AA186">
        <v>1</v>
      </c>
      <c r="AB186" s="3">
        <v>2</v>
      </c>
      <c r="AC186">
        <v>7</v>
      </c>
      <c r="AD186">
        <v>6</v>
      </c>
      <c r="AE186">
        <v>1</v>
      </c>
      <c r="AF186" t="s">
        <v>35</v>
      </c>
      <c r="AG186" t="s">
        <v>35</v>
      </c>
      <c r="AH186" t="s">
        <v>35</v>
      </c>
      <c r="AI186" t="s">
        <v>35</v>
      </c>
      <c r="AJ186" t="s">
        <v>35</v>
      </c>
      <c r="AK186" t="s">
        <v>35</v>
      </c>
      <c r="AL186" t="s">
        <v>35</v>
      </c>
      <c r="AM186" s="3" t="s">
        <v>35</v>
      </c>
      <c r="AN186">
        <v>1</v>
      </c>
      <c r="AO186">
        <v>1</v>
      </c>
      <c r="AP186" s="3">
        <v>2</v>
      </c>
      <c r="AQ186" t="s">
        <v>35</v>
      </c>
      <c r="AR186" s="3">
        <v>0</v>
      </c>
      <c r="AS186" s="22">
        <f t="shared" si="189"/>
        <v>-1.5</v>
      </c>
      <c r="AT186" s="23" t="str">
        <f t="shared" si="190"/>
        <v>Minors</v>
      </c>
      <c r="AU186" s="22">
        <f t="shared" si="191"/>
        <v>-1.5</v>
      </c>
      <c r="AV186" s="22" t="str">
        <f t="shared" si="192"/>
        <v>Minors</v>
      </c>
      <c r="AW186" s="23">
        <f t="shared" si="193"/>
        <v>-1.5</v>
      </c>
      <c r="AX186" s="23" t="str">
        <f t="shared" si="194"/>
        <v>Minors</v>
      </c>
      <c r="AY186" s="64">
        <f t="shared" si="195"/>
        <v>0</v>
      </c>
      <c r="AZ186" s="65">
        <f t="shared" si="196"/>
        <v>0</v>
      </c>
      <c r="BA186" s="65">
        <f t="shared" si="197"/>
        <v>0</v>
      </c>
      <c r="BB186" s="65">
        <f t="shared" si="198"/>
        <v>0</v>
      </c>
      <c r="BC186" s="65">
        <f t="shared" si="199"/>
        <v>0</v>
      </c>
      <c r="BD186" s="65">
        <f t="shared" si="200"/>
        <v>0</v>
      </c>
      <c r="BE186" s="65">
        <f t="shared" si="201"/>
        <v>0</v>
      </c>
      <c r="BF186" s="65">
        <f t="shared" si="202"/>
        <v>0</v>
      </c>
      <c r="BG186" s="21">
        <f t="shared" si="203"/>
        <v>0</v>
      </c>
      <c r="BH186" s="64">
        <f t="shared" si="204"/>
        <v>0</v>
      </c>
      <c r="BI186" s="65">
        <f t="shared" si="205"/>
        <v>0</v>
      </c>
      <c r="BJ186" s="65">
        <f t="shared" si="206"/>
        <v>0</v>
      </c>
      <c r="BK186" s="65">
        <f t="shared" si="207"/>
        <v>0</v>
      </c>
      <c r="BL186" s="65">
        <f t="shared" si="208"/>
        <v>0</v>
      </c>
      <c r="BM186" s="65">
        <f t="shared" si="209"/>
        <v>0</v>
      </c>
      <c r="BN186" s="65">
        <f t="shared" si="210"/>
        <v>0</v>
      </c>
      <c r="BO186" s="65">
        <f t="shared" si="211"/>
        <v>0</v>
      </c>
      <c r="BP186" s="21">
        <f t="shared" si="212"/>
        <v>0</v>
      </c>
      <c r="BQ186" s="21">
        <f t="shared" si="213"/>
        <v>0</v>
      </c>
      <c r="BR186" s="24">
        <f t="shared" si="214"/>
        <v>0</v>
      </c>
      <c r="BS186" s="20" t="str">
        <f t="shared" si="215"/>
        <v/>
      </c>
      <c r="BT186" s="340" t="e">
        <f>IF(S186="-","-",VLOOKUP($A186,KALBat!$A$10:$AR$1193,BT$9,FALSE)-S186)</f>
        <v>#N/A</v>
      </c>
      <c r="BU186" s="340" t="e">
        <f>IF(T186="-","-",VLOOKUP($A186,KALBat!$A$10:$AR$1193,BU$9,FALSE)-T186)</f>
        <v>#N/A</v>
      </c>
      <c r="BV186" s="340" t="e">
        <f>IF(U186="-","-",VLOOKUP($A186,KALBat!$A$10:$AR$1193,BV$9,FALSE)-U186)</f>
        <v>#N/A</v>
      </c>
      <c r="BW186" s="340" t="e">
        <f>IF(V186="-","-",VLOOKUP($A186,KALBat!$A$10:$AR$1193,BW$9,FALSE)-V186)</f>
        <v>#N/A</v>
      </c>
      <c r="BX186" s="340" t="e">
        <f>IF(W186="-","-",VLOOKUP($A186,KALBat!$A$10:$AR$1193,BX$9,FALSE)-W186)</f>
        <v>#N/A</v>
      </c>
      <c r="BY186" s="340" t="e">
        <f>IF(X186="-","-",VLOOKUP($A186,KALBat!$A$10:$AR$1193,BY$9,FALSE)-X186)</f>
        <v>#N/A</v>
      </c>
      <c r="BZ186" s="340" t="e">
        <f>IF(Y186="-","-",VLOOKUP($A186,KALBat!$A$10:$AR$1193,BZ$9,FALSE)-Y186)</f>
        <v>#N/A</v>
      </c>
      <c r="CA186" s="340" t="e">
        <f>IF(Z186="-","-",VLOOKUP($A186,KALBat!$A$10:$AR$1193,CA$9,FALSE)-Z186)</f>
        <v>#N/A</v>
      </c>
      <c r="CB186" s="340" t="e">
        <f>IF(AA186="-","-",VLOOKUP($A186,KALBat!$A$10:$AR$1193,CB$9,FALSE)-AA186)</f>
        <v>#N/A</v>
      </c>
      <c r="CC186" s="340" t="e">
        <f>IF(AB186="-","-",VLOOKUP($A186,KALBat!$A$10:$AR$1193,CC$9,FALSE)-AB186)</f>
        <v>#N/A</v>
      </c>
      <c r="CD186" s="340" t="e">
        <f>IF(AC186="-","-",VLOOKUP($A186,KALBat!$A$10:$AR$1193,CD$9,FALSE)-AC186)</f>
        <v>#N/A</v>
      </c>
      <c r="CE186" s="340" t="e">
        <f>IF(AD186="-","-",VLOOKUP($A186,KALBat!$A$10:$AR$1193,CE$9,FALSE)-AD186)</f>
        <v>#N/A</v>
      </c>
      <c r="CF186" s="340" t="e">
        <f>IF(AE186="-","-",VLOOKUP($A186,KALBat!$A$10:$AR$1193,CF$9,FALSE)-AE186)</f>
        <v>#N/A</v>
      </c>
      <c r="CG186" s="340" t="str">
        <f>IF(AF186="-","-",VLOOKUP($A186,KALBat!$A$10:$AR$1193,CG$9,FALSE)-AF186)</f>
        <v>-</v>
      </c>
      <c r="CH186" s="340" t="str">
        <f>IF(AG186="-","-",VLOOKUP($A186,KALBat!$A$10:$AR$1193,CH$9,FALSE)-AG186)</f>
        <v>-</v>
      </c>
      <c r="CI186" s="340" t="str">
        <f>IF(AH186="-","-",VLOOKUP($A186,KALBat!$A$10:$AR$1193,CI$9,FALSE)-AH186)</f>
        <v>-</v>
      </c>
      <c r="CJ186" s="340" t="str">
        <f>IF(AI186="-","-",VLOOKUP($A186,KALBat!$A$10:$AR$1193,CJ$9,FALSE)-AI186)</f>
        <v>-</v>
      </c>
      <c r="CK186" s="340" t="str">
        <f>IF(AJ186="-","-",VLOOKUP($A186,KALBat!$A$10:$AR$1193,CK$9,FALSE)-AJ186)</f>
        <v>-</v>
      </c>
      <c r="CL186" s="340" t="str">
        <f>IF(AK186="-","-",VLOOKUP($A186,KALBat!$A$10:$AR$1193,CL$9,FALSE)-AK186)</f>
        <v>-</v>
      </c>
      <c r="CM186" s="340" t="str">
        <f>IF(AL186="-","-",VLOOKUP($A186,KALBat!$A$10:$AR$1193,CM$9,FALSE)-AL186)</f>
        <v>-</v>
      </c>
      <c r="CN186" s="340" t="str">
        <f>IF(AM186="-","-",VLOOKUP($A186,KALBat!$A$10:$AR$1193,CN$9,FALSE)-AM186)</f>
        <v>-</v>
      </c>
      <c r="CO186" s="340" t="e">
        <f>IF(AN186="-","-",VLOOKUP($A186,KALBat!$A$10:$AR$1193,CO$9,FALSE)-AN186)</f>
        <v>#N/A</v>
      </c>
      <c r="CP186" s="340" t="e">
        <f>IF(AO186="-","-",VLOOKUP($A186,KALBat!$A$10:$AR$1193,CP$9,FALSE)-AO186)</f>
        <v>#N/A</v>
      </c>
      <c r="CQ186" s="340" t="e">
        <f>IF(AP186="-","-",VLOOKUP($A186,KALBat!$A$10:$AR$1193,CQ$9,FALSE)-AP186)</f>
        <v>#N/A</v>
      </c>
      <c r="CR186" s="340" t="e">
        <f t="shared" si="216"/>
        <v>#N/A</v>
      </c>
      <c r="CS186" s="340" t="e">
        <f t="shared" si="217"/>
        <v>#N/A</v>
      </c>
      <c r="CT186" s="340" t="e">
        <f t="shared" si="218"/>
        <v>#N/A</v>
      </c>
      <c r="CU186" s="340" t="e">
        <f t="shared" si="219"/>
        <v>#N/A</v>
      </c>
      <c r="CV186" s="340" t="e">
        <f t="shared" si="220"/>
        <v>#N/A</v>
      </c>
    </row>
    <row r="187" spans="1:100" x14ac:dyDescent="0.25">
      <c r="A187" s="340" t="str">
        <f t="shared" si="185"/>
        <v>Miguel Rabelo</v>
      </c>
      <c r="B187" s="339"/>
      <c r="C187" s="339"/>
      <c r="D187" s="339" t="str">
        <f t="shared" si="186"/>
        <v>-</v>
      </c>
      <c r="E187" s="339" t="str">
        <f t="shared" si="187"/>
        <v>-</v>
      </c>
      <c r="F187" s="339" t="str">
        <f t="shared" si="188"/>
        <v>K</v>
      </c>
      <c r="G187" t="s">
        <v>13</v>
      </c>
      <c r="H187" t="s">
        <v>682</v>
      </c>
      <c r="I187" s="339" t="s">
        <v>683</v>
      </c>
      <c r="J187" t="s">
        <v>533</v>
      </c>
      <c r="K187" t="s">
        <v>199</v>
      </c>
      <c r="L187">
        <v>23</v>
      </c>
      <c r="M187" t="s">
        <v>94</v>
      </c>
      <c r="N187" t="s">
        <v>94</v>
      </c>
      <c r="O187" t="s">
        <v>40</v>
      </c>
      <c r="P187" s="3" t="s">
        <v>40</v>
      </c>
      <c r="Q187" t="s">
        <v>214</v>
      </c>
      <c r="R187" s="3" t="s">
        <v>214</v>
      </c>
      <c r="S187">
        <v>1</v>
      </c>
      <c r="T187">
        <v>2</v>
      </c>
      <c r="U187">
        <v>1</v>
      </c>
      <c r="V187">
        <v>1</v>
      </c>
      <c r="W187" s="3">
        <v>1</v>
      </c>
      <c r="X187">
        <v>1</v>
      </c>
      <c r="Y187">
        <v>2</v>
      </c>
      <c r="Z187">
        <v>1</v>
      </c>
      <c r="AA187">
        <v>2</v>
      </c>
      <c r="AB187" s="3">
        <v>2</v>
      </c>
      <c r="AC187">
        <v>8</v>
      </c>
      <c r="AD187">
        <v>2</v>
      </c>
      <c r="AE187">
        <v>1</v>
      </c>
      <c r="AF187" t="s">
        <v>35</v>
      </c>
      <c r="AG187" t="s">
        <v>35</v>
      </c>
      <c r="AH187" t="s">
        <v>35</v>
      </c>
      <c r="AI187" t="s">
        <v>35</v>
      </c>
      <c r="AJ187" t="s">
        <v>35</v>
      </c>
      <c r="AK187" t="s">
        <v>35</v>
      </c>
      <c r="AL187" t="s">
        <v>35</v>
      </c>
      <c r="AM187" s="3" t="s">
        <v>35</v>
      </c>
      <c r="AN187">
        <v>2</v>
      </c>
      <c r="AO187">
        <v>2</v>
      </c>
      <c r="AP187" s="3">
        <v>3</v>
      </c>
      <c r="AQ187" t="s">
        <v>35</v>
      </c>
      <c r="AR187" s="3">
        <v>0</v>
      </c>
      <c r="AS187" s="22">
        <f t="shared" si="189"/>
        <v>-1.5</v>
      </c>
      <c r="AT187" s="23" t="str">
        <f t="shared" si="190"/>
        <v>Minors</v>
      </c>
      <c r="AU187" s="22">
        <f t="shared" si="191"/>
        <v>-1.1666666666666667</v>
      </c>
      <c r="AV187" s="22" t="str">
        <f t="shared" si="192"/>
        <v>Minors</v>
      </c>
      <c r="AW187" s="23">
        <f t="shared" si="193"/>
        <v>-1.1666666666666667</v>
      </c>
      <c r="AX187" s="23" t="str">
        <f t="shared" si="194"/>
        <v>Minors</v>
      </c>
      <c r="AY187" s="64">
        <f t="shared" si="195"/>
        <v>0</v>
      </c>
      <c r="AZ187" s="65">
        <f t="shared" si="196"/>
        <v>0</v>
      </c>
      <c r="BA187" s="65">
        <f t="shared" si="197"/>
        <v>0</v>
      </c>
      <c r="BB187" s="65">
        <f t="shared" si="198"/>
        <v>0</v>
      </c>
      <c r="BC187" s="65">
        <f t="shared" si="199"/>
        <v>0</v>
      </c>
      <c r="BD187" s="65">
        <f t="shared" si="200"/>
        <v>0</v>
      </c>
      <c r="BE187" s="65">
        <f t="shared" si="201"/>
        <v>0</v>
      </c>
      <c r="BF187" s="65">
        <f t="shared" si="202"/>
        <v>0</v>
      </c>
      <c r="BG187" s="21">
        <f t="shared" si="203"/>
        <v>0</v>
      </c>
      <c r="BH187" s="64">
        <f t="shared" si="204"/>
        <v>0</v>
      </c>
      <c r="BI187" s="65">
        <f t="shared" si="205"/>
        <v>0</v>
      </c>
      <c r="BJ187" s="65">
        <f t="shared" si="206"/>
        <v>0</v>
      </c>
      <c r="BK187" s="65">
        <f t="shared" si="207"/>
        <v>0</v>
      </c>
      <c r="BL187" s="65">
        <f t="shared" si="208"/>
        <v>0</v>
      </c>
      <c r="BM187" s="65">
        <f t="shared" si="209"/>
        <v>0</v>
      </c>
      <c r="BN187" s="65">
        <f t="shared" si="210"/>
        <v>0</v>
      </c>
      <c r="BO187" s="65">
        <f t="shared" si="211"/>
        <v>0</v>
      </c>
      <c r="BP187" s="21">
        <f t="shared" si="212"/>
        <v>0</v>
      </c>
      <c r="BQ187" s="21">
        <f t="shared" si="213"/>
        <v>0</v>
      </c>
      <c r="BR187" s="24">
        <f t="shared" si="214"/>
        <v>0</v>
      </c>
      <c r="BS187" s="20" t="str">
        <f t="shared" si="215"/>
        <v/>
      </c>
      <c r="BT187" s="340" t="e">
        <f>IF(S187="-","-",VLOOKUP($A187,KALBat!$A$10:$AR$1193,BT$9,FALSE)-S187)</f>
        <v>#N/A</v>
      </c>
      <c r="BU187" s="340" t="e">
        <f>IF(T187="-","-",VLOOKUP($A187,KALBat!$A$10:$AR$1193,BU$9,FALSE)-T187)</f>
        <v>#N/A</v>
      </c>
      <c r="BV187" s="340" t="e">
        <f>IF(U187="-","-",VLOOKUP($A187,KALBat!$A$10:$AR$1193,BV$9,FALSE)-U187)</f>
        <v>#N/A</v>
      </c>
      <c r="BW187" s="340" t="e">
        <f>IF(V187="-","-",VLOOKUP($A187,KALBat!$A$10:$AR$1193,BW$9,FALSE)-V187)</f>
        <v>#N/A</v>
      </c>
      <c r="BX187" s="340" t="e">
        <f>IF(W187="-","-",VLOOKUP($A187,KALBat!$A$10:$AR$1193,BX$9,FALSE)-W187)</f>
        <v>#N/A</v>
      </c>
      <c r="BY187" s="340" t="e">
        <f>IF(X187="-","-",VLOOKUP($A187,KALBat!$A$10:$AR$1193,BY$9,FALSE)-X187)</f>
        <v>#N/A</v>
      </c>
      <c r="BZ187" s="340" t="e">
        <f>IF(Y187="-","-",VLOOKUP($A187,KALBat!$A$10:$AR$1193,BZ$9,FALSE)-Y187)</f>
        <v>#N/A</v>
      </c>
      <c r="CA187" s="340" t="e">
        <f>IF(Z187="-","-",VLOOKUP($A187,KALBat!$A$10:$AR$1193,CA$9,FALSE)-Z187)</f>
        <v>#N/A</v>
      </c>
      <c r="CB187" s="340" t="e">
        <f>IF(AA187="-","-",VLOOKUP($A187,KALBat!$A$10:$AR$1193,CB$9,FALSE)-AA187)</f>
        <v>#N/A</v>
      </c>
      <c r="CC187" s="340" t="e">
        <f>IF(AB187="-","-",VLOOKUP($A187,KALBat!$A$10:$AR$1193,CC$9,FALSE)-AB187)</f>
        <v>#N/A</v>
      </c>
      <c r="CD187" s="340" t="e">
        <f>IF(AC187="-","-",VLOOKUP($A187,KALBat!$A$10:$AR$1193,CD$9,FALSE)-AC187)</f>
        <v>#N/A</v>
      </c>
      <c r="CE187" s="340" t="e">
        <f>IF(AD187="-","-",VLOOKUP($A187,KALBat!$A$10:$AR$1193,CE$9,FALSE)-AD187)</f>
        <v>#N/A</v>
      </c>
      <c r="CF187" s="340" t="e">
        <f>IF(AE187="-","-",VLOOKUP($A187,KALBat!$A$10:$AR$1193,CF$9,FALSE)-AE187)</f>
        <v>#N/A</v>
      </c>
      <c r="CG187" s="340" t="str">
        <f>IF(AF187="-","-",VLOOKUP($A187,KALBat!$A$10:$AR$1193,CG$9,FALSE)-AF187)</f>
        <v>-</v>
      </c>
      <c r="CH187" s="340" t="str">
        <f>IF(AG187="-","-",VLOOKUP($A187,KALBat!$A$10:$AR$1193,CH$9,FALSE)-AG187)</f>
        <v>-</v>
      </c>
      <c r="CI187" s="340" t="str">
        <f>IF(AH187="-","-",VLOOKUP($A187,KALBat!$A$10:$AR$1193,CI$9,FALSE)-AH187)</f>
        <v>-</v>
      </c>
      <c r="CJ187" s="340" t="str">
        <f>IF(AI187="-","-",VLOOKUP($A187,KALBat!$A$10:$AR$1193,CJ$9,FALSE)-AI187)</f>
        <v>-</v>
      </c>
      <c r="CK187" s="340" t="str">
        <f>IF(AJ187="-","-",VLOOKUP($A187,KALBat!$A$10:$AR$1193,CK$9,FALSE)-AJ187)</f>
        <v>-</v>
      </c>
      <c r="CL187" s="340" t="str">
        <f>IF(AK187="-","-",VLOOKUP($A187,KALBat!$A$10:$AR$1193,CL$9,FALSE)-AK187)</f>
        <v>-</v>
      </c>
      <c r="CM187" s="340" t="str">
        <f>IF(AL187="-","-",VLOOKUP($A187,KALBat!$A$10:$AR$1193,CM$9,FALSE)-AL187)</f>
        <v>-</v>
      </c>
      <c r="CN187" s="340" t="str">
        <f>IF(AM187="-","-",VLOOKUP($A187,KALBat!$A$10:$AR$1193,CN$9,FALSE)-AM187)</f>
        <v>-</v>
      </c>
      <c r="CO187" s="340" t="e">
        <f>IF(AN187="-","-",VLOOKUP($A187,KALBat!$A$10:$AR$1193,CO$9,FALSE)-AN187)</f>
        <v>#N/A</v>
      </c>
      <c r="CP187" s="340" t="e">
        <f>IF(AO187="-","-",VLOOKUP($A187,KALBat!$A$10:$AR$1193,CP$9,FALSE)-AO187)</f>
        <v>#N/A</v>
      </c>
      <c r="CQ187" s="340" t="e">
        <f>IF(AP187="-","-",VLOOKUP($A187,KALBat!$A$10:$AR$1193,CQ$9,FALSE)-AP187)</f>
        <v>#N/A</v>
      </c>
      <c r="CR187" s="340" t="e">
        <f t="shared" si="216"/>
        <v>#N/A</v>
      </c>
      <c r="CS187" s="340" t="e">
        <f t="shared" si="217"/>
        <v>#N/A</v>
      </c>
      <c r="CT187" s="340" t="e">
        <f t="shared" si="218"/>
        <v>#N/A</v>
      </c>
      <c r="CU187" s="340" t="e">
        <f t="shared" si="219"/>
        <v>#N/A</v>
      </c>
      <c r="CV187" s="340" t="e">
        <f t="shared" si="220"/>
        <v>#N/A</v>
      </c>
    </row>
    <row r="188" spans="1:100" x14ac:dyDescent="0.25">
      <c r="A188" s="340" t="str">
        <f t="shared" si="185"/>
        <v>Ruud Renders</v>
      </c>
      <c r="B188" s="339"/>
      <c r="C188" s="339"/>
      <c r="D188" s="339" t="str">
        <f t="shared" si="186"/>
        <v>-</v>
      </c>
      <c r="E188" s="339" t="str">
        <f t="shared" si="187"/>
        <v>-</v>
      </c>
      <c r="F188" s="339" t="str">
        <f t="shared" si="188"/>
        <v>K</v>
      </c>
      <c r="G188" t="s">
        <v>89</v>
      </c>
      <c r="H188" t="s">
        <v>687</v>
      </c>
      <c r="I188" s="339" t="s">
        <v>688</v>
      </c>
      <c r="J188" t="s">
        <v>468</v>
      </c>
      <c r="K188" t="s">
        <v>18</v>
      </c>
      <c r="L188">
        <v>18</v>
      </c>
      <c r="M188" t="s">
        <v>96</v>
      </c>
      <c r="N188" t="s">
        <v>94</v>
      </c>
      <c r="O188" t="s">
        <v>40</v>
      </c>
      <c r="P188" s="3" t="s">
        <v>40</v>
      </c>
      <c r="Q188" t="s">
        <v>215</v>
      </c>
      <c r="R188" s="3" t="s">
        <v>214</v>
      </c>
      <c r="S188">
        <v>1</v>
      </c>
      <c r="T188">
        <v>3</v>
      </c>
      <c r="U188">
        <v>1</v>
      </c>
      <c r="V188">
        <v>2</v>
      </c>
      <c r="W188" s="3">
        <v>3</v>
      </c>
      <c r="X188">
        <v>2</v>
      </c>
      <c r="Y188">
        <v>3</v>
      </c>
      <c r="Z188">
        <v>3</v>
      </c>
      <c r="AA188">
        <v>3</v>
      </c>
      <c r="AB188" s="3">
        <v>5</v>
      </c>
      <c r="AC188">
        <v>5</v>
      </c>
      <c r="AD188">
        <v>7</v>
      </c>
      <c r="AE188">
        <v>1</v>
      </c>
      <c r="AF188" t="s">
        <v>35</v>
      </c>
      <c r="AG188" t="s">
        <v>35</v>
      </c>
      <c r="AH188" t="s">
        <v>35</v>
      </c>
      <c r="AI188" t="s">
        <v>35</v>
      </c>
      <c r="AJ188" t="s">
        <v>35</v>
      </c>
      <c r="AK188">
        <v>4</v>
      </c>
      <c r="AL188">
        <v>3</v>
      </c>
      <c r="AM188" s="3">
        <v>3</v>
      </c>
      <c r="AN188">
        <v>7</v>
      </c>
      <c r="AO188">
        <v>4</v>
      </c>
      <c r="AP188" s="3">
        <v>6</v>
      </c>
      <c r="AQ188" t="s">
        <v>35</v>
      </c>
      <c r="AR188" s="3">
        <v>0</v>
      </c>
      <c r="AS188" s="22">
        <f t="shared" si="189"/>
        <v>-1.1666666666666667</v>
      </c>
      <c r="AT188" s="23" t="str">
        <f t="shared" si="190"/>
        <v>Minors</v>
      </c>
      <c r="AU188" s="22">
        <f t="shared" si="191"/>
        <v>0.66666666666666652</v>
      </c>
      <c r="AV188" s="22" t="str">
        <f t="shared" si="192"/>
        <v>Minors</v>
      </c>
      <c r="AW188" s="23">
        <f t="shared" si="193"/>
        <v>0.66666666666666652</v>
      </c>
      <c r="AX188" s="23" t="str">
        <f t="shared" si="194"/>
        <v>Minors</v>
      </c>
      <c r="AY188" s="64">
        <f t="shared" si="195"/>
        <v>0</v>
      </c>
      <c r="AZ188" s="65">
        <f t="shared" si="196"/>
        <v>0</v>
      </c>
      <c r="BA188" s="65">
        <f t="shared" si="197"/>
        <v>0</v>
      </c>
      <c r="BB188" s="65">
        <f t="shared" si="198"/>
        <v>0</v>
      </c>
      <c r="BC188" s="65">
        <f t="shared" si="199"/>
        <v>0</v>
      </c>
      <c r="BD188" s="65">
        <f t="shared" si="200"/>
        <v>0</v>
      </c>
      <c r="BE188" s="65">
        <f t="shared" si="201"/>
        <v>0</v>
      </c>
      <c r="BF188" s="65">
        <f t="shared" si="202"/>
        <v>0</v>
      </c>
      <c r="BG188" s="21">
        <f t="shared" si="203"/>
        <v>0</v>
      </c>
      <c r="BH188" s="64">
        <f t="shared" si="204"/>
        <v>0</v>
      </c>
      <c r="BI188" s="65">
        <f t="shared" si="205"/>
        <v>0</v>
      </c>
      <c r="BJ188" s="65">
        <f t="shared" si="206"/>
        <v>0</v>
      </c>
      <c r="BK188" s="65">
        <f t="shared" si="207"/>
        <v>0</v>
      </c>
      <c r="BL188" s="65">
        <f t="shared" si="208"/>
        <v>0</v>
      </c>
      <c r="BM188" s="65">
        <f t="shared" si="209"/>
        <v>0</v>
      </c>
      <c r="BN188" s="65">
        <f t="shared" si="210"/>
        <v>0</v>
      </c>
      <c r="BO188" s="65">
        <f t="shared" si="211"/>
        <v>0</v>
      </c>
      <c r="BP188" s="21">
        <f t="shared" si="212"/>
        <v>0</v>
      </c>
      <c r="BQ188" s="21">
        <f t="shared" si="213"/>
        <v>0</v>
      </c>
      <c r="BR188" s="24">
        <f t="shared" si="214"/>
        <v>0</v>
      </c>
      <c r="BS188" s="20" t="str">
        <f t="shared" si="215"/>
        <v/>
      </c>
      <c r="BT188" s="340">
        <f>IF(S188="-","-",VLOOKUP($A188,KALBat!$A$10:$AR$1193,BT$9,FALSE)-S188)</f>
        <v>1</v>
      </c>
      <c r="BU188" s="340">
        <f>IF(T188="-","-",VLOOKUP($A188,KALBat!$A$10:$AR$1193,BU$9,FALSE)-T188)</f>
        <v>1</v>
      </c>
      <c r="BV188" s="340">
        <f>IF(U188="-","-",VLOOKUP($A188,KALBat!$A$10:$AR$1193,BV$9,FALSE)-U188)</f>
        <v>0</v>
      </c>
      <c r="BW188" s="340">
        <f>IF(V188="-","-",VLOOKUP($A188,KALBat!$A$10:$AR$1193,BW$9,FALSE)-V188)</f>
        <v>0</v>
      </c>
      <c r="BX188" s="340">
        <f>IF(W188="-","-",VLOOKUP($A188,KALBat!$A$10:$AR$1193,BX$9,FALSE)-W188)</f>
        <v>0</v>
      </c>
      <c r="BY188" s="340">
        <f>IF(X188="-","-",VLOOKUP($A188,KALBat!$A$10:$AR$1193,BY$9,FALSE)-X188)</f>
        <v>0</v>
      </c>
      <c r="BZ188" s="340">
        <f>IF(Y188="-","-",VLOOKUP($A188,KALBat!$A$10:$AR$1193,BZ$9,FALSE)-Y188)</f>
        <v>1</v>
      </c>
      <c r="CA188" s="340">
        <f>IF(Z188="-","-",VLOOKUP($A188,KALBat!$A$10:$AR$1193,CA$9,FALSE)-Z188)</f>
        <v>1</v>
      </c>
      <c r="CB188" s="340">
        <f>IF(AA188="-","-",VLOOKUP($A188,KALBat!$A$10:$AR$1193,CB$9,FALSE)-AA188)</f>
        <v>2</v>
      </c>
      <c r="CC188" s="340">
        <f>IF(AB188="-","-",VLOOKUP($A188,KALBat!$A$10:$AR$1193,CC$9,FALSE)-AB188)</f>
        <v>0</v>
      </c>
      <c r="CD188" s="340">
        <f>IF(AC188="-","-",VLOOKUP($A188,KALBat!$A$10:$AR$1193,CD$9,FALSE)-AC188)</f>
        <v>0</v>
      </c>
      <c r="CE188" s="340">
        <f>IF(AD188="-","-",VLOOKUP($A188,KALBat!$A$10:$AR$1193,CE$9,FALSE)-AD188)</f>
        <v>0</v>
      </c>
      <c r="CF188" s="340">
        <f>IF(AE188="-","-",VLOOKUP($A188,KALBat!$A$10:$AR$1193,CF$9,FALSE)-AE188)</f>
        <v>0</v>
      </c>
      <c r="CG188" s="340" t="str">
        <f>IF(AF188="-","-",VLOOKUP($A188,KALBat!$A$10:$AR$1193,CG$9,FALSE)-AF188)</f>
        <v>-</v>
      </c>
      <c r="CH188" s="340" t="str">
        <f>IF(AG188="-","-",VLOOKUP($A188,KALBat!$A$10:$AR$1193,CH$9,FALSE)-AG188)</f>
        <v>-</v>
      </c>
      <c r="CI188" s="340" t="str">
        <f>IF(AH188="-","-",VLOOKUP($A188,KALBat!$A$10:$AR$1193,CI$9,FALSE)-AH188)</f>
        <v>-</v>
      </c>
      <c r="CJ188" s="340" t="str">
        <f>IF(AI188="-","-",VLOOKUP($A188,KALBat!$A$10:$AR$1193,CJ$9,FALSE)-AI188)</f>
        <v>-</v>
      </c>
      <c r="CK188" s="340" t="str">
        <f>IF(AJ188="-","-",VLOOKUP($A188,KALBat!$A$10:$AR$1193,CK$9,FALSE)-AJ188)</f>
        <v>-</v>
      </c>
      <c r="CL188" s="340">
        <f>IF(AK188="-","-",VLOOKUP($A188,KALBat!$A$10:$AR$1193,CL$9,FALSE)-AK188)</f>
        <v>2</v>
      </c>
      <c r="CM188" s="340">
        <f>IF(AL188="-","-",VLOOKUP($A188,KALBat!$A$10:$AR$1193,CM$9,FALSE)-AL188)</f>
        <v>1</v>
      </c>
      <c r="CN188" s="340">
        <f>IF(AM188="-","-",VLOOKUP($A188,KALBat!$A$10:$AR$1193,CN$9,FALSE)-AM188)</f>
        <v>1</v>
      </c>
      <c r="CO188" s="340">
        <f>IF(AN188="-","-",VLOOKUP($A188,KALBat!$A$10:$AR$1193,CO$9,FALSE)-AN188)</f>
        <v>0</v>
      </c>
      <c r="CP188" s="340">
        <f>IF(AO188="-","-",VLOOKUP($A188,KALBat!$A$10:$AR$1193,CP$9,FALSE)-AO188)</f>
        <v>1</v>
      </c>
      <c r="CQ188" s="340">
        <f>IF(AP188="-","-",VLOOKUP($A188,KALBat!$A$10:$AR$1193,CQ$9,FALSE)-AP188)</f>
        <v>0</v>
      </c>
      <c r="CR188" s="340">
        <f t="shared" si="216"/>
        <v>2</v>
      </c>
      <c r="CS188" s="340">
        <f t="shared" si="217"/>
        <v>4</v>
      </c>
      <c r="CT188" s="340">
        <f t="shared" si="218"/>
        <v>4</v>
      </c>
      <c r="CU188" s="340">
        <f t="shared" si="219"/>
        <v>1</v>
      </c>
      <c r="CV188" s="340">
        <f t="shared" si="220"/>
        <v>11</v>
      </c>
    </row>
    <row r="189" spans="1:100" x14ac:dyDescent="0.25">
      <c r="A189" s="340" t="str">
        <f t="shared" si="185"/>
        <v>Arturo Rodríguez</v>
      </c>
      <c r="B189" s="339"/>
      <c r="C189" s="339"/>
      <c r="D189" s="339" t="str">
        <f t="shared" si="186"/>
        <v>-</v>
      </c>
      <c r="E189" s="339" t="str">
        <f t="shared" si="187"/>
        <v>-</v>
      </c>
      <c r="F189" s="339" t="str">
        <f t="shared" si="188"/>
        <v>K</v>
      </c>
      <c r="G189" t="s">
        <v>13</v>
      </c>
      <c r="H189" t="s">
        <v>569</v>
      </c>
      <c r="I189" s="339" t="s">
        <v>502</v>
      </c>
      <c r="J189" t="s">
        <v>531</v>
      </c>
      <c r="K189" t="s">
        <v>295</v>
      </c>
      <c r="L189">
        <v>18</v>
      </c>
      <c r="M189" t="s">
        <v>94</v>
      </c>
      <c r="N189" t="s">
        <v>93</v>
      </c>
      <c r="O189" t="s">
        <v>40</v>
      </c>
      <c r="P189" s="3" t="s">
        <v>40</v>
      </c>
      <c r="Q189" t="s">
        <v>215</v>
      </c>
      <c r="R189" s="3" t="s">
        <v>214</v>
      </c>
      <c r="S189">
        <v>1</v>
      </c>
      <c r="T189">
        <v>1</v>
      </c>
      <c r="U189">
        <v>1</v>
      </c>
      <c r="V189">
        <v>1</v>
      </c>
      <c r="W189" s="3">
        <v>1</v>
      </c>
      <c r="X189">
        <v>3</v>
      </c>
      <c r="Y189">
        <v>2</v>
      </c>
      <c r="Z189">
        <v>1</v>
      </c>
      <c r="AA189">
        <v>1</v>
      </c>
      <c r="AB189" s="3">
        <v>3</v>
      </c>
      <c r="AC189">
        <v>3</v>
      </c>
      <c r="AD189">
        <v>1</v>
      </c>
      <c r="AE189">
        <v>1</v>
      </c>
      <c r="AF189" t="s">
        <v>35</v>
      </c>
      <c r="AG189" t="s">
        <v>35</v>
      </c>
      <c r="AH189" t="s">
        <v>35</v>
      </c>
      <c r="AI189" t="s">
        <v>35</v>
      </c>
      <c r="AJ189" t="s">
        <v>35</v>
      </c>
      <c r="AK189" t="s">
        <v>35</v>
      </c>
      <c r="AL189" t="s">
        <v>35</v>
      </c>
      <c r="AM189" s="3" t="s">
        <v>35</v>
      </c>
      <c r="AN189">
        <v>1</v>
      </c>
      <c r="AO189">
        <v>1</v>
      </c>
      <c r="AP189" s="3">
        <v>1</v>
      </c>
      <c r="AQ189" t="s">
        <v>35</v>
      </c>
      <c r="AR189" s="3">
        <v>0</v>
      </c>
      <c r="AS189" s="22">
        <f t="shared" si="189"/>
        <v>-1.5</v>
      </c>
      <c r="AT189" s="23" t="str">
        <f t="shared" si="190"/>
        <v>Minors</v>
      </c>
      <c r="AU189" s="22">
        <f t="shared" si="191"/>
        <v>0.16666666666666674</v>
      </c>
      <c r="AV189" s="22" t="str">
        <f t="shared" si="192"/>
        <v>Minors</v>
      </c>
      <c r="AW189" s="23">
        <f t="shared" si="193"/>
        <v>0.16666666666666674</v>
      </c>
      <c r="AX189" s="23" t="str">
        <f t="shared" si="194"/>
        <v>Minors</v>
      </c>
      <c r="AY189" s="64">
        <f t="shared" si="195"/>
        <v>0</v>
      </c>
      <c r="AZ189" s="65">
        <f t="shared" si="196"/>
        <v>0</v>
      </c>
      <c r="BA189" s="65">
        <f t="shared" si="197"/>
        <v>0</v>
      </c>
      <c r="BB189" s="65">
        <f t="shared" si="198"/>
        <v>0</v>
      </c>
      <c r="BC189" s="65">
        <f t="shared" si="199"/>
        <v>0</v>
      </c>
      <c r="BD189" s="65">
        <f t="shared" si="200"/>
        <v>0</v>
      </c>
      <c r="BE189" s="65">
        <f t="shared" si="201"/>
        <v>0</v>
      </c>
      <c r="BF189" s="65">
        <f t="shared" si="202"/>
        <v>0</v>
      </c>
      <c r="BG189" s="21">
        <f t="shared" si="203"/>
        <v>0</v>
      </c>
      <c r="BH189" s="64">
        <f t="shared" si="204"/>
        <v>0</v>
      </c>
      <c r="BI189" s="65">
        <f t="shared" si="205"/>
        <v>0</v>
      </c>
      <c r="BJ189" s="65">
        <f t="shared" si="206"/>
        <v>0</v>
      </c>
      <c r="BK189" s="65">
        <f t="shared" si="207"/>
        <v>0</v>
      </c>
      <c r="BL189" s="65">
        <f t="shared" si="208"/>
        <v>0</v>
      </c>
      <c r="BM189" s="65">
        <f t="shared" si="209"/>
        <v>0</v>
      </c>
      <c r="BN189" s="65">
        <f t="shared" si="210"/>
        <v>0</v>
      </c>
      <c r="BO189" s="65">
        <f t="shared" si="211"/>
        <v>0</v>
      </c>
      <c r="BP189" s="21">
        <f t="shared" si="212"/>
        <v>0</v>
      </c>
      <c r="BQ189" s="21">
        <f t="shared" si="213"/>
        <v>0</v>
      </c>
      <c r="BR189" s="24">
        <f t="shared" si="214"/>
        <v>0</v>
      </c>
      <c r="BS189" s="20" t="str">
        <f t="shared" si="215"/>
        <v/>
      </c>
      <c r="BT189" s="340" t="e">
        <f>IF(S189="-","-",VLOOKUP($A189,KALBat!$A$10:$AR$1193,BT$9,FALSE)-S189)</f>
        <v>#N/A</v>
      </c>
      <c r="BU189" s="340" t="e">
        <f>IF(T189="-","-",VLOOKUP($A189,KALBat!$A$10:$AR$1193,BU$9,FALSE)-T189)</f>
        <v>#N/A</v>
      </c>
      <c r="BV189" s="340" t="e">
        <f>IF(U189="-","-",VLOOKUP($A189,KALBat!$A$10:$AR$1193,BV$9,FALSE)-U189)</f>
        <v>#N/A</v>
      </c>
      <c r="BW189" s="340" t="e">
        <f>IF(V189="-","-",VLOOKUP($A189,KALBat!$A$10:$AR$1193,BW$9,FALSE)-V189)</f>
        <v>#N/A</v>
      </c>
      <c r="BX189" s="340" t="e">
        <f>IF(W189="-","-",VLOOKUP($A189,KALBat!$A$10:$AR$1193,BX$9,FALSE)-W189)</f>
        <v>#N/A</v>
      </c>
      <c r="BY189" s="340" t="e">
        <f>IF(X189="-","-",VLOOKUP($A189,KALBat!$A$10:$AR$1193,BY$9,FALSE)-X189)</f>
        <v>#N/A</v>
      </c>
      <c r="BZ189" s="340" t="e">
        <f>IF(Y189="-","-",VLOOKUP($A189,KALBat!$A$10:$AR$1193,BZ$9,FALSE)-Y189)</f>
        <v>#N/A</v>
      </c>
      <c r="CA189" s="340" t="e">
        <f>IF(Z189="-","-",VLOOKUP($A189,KALBat!$A$10:$AR$1193,CA$9,FALSE)-Z189)</f>
        <v>#N/A</v>
      </c>
      <c r="CB189" s="340" t="e">
        <f>IF(AA189="-","-",VLOOKUP($A189,KALBat!$A$10:$AR$1193,CB$9,FALSE)-AA189)</f>
        <v>#N/A</v>
      </c>
      <c r="CC189" s="340" t="e">
        <f>IF(AB189="-","-",VLOOKUP($A189,KALBat!$A$10:$AR$1193,CC$9,FALSE)-AB189)</f>
        <v>#N/A</v>
      </c>
      <c r="CD189" s="340" t="e">
        <f>IF(AC189="-","-",VLOOKUP($A189,KALBat!$A$10:$AR$1193,CD$9,FALSE)-AC189)</f>
        <v>#N/A</v>
      </c>
      <c r="CE189" s="340" t="e">
        <f>IF(AD189="-","-",VLOOKUP($A189,KALBat!$A$10:$AR$1193,CE$9,FALSE)-AD189)</f>
        <v>#N/A</v>
      </c>
      <c r="CF189" s="340" t="e">
        <f>IF(AE189="-","-",VLOOKUP($A189,KALBat!$A$10:$AR$1193,CF$9,FALSE)-AE189)</f>
        <v>#N/A</v>
      </c>
      <c r="CG189" s="340" t="str">
        <f>IF(AF189="-","-",VLOOKUP($A189,KALBat!$A$10:$AR$1193,CG$9,FALSE)-AF189)</f>
        <v>-</v>
      </c>
      <c r="CH189" s="340" t="str">
        <f>IF(AG189="-","-",VLOOKUP($A189,KALBat!$A$10:$AR$1193,CH$9,FALSE)-AG189)</f>
        <v>-</v>
      </c>
      <c r="CI189" s="340" t="str">
        <f>IF(AH189="-","-",VLOOKUP($A189,KALBat!$A$10:$AR$1193,CI$9,FALSE)-AH189)</f>
        <v>-</v>
      </c>
      <c r="CJ189" s="340" t="str">
        <f>IF(AI189="-","-",VLOOKUP($A189,KALBat!$A$10:$AR$1193,CJ$9,FALSE)-AI189)</f>
        <v>-</v>
      </c>
      <c r="CK189" s="340" t="str">
        <f>IF(AJ189="-","-",VLOOKUP($A189,KALBat!$A$10:$AR$1193,CK$9,FALSE)-AJ189)</f>
        <v>-</v>
      </c>
      <c r="CL189" s="340" t="str">
        <f>IF(AK189="-","-",VLOOKUP($A189,KALBat!$A$10:$AR$1193,CL$9,FALSE)-AK189)</f>
        <v>-</v>
      </c>
      <c r="CM189" s="340" t="str">
        <f>IF(AL189="-","-",VLOOKUP($A189,KALBat!$A$10:$AR$1193,CM$9,FALSE)-AL189)</f>
        <v>-</v>
      </c>
      <c r="CN189" s="340" t="str">
        <f>IF(AM189="-","-",VLOOKUP($A189,KALBat!$A$10:$AR$1193,CN$9,FALSE)-AM189)</f>
        <v>-</v>
      </c>
      <c r="CO189" s="340" t="e">
        <f>IF(AN189="-","-",VLOOKUP($A189,KALBat!$A$10:$AR$1193,CO$9,FALSE)-AN189)</f>
        <v>#N/A</v>
      </c>
      <c r="CP189" s="340" t="e">
        <f>IF(AO189="-","-",VLOOKUP($A189,KALBat!$A$10:$AR$1193,CP$9,FALSE)-AO189)</f>
        <v>#N/A</v>
      </c>
      <c r="CQ189" s="340" t="e">
        <f>IF(AP189="-","-",VLOOKUP($A189,KALBat!$A$10:$AR$1193,CQ$9,FALSE)-AP189)</f>
        <v>#N/A</v>
      </c>
      <c r="CR189" s="340" t="e">
        <f t="shared" si="216"/>
        <v>#N/A</v>
      </c>
      <c r="CS189" s="340" t="e">
        <f t="shared" si="217"/>
        <v>#N/A</v>
      </c>
      <c r="CT189" s="340" t="e">
        <f t="shared" si="218"/>
        <v>#N/A</v>
      </c>
      <c r="CU189" s="340" t="e">
        <f t="shared" si="219"/>
        <v>#N/A</v>
      </c>
      <c r="CV189" s="340" t="e">
        <f t="shared" si="220"/>
        <v>#N/A</v>
      </c>
    </row>
    <row r="190" spans="1:100" x14ac:dyDescent="0.25">
      <c r="A190" s="340" t="str">
        <f t="shared" si="185"/>
        <v>Vincente Rodríguez</v>
      </c>
      <c r="B190" s="339"/>
      <c r="C190" s="339"/>
      <c r="D190" s="339" t="str">
        <f t="shared" si="186"/>
        <v>-</v>
      </c>
      <c r="E190" s="339" t="str">
        <f t="shared" si="187"/>
        <v>-</v>
      </c>
      <c r="F190" s="339" t="str">
        <f t="shared" si="188"/>
        <v>K</v>
      </c>
      <c r="G190" t="s">
        <v>98</v>
      </c>
      <c r="H190" t="s">
        <v>693</v>
      </c>
      <c r="I190" s="339" t="s">
        <v>502</v>
      </c>
      <c r="J190" t="s">
        <v>533</v>
      </c>
      <c r="K190" t="s">
        <v>199</v>
      </c>
      <c r="L190">
        <v>20</v>
      </c>
      <c r="M190" t="s">
        <v>94</v>
      </c>
      <c r="N190" t="s">
        <v>94</v>
      </c>
      <c r="O190" t="s">
        <v>40</v>
      </c>
      <c r="P190" s="3" t="s">
        <v>40</v>
      </c>
      <c r="Q190" t="s">
        <v>214</v>
      </c>
      <c r="R190" s="3" t="s">
        <v>213</v>
      </c>
      <c r="S190">
        <v>1</v>
      </c>
      <c r="T190">
        <v>1</v>
      </c>
      <c r="U190">
        <v>2</v>
      </c>
      <c r="V190">
        <v>1</v>
      </c>
      <c r="W190" s="3">
        <v>1</v>
      </c>
      <c r="X190">
        <v>2</v>
      </c>
      <c r="Y190">
        <v>1</v>
      </c>
      <c r="Z190">
        <v>2</v>
      </c>
      <c r="AA190">
        <v>1</v>
      </c>
      <c r="AB190" s="3">
        <v>1</v>
      </c>
      <c r="AC190">
        <v>6</v>
      </c>
      <c r="AD190">
        <v>1</v>
      </c>
      <c r="AE190">
        <v>1</v>
      </c>
      <c r="AF190" t="s">
        <v>35</v>
      </c>
      <c r="AG190" t="s">
        <v>35</v>
      </c>
      <c r="AH190" t="s">
        <v>35</v>
      </c>
      <c r="AI190" t="s">
        <v>35</v>
      </c>
      <c r="AJ190" t="s">
        <v>35</v>
      </c>
      <c r="AK190" t="s">
        <v>35</v>
      </c>
      <c r="AL190" t="s">
        <v>35</v>
      </c>
      <c r="AM190" s="3" t="s">
        <v>35</v>
      </c>
      <c r="AN190">
        <v>2</v>
      </c>
      <c r="AO190">
        <v>2</v>
      </c>
      <c r="AP190" s="3">
        <v>1</v>
      </c>
      <c r="AQ190" t="s">
        <v>35</v>
      </c>
      <c r="AR190" s="3">
        <v>0</v>
      </c>
      <c r="AS190" s="22">
        <f t="shared" si="189"/>
        <v>-1.1666666666666667</v>
      </c>
      <c r="AT190" s="23" t="str">
        <f t="shared" si="190"/>
        <v>Minors</v>
      </c>
      <c r="AU190" s="22">
        <f t="shared" si="191"/>
        <v>-0.33333333333333326</v>
      </c>
      <c r="AV190" s="22" t="str">
        <f t="shared" si="192"/>
        <v>Minors</v>
      </c>
      <c r="AW190" s="23">
        <f t="shared" si="193"/>
        <v>-0.33333333333333326</v>
      </c>
      <c r="AX190" s="23" t="str">
        <f t="shared" si="194"/>
        <v>Minors</v>
      </c>
      <c r="AY190" s="64">
        <f t="shared" si="195"/>
        <v>0</v>
      </c>
      <c r="AZ190" s="65">
        <f t="shared" si="196"/>
        <v>0</v>
      </c>
      <c r="BA190" s="65">
        <f t="shared" si="197"/>
        <v>0</v>
      </c>
      <c r="BB190" s="65">
        <f t="shared" si="198"/>
        <v>0</v>
      </c>
      <c r="BC190" s="65">
        <f t="shared" si="199"/>
        <v>0</v>
      </c>
      <c r="BD190" s="65">
        <f t="shared" si="200"/>
        <v>0</v>
      </c>
      <c r="BE190" s="65">
        <f t="shared" si="201"/>
        <v>0</v>
      </c>
      <c r="BF190" s="65">
        <f t="shared" si="202"/>
        <v>0</v>
      </c>
      <c r="BG190" s="21">
        <f t="shared" si="203"/>
        <v>0</v>
      </c>
      <c r="BH190" s="64">
        <f t="shared" si="204"/>
        <v>0</v>
      </c>
      <c r="BI190" s="65">
        <f t="shared" si="205"/>
        <v>0</v>
      </c>
      <c r="BJ190" s="65">
        <f t="shared" si="206"/>
        <v>0</v>
      </c>
      <c r="BK190" s="65">
        <f t="shared" si="207"/>
        <v>0</v>
      </c>
      <c r="BL190" s="65">
        <f t="shared" si="208"/>
        <v>0</v>
      </c>
      <c r="BM190" s="65">
        <f t="shared" si="209"/>
        <v>0</v>
      </c>
      <c r="BN190" s="65">
        <f t="shared" si="210"/>
        <v>0</v>
      </c>
      <c r="BO190" s="65">
        <f t="shared" si="211"/>
        <v>0</v>
      </c>
      <c r="BP190" s="21">
        <f t="shared" si="212"/>
        <v>0</v>
      </c>
      <c r="BQ190" s="21">
        <f t="shared" si="213"/>
        <v>0</v>
      </c>
      <c r="BR190" s="24">
        <f t="shared" si="214"/>
        <v>0</v>
      </c>
      <c r="BS190" s="20" t="str">
        <f t="shared" si="215"/>
        <v/>
      </c>
      <c r="BT190" s="340" t="e">
        <f>IF(S190="-","-",VLOOKUP($A190,KALBat!$A$10:$AR$1193,BT$9,FALSE)-S190)</f>
        <v>#N/A</v>
      </c>
      <c r="BU190" s="340" t="e">
        <f>IF(T190="-","-",VLOOKUP($A190,KALBat!$A$10:$AR$1193,BU$9,FALSE)-T190)</f>
        <v>#N/A</v>
      </c>
      <c r="BV190" s="340" t="e">
        <f>IF(U190="-","-",VLOOKUP($A190,KALBat!$A$10:$AR$1193,BV$9,FALSE)-U190)</f>
        <v>#N/A</v>
      </c>
      <c r="BW190" s="340" t="e">
        <f>IF(V190="-","-",VLOOKUP($A190,KALBat!$A$10:$AR$1193,BW$9,FALSE)-V190)</f>
        <v>#N/A</v>
      </c>
      <c r="BX190" s="340" t="e">
        <f>IF(W190="-","-",VLOOKUP($A190,KALBat!$A$10:$AR$1193,BX$9,FALSE)-W190)</f>
        <v>#N/A</v>
      </c>
      <c r="BY190" s="340" t="e">
        <f>IF(X190="-","-",VLOOKUP($A190,KALBat!$A$10:$AR$1193,BY$9,FALSE)-X190)</f>
        <v>#N/A</v>
      </c>
      <c r="BZ190" s="340" t="e">
        <f>IF(Y190="-","-",VLOOKUP($A190,KALBat!$A$10:$AR$1193,BZ$9,FALSE)-Y190)</f>
        <v>#N/A</v>
      </c>
      <c r="CA190" s="340" t="e">
        <f>IF(Z190="-","-",VLOOKUP($A190,KALBat!$A$10:$AR$1193,CA$9,FALSE)-Z190)</f>
        <v>#N/A</v>
      </c>
      <c r="CB190" s="340" t="e">
        <f>IF(AA190="-","-",VLOOKUP($A190,KALBat!$A$10:$AR$1193,CB$9,FALSE)-AA190)</f>
        <v>#N/A</v>
      </c>
      <c r="CC190" s="340" t="e">
        <f>IF(AB190="-","-",VLOOKUP($A190,KALBat!$A$10:$AR$1193,CC$9,FALSE)-AB190)</f>
        <v>#N/A</v>
      </c>
      <c r="CD190" s="340" t="e">
        <f>IF(AC190="-","-",VLOOKUP($A190,KALBat!$A$10:$AR$1193,CD$9,FALSE)-AC190)</f>
        <v>#N/A</v>
      </c>
      <c r="CE190" s="340" t="e">
        <f>IF(AD190="-","-",VLOOKUP($A190,KALBat!$A$10:$AR$1193,CE$9,FALSE)-AD190)</f>
        <v>#N/A</v>
      </c>
      <c r="CF190" s="340" t="e">
        <f>IF(AE190="-","-",VLOOKUP($A190,KALBat!$A$10:$AR$1193,CF$9,FALSE)-AE190)</f>
        <v>#N/A</v>
      </c>
      <c r="CG190" s="340" t="str">
        <f>IF(AF190="-","-",VLOOKUP($A190,KALBat!$A$10:$AR$1193,CG$9,FALSE)-AF190)</f>
        <v>-</v>
      </c>
      <c r="CH190" s="340" t="str">
        <f>IF(AG190="-","-",VLOOKUP($A190,KALBat!$A$10:$AR$1193,CH$9,FALSE)-AG190)</f>
        <v>-</v>
      </c>
      <c r="CI190" s="340" t="str">
        <f>IF(AH190="-","-",VLOOKUP($A190,KALBat!$A$10:$AR$1193,CI$9,FALSE)-AH190)</f>
        <v>-</v>
      </c>
      <c r="CJ190" s="340" t="str">
        <f>IF(AI190="-","-",VLOOKUP($A190,KALBat!$A$10:$AR$1193,CJ$9,FALSE)-AI190)</f>
        <v>-</v>
      </c>
      <c r="CK190" s="340" t="str">
        <f>IF(AJ190="-","-",VLOOKUP($A190,KALBat!$A$10:$AR$1193,CK$9,FALSE)-AJ190)</f>
        <v>-</v>
      </c>
      <c r="CL190" s="340" t="str">
        <f>IF(AK190="-","-",VLOOKUP($A190,KALBat!$A$10:$AR$1193,CL$9,FALSE)-AK190)</f>
        <v>-</v>
      </c>
      <c r="CM190" s="340" t="str">
        <f>IF(AL190="-","-",VLOOKUP($A190,KALBat!$A$10:$AR$1193,CM$9,FALSE)-AL190)</f>
        <v>-</v>
      </c>
      <c r="CN190" s="340" t="str">
        <f>IF(AM190="-","-",VLOOKUP($A190,KALBat!$A$10:$AR$1193,CN$9,FALSE)-AM190)</f>
        <v>-</v>
      </c>
      <c r="CO190" s="340" t="e">
        <f>IF(AN190="-","-",VLOOKUP($A190,KALBat!$A$10:$AR$1193,CO$9,FALSE)-AN190)</f>
        <v>#N/A</v>
      </c>
      <c r="CP190" s="340" t="e">
        <f>IF(AO190="-","-",VLOOKUP($A190,KALBat!$A$10:$AR$1193,CP$9,FALSE)-AO190)</f>
        <v>#N/A</v>
      </c>
      <c r="CQ190" s="340" t="e">
        <f>IF(AP190="-","-",VLOOKUP($A190,KALBat!$A$10:$AR$1193,CQ$9,FALSE)-AP190)</f>
        <v>#N/A</v>
      </c>
      <c r="CR190" s="340" t="e">
        <f t="shared" si="216"/>
        <v>#N/A</v>
      </c>
      <c r="CS190" s="340" t="e">
        <f t="shared" si="217"/>
        <v>#N/A</v>
      </c>
      <c r="CT190" s="340" t="e">
        <f t="shared" si="218"/>
        <v>#N/A</v>
      </c>
      <c r="CU190" s="340" t="e">
        <f t="shared" si="219"/>
        <v>#N/A</v>
      </c>
      <c r="CV190" s="340" t="e">
        <f t="shared" si="220"/>
        <v>#N/A</v>
      </c>
    </row>
    <row r="191" spans="1:100" x14ac:dyDescent="0.25">
      <c r="A191" s="340" t="str">
        <f t="shared" si="185"/>
        <v>Mauro Sánchez</v>
      </c>
      <c r="B191" s="339"/>
      <c r="C191" s="339"/>
      <c r="D191" s="339" t="str">
        <f t="shared" si="186"/>
        <v>-</v>
      </c>
      <c r="E191" s="339" t="str">
        <f t="shared" si="187"/>
        <v>-</v>
      </c>
      <c r="F191" s="339" t="str">
        <f t="shared" si="188"/>
        <v>K</v>
      </c>
      <c r="G191" t="s">
        <v>98</v>
      </c>
      <c r="H191" t="s">
        <v>700</v>
      </c>
      <c r="I191" s="339" t="s">
        <v>701</v>
      </c>
      <c r="J191" t="s">
        <v>528</v>
      </c>
      <c r="K191" t="s">
        <v>198</v>
      </c>
      <c r="L191">
        <v>22</v>
      </c>
      <c r="M191" t="s">
        <v>93</v>
      </c>
      <c r="N191" t="s">
        <v>93</v>
      </c>
      <c r="O191" t="s">
        <v>40</v>
      </c>
      <c r="P191" s="3" t="s">
        <v>40</v>
      </c>
      <c r="Q191" t="s">
        <v>214</v>
      </c>
      <c r="R191" s="3" t="s">
        <v>214</v>
      </c>
      <c r="S191">
        <v>1</v>
      </c>
      <c r="T191">
        <v>3</v>
      </c>
      <c r="U191">
        <v>1</v>
      </c>
      <c r="V191">
        <v>8</v>
      </c>
      <c r="W191" s="3">
        <v>1</v>
      </c>
      <c r="X191">
        <v>3</v>
      </c>
      <c r="Y191">
        <v>3</v>
      </c>
      <c r="Z191">
        <v>1</v>
      </c>
      <c r="AA191">
        <v>8</v>
      </c>
      <c r="AB191" s="3">
        <v>1</v>
      </c>
      <c r="AC191">
        <v>4</v>
      </c>
      <c r="AD191">
        <v>1</v>
      </c>
      <c r="AE191">
        <v>1</v>
      </c>
      <c r="AF191" t="s">
        <v>35</v>
      </c>
      <c r="AG191" t="s">
        <v>35</v>
      </c>
      <c r="AH191" t="s">
        <v>35</v>
      </c>
      <c r="AI191" t="s">
        <v>35</v>
      </c>
      <c r="AJ191" t="s">
        <v>35</v>
      </c>
      <c r="AK191" t="s">
        <v>35</v>
      </c>
      <c r="AL191" t="s">
        <v>35</v>
      </c>
      <c r="AM191" s="3" t="s">
        <v>35</v>
      </c>
      <c r="AN191">
        <v>5</v>
      </c>
      <c r="AO191">
        <v>1</v>
      </c>
      <c r="AP191" s="3">
        <v>1</v>
      </c>
      <c r="AQ191" t="s">
        <v>35</v>
      </c>
      <c r="AR191" s="3">
        <v>0</v>
      </c>
      <c r="AS191" s="22">
        <f t="shared" si="189"/>
        <v>0.83333333333333348</v>
      </c>
      <c r="AT191" s="23" t="str">
        <f t="shared" si="190"/>
        <v>Minors</v>
      </c>
      <c r="AU191" s="22">
        <f t="shared" si="191"/>
        <v>2.5</v>
      </c>
      <c r="AV191" s="22" t="str">
        <f t="shared" si="192"/>
        <v>Minors</v>
      </c>
      <c r="AW191" s="23">
        <f t="shared" si="193"/>
        <v>2.5</v>
      </c>
      <c r="AX191" s="23" t="str">
        <f t="shared" si="194"/>
        <v>Minors</v>
      </c>
      <c r="AY191" s="64">
        <f t="shared" si="195"/>
        <v>0</v>
      </c>
      <c r="AZ191" s="65">
        <f t="shared" si="196"/>
        <v>0</v>
      </c>
      <c r="BA191" s="65">
        <f t="shared" si="197"/>
        <v>0</v>
      </c>
      <c r="BB191" s="65">
        <f t="shared" si="198"/>
        <v>0</v>
      </c>
      <c r="BC191" s="65">
        <f t="shared" si="199"/>
        <v>0</v>
      </c>
      <c r="BD191" s="65">
        <f t="shared" si="200"/>
        <v>0</v>
      </c>
      <c r="BE191" s="65">
        <f t="shared" si="201"/>
        <v>0</v>
      </c>
      <c r="BF191" s="65">
        <f t="shared" si="202"/>
        <v>0</v>
      </c>
      <c r="BG191" s="21">
        <f t="shared" si="203"/>
        <v>0</v>
      </c>
      <c r="BH191" s="64">
        <f t="shared" si="204"/>
        <v>0</v>
      </c>
      <c r="BI191" s="65">
        <f t="shared" si="205"/>
        <v>0</v>
      </c>
      <c r="BJ191" s="65">
        <f t="shared" si="206"/>
        <v>0</v>
      </c>
      <c r="BK191" s="65">
        <f t="shared" si="207"/>
        <v>0</v>
      </c>
      <c r="BL191" s="65">
        <f t="shared" si="208"/>
        <v>0</v>
      </c>
      <c r="BM191" s="65">
        <f t="shared" si="209"/>
        <v>0</v>
      </c>
      <c r="BN191" s="65">
        <f t="shared" si="210"/>
        <v>0</v>
      </c>
      <c r="BO191" s="65">
        <f t="shared" si="211"/>
        <v>0</v>
      </c>
      <c r="BP191" s="21">
        <f t="shared" si="212"/>
        <v>0</v>
      </c>
      <c r="BQ191" s="21">
        <f t="shared" si="213"/>
        <v>0</v>
      </c>
      <c r="BR191" s="24">
        <f t="shared" si="214"/>
        <v>0</v>
      </c>
      <c r="BS191" s="20" t="str">
        <f t="shared" si="215"/>
        <v/>
      </c>
      <c r="BT191" s="340" t="e">
        <f>IF(S191="-","-",VLOOKUP($A191,KALBat!$A$10:$AR$1193,BT$9,FALSE)-S191)</f>
        <v>#N/A</v>
      </c>
      <c r="BU191" s="340" t="e">
        <f>IF(T191="-","-",VLOOKUP($A191,KALBat!$A$10:$AR$1193,BU$9,FALSE)-T191)</f>
        <v>#N/A</v>
      </c>
      <c r="BV191" s="340" t="e">
        <f>IF(U191="-","-",VLOOKUP($A191,KALBat!$A$10:$AR$1193,BV$9,FALSE)-U191)</f>
        <v>#N/A</v>
      </c>
      <c r="BW191" s="340" t="e">
        <f>IF(V191="-","-",VLOOKUP($A191,KALBat!$A$10:$AR$1193,BW$9,FALSE)-V191)</f>
        <v>#N/A</v>
      </c>
      <c r="BX191" s="340" t="e">
        <f>IF(W191="-","-",VLOOKUP($A191,KALBat!$A$10:$AR$1193,BX$9,FALSE)-W191)</f>
        <v>#N/A</v>
      </c>
      <c r="BY191" s="340" t="e">
        <f>IF(X191="-","-",VLOOKUP($A191,KALBat!$A$10:$AR$1193,BY$9,FALSE)-X191)</f>
        <v>#N/A</v>
      </c>
      <c r="BZ191" s="340" t="e">
        <f>IF(Y191="-","-",VLOOKUP($A191,KALBat!$A$10:$AR$1193,BZ$9,FALSE)-Y191)</f>
        <v>#N/A</v>
      </c>
      <c r="CA191" s="340" t="e">
        <f>IF(Z191="-","-",VLOOKUP($A191,KALBat!$A$10:$AR$1193,CA$9,FALSE)-Z191)</f>
        <v>#N/A</v>
      </c>
      <c r="CB191" s="340" t="e">
        <f>IF(AA191="-","-",VLOOKUP($A191,KALBat!$A$10:$AR$1193,CB$9,FALSE)-AA191)</f>
        <v>#N/A</v>
      </c>
      <c r="CC191" s="340" t="e">
        <f>IF(AB191="-","-",VLOOKUP($A191,KALBat!$A$10:$AR$1193,CC$9,FALSE)-AB191)</f>
        <v>#N/A</v>
      </c>
      <c r="CD191" s="340" t="e">
        <f>IF(AC191="-","-",VLOOKUP($A191,KALBat!$A$10:$AR$1193,CD$9,FALSE)-AC191)</f>
        <v>#N/A</v>
      </c>
      <c r="CE191" s="340" t="e">
        <f>IF(AD191="-","-",VLOOKUP($A191,KALBat!$A$10:$AR$1193,CE$9,FALSE)-AD191)</f>
        <v>#N/A</v>
      </c>
      <c r="CF191" s="340" t="e">
        <f>IF(AE191="-","-",VLOOKUP($A191,KALBat!$A$10:$AR$1193,CF$9,FALSE)-AE191)</f>
        <v>#N/A</v>
      </c>
      <c r="CG191" s="340" t="str">
        <f>IF(AF191="-","-",VLOOKUP($A191,KALBat!$A$10:$AR$1193,CG$9,FALSE)-AF191)</f>
        <v>-</v>
      </c>
      <c r="CH191" s="340" t="str">
        <f>IF(AG191="-","-",VLOOKUP($A191,KALBat!$A$10:$AR$1193,CH$9,FALSE)-AG191)</f>
        <v>-</v>
      </c>
      <c r="CI191" s="340" t="str">
        <f>IF(AH191="-","-",VLOOKUP($A191,KALBat!$A$10:$AR$1193,CI$9,FALSE)-AH191)</f>
        <v>-</v>
      </c>
      <c r="CJ191" s="340" t="str">
        <f>IF(AI191="-","-",VLOOKUP($A191,KALBat!$A$10:$AR$1193,CJ$9,FALSE)-AI191)</f>
        <v>-</v>
      </c>
      <c r="CK191" s="340" t="str">
        <f>IF(AJ191="-","-",VLOOKUP($A191,KALBat!$A$10:$AR$1193,CK$9,FALSE)-AJ191)</f>
        <v>-</v>
      </c>
      <c r="CL191" s="340" t="str">
        <f>IF(AK191="-","-",VLOOKUP($A191,KALBat!$A$10:$AR$1193,CL$9,FALSE)-AK191)</f>
        <v>-</v>
      </c>
      <c r="CM191" s="340" t="str">
        <f>IF(AL191="-","-",VLOOKUP($A191,KALBat!$A$10:$AR$1193,CM$9,FALSE)-AL191)</f>
        <v>-</v>
      </c>
      <c r="CN191" s="340" t="str">
        <f>IF(AM191="-","-",VLOOKUP($A191,KALBat!$A$10:$AR$1193,CN$9,FALSE)-AM191)</f>
        <v>-</v>
      </c>
      <c r="CO191" s="340" t="e">
        <f>IF(AN191="-","-",VLOOKUP($A191,KALBat!$A$10:$AR$1193,CO$9,FALSE)-AN191)</f>
        <v>#N/A</v>
      </c>
      <c r="CP191" s="340" t="e">
        <f>IF(AO191="-","-",VLOOKUP($A191,KALBat!$A$10:$AR$1193,CP$9,FALSE)-AO191)</f>
        <v>#N/A</v>
      </c>
      <c r="CQ191" s="340" t="e">
        <f>IF(AP191="-","-",VLOOKUP($A191,KALBat!$A$10:$AR$1193,CQ$9,FALSE)-AP191)</f>
        <v>#N/A</v>
      </c>
      <c r="CR191" s="340" t="e">
        <f t="shared" si="216"/>
        <v>#N/A</v>
      </c>
      <c r="CS191" s="340" t="e">
        <f t="shared" si="217"/>
        <v>#N/A</v>
      </c>
      <c r="CT191" s="340" t="e">
        <f t="shared" si="218"/>
        <v>#N/A</v>
      </c>
      <c r="CU191" s="340" t="e">
        <f t="shared" si="219"/>
        <v>#N/A</v>
      </c>
      <c r="CV191" s="340" t="e">
        <f t="shared" si="220"/>
        <v>#N/A</v>
      </c>
    </row>
    <row r="192" spans="1:100" x14ac:dyDescent="0.25">
      <c r="A192" s="340" t="str">
        <f t="shared" si="185"/>
        <v>George Schultz</v>
      </c>
      <c r="B192" s="339"/>
      <c r="C192" s="339"/>
      <c r="D192" s="339" t="str">
        <f t="shared" si="186"/>
        <v>-</v>
      </c>
      <c r="E192" s="339" t="str">
        <f t="shared" si="187"/>
        <v>-</v>
      </c>
      <c r="F192" s="339" t="str">
        <f t="shared" si="188"/>
        <v>K</v>
      </c>
      <c r="G192" t="s">
        <v>98</v>
      </c>
      <c r="H192" t="s">
        <v>507</v>
      </c>
      <c r="I192" s="339" t="s">
        <v>704</v>
      </c>
      <c r="J192" t="s">
        <v>531</v>
      </c>
      <c r="K192" t="s">
        <v>295</v>
      </c>
      <c r="L192">
        <v>19</v>
      </c>
      <c r="M192" t="s">
        <v>94</v>
      </c>
      <c r="N192" t="s">
        <v>94</v>
      </c>
      <c r="O192" t="s">
        <v>40</v>
      </c>
      <c r="P192" s="3" t="s">
        <v>40</v>
      </c>
      <c r="Q192" t="s">
        <v>214</v>
      </c>
      <c r="R192" s="3" t="s">
        <v>214</v>
      </c>
      <c r="S192">
        <v>1</v>
      </c>
      <c r="T192">
        <v>1</v>
      </c>
      <c r="U192">
        <v>1</v>
      </c>
      <c r="V192">
        <v>2</v>
      </c>
      <c r="W192" s="3">
        <v>1</v>
      </c>
      <c r="X192">
        <v>1</v>
      </c>
      <c r="Y192">
        <v>2</v>
      </c>
      <c r="Z192">
        <v>3</v>
      </c>
      <c r="AA192">
        <v>2</v>
      </c>
      <c r="AB192" s="3">
        <v>1</v>
      </c>
      <c r="AC192">
        <v>8</v>
      </c>
      <c r="AD192">
        <v>1</v>
      </c>
      <c r="AE192">
        <v>1</v>
      </c>
      <c r="AF192" t="s">
        <v>35</v>
      </c>
      <c r="AG192" t="s">
        <v>35</v>
      </c>
      <c r="AH192" t="s">
        <v>35</v>
      </c>
      <c r="AI192" t="s">
        <v>35</v>
      </c>
      <c r="AJ192" t="s">
        <v>35</v>
      </c>
      <c r="AK192" t="s">
        <v>35</v>
      </c>
      <c r="AL192" t="s">
        <v>35</v>
      </c>
      <c r="AM192" s="3" t="s">
        <v>35</v>
      </c>
      <c r="AN192">
        <v>1</v>
      </c>
      <c r="AO192">
        <v>1</v>
      </c>
      <c r="AP192" s="3">
        <v>1</v>
      </c>
      <c r="AQ192" t="s">
        <v>35</v>
      </c>
      <c r="AR192" s="3">
        <v>0</v>
      </c>
      <c r="AS192" s="22">
        <f t="shared" si="189"/>
        <v>-1.1666666666666667</v>
      </c>
      <c r="AT192" s="23" t="str">
        <f t="shared" si="190"/>
        <v>Minors</v>
      </c>
      <c r="AU192" s="22">
        <f t="shared" si="191"/>
        <v>-0.5</v>
      </c>
      <c r="AV192" s="22" t="str">
        <f t="shared" si="192"/>
        <v>Minors</v>
      </c>
      <c r="AW192" s="23">
        <f t="shared" si="193"/>
        <v>-0.5</v>
      </c>
      <c r="AX192" s="23" t="str">
        <f t="shared" si="194"/>
        <v>Minors</v>
      </c>
      <c r="AY192" s="64">
        <f t="shared" si="195"/>
        <v>0</v>
      </c>
      <c r="AZ192" s="65">
        <f t="shared" si="196"/>
        <v>0</v>
      </c>
      <c r="BA192" s="65">
        <f t="shared" si="197"/>
        <v>0</v>
      </c>
      <c r="BB192" s="65">
        <f t="shared" si="198"/>
        <v>0</v>
      </c>
      <c r="BC192" s="65">
        <f t="shared" si="199"/>
        <v>0</v>
      </c>
      <c r="BD192" s="65">
        <f t="shared" si="200"/>
        <v>0</v>
      </c>
      <c r="BE192" s="65">
        <f t="shared" si="201"/>
        <v>0</v>
      </c>
      <c r="BF192" s="65">
        <f t="shared" si="202"/>
        <v>0</v>
      </c>
      <c r="BG192" s="21">
        <f t="shared" si="203"/>
        <v>0</v>
      </c>
      <c r="BH192" s="64">
        <f t="shared" si="204"/>
        <v>0</v>
      </c>
      <c r="BI192" s="65">
        <f t="shared" si="205"/>
        <v>0</v>
      </c>
      <c r="BJ192" s="65">
        <f t="shared" si="206"/>
        <v>0</v>
      </c>
      <c r="BK192" s="65">
        <f t="shared" si="207"/>
        <v>0</v>
      </c>
      <c r="BL192" s="65">
        <f t="shared" si="208"/>
        <v>0</v>
      </c>
      <c r="BM192" s="65">
        <f t="shared" si="209"/>
        <v>0</v>
      </c>
      <c r="BN192" s="65">
        <f t="shared" si="210"/>
        <v>0</v>
      </c>
      <c r="BO192" s="65">
        <f t="shared" si="211"/>
        <v>0</v>
      </c>
      <c r="BP192" s="21">
        <f t="shared" si="212"/>
        <v>0</v>
      </c>
      <c r="BQ192" s="21">
        <f t="shared" si="213"/>
        <v>0</v>
      </c>
      <c r="BR192" s="24">
        <f t="shared" si="214"/>
        <v>0</v>
      </c>
      <c r="BS192" s="20" t="str">
        <f t="shared" si="215"/>
        <v/>
      </c>
      <c r="BT192" s="340" t="e">
        <f>IF(S192="-","-",VLOOKUP($A192,KALBat!$A$10:$AR$1193,BT$9,FALSE)-S192)</f>
        <v>#N/A</v>
      </c>
      <c r="BU192" s="340" t="e">
        <f>IF(T192="-","-",VLOOKUP($A192,KALBat!$A$10:$AR$1193,BU$9,FALSE)-T192)</f>
        <v>#N/A</v>
      </c>
      <c r="BV192" s="340" t="e">
        <f>IF(U192="-","-",VLOOKUP($A192,KALBat!$A$10:$AR$1193,BV$9,FALSE)-U192)</f>
        <v>#N/A</v>
      </c>
      <c r="BW192" s="340" t="e">
        <f>IF(V192="-","-",VLOOKUP($A192,KALBat!$A$10:$AR$1193,BW$9,FALSE)-V192)</f>
        <v>#N/A</v>
      </c>
      <c r="BX192" s="340" t="e">
        <f>IF(W192="-","-",VLOOKUP($A192,KALBat!$A$10:$AR$1193,BX$9,FALSE)-W192)</f>
        <v>#N/A</v>
      </c>
      <c r="BY192" s="340" t="e">
        <f>IF(X192="-","-",VLOOKUP($A192,KALBat!$A$10:$AR$1193,BY$9,FALSE)-X192)</f>
        <v>#N/A</v>
      </c>
      <c r="BZ192" s="340" t="e">
        <f>IF(Y192="-","-",VLOOKUP($A192,KALBat!$A$10:$AR$1193,BZ$9,FALSE)-Y192)</f>
        <v>#N/A</v>
      </c>
      <c r="CA192" s="340" t="e">
        <f>IF(Z192="-","-",VLOOKUP($A192,KALBat!$A$10:$AR$1193,CA$9,FALSE)-Z192)</f>
        <v>#N/A</v>
      </c>
      <c r="CB192" s="340" t="e">
        <f>IF(AA192="-","-",VLOOKUP($A192,KALBat!$A$10:$AR$1193,CB$9,FALSE)-AA192)</f>
        <v>#N/A</v>
      </c>
      <c r="CC192" s="340" t="e">
        <f>IF(AB192="-","-",VLOOKUP($A192,KALBat!$A$10:$AR$1193,CC$9,FALSE)-AB192)</f>
        <v>#N/A</v>
      </c>
      <c r="CD192" s="340" t="e">
        <f>IF(AC192="-","-",VLOOKUP($A192,KALBat!$A$10:$AR$1193,CD$9,FALSE)-AC192)</f>
        <v>#N/A</v>
      </c>
      <c r="CE192" s="340" t="e">
        <f>IF(AD192="-","-",VLOOKUP($A192,KALBat!$A$10:$AR$1193,CE$9,FALSE)-AD192)</f>
        <v>#N/A</v>
      </c>
      <c r="CF192" s="340" t="e">
        <f>IF(AE192="-","-",VLOOKUP($A192,KALBat!$A$10:$AR$1193,CF$9,FALSE)-AE192)</f>
        <v>#N/A</v>
      </c>
      <c r="CG192" s="340" t="str">
        <f>IF(AF192="-","-",VLOOKUP($A192,KALBat!$A$10:$AR$1193,CG$9,FALSE)-AF192)</f>
        <v>-</v>
      </c>
      <c r="CH192" s="340" t="str">
        <f>IF(AG192="-","-",VLOOKUP($A192,KALBat!$A$10:$AR$1193,CH$9,FALSE)-AG192)</f>
        <v>-</v>
      </c>
      <c r="CI192" s="340" t="str">
        <f>IF(AH192="-","-",VLOOKUP($A192,KALBat!$A$10:$AR$1193,CI$9,FALSE)-AH192)</f>
        <v>-</v>
      </c>
      <c r="CJ192" s="340" t="str">
        <f>IF(AI192="-","-",VLOOKUP($A192,KALBat!$A$10:$AR$1193,CJ$9,FALSE)-AI192)</f>
        <v>-</v>
      </c>
      <c r="CK192" s="340" t="str">
        <f>IF(AJ192="-","-",VLOOKUP($A192,KALBat!$A$10:$AR$1193,CK$9,FALSE)-AJ192)</f>
        <v>-</v>
      </c>
      <c r="CL192" s="340" t="str">
        <f>IF(AK192="-","-",VLOOKUP($A192,KALBat!$A$10:$AR$1193,CL$9,FALSE)-AK192)</f>
        <v>-</v>
      </c>
      <c r="CM192" s="340" t="str">
        <f>IF(AL192="-","-",VLOOKUP($A192,KALBat!$A$10:$AR$1193,CM$9,FALSE)-AL192)</f>
        <v>-</v>
      </c>
      <c r="CN192" s="340" t="str">
        <f>IF(AM192="-","-",VLOOKUP($A192,KALBat!$A$10:$AR$1193,CN$9,FALSE)-AM192)</f>
        <v>-</v>
      </c>
      <c r="CO192" s="340" t="e">
        <f>IF(AN192="-","-",VLOOKUP($A192,KALBat!$A$10:$AR$1193,CO$9,FALSE)-AN192)</f>
        <v>#N/A</v>
      </c>
      <c r="CP192" s="340" t="e">
        <f>IF(AO192="-","-",VLOOKUP($A192,KALBat!$A$10:$AR$1193,CP$9,FALSE)-AO192)</f>
        <v>#N/A</v>
      </c>
      <c r="CQ192" s="340" t="e">
        <f>IF(AP192="-","-",VLOOKUP($A192,KALBat!$A$10:$AR$1193,CQ$9,FALSE)-AP192)</f>
        <v>#N/A</v>
      </c>
      <c r="CR192" s="340" t="e">
        <f t="shared" si="216"/>
        <v>#N/A</v>
      </c>
      <c r="CS192" s="340" t="e">
        <f t="shared" si="217"/>
        <v>#N/A</v>
      </c>
      <c r="CT192" s="340" t="e">
        <f t="shared" si="218"/>
        <v>#N/A</v>
      </c>
      <c r="CU192" s="340" t="e">
        <f t="shared" si="219"/>
        <v>#N/A</v>
      </c>
      <c r="CV192" s="340" t="e">
        <f t="shared" si="220"/>
        <v>#N/A</v>
      </c>
    </row>
    <row r="193" spans="1:100" x14ac:dyDescent="0.25">
      <c r="A193" s="340" t="str">
        <f t="shared" si="185"/>
        <v>Chia-kang Sheng</v>
      </c>
      <c r="B193" s="339"/>
      <c r="C193" s="339"/>
      <c r="D193" s="339" t="str">
        <f t="shared" si="186"/>
        <v>-</v>
      </c>
      <c r="E193" s="339" t="str">
        <f t="shared" si="187"/>
        <v>-</v>
      </c>
      <c r="F193" s="339" t="str">
        <f t="shared" si="188"/>
        <v>K</v>
      </c>
      <c r="G193" t="s">
        <v>98</v>
      </c>
      <c r="H193" t="s">
        <v>708</v>
      </c>
      <c r="I193" s="339" t="s">
        <v>709</v>
      </c>
      <c r="J193" t="s">
        <v>468</v>
      </c>
      <c r="K193" t="s">
        <v>18</v>
      </c>
      <c r="L193">
        <v>18</v>
      </c>
      <c r="M193" t="s">
        <v>94</v>
      </c>
      <c r="N193" t="s">
        <v>94</v>
      </c>
      <c r="O193" t="s">
        <v>40</v>
      </c>
      <c r="P193" s="3" t="s">
        <v>40</v>
      </c>
      <c r="Q193" t="s">
        <v>213</v>
      </c>
      <c r="R193" s="3" t="s">
        <v>213</v>
      </c>
      <c r="S193">
        <v>1</v>
      </c>
      <c r="T193">
        <v>1</v>
      </c>
      <c r="U193">
        <v>1</v>
      </c>
      <c r="V193">
        <v>1</v>
      </c>
      <c r="W193" s="3">
        <v>1</v>
      </c>
      <c r="X193">
        <v>3</v>
      </c>
      <c r="Y193">
        <v>4</v>
      </c>
      <c r="Z193">
        <v>5</v>
      </c>
      <c r="AA193">
        <v>1</v>
      </c>
      <c r="AB193" s="3">
        <v>1</v>
      </c>
      <c r="AC193">
        <v>4</v>
      </c>
      <c r="AD193">
        <v>2</v>
      </c>
      <c r="AE193">
        <v>1</v>
      </c>
      <c r="AF193" t="s">
        <v>35</v>
      </c>
      <c r="AG193" t="s">
        <v>35</v>
      </c>
      <c r="AH193" t="s">
        <v>35</v>
      </c>
      <c r="AI193" t="s">
        <v>35</v>
      </c>
      <c r="AJ193" t="s">
        <v>35</v>
      </c>
      <c r="AK193" t="s">
        <v>35</v>
      </c>
      <c r="AL193" t="s">
        <v>35</v>
      </c>
      <c r="AM193" s="3" t="s">
        <v>35</v>
      </c>
      <c r="AN193">
        <v>1</v>
      </c>
      <c r="AO193">
        <v>1</v>
      </c>
      <c r="AP193" s="3">
        <v>1</v>
      </c>
      <c r="AQ193" t="s">
        <v>35</v>
      </c>
      <c r="AR193" s="3">
        <v>0</v>
      </c>
      <c r="AS193" s="22">
        <f t="shared" si="189"/>
        <v>-1.5</v>
      </c>
      <c r="AT193" s="23" t="str">
        <f t="shared" si="190"/>
        <v>Minors</v>
      </c>
      <c r="AU193" s="22">
        <f t="shared" si="191"/>
        <v>1.5</v>
      </c>
      <c r="AV193" s="22" t="str">
        <f t="shared" si="192"/>
        <v>Minors</v>
      </c>
      <c r="AW193" s="23">
        <f t="shared" si="193"/>
        <v>1.5</v>
      </c>
      <c r="AX193" s="23" t="str">
        <f t="shared" si="194"/>
        <v>Minors</v>
      </c>
      <c r="AY193" s="64">
        <f t="shared" si="195"/>
        <v>0</v>
      </c>
      <c r="AZ193" s="65">
        <f t="shared" si="196"/>
        <v>0</v>
      </c>
      <c r="BA193" s="65">
        <f t="shared" si="197"/>
        <v>0</v>
      </c>
      <c r="BB193" s="65">
        <f t="shared" si="198"/>
        <v>0</v>
      </c>
      <c r="BC193" s="65">
        <f t="shared" si="199"/>
        <v>0</v>
      </c>
      <c r="BD193" s="65">
        <f t="shared" si="200"/>
        <v>0</v>
      </c>
      <c r="BE193" s="65">
        <f t="shared" si="201"/>
        <v>0</v>
      </c>
      <c r="BF193" s="65">
        <f t="shared" si="202"/>
        <v>0</v>
      </c>
      <c r="BG193" s="21">
        <f t="shared" si="203"/>
        <v>0</v>
      </c>
      <c r="BH193" s="64">
        <f t="shared" si="204"/>
        <v>0</v>
      </c>
      <c r="BI193" s="65">
        <f t="shared" si="205"/>
        <v>0</v>
      </c>
      <c r="BJ193" s="65">
        <f t="shared" si="206"/>
        <v>0</v>
      </c>
      <c r="BK193" s="65">
        <f t="shared" si="207"/>
        <v>0</v>
      </c>
      <c r="BL193" s="65">
        <f t="shared" si="208"/>
        <v>0</v>
      </c>
      <c r="BM193" s="65">
        <f t="shared" si="209"/>
        <v>0</v>
      </c>
      <c r="BN193" s="65">
        <f t="shared" si="210"/>
        <v>0</v>
      </c>
      <c r="BO193" s="65">
        <f t="shared" si="211"/>
        <v>0</v>
      </c>
      <c r="BP193" s="21">
        <f t="shared" si="212"/>
        <v>0</v>
      </c>
      <c r="BQ193" s="21">
        <f t="shared" si="213"/>
        <v>0</v>
      </c>
      <c r="BR193" s="24">
        <f t="shared" si="214"/>
        <v>0</v>
      </c>
      <c r="BS193" s="20" t="str">
        <f t="shared" si="215"/>
        <v/>
      </c>
      <c r="BT193" s="340" t="e">
        <f>IF(S193="-","-",VLOOKUP($A193,KALBat!$A$10:$AR$1193,BT$9,FALSE)-S193)</f>
        <v>#N/A</v>
      </c>
      <c r="BU193" s="340" t="e">
        <f>IF(T193="-","-",VLOOKUP($A193,KALBat!$A$10:$AR$1193,BU$9,FALSE)-T193)</f>
        <v>#N/A</v>
      </c>
      <c r="BV193" s="340" t="e">
        <f>IF(U193="-","-",VLOOKUP($A193,KALBat!$A$10:$AR$1193,BV$9,FALSE)-U193)</f>
        <v>#N/A</v>
      </c>
      <c r="BW193" s="340" t="e">
        <f>IF(V193="-","-",VLOOKUP($A193,KALBat!$A$10:$AR$1193,BW$9,FALSE)-V193)</f>
        <v>#N/A</v>
      </c>
      <c r="BX193" s="340" t="e">
        <f>IF(W193="-","-",VLOOKUP($A193,KALBat!$A$10:$AR$1193,BX$9,FALSE)-W193)</f>
        <v>#N/A</v>
      </c>
      <c r="BY193" s="340" t="e">
        <f>IF(X193="-","-",VLOOKUP($A193,KALBat!$A$10:$AR$1193,BY$9,FALSE)-X193)</f>
        <v>#N/A</v>
      </c>
      <c r="BZ193" s="340" t="e">
        <f>IF(Y193="-","-",VLOOKUP($A193,KALBat!$A$10:$AR$1193,BZ$9,FALSE)-Y193)</f>
        <v>#N/A</v>
      </c>
      <c r="CA193" s="340" t="e">
        <f>IF(Z193="-","-",VLOOKUP($A193,KALBat!$A$10:$AR$1193,CA$9,FALSE)-Z193)</f>
        <v>#N/A</v>
      </c>
      <c r="CB193" s="340" t="e">
        <f>IF(AA193="-","-",VLOOKUP($A193,KALBat!$A$10:$AR$1193,CB$9,FALSE)-AA193)</f>
        <v>#N/A</v>
      </c>
      <c r="CC193" s="340" t="e">
        <f>IF(AB193="-","-",VLOOKUP($A193,KALBat!$A$10:$AR$1193,CC$9,FALSE)-AB193)</f>
        <v>#N/A</v>
      </c>
      <c r="CD193" s="340" t="e">
        <f>IF(AC193="-","-",VLOOKUP($A193,KALBat!$A$10:$AR$1193,CD$9,FALSE)-AC193)</f>
        <v>#N/A</v>
      </c>
      <c r="CE193" s="340" t="e">
        <f>IF(AD193="-","-",VLOOKUP($A193,KALBat!$A$10:$AR$1193,CE$9,FALSE)-AD193)</f>
        <v>#N/A</v>
      </c>
      <c r="CF193" s="340" t="e">
        <f>IF(AE193="-","-",VLOOKUP($A193,KALBat!$A$10:$AR$1193,CF$9,FALSE)-AE193)</f>
        <v>#N/A</v>
      </c>
      <c r="CG193" s="340" t="str">
        <f>IF(AF193="-","-",VLOOKUP($A193,KALBat!$A$10:$AR$1193,CG$9,FALSE)-AF193)</f>
        <v>-</v>
      </c>
      <c r="CH193" s="340" t="str">
        <f>IF(AG193="-","-",VLOOKUP($A193,KALBat!$A$10:$AR$1193,CH$9,FALSE)-AG193)</f>
        <v>-</v>
      </c>
      <c r="CI193" s="340" t="str">
        <f>IF(AH193="-","-",VLOOKUP($A193,KALBat!$A$10:$AR$1193,CI$9,FALSE)-AH193)</f>
        <v>-</v>
      </c>
      <c r="CJ193" s="340" t="str">
        <f>IF(AI193="-","-",VLOOKUP($A193,KALBat!$A$10:$AR$1193,CJ$9,FALSE)-AI193)</f>
        <v>-</v>
      </c>
      <c r="CK193" s="340" t="str">
        <f>IF(AJ193="-","-",VLOOKUP($A193,KALBat!$A$10:$AR$1193,CK$9,FALSE)-AJ193)</f>
        <v>-</v>
      </c>
      <c r="CL193" s="340" t="str">
        <f>IF(AK193="-","-",VLOOKUP($A193,KALBat!$A$10:$AR$1193,CL$9,FALSE)-AK193)</f>
        <v>-</v>
      </c>
      <c r="CM193" s="340" t="str">
        <f>IF(AL193="-","-",VLOOKUP($A193,KALBat!$A$10:$AR$1193,CM$9,FALSE)-AL193)</f>
        <v>-</v>
      </c>
      <c r="CN193" s="340" t="str">
        <f>IF(AM193="-","-",VLOOKUP($A193,KALBat!$A$10:$AR$1193,CN$9,FALSE)-AM193)</f>
        <v>-</v>
      </c>
      <c r="CO193" s="340" t="e">
        <f>IF(AN193="-","-",VLOOKUP($A193,KALBat!$A$10:$AR$1193,CO$9,FALSE)-AN193)</f>
        <v>#N/A</v>
      </c>
      <c r="CP193" s="340" t="e">
        <f>IF(AO193="-","-",VLOOKUP($A193,KALBat!$A$10:$AR$1193,CP$9,FALSE)-AO193)</f>
        <v>#N/A</v>
      </c>
      <c r="CQ193" s="340" t="e">
        <f>IF(AP193="-","-",VLOOKUP($A193,KALBat!$A$10:$AR$1193,CQ$9,FALSE)-AP193)</f>
        <v>#N/A</v>
      </c>
      <c r="CR193" s="340" t="e">
        <f t="shared" si="216"/>
        <v>#N/A</v>
      </c>
      <c r="CS193" s="340" t="e">
        <f t="shared" si="217"/>
        <v>#N/A</v>
      </c>
      <c r="CT193" s="340" t="e">
        <f t="shared" si="218"/>
        <v>#N/A</v>
      </c>
      <c r="CU193" s="340" t="e">
        <f t="shared" si="219"/>
        <v>#N/A</v>
      </c>
      <c r="CV193" s="340" t="e">
        <f t="shared" si="220"/>
        <v>#N/A</v>
      </c>
    </row>
    <row r="194" spans="1:100" x14ac:dyDescent="0.25">
      <c r="A194" s="340" t="str">
        <f t="shared" ref="A194:A202" si="221">H194&amp;" "&amp;I194</f>
        <v>Albert Soto</v>
      </c>
      <c r="B194" s="339"/>
      <c r="C194" s="339"/>
      <c r="D194" s="339" t="str">
        <f t="shared" ref="D194:D202" si="222">IF(BJ194=1,3,IF(BK194=1,4,IF(BH194=1,1,IF(BL194=1,5,IF(BI194=1,2,IF(BM194=1,6,IF(BN194=1,7,IF(BO194=1,8,IF(BP194=1,9,"-")))))))))</f>
        <v>-</v>
      </c>
      <c r="E194" s="339" t="str">
        <f t="shared" ref="E194:E202" si="223">IF(BA194=1,3,IF(BB194=1,4,IF(AY194=1,1,IF(BC194=1,5,IF(AZ194=1,2,IF(BD194=1,6,IF(BE194=1,7,IF(BF194=1,8,IF(BG194=1,9,"-")))))))))</f>
        <v>-</v>
      </c>
      <c r="F194" s="339" t="str">
        <f t="shared" ref="F194:F202" si="224">IF(OR(Q194&gt;7,AND(Q194&gt;4,R194&gt;5)),"K","T")</f>
        <v>K</v>
      </c>
      <c r="G194" t="s">
        <v>98</v>
      </c>
      <c r="H194" t="s">
        <v>571</v>
      </c>
      <c r="I194" s="339" t="s">
        <v>841</v>
      </c>
      <c r="J194" t="s">
        <v>531</v>
      </c>
      <c r="K194" t="s">
        <v>295</v>
      </c>
      <c r="L194">
        <v>21</v>
      </c>
      <c r="M194" t="s">
        <v>94</v>
      </c>
      <c r="N194" t="s">
        <v>93</v>
      </c>
      <c r="O194" t="s">
        <v>40</v>
      </c>
      <c r="P194" s="3" t="s">
        <v>40</v>
      </c>
      <c r="Q194" t="s">
        <v>215</v>
      </c>
      <c r="R194" s="3" t="s">
        <v>214</v>
      </c>
      <c r="S194">
        <v>1</v>
      </c>
      <c r="T194">
        <v>3</v>
      </c>
      <c r="U194">
        <v>2</v>
      </c>
      <c r="V194">
        <v>2</v>
      </c>
      <c r="W194" s="3">
        <v>1</v>
      </c>
      <c r="X194">
        <v>1</v>
      </c>
      <c r="Y194">
        <v>3</v>
      </c>
      <c r="Z194">
        <v>4</v>
      </c>
      <c r="AA194">
        <v>2</v>
      </c>
      <c r="AB194" s="3">
        <v>3</v>
      </c>
      <c r="AC194">
        <v>7</v>
      </c>
      <c r="AD194">
        <v>2</v>
      </c>
      <c r="AE194">
        <v>1</v>
      </c>
      <c r="AF194" t="s">
        <v>35</v>
      </c>
      <c r="AG194" t="s">
        <v>35</v>
      </c>
      <c r="AH194" t="s">
        <v>35</v>
      </c>
      <c r="AI194" t="s">
        <v>35</v>
      </c>
      <c r="AJ194" t="s">
        <v>35</v>
      </c>
      <c r="AK194" t="s">
        <v>35</v>
      </c>
      <c r="AL194" t="s">
        <v>35</v>
      </c>
      <c r="AM194" s="3" t="s">
        <v>35</v>
      </c>
      <c r="AN194">
        <v>1</v>
      </c>
      <c r="AO194">
        <v>1</v>
      </c>
      <c r="AP194" s="3">
        <v>1</v>
      </c>
      <c r="AQ194" t="s">
        <v>35</v>
      </c>
      <c r="AR194" s="3">
        <v>0</v>
      </c>
      <c r="AS194" s="22">
        <f t="shared" ref="AS194:AS202" si="225">AVERAGE(S194,U194,V194)+IF(OR(S194&gt;7,AND(S194&gt;5,V194&gt;5)),0.5,0)+IF(U194&gt;7,0.25,0)+IF(S194&lt;6,-0.5*(6-S194),0)</f>
        <v>-0.83333333333333326</v>
      </c>
      <c r="AT194" s="23" t="str">
        <f t="shared" ref="AT194:AT202" si="226">IF(AS194&gt;9,"SuperStar",IF(AS194&gt;8,"Star",IF(AS194&gt;6.5,"GoodReg",IF(AS194&gt;5,"Reg",IF(AS194&gt;4,"Bench","Minors")))))</f>
        <v>Minors</v>
      </c>
      <c r="AU194" s="22">
        <f t="shared" ref="AU194:AU202" si="227">AVERAGE(X194,Z194,AA194)+IF(OR(X194&gt;7,AND(X194&gt;5,AA194&gt;5)),0.5,0)+IF(Z194&gt;7,0.25,0)+IF(X194&lt;6,-0.5*(6-X194),0)</f>
        <v>-0.16666666666666652</v>
      </c>
      <c r="AV194" s="22" t="str">
        <f t="shared" ref="AV194:AV202" si="228">IF(AU194&gt;9,"SuperStar",IF(AU194&gt;8,"Star",IF(AU194&gt;6.5,"GoodReg",IF(AU194&gt;5,"Reg",IF(AU194&gt;4,"Bench","Minors")))))</f>
        <v>Minors</v>
      </c>
      <c r="AW194" s="23">
        <f t="shared" ref="AW194:AW202" si="229">MIN(AS194+(MAX(0,25-L194))^1.5,AU194)</f>
        <v>-0.16666666666666652</v>
      </c>
      <c r="AX194" s="23" t="str">
        <f t="shared" ref="AX194:AX202" si="230">IF(AW194&gt;9,"SuperStar",IF(AW194&gt;8,"Star",IF(AW194&gt;6.5,"GoodReg",IF(AW194&gt;5,"Reg",IF(AW194&gt;4,"Bench","Minors")))))</f>
        <v>Minors</v>
      </c>
      <c r="AY194" s="64">
        <f t="shared" ref="AY194:AY202" si="231">IF(AND(OR(S194+V194&gt;12,AND(S194&gt;6,V194&gt;6)),AN194&gt;6,OR(AO194&gt;=AN194,AO194&gt;6)),1,0)</f>
        <v>0</v>
      </c>
      <c r="AZ194" s="65">
        <f t="shared" ref="AZ194:AZ202" si="232">IF(OR(AND(S194&gt;6,W194&gt;6),S194+V194&gt;12),1,0)</f>
        <v>0</v>
      </c>
      <c r="BA194" s="65">
        <f t="shared" ref="BA194:BA202" si="233">IF(AND(S194&gt;6,U194&gt;6,V194&gt;6),1,0)</f>
        <v>0</v>
      </c>
      <c r="BB194" s="65">
        <f t="shared" ref="BB194:BB202" si="234">IF(AND(U194&gt;7,OR(S194&gt;6,V194&gt;6)),1,0)</f>
        <v>0</v>
      </c>
      <c r="BC194" s="65">
        <f t="shared" ref="BC194:BC202" si="235">IF(AND(U194&gt;6,OR(S194&gt;6,V194&gt;6)),1,0)</f>
        <v>0</v>
      </c>
      <c r="BD194" s="65">
        <f t="shared" ref="BD194:BD202" si="236">IF(AND(OR(S194&gt;6,U194&gt;6),OR(S194&gt;6,V194&gt;6)),1,0)</f>
        <v>0</v>
      </c>
      <c r="BE194" s="65">
        <f t="shared" ref="BE194:BE202" si="237">IF(AND(S194&gt;4,OR(S194&gt;6,U194&gt;6,V194&gt;6)),1,0)</f>
        <v>0</v>
      </c>
      <c r="BF194" s="65">
        <f t="shared" ref="BF194:BF202" si="238">IF(AND(S194&gt;4,OR(S194&gt;6,T194&gt;6,U194&gt;6,V194&gt;6)),1,0)</f>
        <v>0</v>
      </c>
      <c r="BG194" s="21">
        <f t="shared" ref="BG194:BG202" si="239">IF(AND(S194&gt;4,MAX(S194:W194)&gt;6),1,0)</f>
        <v>0</v>
      </c>
      <c r="BH194" s="64">
        <f t="shared" ref="BH194:BH202" si="240">IF(AND(OR(X194+AA194&gt;12,AND(X194&gt;6,AA194&gt;6)),AN194&gt;6,OR(AO194&gt;=AN194,AO194&gt;6)),1,0)</f>
        <v>0</v>
      </c>
      <c r="BI194" s="65">
        <f t="shared" ref="BI194:BI202" si="241">IF(OR(AND(X194&gt;6,AB194&gt;6),X194+AA194&gt;12),1,0)</f>
        <v>0</v>
      </c>
      <c r="BJ194" s="65">
        <f t="shared" ref="BJ194:BJ202" si="242">IF(AND(X194&gt;6,Z194&gt;6,AA194&gt;6),1,0)</f>
        <v>0</v>
      </c>
      <c r="BK194" s="65">
        <f t="shared" ref="BK194:BK202" si="243">IF(AND(Z194&gt;7,OR(X194&gt;6,AA194&gt;6)),1,0)</f>
        <v>0</v>
      </c>
      <c r="BL194" s="65">
        <f t="shared" ref="BL194:BL202" si="244">IF(AND(Z194&gt;6,OR(X194&gt;6,AA194&gt;6)),1,0)</f>
        <v>0</v>
      </c>
      <c r="BM194" s="65">
        <f t="shared" ref="BM194:BM202" si="245">IF(AND(OR(X194&gt;6,Z194&gt;6),OR(X194&gt;6,AA194&gt;6)),1,0)</f>
        <v>0</v>
      </c>
      <c r="BN194" s="65">
        <f t="shared" ref="BN194:BN202" si="246">IF(AND(X194&gt;4,OR(X194&gt;6,Z194&gt;6,AA194&gt;6)),1,0)</f>
        <v>0</v>
      </c>
      <c r="BO194" s="65">
        <f t="shared" ref="BO194:BO202" si="247">IF(AND(X194&gt;4,OR(X194&gt;6,Y194&gt;6,Z194&gt;6,AA194&gt;6)),1,0)</f>
        <v>0</v>
      </c>
      <c r="BP194" s="21">
        <f t="shared" ref="BP194:BP202" si="248">IF(AND(X194&gt;4,MAX(X194:AB194)&gt;6),1,0)</f>
        <v>0</v>
      </c>
      <c r="BQ194" s="21">
        <f t="shared" ref="BQ194:BQ202" si="249">IF(AVERAGE(AN194:AO194)&gt;9,1,0)+IF(AVERAGE(AN194:AO194)&gt;7,1,0)+IF(AN194&gt;7,1,0)+IF(AO194&gt;7,1,0)+IF(AP194&gt;8,1,0)+IF(AP194&gt;6,1,0)</f>
        <v>0</v>
      </c>
      <c r="BR194" s="24">
        <f t="shared" ref="BR194:BR202" si="250">IF(OR(MAX(AF194,AG194,AK194,AM194)&gt;6,MAX(AH194,AI194,AJ194,AL194)&gt;7),2,IF(MAX(AF194:AM194)&gt;4,1,0))</f>
        <v>0</v>
      </c>
      <c r="BS194" s="20" t="str">
        <f t="shared" ref="BS194:BS202" si="251">IF(AR194=1,"Yes","")</f>
        <v/>
      </c>
      <c r="BT194" s="340" t="e">
        <f>IF(S194="-","-",VLOOKUP($A194,KALBat!$A$10:$AR$1193,BT$9,FALSE)-S194)</f>
        <v>#N/A</v>
      </c>
      <c r="BU194" s="340" t="e">
        <f>IF(T194="-","-",VLOOKUP($A194,KALBat!$A$10:$AR$1193,BU$9,FALSE)-T194)</f>
        <v>#N/A</v>
      </c>
      <c r="BV194" s="340" t="e">
        <f>IF(U194="-","-",VLOOKUP($A194,KALBat!$A$10:$AR$1193,BV$9,FALSE)-U194)</f>
        <v>#N/A</v>
      </c>
      <c r="BW194" s="340" t="e">
        <f>IF(V194="-","-",VLOOKUP($A194,KALBat!$A$10:$AR$1193,BW$9,FALSE)-V194)</f>
        <v>#N/A</v>
      </c>
      <c r="BX194" s="340" t="e">
        <f>IF(W194="-","-",VLOOKUP($A194,KALBat!$A$10:$AR$1193,BX$9,FALSE)-W194)</f>
        <v>#N/A</v>
      </c>
      <c r="BY194" s="340" t="e">
        <f>IF(X194="-","-",VLOOKUP($A194,KALBat!$A$10:$AR$1193,BY$9,FALSE)-X194)</f>
        <v>#N/A</v>
      </c>
      <c r="BZ194" s="340" t="e">
        <f>IF(Y194="-","-",VLOOKUP($A194,KALBat!$A$10:$AR$1193,BZ$9,FALSE)-Y194)</f>
        <v>#N/A</v>
      </c>
      <c r="CA194" s="340" t="e">
        <f>IF(Z194="-","-",VLOOKUP($A194,KALBat!$A$10:$AR$1193,CA$9,FALSE)-Z194)</f>
        <v>#N/A</v>
      </c>
      <c r="CB194" s="340" t="e">
        <f>IF(AA194="-","-",VLOOKUP($A194,KALBat!$A$10:$AR$1193,CB$9,FALSE)-AA194)</f>
        <v>#N/A</v>
      </c>
      <c r="CC194" s="340" t="e">
        <f>IF(AB194="-","-",VLOOKUP($A194,KALBat!$A$10:$AR$1193,CC$9,FALSE)-AB194)</f>
        <v>#N/A</v>
      </c>
      <c r="CD194" s="340" t="e">
        <f>IF(AC194="-","-",VLOOKUP($A194,KALBat!$A$10:$AR$1193,CD$9,FALSE)-AC194)</f>
        <v>#N/A</v>
      </c>
      <c r="CE194" s="340" t="e">
        <f>IF(AD194="-","-",VLOOKUP($A194,KALBat!$A$10:$AR$1193,CE$9,FALSE)-AD194)</f>
        <v>#N/A</v>
      </c>
      <c r="CF194" s="340" t="e">
        <f>IF(AE194="-","-",VLOOKUP($A194,KALBat!$A$10:$AR$1193,CF$9,FALSE)-AE194)</f>
        <v>#N/A</v>
      </c>
      <c r="CG194" s="340" t="str">
        <f>IF(AF194="-","-",VLOOKUP($A194,KALBat!$A$10:$AR$1193,CG$9,FALSE)-AF194)</f>
        <v>-</v>
      </c>
      <c r="CH194" s="340" t="str">
        <f>IF(AG194="-","-",VLOOKUP($A194,KALBat!$A$10:$AR$1193,CH$9,FALSE)-AG194)</f>
        <v>-</v>
      </c>
      <c r="CI194" s="340" t="str">
        <f>IF(AH194="-","-",VLOOKUP($A194,KALBat!$A$10:$AR$1193,CI$9,FALSE)-AH194)</f>
        <v>-</v>
      </c>
      <c r="CJ194" s="340" t="str">
        <f>IF(AI194="-","-",VLOOKUP($A194,KALBat!$A$10:$AR$1193,CJ$9,FALSE)-AI194)</f>
        <v>-</v>
      </c>
      <c r="CK194" s="340" t="str">
        <f>IF(AJ194="-","-",VLOOKUP($A194,KALBat!$A$10:$AR$1193,CK$9,FALSE)-AJ194)</f>
        <v>-</v>
      </c>
      <c r="CL194" s="340" t="str">
        <f>IF(AK194="-","-",VLOOKUP($A194,KALBat!$A$10:$AR$1193,CL$9,FALSE)-AK194)</f>
        <v>-</v>
      </c>
      <c r="CM194" s="340" t="str">
        <f>IF(AL194="-","-",VLOOKUP($A194,KALBat!$A$10:$AR$1193,CM$9,FALSE)-AL194)</f>
        <v>-</v>
      </c>
      <c r="CN194" s="340" t="str">
        <f>IF(AM194="-","-",VLOOKUP($A194,KALBat!$A$10:$AR$1193,CN$9,FALSE)-AM194)</f>
        <v>-</v>
      </c>
      <c r="CO194" s="340" t="e">
        <f>IF(AN194="-","-",VLOOKUP($A194,KALBat!$A$10:$AR$1193,CO$9,FALSE)-AN194)</f>
        <v>#N/A</v>
      </c>
      <c r="CP194" s="340" t="e">
        <f>IF(AO194="-","-",VLOOKUP($A194,KALBat!$A$10:$AR$1193,CP$9,FALSE)-AO194)</f>
        <v>#N/A</v>
      </c>
      <c r="CQ194" s="340" t="e">
        <f>IF(AP194="-","-",VLOOKUP($A194,KALBat!$A$10:$AR$1193,CQ$9,FALSE)-AP194)</f>
        <v>#N/A</v>
      </c>
      <c r="CR194" s="340" t="e">
        <f t="shared" ref="CR194:CR202" si="252">SUM(BT194:BX194)</f>
        <v>#N/A</v>
      </c>
      <c r="CS194" s="340" t="e">
        <f t="shared" ref="CS194:CS202" si="253">SUM(BY194:CC194)</f>
        <v>#N/A</v>
      </c>
      <c r="CT194" s="340" t="e">
        <f t="shared" ref="CT194:CT202" si="254">SUM(CD194:CN194)</f>
        <v>#N/A</v>
      </c>
      <c r="CU194" s="340" t="e">
        <f t="shared" ref="CU194:CU202" si="255">SUM(CO194:CQ194)</f>
        <v>#N/A</v>
      </c>
      <c r="CV194" s="340" t="e">
        <f t="shared" ref="CV194:CV202" si="256">SUM(CR194:CU194)</f>
        <v>#N/A</v>
      </c>
    </row>
    <row r="195" spans="1:100" x14ac:dyDescent="0.25">
      <c r="A195" s="340" t="str">
        <f t="shared" si="221"/>
        <v>Alberto Tapia</v>
      </c>
      <c r="B195" s="339"/>
      <c r="C195" s="339"/>
      <c r="D195" s="339" t="str">
        <f t="shared" si="222"/>
        <v>-</v>
      </c>
      <c r="E195" s="339" t="str">
        <f t="shared" si="223"/>
        <v>-</v>
      </c>
      <c r="F195" s="339" t="str">
        <f t="shared" si="224"/>
        <v>K</v>
      </c>
      <c r="G195" t="s">
        <v>98</v>
      </c>
      <c r="H195" t="s">
        <v>721</v>
      </c>
      <c r="I195" s="339" t="s">
        <v>722</v>
      </c>
      <c r="J195" t="s">
        <v>553</v>
      </c>
      <c r="K195" t="s">
        <v>200</v>
      </c>
      <c r="L195">
        <v>21</v>
      </c>
      <c r="M195" t="s">
        <v>94</v>
      </c>
      <c r="N195" t="s">
        <v>94</v>
      </c>
      <c r="O195" t="s">
        <v>40</v>
      </c>
      <c r="P195" s="3" t="s">
        <v>40</v>
      </c>
      <c r="Q195" t="s">
        <v>215</v>
      </c>
      <c r="R195" s="3" t="s">
        <v>214</v>
      </c>
      <c r="S195">
        <v>1</v>
      </c>
      <c r="T195">
        <v>2</v>
      </c>
      <c r="U195">
        <v>1</v>
      </c>
      <c r="V195">
        <v>1</v>
      </c>
      <c r="W195" s="3">
        <v>2</v>
      </c>
      <c r="X195">
        <v>1</v>
      </c>
      <c r="Y195">
        <v>2</v>
      </c>
      <c r="Z195">
        <v>3</v>
      </c>
      <c r="AA195">
        <v>2</v>
      </c>
      <c r="AB195" s="3">
        <v>3</v>
      </c>
      <c r="AC195">
        <v>6</v>
      </c>
      <c r="AD195">
        <v>5</v>
      </c>
      <c r="AE195">
        <v>1</v>
      </c>
      <c r="AF195" t="s">
        <v>35</v>
      </c>
      <c r="AG195" t="s">
        <v>35</v>
      </c>
      <c r="AH195" t="s">
        <v>35</v>
      </c>
      <c r="AI195" t="s">
        <v>35</v>
      </c>
      <c r="AJ195" t="s">
        <v>35</v>
      </c>
      <c r="AK195" t="s">
        <v>35</v>
      </c>
      <c r="AL195" t="s">
        <v>35</v>
      </c>
      <c r="AM195" s="3" t="s">
        <v>35</v>
      </c>
      <c r="AN195">
        <v>2</v>
      </c>
      <c r="AO195">
        <v>1</v>
      </c>
      <c r="AP195" s="3">
        <v>1</v>
      </c>
      <c r="AQ195" t="s">
        <v>35</v>
      </c>
      <c r="AR195" s="3">
        <v>0</v>
      </c>
      <c r="AS195" s="22">
        <f t="shared" si="225"/>
        <v>-1.5</v>
      </c>
      <c r="AT195" s="23" t="str">
        <f t="shared" si="226"/>
        <v>Minors</v>
      </c>
      <c r="AU195" s="22">
        <f t="shared" si="227"/>
        <v>-0.5</v>
      </c>
      <c r="AV195" s="22" t="str">
        <f t="shared" si="228"/>
        <v>Minors</v>
      </c>
      <c r="AW195" s="23">
        <f t="shared" si="229"/>
        <v>-0.5</v>
      </c>
      <c r="AX195" s="23" t="str">
        <f t="shared" si="230"/>
        <v>Minors</v>
      </c>
      <c r="AY195" s="64">
        <f t="shared" si="231"/>
        <v>0</v>
      </c>
      <c r="AZ195" s="65">
        <f t="shared" si="232"/>
        <v>0</v>
      </c>
      <c r="BA195" s="65">
        <f t="shared" si="233"/>
        <v>0</v>
      </c>
      <c r="BB195" s="65">
        <f t="shared" si="234"/>
        <v>0</v>
      </c>
      <c r="BC195" s="65">
        <f t="shared" si="235"/>
        <v>0</v>
      </c>
      <c r="BD195" s="65">
        <f t="shared" si="236"/>
        <v>0</v>
      </c>
      <c r="BE195" s="65">
        <f t="shared" si="237"/>
        <v>0</v>
      </c>
      <c r="BF195" s="65">
        <f t="shared" si="238"/>
        <v>0</v>
      </c>
      <c r="BG195" s="21">
        <f t="shared" si="239"/>
        <v>0</v>
      </c>
      <c r="BH195" s="64">
        <f t="shared" si="240"/>
        <v>0</v>
      </c>
      <c r="BI195" s="65">
        <f t="shared" si="241"/>
        <v>0</v>
      </c>
      <c r="BJ195" s="65">
        <f t="shared" si="242"/>
        <v>0</v>
      </c>
      <c r="BK195" s="65">
        <f t="shared" si="243"/>
        <v>0</v>
      </c>
      <c r="BL195" s="65">
        <f t="shared" si="244"/>
        <v>0</v>
      </c>
      <c r="BM195" s="65">
        <f t="shared" si="245"/>
        <v>0</v>
      </c>
      <c r="BN195" s="65">
        <f t="shared" si="246"/>
        <v>0</v>
      </c>
      <c r="BO195" s="65">
        <f t="shared" si="247"/>
        <v>0</v>
      </c>
      <c r="BP195" s="21">
        <f t="shared" si="248"/>
        <v>0</v>
      </c>
      <c r="BQ195" s="21">
        <f t="shared" si="249"/>
        <v>0</v>
      </c>
      <c r="BR195" s="24">
        <f t="shared" si="250"/>
        <v>0</v>
      </c>
      <c r="BS195" s="20" t="str">
        <f t="shared" si="251"/>
        <v/>
      </c>
      <c r="BT195" s="340" t="e">
        <f>IF(S195="-","-",VLOOKUP($A195,KALBat!$A$10:$AR$1193,BT$9,FALSE)-S195)</f>
        <v>#N/A</v>
      </c>
      <c r="BU195" s="340" t="e">
        <f>IF(T195="-","-",VLOOKUP($A195,KALBat!$A$10:$AR$1193,BU$9,FALSE)-T195)</f>
        <v>#N/A</v>
      </c>
      <c r="BV195" s="340" t="e">
        <f>IF(U195="-","-",VLOOKUP($A195,KALBat!$A$10:$AR$1193,BV$9,FALSE)-U195)</f>
        <v>#N/A</v>
      </c>
      <c r="BW195" s="340" t="e">
        <f>IF(V195="-","-",VLOOKUP($A195,KALBat!$A$10:$AR$1193,BW$9,FALSE)-V195)</f>
        <v>#N/A</v>
      </c>
      <c r="BX195" s="340" t="e">
        <f>IF(W195="-","-",VLOOKUP($A195,KALBat!$A$10:$AR$1193,BX$9,FALSE)-W195)</f>
        <v>#N/A</v>
      </c>
      <c r="BY195" s="340" t="e">
        <f>IF(X195="-","-",VLOOKUP($A195,KALBat!$A$10:$AR$1193,BY$9,FALSE)-X195)</f>
        <v>#N/A</v>
      </c>
      <c r="BZ195" s="340" t="e">
        <f>IF(Y195="-","-",VLOOKUP($A195,KALBat!$A$10:$AR$1193,BZ$9,FALSE)-Y195)</f>
        <v>#N/A</v>
      </c>
      <c r="CA195" s="340" t="e">
        <f>IF(Z195="-","-",VLOOKUP($A195,KALBat!$A$10:$AR$1193,CA$9,FALSE)-Z195)</f>
        <v>#N/A</v>
      </c>
      <c r="CB195" s="340" t="e">
        <f>IF(AA195="-","-",VLOOKUP($A195,KALBat!$A$10:$AR$1193,CB$9,FALSE)-AA195)</f>
        <v>#N/A</v>
      </c>
      <c r="CC195" s="340" t="e">
        <f>IF(AB195="-","-",VLOOKUP($A195,KALBat!$A$10:$AR$1193,CC$9,FALSE)-AB195)</f>
        <v>#N/A</v>
      </c>
      <c r="CD195" s="340" t="e">
        <f>IF(AC195="-","-",VLOOKUP($A195,KALBat!$A$10:$AR$1193,CD$9,FALSE)-AC195)</f>
        <v>#N/A</v>
      </c>
      <c r="CE195" s="340" t="e">
        <f>IF(AD195="-","-",VLOOKUP($A195,KALBat!$A$10:$AR$1193,CE$9,FALSE)-AD195)</f>
        <v>#N/A</v>
      </c>
      <c r="CF195" s="340" t="e">
        <f>IF(AE195="-","-",VLOOKUP($A195,KALBat!$A$10:$AR$1193,CF$9,FALSE)-AE195)</f>
        <v>#N/A</v>
      </c>
      <c r="CG195" s="340" t="str">
        <f>IF(AF195="-","-",VLOOKUP($A195,KALBat!$A$10:$AR$1193,CG$9,FALSE)-AF195)</f>
        <v>-</v>
      </c>
      <c r="CH195" s="340" t="str">
        <f>IF(AG195="-","-",VLOOKUP($A195,KALBat!$A$10:$AR$1193,CH$9,FALSE)-AG195)</f>
        <v>-</v>
      </c>
      <c r="CI195" s="340" t="str">
        <f>IF(AH195="-","-",VLOOKUP($A195,KALBat!$A$10:$AR$1193,CI$9,FALSE)-AH195)</f>
        <v>-</v>
      </c>
      <c r="CJ195" s="340" t="str">
        <f>IF(AI195="-","-",VLOOKUP($A195,KALBat!$A$10:$AR$1193,CJ$9,FALSE)-AI195)</f>
        <v>-</v>
      </c>
      <c r="CK195" s="340" t="str">
        <f>IF(AJ195="-","-",VLOOKUP($A195,KALBat!$A$10:$AR$1193,CK$9,FALSE)-AJ195)</f>
        <v>-</v>
      </c>
      <c r="CL195" s="340" t="str">
        <f>IF(AK195="-","-",VLOOKUP($A195,KALBat!$A$10:$AR$1193,CL$9,FALSE)-AK195)</f>
        <v>-</v>
      </c>
      <c r="CM195" s="340" t="str">
        <f>IF(AL195="-","-",VLOOKUP($A195,KALBat!$A$10:$AR$1193,CM$9,FALSE)-AL195)</f>
        <v>-</v>
      </c>
      <c r="CN195" s="340" t="str">
        <f>IF(AM195="-","-",VLOOKUP($A195,KALBat!$A$10:$AR$1193,CN$9,FALSE)-AM195)</f>
        <v>-</v>
      </c>
      <c r="CO195" s="340" t="e">
        <f>IF(AN195="-","-",VLOOKUP($A195,KALBat!$A$10:$AR$1193,CO$9,FALSE)-AN195)</f>
        <v>#N/A</v>
      </c>
      <c r="CP195" s="340" t="e">
        <f>IF(AO195="-","-",VLOOKUP($A195,KALBat!$A$10:$AR$1193,CP$9,FALSE)-AO195)</f>
        <v>#N/A</v>
      </c>
      <c r="CQ195" s="340" t="e">
        <f>IF(AP195="-","-",VLOOKUP($A195,KALBat!$A$10:$AR$1193,CQ$9,FALSE)-AP195)</f>
        <v>#N/A</v>
      </c>
      <c r="CR195" s="340" t="e">
        <f t="shared" si="252"/>
        <v>#N/A</v>
      </c>
      <c r="CS195" s="340" t="e">
        <f t="shared" si="253"/>
        <v>#N/A</v>
      </c>
      <c r="CT195" s="340" t="e">
        <f t="shared" si="254"/>
        <v>#N/A</v>
      </c>
      <c r="CU195" s="340" t="e">
        <f t="shared" si="255"/>
        <v>#N/A</v>
      </c>
      <c r="CV195" s="340" t="e">
        <f t="shared" si="256"/>
        <v>#N/A</v>
      </c>
    </row>
    <row r="196" spans="1:100" x14ac:dyDescent="0.25">
      <c r="A196" s="340" t="str">
        <f t="shared" si="221"/>
        <v>Ricardo Trujillo</v>
      </c>
      <c r="B196" s="339"/>
      <c r="C196" s="339"/>
      <c r="D196" s="339" t="str">
        <f t="shared" si="222"/>
        <v>-</v>
      </c>
      <c r="E196" s="339" t="str">
        <f t="shared" si="223"/>
        <v>-</v>
      </c>
      <c r="F196" s="339" t="str">
        <f t="shared" si="224"/>
        <v>K</v>
      </c>
      <c r="G196" t="s">
        <v>98</v>
      </c>
      <c r="H196" t="s">
        <v>727</v>
      </c>
      <c r="I196" s="339" t="s">
        <v>728</v>
      </c>
      <c r="J196" t="s">
        <v>528</v>
      </c>
      <c r="K196" t="s">
        <v>198</v>
      </c>
      <c r="L196">
        <v>24</v>
      </c>
      <c r="M196" t="s">
        <v>96</v>
      </c>
      <c r="N196" t="s">
        <v>94</v>
      </c>
      <c r="O196" t="s">
        <v>40</v>
      </c>
      <c r="P196" s="3" t="s">
        <v>40</v>
      </c>
      <c r="Q196" t="s">
        <v>215</v>
      </c>
      <c r="R196" s="3" t="s">
        <v>215</v>
      </c>
      <c r="S196">
        <v>1</v>
      </c>
      <c r="T196">
        <v>3</v>
      </c>
      <c r="U196">
        <v>2</v>
      </c>
      <c r="V196">
        <v>7</v>
      </c>
      <c r="W196" s="3">
        <v>1</v>
      </c>
      <c r="X196">
        <v>1</v>
      </c>
      <c r="Y196">
        <v>3</v>
      </c>
      <c r="Z196">
        <v>3</v>
      </c>
      <c r="AA196">
        <v>7</v>
      </c>
      <c r="AB196" s="3">
        <v>1</v>
      </c>
      <c r="AC196">
        <v>4</v>
      </c>
      <c r="AD196">
        <v>4</v>
      </c>
      <c r="AE196">
        <v>1</v>
      </c>
      <c r="AF196" t="s">
        <v>35</v>
      </c>
      <c r="AG196" t="s">
        <v>35</v>
      </c>
      <c r="AH196" t="s">
        <v>35</v>
      </c>
      <c r="AI196" t="s">
        <v>35</v>
      </c>
      <c r="AJ196" t="s">
        <v>35</v>
      </c>
      <c r="AK196" t="s">
        <v>35</v>
      </c>
      <c r="AL196" t="s">
        <v>35</v>
      </c>
      <c r="AM196" s="3" t="s">
        <v>35</v>
      </c>
      <c r="AN196">
        <v>1</v>
      </c>
      <c r="AO196">
        <v>1</v>
      </c>
      <c r="AP196" s="3">
        <v>1</v>
      </c>
      <c r="AQ196" t="s">
        <v>35</v>
      </c>
      <c r="AR196" s="3">
        <v>0</v>
      </c>
      <c r="AS196" s="22">
        <f t="shared" si="225"/>
        <v>0.83333333333333348</v>
      </c>
      <c r="AT196" s="23" t="str">
        <f t="shared" si="226"/>
        <v>Minors</v>
      </c>
      <c r="AU196" s="22">
        <f t="shared" si="227"/>
        <v>1.1666666666666665</v>
      </c>
      <c r="AV196" s="22" t="str">
        <f t="shared" si="228"/>
        <v>Minors</v>
      </c>
      <c r="AW196" s="23">
        <f t="shared" si="229"/>
        <v>1.1666666666666665</v>
      </c>
      <c r="AX196" s="23" t="str">
        <f t="shared" si="230"/>
        <v>Minors</v>
      </c>
      <c r="AY196" s="64">
        <f t="shared" si="231"/>
        <v>0</v>
      </c>
      <c r="AZ196" s="65">
        <f t="shared" si="232"/>
        <v>0</v>
      </c>
      <c r="BA196" s="65">
        <f t="shared" si="233"/>
        <v>0</v>
      </c>
      <c r="BB196" s="65">
        <f t="shared" si="234"/>
        <v>0</v>
      </c>
      <c r="BC196" s="65">
        <f t="shared" si="235"/>
        <v>0</v>
      </c>
      <c r="BD196" s="65">
        <f t="shared" si="236"/>
        <v>0</v>
      </c>
      <c r="BE196" s="65">
        <f t="shared" si="237"/>
        <v>0</v>
      </c>
      <c r="BF196" s="65">
        <f t="shared" si="238"/>
        <v>0</v>
      </c>
      <c r="BG196" s="21">
        <f t="shared" si="239"/>
        <v>0</v>
      </c>
      <c r="BH196" s="64">
        <f t="shared" si="240"/>
        <v>0</v>
      </c>
      <c r="BI196" s="65">
        <f t="shared" si="241"/>
        <v>0</v>
      </c>
      <c r="BJ196" s="65">
        <f t="shared" si="242"/>
        <v>0</v>
      </c>
      <c r="BK196" s="65">
        <f t="shared" si="243"/>
        <v>0</v>
      </c>
      <c r="BL196" s="65">
        <f t="shared" si="244"/>
        <v>0</v>
      </c>
      <c r="BM196" s="65">
        <f t="shared" si="245"/>
        <v>0</v>
      </c>
      <c r="BN196" s="65">
        <f t="shared" si="246"/>
        <v>0</v>
      </c>
      <c r="BO196" s="65">
        <f t="shared" si="247"/>
        <v>0</v>
      </c>
      <c r="BP196" s="21">
        <f t="shared" si="248"/>
        <v>0</v>
      </c>
      <c r="BQ196" s="21">
        <f t="shared" si="249"/>
        <v>0</v>
      </c>
      <c r="BR196" s="24">
        <f t="shared" si="250"/>
        <v>0</v>
      </c>
      <c r="BS196" s="20" t="str">
        <f t="shared" si="251"/>
        <v/>
      </c>
      <c r="BT196" s="340" t="e">
        <f>IF(S196="-","-",VLOOKUP($A196,KALBat!$A$10:$AR$1193,BT$9,FALSE)-S196)</f>
        <v>#N/A</v>
      </c>
      <c r="BU196" s="340" t="e">
        <f>IF(T196="-","-",VLOOKUP($A196,KALBat!$A$10:$AR$1193,BU$9,FALSE)-T196)</f>
        <v>#N/A</v>
      </c>
      <c r="BV196" s="340" t="e">
        <f>IF(U196="-","-",VLOOKUP($A196,KALBat!$A$10:$AR$1193,BV$9,FALSE)-U196)</f>
        <v>#N/A</v>
      </c>
      <c r="BW196" s="340" t="e">
        <f>IF(V196="-","-",VLOOKUP($A196,KALBat!$A$10:$AR$1193,BW$9,FALSE)-V196)</f>
        <v>#N/A</v>
      </c>
      <c r="BX196" s="340" t="e">
        <f>IF(W196="-","-",VLOOKUP($A196,KALBat!$A$10:$AR$1193,BX$9,FALSE)-W196)</f>
        <v>#N/A</v>
      </c>
      <c r="BY196" s="340" t="e">
        <f>IF(X196="-","-",VLOOKUP($A196,KALBat!$A$10:$AR$1193,BY$9,FALSE)-X196)</f>
        <v>#N/A</v>
      </c>
      <c r="BZ196" s="340" t="e">
        <f>IF(Y196="-","-",VLOOKUP($A196,KALBat!$A$10:$AR$1193,BZ$9,FALSE)-Y196)</f>
        <v>#N/A</v>
      </c>
      <c r="CA196" s="340" t="e">
        <f>IF(Z196="-","-",VLOOKUP($A196,KALBat!$A$10:$AR$1193,CA$9,FALSE)-Z196)</f>
        <v>#N/A</v>
      </c>
      <c r="CB196" s="340" t="e">
        <f>IF(AA196="-","-",VLOOKUP($A196,KALBat!$A$10:$AR$1193,CB$9,FALSE)-AA196)</f>
        <v>#N/A</v>
      </c>
      <c r="CC196" s="340" t="e">
        <f>IF(AB196="-","-",VLOOKUP($A196,KALBat!$A$10:$AR$1193,CC$9,FALSE)-AB196)</f>
        <v>#N/A</v>
      </c>
      <c r="CD196" s="340" t="e">
        <f>IF(AC196="-","-",VLOOKUP($A196,KALBat!$A$10:$AR$1193,CD$9,FALSE)-AC196)</f>
        <v>#N/A</v>
      </c>
      <c r="CE196" s="340" t="e">
        <f>IF(AD196="-","-",VLOOKUP($A196,KALBat!$A$10:$AR$1193,CE$9,FALSE)-AD196)</f>
        <v>#N/A</v>
      </c>
      <c r="CF196" s="340" t="e">
        <f>IF(AE196="-","-",VLOOKUP($A196,KALBat!$A$10:$AR$1193,CF$9,FALSE)-AE196)</f>
        <v>#N/A</v>
      </c>
      <c r="CG196" s="340" t="str">
        <f>IF(AF196="-","-",VLOOKUP($A196,KALBat!$A$10:$AR$1193,CG$9,FALSE)-AF196)</f>
        <v>-</v>
      </c>
      <c r="CH196" s="340" t="str">
        <f>IF(AG196="-","-",VLOOKUP($A196,KALBat!$A$10:$AR$1193,CH$9,FALSE)-AG196)</f>
        <v>-</v>
      </c>
      <c r="CI196" s="340" t="str">
        <f>IF(AH196="-","-",VLOOKUP($A196,KALBat!$A$10:$AR$1193,CI$9,FALSE)-AH196)</f>
        <v>-</v>
      </c>
      <c r="CJ196" s="340" t="str">
        <f>IF(AI196="-","-",VLOOKUP($A196,KALBat!$A$10:$AR$1193,CJ$9,FALSE)-AI196)</f>
        <v>-</v>
      </c>
      <c r="CK196" s="340" t="str">
        <f>IF(AJ196="-","-",VLOOKUP($A196,KALBat!$A$10:$AR$1193,CK$9,FALSE)-AJ196)</f>
        <v>-</v>
      </c>
      <c r="CL196" s="340" t="str">
        <f>IF(AK196="-","-",VLOOKUP($A196,KALBat!$A$10:$AR$1193,CL$9,FALSE)-AK196)</f>
        <v>-</v>
      </c>
      <c r="CM196" s="340" t="str">
        <f>IF(AL196="-","-",VLOOKUP($A196,KALBat!$A$10:$AR$1193,CM$9,FALSE)-AL196)</f>
        <v>-</v>
      </c>
      <c r="CN196" s="340" t="str">
        <f>IF(AM196="-","-",VLOOKUP($A196,KALBat!$A$10:$AR$1193,CN$9,FALSE)-AM196)</f>
        <v>-</v>
      </c>
      <c r="CO196" s="340" t="e">
        <f>IF(AN196="-","-",VLOOKUP($A196,KALBat!$A$10:$AR$1193,CO$9,FALSE)-AN196)</f>
        <v>#N/A</v>
      </c>
      <c r="CP196" s="340" t="e">
        <f>IF(AO196="-","-",VLOOKUP($A196,KALBat!$A$10:$AR$1193,CP$9,FALSE)-AO196)</f>
        <v>#N/A</v>
      </c>
      <c r="CQ196" s="340" t="e">
        <f>IF(AP196="-","-",VLOOKUP($A196,KALBat!$A$10:$AR$1193,CQ$9,FALSE)-AP196)</f>
        <v>#N/A</v>
      </c>
      <c r="CR196" s="340" t="e">
        <f t="shared" si="252"/>
        <v>#N/A</v>
      </c>
      <c r="CS196" s="340" t="e">
        <f t="shared" si="253"/>
        <v>#N/A</v>
      </c>
      <c r="CT196" s="340" t="e">
        <f t="shared" si="254"/>
        <v>#N/A</v>
      </c>
      <c r="CU196" s="340" t="e">
        <f t="shared" si="255"/>
        <v>#N/A</v>
      </c>
      <c r="CV196" s="340" t="e">
        <f t="shared" si="256"/>
        <v>#N/A</v>
      </c>
    </row>
    <row r="197" spans="1:100" x14ac:dyDescent="0.25">
      <c r="A197" s="340" t="str">
        <f t="shared" si="221"/>
        <v>Szeto Tze</v>
      </c>
      <c r="B197" s="339"/>
      <c r="C197" s="339"/>
      <c r="D197" s="339" t="str">
        <f t="shared" si="222"/>
        <v>-</v>
      </c>
      <c r="E197" s="339" t="str">
        <f t="shared" si="223"/>
        <v>-</v>
      </c>
      <c r="F197" s="339" t="str">
        <f t="shared" si="224"/>
        <v>K</v>
      </c>
      <c r="G197" t="s">
        <v>98</v>
      </c>
      <c r="H197" t="s">
        <v>731</v>
      </c>
      <c r="I197" s="339" t="s">
        <v>732</v>
      </c>
      <c r="J197" t="s">
        <v>468</v>
      </c>
      <c r="K197" t="s">
        <v>18</v>
      </c>
      <c r="L197">
        <v>16</v>
      </c>
      <c r="M197" t="s">
        <v>93</v>
      </c>
      <c r="N197" t="s">
        <v>93</v>
      </c>
      <c r="O197" t="s">
        <v>40</v>
      </c>
      <c r="P197" s="3" t="s">
        <v>40</v>
      </c>
      <c r="Q197" t="s">
        <v>214</v>
      </c>
      <c r="R197" s="3" t="s">
        <v>215</v>
      </c>
      <c r="S197">
        <v>1</v>
      </c>
      <c r="T197">
        <v>1</v>
      </c>
      <c r="U197">
        <v>1</v>
      </c>
      <c r="V197">
        <v>1</v>
      </c>
      <c r="W197" s="3">
        <v>1</v>
      </c>
      <c r="X197">
        <v>1</v>
      </c>
      <c r="Y197">
        <v>3</v>
      </c>
      <c r="Z197">
        <v>1</v>
      </c>
      <c r="AA197">
        <v>4</v>
      </c>
      <c r="AB197" s="3">
        <v>1</v>
      </c>
      <c r="AC197">
        <v>4</v>
      </c>
      <c r="AD197">
        <v>1</v>
      </c>
      <c r="AE197">
        <v>1</v>
      </c>
      <c r="AF197" t="s">
        <v>35</v>
      </c>
      <c r="AG197" t="s">
        <v>35</v>
      </c>
      <c r="AH197" t="s">
        <v>35</v>
      </c>
      <c r="AI197" t="s">
        <v>35</v>
      </c>
      <c r="AJ197" t="s">
        <v>35</v>
      </c>
      <c r="AK197" t="s">
        <v>35</v>
      </c>
      <c r="AL197" t="s">
        <v>35</v>
      </c>
      <c r="AM197" s="3" t="s">
        <v>35</v>
      </c>
      <c r="AN197">
        <v>1</v>
      </c>
      <c r="AO197">
        <v>2</v>
      </c>
      <c r="AP197" s="3">
        <v>1</v>
      </c>
      <c r="AQ197" t="s">
        <v>35</v>
      </c>
      <c r="AR197" s="3">
        <v>0</v>
      </c>
      <c r="AS197" s="22">
        <f t="shared" si="225"/>
        <v>-1.5</v>
      </c>
      <c r="AT197" s="23" t="str">
        <f t="shared" si="226"/>
        <v>Minors</v>
      </c>
      <c r="AU197" s="22">
        <f t="shared" si="227"/>
        <v>-0.5</v>
      </c>
      <c r="AV197" s="22" t="str">
        <f t="shared" si="228"/>
        <v>Minors</v>
      </c>
      <c r="AW197" s="23">
        <f t="shared" si="229"/>
        <v>-0.5</v>
      </c>
      <c r="AX197" s="23" t="str">
        <f t="shared" si="230"/>
        <v>Minors</v>
      </c>
      <c r="AY197" s="64">
        <f t="shared" si="231"/>
        <v>0</v>
      </c>
      <c r="AZ197" s="65">
        <f t="shared" si="232"/>
        <v>0</v>
      </c>
      <c r="BA197" s="65">
        <f t="shared" si="233"/>
        <v>0</v>
      </c>
      <c r="BB197" s="65">
        <f t="shared" si="234"/>
        <v>0</v>
      </c>
      <c r="BC197" s="65">
        <f t="shared" si="235"/>
        <v>0</v>
      </c>
      <c r="BD197" s="65">
        <f t="shared" si="236"/>
        <v>0</v>
      </c>
      <c r="BE197" s="65">
        <f t="shared" si="237"/>
        <v>0</v>
      </c>
      <c r="BF197" s="65">
        <f t="shared" si="238"/>
        <v>0</v>
      </c>
      <c r="BG197" s="21">
        <f t="shared" si="239"/>
        <v>0</v>
      </c>
      <c r="BH197" s="64">
        <f t="shared" si="240"/>
        <v>0</v>
      </c>
      <c r="BI197" s="65">
        <f t="shared" si="241"/>
        <v>0</v>
      </c>
      <c r="BJ197" s="65">
        <f t="shared" si="242"/>
        <v>0</v>
      </c>
      <c r="BK197" s="65">
        <f t="shared" si="243"/>
        <v>0</v>
      </c>
      <c r="BL197" s="65">
        <f t="shared" si="244"/>
        <v>0</v>
      </c>
      <c r="BM197" s="65">
        <f t="shared" si="245"/>
        <v>0</v>
      </c>
      <c r="BN197" s="65">
        <f t="shared" si="246"/>
        <v>0</v>
      </c>
      <c r="BO197" s="65">
        <f t="shared" si="247"/>
        <v>0</v>
      </c>
      <c r="BP197" s="21">
        <f t="shared" si="248"/>
        <v>0</v>
      </c>
      <c r="BQ197" s="21">
        <f t="shared" si="249"/>
        <v>0</v>
      </c>
      <c r="BR197" s="24">
        <f t="shared" si="250"/>
        <v>0</v>
      </c>
      <c r="BS197" s="20" t="str">
        <f t="shared" si="251"/>
        <v/>
      </c>
      <c r="BT197" s="340" t="e">
        <f>IF(S197="-","-",VLOOKUP($A197,KALBat!$A$10:$AR$1193,BT$9,FALSE)-S197)</f>
        <v>#N/A</v>
      </c>
      <c r="BU197" s="340" t="e">
        <f>IF(T197="-","-",VLOOKUP($A197,KALBat!$A$10:$AR$1193,BU$9,FALSE)-T197)</f>
        <v>#N/A</v>
      </c>
      <c r="BV197" s="340" t="e">
        <f>IF(U197="-","-",VLOOKUP($A197,KALBat!$A$10:$AR$1193,BV$9,FALSE)-U197)</f>
        <v>#N/A</v>
      </c>
      <c r="BW197" s="340" t="e">
        <f>IF(V197="-","-",VLOOKUP($A197,KALBat!$A$10:$AR$1193,BW$9,FALSE)-V197)</f>
        <v>#N/A</v>
      </c>
      <c r="BX197" s="340" t="e">
        <f>IF(W197="-","-",VLOOKUP($A197,KALBat!$A$10:$AR$1193,BX$9,FALSE)-W197)</f>
        <v>#N/A</v>
      </c>
      <c r="BY197" s="340" t="e">
        <f>IF(X197="-","-",VLOOKUP($A197,KALBat!$A$10:$AR$1193,BY$9,FALSE)-X197)</f>
        <v>#N/A</v>
      </c>
      <c r="BZ197" s="340" t="e">
        <f>IF(Y197="-","-",VLOOKUP($A197,KALBat!$A$10:$AR$1193,BZ$9,FALSE)-Y197)</f>
        <v>#N/A</v>
      </c>
      <c r="CA197" s="340" t="e">
        <f>IF(Z197="-","-",VLOOKUP($A197,KALBat!$A$10:$AR$1193,CA$9,FALSE)-Z197)</f>
        <v>#N/A</v>
      </c>
      <c r="CB197" s="340" t="e">
        <f>IF(AA197="-","-",VLOOKUP($A197,KALBat!$A$10:$AR$1193,CB$9,FALSE)-AA197)</f>
        <v>#N/A</v>
      </c>
      <c r="CC197" s="340" t="e">
        <f>IF(AB197="-","-",VLOOKUP($A197,KALBat!$A$10:$AR$1193,CC$9,FALSE)-AB197)</f>
        <v>#N/A</v>
      </c>
      <c r="CD197" s="340" t="e">
        <f>IF(AC197="-","-",VLOOKUP($A197,KALBat!$A$10:$AR$1193,CD$9,FALSE)-AC197)</f>
        <v>#N/A</v>
      </c>
      <c r="CE197" s="340" t="e">
        <f>IF(AD197="-","-",VLOOKUP($A197,KALBat!$A$10:$AR$1193,CE$9,FALSE)-AD197)</f>
        <v>#N/A</v>
      </c>
      <c r="CF197" s="340" t="e">
        <f>IF(AE197="-","-",VLOOKUP($A197,KALBat!$A$10:$AR$1193,CF$9,FALSE)-AE197)</f>
        <v>#N/A</v>
      </c>
      <c r="CG197" s="340" t="str">
        <f>IF(AF197="-","-",VLOOKUP($A197,KALBat!$A$10:$AR$1193,CG$9,FALSE)-AF197)</f>
        <v>-</v>
      </c>
      <c r="CH197" s="340" t="str">
        <f>IF(AG197="-","-",VLOOKUP($A197,KALBat!$A$10:$AR$1193,CH$9,FALSE)-AG197)</f>
        <v>-</v>
      </c>
      <c r="CI197" s="340" t="str">
        <f>IF(AH197="-","-",VLOOKUP($A197,KALBat!$A$10:$AR$1193,CI$9,FALSE)-AH197)</f>
        <v>-</v>
      </c>
      <c r="CJ197" s="340" t="str">
        <f>IF(AI197="-","-",VLOOKUP($A197,KALBat!$A$10:$AR$1193,CJ$9,FALSE)-AI197)</f>
        <v>-</v>
      </c>
      <c r="CK197" s="340" t="str">
        <f>IF(AJ197="-","-",VLOOKUP($A197,KALBat!$A$10:$AR$1193,CK$9,FALSE)-AJ197)</f>
        <v>-</v>
      </c>
      <c r="CL197" s="340" t="str">
        <f>IF(AK197="-","-",VLOOKUP($A197,KALBat!$A$10:$AR$1193,CL$9,FALSE)-AK197)</f>
        <v>-</v>
      </c>
      <c r="CM197" s="340" t="str">
        <f>IF(AL197="-","-",VLOOKUP($A197,KALBat!$A$10:$AR$1193,CM$9,FALSE)-AL197)</f>
        <v>-</v>
      </c>
      <c r="CN197" s="340" t="str">
        <f>IF(AM197="-","-",VLOOKUP($A197,KALBat!$A$10:$AR$1193,CN$9,FALSE)-AM197)</f>
        <v>-</v>
      </c>
      <c r="CO197" s="340" t="e">
        <f>IF(AN197="-","-",VLOOKUP($A197,KALBat!$A$10:$AR$1193,CO$9,FALSE)-AN197)</f>
        <v>#N/A</v>
      </c>
      <c r="CP197" s="340" t="e">
        <f>IF(AO197="-","-",VLOOKUP($A197,KALBat!$A$10:$AR$1193,CP$9,FALSE)-AO197)</f>
        <v>#N/A</v>
      </c>
      <c r="CQ197" s="340" t="e">
        <f>IF(AP197="-","-",VLOOKUP($A197,KALBat!$A$10:$AR$1193,CQ$9,FALSE)-AP197)</f>
        <v>#N/A</v>
      </c>
      <c r="CR197" s="340" t="e">
        <f t="shared" si="252"/>
        <v>#N/A</v>
      </c>
      <c r="CS197" s="340" t="e">
        <f t="shared" si="253"/>
        <v>#N/A</v>
      </c>
      <c r="CT197" s="340" t="e">
        <f t="shared" si="254"/>
        <v>#N/A</v>
      </c>
      <c r="CU197" s="340" t="e">
        <f t="shared" si="255"/>
        <v>#N/A</v>
      </c>
      <c r="CV197" s="340" t="e">
        <f t="shared" si="256"/>
        <v>#N/A</v>
      </c>
    </row>
    <row r="198" spans="1:100" x14ac:dyDescent="0.25">
      <c r="A198" s="340" t="str">
        <f t="shared" si="221"/>
        <v>Tetsunori Ueno</v>
      </c>
      <c r="B198" s="339"/>
      <c r="C198" s="339"/>
      <c r="D198" s="339" t="str">
        <f t="shared" si="222"/>
        <v>-</v>
      </c>
      <c r="E198" s="339" t="str">
        <f t="shared" si="223"/>
        <v>-</v>
      </c>
      <c r="F198" s="339" t="str">
        <f t="shared" si="224"/>
        <v>K</v>
      </c>
      <c r="G198" t="s">
        <v>99</v>
      </c>
      <c r="H198" t="s">
        <v>845</v>
      </c>
      <c r="I198" s="339" t="s">
        <v>846</v>
      </c>
      <c r="J198" t="s">
        <v>553</v>
      </c>
      <c r="K198" t="s">
        <v>200</v>
      </c>
      <c r="L198">
        <v>22</v>
      </c>
      <c r="M198" t="s">
        <v>94</v>
      </c>
      <c r="N198" t="s">
        <v>94</v>
      </c>
      <c r="O198" t="s">
        <v>40</v>
      </c>
      <c r="P198" s="3" t="s">
        <v>40</v>
      </c>
      <c r="Q198" t="s">
        <v>214</v>
      </c>
      <c r="R198" s="3" t="s">
        <v>214</v>
      </c>
      <c r="S198">
        <v>1</v>
      </c>
      <c r="T198">
        <v>1</v>
      </c>
      <c r="U198">
        <v>2</v>
      </c>
      <c r="V198">
        <v>1</v>
      </c>
      <c r="W198" s="3">
        <v>2</v>
      </c>
      <c r="X198">
        <v>1</v>
      </c>
      <c r="Y198">
        <v>1</v>
      </c>
      <c r="Z198">
        <v>2</v>
      </c>
      <c r="AA198">
        <v>3</v>
      </c>
      <c r="AB198" s="3">
        <v>4</v>
      </c>
      <c r="AC198">
        <v>8</v>
      </c>
      <c r="AD198">
        <v>5</v>
      </c>
      <c r="AE198">
        <v>1</v>
      </c>
      <c r="AF198" t="s">
        <v>35</v>
      </c>
      <c r="AG198" t="s">
        <v>35</v>
      </c>
      <c r="AH198" t="s">
        <v>35</v>
      </c>
      <c r="AI198" t="s">
        <v>35</v>
      </c>
      <c r="AJ198" t="s">
        <v>35</v>
      </c>
      <c r="AK198" t="s">
        <v>35</v>
      </c>
      <c r="AL198" t="s">
        <v>35</v>
      </c>
      <c r="AM198" s="3" t="s">
        <v>35</v>
      </c>
      <c r="AN198">
        <v>3</v>
      </c>
      <c r="AO198">
        <v>1</v>
      </c>
      <c r="AP198" s="3">
        <v>1</v>
      </c>
      <c r="AQ198" t="s">
        <v>35</v>
      </c>
      <c r="AR198" s="3">
        <v>0</v>
      </c>
      <c r="AS198" s="22">
        <f t="shared" si="225"/>
        <v>-1.1666666666666667</v>
      </c>
      <c r="AT198" s="23" t="str">
        <f t="shared" si="226"/>
        <v>Minors</v>
      </c>
      <c r="AU198" s="22">
        <f t="shared" si="227"/>
        <v>-0.5</v>
      </c>
      <c r="AV198" s="22" t="str">
        <f t="shared" si="228"/>
        <v>Minors</v>
      </c>
      <c r="AW198" s="23">
        <f t="shared" si="229"/>
        <v>-0.5</v>
      </c>
      <c r="AX198" s="23" t="str">
        <f t="shared" si="230"/>
        <v>Minors</v>
      </c>
      <c r="AY198" s="64">
        <f t="shared" si="231"/>
        <v>0</v>
      </c>
      <c r="AZ198" s="65">
        <f t="shared" si="232"/>
        <v>0</v>
      </c>
      <c r="BA198" s="65">
        <f t="shared" si="233"/>
        <v>0</v>
      </c>
      <c r="BB198" s="65">
        <f t="shared" si="234"/>
        <v>0</v>
      </c>
      <c r="BC198" s="65">
        <f t="shared" si="235"/>
        <v>0</v>
      </c>
      <c r="BD198" s="65">
        <f t="shared" si="236"/>
        <v>0</v>
      </c>
      <c r="BE198" s="65">
        <f t="shared" si="237"/>
        <v>0</v>
      </c>
      <c r="BF198" s="65">
        <f t="shared" si="238"/>
        <v>0</v>
      </c>
      <c r="BG198" s="21">
        <f t="shared" si="239"/>
        <v>0</v>
      </c>
      <c r="BH198" s="64">
        <f t="shared" si="240"/>
        <v>0</v>
      </c>
      <c r="BI198" s="65">
        <f t="shared" si="241"/>
        <v>0</v>
      </c>
      <c r="BJ198" s="65">
        <f t="shared" si="242"/>
        <v>0</v>
      </c>
      <c r="BK198" s="65">
        <f t="shared" si="243"/>
        <v>0</v>
      </c>
      <c r="BL198" s="65">
        <f t="shared" si="244"/>
        <v>0</v>
      </c>
      <c r="BM198" s="65">
        <f t="shared" si="245"/>
        <v>0</v>
      </c>
      <c r="BN198" s="65">
        <f t="shared" si="246"/>
        <v>0</v>
      </c>
      <c r="BO198" s="65">
        <f t="shared" si="247"/>
        <v>0</v>
      </c>
      <c r="BP198" s="21">
        <f t="shared" si="248"/>
        <v>0</v>
      </c>
      <c r="BQ198" s="21">
        <f t="shared" si="249"/>
        <v>0</v>
      </c>
      <c r="BR198" s="24">
        <f t="shared" si="250"/>
        <v>0</v>
      </c>
      <c r="BS198" s="20" t="str">
        <f t="shared" si="251"/>
        <v/>
      </c>
      <c r="BT198" s="340" t="e">
        <f>IF(S198="-","-",VLOOKUP($A198,KALBat!$A$10:$AR$1193,BT$9,FALSE)-S198)</f>
        <v>#N/A</v>
      </c>
      <c r="BU198" s="340" t="e">
        <f>IF(T198="-","-",VLOOKUP($A198,KALBat!$A$10:$AR$1193,BU$9,FALSE)-T198)</f>
        <v>#N/A</v>
      </c>
      <c r="BV198" s="340" t="e">
        <f>IF(U198="-","-",VLOOKUP($A198,KALBat!$A$10:$AR$1193,BV$9,FALSE)-U198)</f>
        <v>#N/A</v>
      </c>
      <c r="BW198" s="340" t="e">
        <f>IF(V198="-","-",VLOOKUP($A198,KALBat!$A$10:$AR$1193,BW$9,FALSE)-V198)</f>
        <v>#N/A</v>
      </c>
      <c r="BX198" s="340" t="e">
        <f>IF(W198="-","-",VLOOKUP($A198,KALBat!$A$10:$AR$1193,BX$9,FALSE)-W198)</f>
        <v>#N/A</v>
      </c>
      <c r="BY198" s="340" t="e">
        <f>IF(X198="-","-",VLOOKUP($A198,KALBat!$A$10:$AR$1193,BY$9,FALSE)-X198)</f>
        <v>#N/A</v>
      </c>
      <c r="BZ198" s="340" t="e">
        <f>IF(Y198="-","-",VLOOKUP($A198,KALBat!$A$10:$AR$1193,BZ$9,FALSE)-Y198)</f>
        <v>#N/A</v>
      </c>
      <c r="CA198" s="340" t="e">
        <f>IF(Z198="-","-",VLOOKUP($A198,KALBat!$A$10:$AR$1193,CA$9,FALSE)-Z198)</f>
        <v>#N/A</v>
      </c>
      <c r="CB198" s="340" t="e">
        <f>IF(AA198="-","-",VLOOKUP($A198,KALBat!$A$10:$AR$1193,CB$9,FALSE)-AA198)</f>
        <v>#N/A</v>
      </c>
      <c r="CC198" s="340" t="e">
        <f>IF(AB198="-","-",VLOOKUP($A198,KALBat!$A$10:$AR$1193,CC$9,FALSE)-AB198)</f>
        <v>#N/A</v>
      </c>
      <c r="CD198" s="340" t="e">
        <f>IF(AC198="-","-",VLOOKUP($A198,KALBat!$A$10:$AR$1193,CD$9,FALSE)-AC198)</f>
        <v>#N/A</v>
      </c>
      <c r="CE198" s="340" t="e">
        <f>IF(AD198="-","-",VLOOKUP($A198,KALBat!$A$10:$AR$1193,CE$9,FALSE)-AD198)</f>
        <v>#N/A</v>
      </c>
      <c r="CF198" s="340" t="e">
        <f>IF(AE198="-","-",VLOOKUP($A198,KALBat!$A$10:$AR$1193,CF$9,FALSE)-AE198)</f>
        <v>#N/A</v>
      </c>
      <c r="CG198" s="340" t="str">
        <f>IF(AF198="-","-",VLOOKUP($A198,KALBat!$A$10:$AR$1193,CG$9,FALSE)-AF198)</f>
        <v>-</v>
      </c>
      <c r="CH198" s="340" t="str">
        <f>IF(AG198="-","-",VLOOKUP($A198,KALBat!$A$10:$AR$1193,CH$9,FALSE)-AG198)</f>
        <v>-</v>
      </c>
      <c r="CI198" s="340" t="str">
        <f>IF(AH198="-","-",VLOOKUP($A198,KALBat!$A$10:$AR$1193,CI$9,FALSE)-AH198)</f>
        <v>-</v>
      </c>
      <c r="CJ198" s="340" t="str">
        <f>IF(AI198="-","-",VLOOKUP($A198,KALBat!$A$10:$AR$1193,CJ$9,FALSE)-AI198)</f>
        <v>-</v>
      </c>
      <c r="CK198" s="340" t="str">
        <f>IF(AJ198="-","-",VLOOKUP($A198,KALBat!$A$10:$AR$1193,CK$9,FALSE)-AJ198)</f>
        <v>-</v>
      </c>
      <c r="CL198" s="340" t="str">
        <f>IF(AK198="-","-",VLOOKUP($A198,KALBat!$A$10:$AR$1193,CL$9,FALSE)-AK198)</f>
        <v>-</v>
      </c>
      <c r="CM198" s="340" t="str">
        <f>IF(AL198="-","-",VLOOKUP($A198,KALBat!$A$10:$AR$1193,CM$9,FALSE)-AL198)</f>
        <v>-</v>
      </c>
      <c r="CN198" s="340" t="str">
        <f>IF(AM198="-","-",VLOOKUP($A198,KALBat!$A$10:$AR$1193,CN$9,FALSE)-AM198)</f>
        <v>-</v>
      </c>
      <c r="CO198" s="340" t="e">
        <f>IF(AN198="-","-",VLOOKUP($A198,KALBat!$A$10:$AR$1193,CO$9,FALSE)-AN198)</f>
        <v>#N/A</v>
      </c>
      <c r="CP198" s="340" t="e">
        <f>IF(AO198="-","-",VLOOKUP($A198,KALBat!$A$10:$AR$1193,CP$9,FALSE)-AO198)</f>
        <v>#N/A</v>
      </c>
      <c r="CQ198" s="340" t="e">
        <f>IF(AP198="-","-",VLOOKUP($A198,KALBat!$A$10:$AR$1193,CQ$9,FALSE)-AP198)</f>
        <v>#N/A</v>
      </c>
      <c r="CR198" s="340" t="e">
        <f t="shared" si="252"/>
        <v>#N/A</v>
      </c>
      <c r="CS198" s="340" t="e">
        <f t="shared" si="253"/>
        <v>#N/A</v>
      </c>
      <c r="CT198" s="340" t="e">
        <f t="shared" si="254"/>
        <v>#N/A</v>
      </c>
      <c r="CU198" s="340" t="e">
        <f t="shared" si="255"/>
        <v>#N/A</v>
      </c>
      <c r="CV198" s="340" t="e">
        <f t="shared" si="256"/>
        <v>#N/A</v>
      </c>
    </row>
    <row r="199" spans="1:100" x14ac:dyDescent="0.25">
      <c r="A199" s="340" t="str">
        <f t="shared" si="221"/>
        <v>Lowik van Bodegraven</v>
      </c>
      <c r="B199" s="339"/>
      <c r="C199" s="339"/>
      <c r="D199" s="339" t="str">
        <f t="shared" si="222"/>
        <v>-</v>
      </c>
      <c r="E199" s="339" t="str">
        <f t="shared" si="223"/>
        <v>-</v>
      </c>
      <c r="F199" s="339" t="str">
        <f t="shared" si="224"/>
        <v>K</v>
      </c>
      <c r="G199" t="s">
        <v>87</v>
      </c>
      <c r="H199" t="s">
        <v>735</v>
      </c>
      <c r="I199" s="339" t="s">
        <v>736</v>
      </c>
      <c r="J199" t="s">
        <v>468</v>
      </c>
      <c r="K199" t="s">
        <v>18</v>
      </c>
      <c r="L199">
        <v>16</v>
      </c>
      <c r="M199" t="s">
        <v>93</v>
      </c>
      <c r="N199" t="s">
        <v>94</v>
      </c>
      <c r="O199" t="s">
        <v>40</v>
      </c>
      <c r="P199" s="3" t="s">
        <v>40</v>
      </c>
      <c r="Q199" t="s">
        <v>215</v>
      </c>
      <c r="R199" s="3" t="s">
        <v>214</v>
      </c>
      <c r="S199">
        <v>1</v>
      </c>
      <c r="T199">
        <v>2</v>
      </c>
      <c r="U199">
        <v>1</v>
      </c>
      <c r="V199">
        <v>1</v>
      </c>
      <c r="W199" s="3">
        <v>3</v>
      </c>
      <c r="X199">
        <v>4</v>
      </c>
      <c r="Y199">
        <v>4</v>
      </c>
      <c r="Z199">
        <v>5</v>
      </c>
      <c r="AA199">
        <v>2</v>
      </c>
      <c r="AB199" s="3">
        <v>6</v>
      </c>
      <c r="AC199">
        <v>5</v>
      </c>
      <c r="AD199">
        <v>7</v>
      </c>
      <c r="AE199">
        <v>2</v>
      </c>
      <c r="AF199" t="s">
        <v>35</v>
      </c>
      <c r="AG199" t="s">
        <v>35</v>
      </c>
      <c r="AH199" t="s">
        <v>35</v>
      </c>
      <c r="AI199" t="s">
        <v>35</v>
      </c>
      <c r="AJ199">
        <v>1</v>
      </c>
      <c r="AK199" t="s">
        <v>35</v>
      </c>
      <c r="AL199" t="s">
        <v>35</v>
      </c>
      <c r="AM199" s="3" t="s">
        <v>35</v>
      </c>
      <c r="AN199">
        <v>4</v>
      </c>
      <c r="AO199">
        <v>6</v>
      </c>
      <c r="AP199" s="3">
        <v>5</v>
      </c>
      <c r="AQ199" t="s">
        <v>35</v>
      </c>
      <c r="AR199" s="3">
        <v>0</v>
      </c>
      <c r="AS199" s="22">
        <f t="shared" si="225"/>
        <v>-1.5</v>
      </c>
      <c r="AT199" s="23" t="str">
        <f t="shared" si="226"/>
        <v>Minors</v>
      </c>
      <c r="AU199" s="22">
        <f t="shared" si="227"/>
        <v>2.6666666666666665</v>
      </c>
      <c r="AV199" s="22" t="str">
        <f t="shared" si="228"/>
        <v>Minors</v>
      </c>
      <c r="AW199" s="23">
        <f t="shared" si="229"/>
        <v>2.6666666666666665</v>
      </c>
      <c r="AX199" s="23" t="str">
        <f t="shared" si="230"/>
        <v>Minors</v>
      </c>
      <c r="AY199" s="64">
        <f t="shared" si="231"/>
        <v>0</v>
      </c>
      <c r="AZ199" s="65">
        <f t="shared" si="232"/>
        <v>0</v>
      </c>
      <c r="BA199" s="65">
        <f t="shared" si="233"/>
        <v>0</v>
      </c>
      <c r="BB199" s="65">
        <f t="shared" si="234"/>
        <v>0</v>
      </c>
      <c r="BC199" s="65">
        <f t="shared" si="235"/>
        <v>0</v>
      </c>
      <c r="BD199" s="65">
        <f t="shared" si="236"/>
        <v>0</v>
      </c>
      <c r="BE199" s="65">
        <f t="shared" si="237"/>
        <v>0</v>
      </c>
      <c r="BF199" s="65">
        <f t="shared" si="238"/>
        <v>0</v>
      </c>
      <c r="BG199" s="21">
        <f t="shared" si="239"/>
        <v>0</v>
      </c>
      <c r="BH199" s="64">
        <f t="shared" si="240"/>
        <v>0</v>
      </c>
      <c r="BI199" s="65">
        <f t="shared" si="241"/>
        <v>0</v>
      </c>
      <c r="BJ199" s="65">
        <f t="shared" si="242"/>
        <v>0</v>
      </c>
      <c r="BK199" s="65">
        <f t="shared" si="243"/>
        <v>0</v>
      </c>
      <c r="BL199" s="65">
        <f t="shared" si="244"/>
        <v>0</v>
      </c>
      <c r="BM199" s="65">
        <f t="shared" si="245"/>
        <v>0</v>
      </c>
      <c r="BN199" s="65">
        <f t="shared" si="246"/>
        <v>0</v>
      </c>
      <c r="BO199" s="65">
        <f t="shared" si="247"/>
        <v>0</v>
      </c>
      <c r="BP199" s="21">
        <f t="shared" si="248"/>
        <v>0</v>
      </c>
      <c r="BQ199" s="21">
        <f t="shared" si="249"/>
        <v>0</v>
      </c>
      <c r="BR199" s="24">
        <f t="shared" si="250"/>
        <v>0</v>
      </c>
      <c r="BS199" s="20" t="str">
        <f t="shared" si="251"/>
        <v/>
      </c>
      <c r="BT199" s="340">
        <f>IF(S199="-","-",VLOOKUP($A199,KALBat!$A$10:$AR$1193,BT$9,FALSE)-S199)</f>
        <v>0</v>
      </c>
      <c r="BU199" s="340">
        <f>IF(T199="-","-",VLOOKUP($A199,KALBat!$A$10:$AR$1193,BU$9,FALSE)-T199)</f>
        <v>0</v>
      </c>
      <c r="BV199" s="340">
        <f>IF(U199="-","-",VLOOKUP($A199,KALBat!$A$10:$AR$1193,BV$9,FALSE)-U199)</f>
        <v>0</v>
      </c>
      <c r="BW199" s="340">
        <f>IF(V199="-","-",VLOOKUP($A199,KALBat!$A$10:$AR$1193,BW$9,FALSE)-V199)</f>
        <v>0</v>
      </c>
      <c r="BX199" s="340">
        <f>IF(W199="-","-",VLOOKUP($A199,KALBat!$A$10:$AR$1193,BX$9,FALSE)-W199)</f>
        <v>0</v>
      </c>
      <c r="BY199" s="340">
        <f>IF(X199="-","-",VLOOKUP($A199,KALBat!$A$10:$AR$1193,BY$9,FALSE)-X199)</f>
        <v>-1</v>
      </c>
      <c r="BZ199" s="340">
        <f>IF(Y199="-","-",VLOOKUP($A199,KALBat!$A$10:$AR$1193,BZ$9,FALSE)-Y199)</f>
        <v>2</v>
      </c>
      <c r="CA199" s="340">
        <f>IF(Z199="-","-",VLOOKUP($A199,KALBat!$A$10:$AR$1193,CA$9,FALSE)-Z199)</f>
        <v>-3</v>
      </c>
      <c r="CB199" s="340">
        <f>IF(AA199="-","-",VLOOKUP($A199,KALBat!$A$10:$AR$1193,CB$9,FALSE)-AA199)</f>
        <v>-1</v>
      </c>
      <c r="CC199" s="340">
        <f>IF(AB199="-","-",VLOOKUP($A199,KALBat!$A$10:$AR$1193,CC$9,FALSE)-AB199)</f>
        <v>0</v>
      </c>
      <c r="CD199" s="340">
        <f>IF(AC199="-","-",VLOOKUP($A199,KALBat!$A$10:$AR$1193,CD$9,FALSE)-AC199)</f>
        <v>0</v>
      </c>
      <c r="CE199" s="340">
        <f>IF(AD199="-","-",VLOOKUP($A199,KALBat!$A$10:$AR$1193,CE$9,FALSE)-AD199)</f>
        <v>0</v>
      </c>
      <c r="CF199" s="340">
        <f>IF(AE199="-","-",VLOOKUP($A199,KALBat!$A$10:$AR$1193,CF$9,FALSE)-AE199)</f>
        <v>0</v>
      </c>
      <c r="CG199" s="340" t="str">
        <f>IF(AF199="-","-",VLOOKUP($A199,KALBat!$A$10:$AR$1193,CG$9,FALSE)-AF199)</f>
        <v>-</v>
      </c>
      <c r="CH199" s="340" t="str">
        <f>IF(AG199="-","-",VLOOKUP($A199,KALBat!$A$10:$AR$1193,CH$9,FALSE)-AG199)</f>
        <v>-</v>
      </c>
      <c r="CI199" s="340" t="str">
        <f>IF(AH199="-","-",VLOOKUP($A199,KALBat!$A$10:$AR$1193,CI$9,FALSE)-AH199)</f>
        <v>-</v>
      </c>
      <c r="CJ199" s="340" t="str">
        <f>IF(AI199="-","-",VLOOKUP($A199,KALBat!$A$10:$AR$1193,CJ$9,FALSE)-AI199)</f>
        <v>-</v>
      </c>
      <c r="CK199" s="340">
        <f>IF(AJ199="-","-",VLOOKUP($A199,KALBat!$A$10:$AR$1193,CK$9,FALSE)-AJ199)</f>
        <v>2</v>
      </c>
      <c r="CL199" s="340" t="str">
        <f>IF(AK199="-","-",VLOOKUP($A199,KALBat!$A$10:$AR$1193,CL$9,FALSE)-AK199)</f>
        <v>-</v>
      </c>
      <c r="CM199" s="340" t="str">
        <f>IF(AL199="-","-",VLOOKUP($A199,KALBat!$A$10:$AR$1193,CM$9,FALSE)-AL199)</f>
        <v>-</v>
      </c>
      <c r="CN199" s="340" t="str">
        <f>IF(AM199="-","-",VLOOKUP($A199,KALBat!$A$10:$AR$1193,CN$9,FALSE)-AM199)</f>
        <v>-</v>
      </c>
      <c r="CO199" s="340">
        <f>IF(AN199="-","-",VLOOKUP($A199,KALBat!$A$10:$AR$1193,CO$9,FALSE)-AN199)</f>
        <v>0</v>
      </c>
      <c r="CP199" s="340">
        <f>IF(AO199="-","-",VLOOKUP($A199,KALBat!$A$10:$AR$1193,CP$9,FALSE)-AO199)</f>
        <v>0</v>
      </c>
      <c r="CQ199" s="340">
        <f>IF(AP199="-","-",VLOOKUP($A199,KALBat!$A$10:$AR$1193,CQ$9,FALSE)-AP199)</f>
        <v>1</v>
      </c>
      <c r="CR199" s="340">
        <f t="shared" si="252"/>
        <v>0</v>
      </c>
      <c r="CS199" s="340">
        <f t="shared" si="253"/>
        <v>-3</v>
      </c>
      <c r="CT199" s="340">
        <f t="shared" si="254"/>
        <v>2</v>
      </c>
      <c r="CU199" s="340">
        <f t="shared" si="255"/>
        <v>1</v>
      </c>
      <c r="CV199" s="340">
        <f t="shared" si="256"/>
        <v>0</v>
      </c>
    </row>
    <row r="200" spans="1:100" x14ac:dyDescent="0.25">
      <c r="A200" s="340" t="str">
        <f t="shared" si="221"/>
        <v>Evan van der Kamp</v>
      </c>
      <c r="B200" s="339"/>
      <c r="C200" s="339"/>
      <c r="D200" s="339" t="str">
        <f t="shared" si="222"/>
        <v>-</v>
      </c>
      <c r="E200" s="339" t="str">
        <f t="shared" si="223"/>
        <v>-</v>
      </c>
      <c r="F200" s="339" t="str">
        <f t="shared" si="224"/>
        <v>K</v>
      </c>
      <c r="G200" t="s">
        <v>98</v>
      </c>
      <c r="H200" t="s">
        <v>737</v>
      </c>
      <c r="I200" s="339" t="s">
        <v>738</v>
      </c>
      <c r="J200" t="s">
        <v>468</v>
      </c>
      <c r="K200" t="s">
        <v>18</v>
      </c>
      <c r="L200">
        <v>17</v>
      </c>
      <c r="M200" t="s">
        <v>96</v>
      </c>
      <c r="N200" t="s">
        <v>94</v>
      </c>
      <c r="O200" t="s">
        <v>40</v>
      </c>
      <c r="P200" s="3" t="s">
        <v>40</v>
      </c>
      <c r="Q200" t="s">
        <v>215</v>
      </c>
      <c r="R200" s="3" t="s">
        <v>214</v>
      </c>
      <c r="S200">
        <v>1</v>
      </c>
      <c r="T200">
        <v>2</v>
      </c>
      <c r="U200">
        <v>1</v>
      </c>
      <c r="V200">
        <v>1</v>
      </c>
      <c r="W200" s="3">
        <v>1</v>
      </c>
      <c r="X200">
        <v>1</v>
      </c>
      <c r="Y200">
        <v>6</v>
      </c>
      <c r="Z200">
        <v>3</v>
      </c>
      <c r="AA200">
        <v>1</v>
      </c>
      <c r="AB200" s="3">
        <v>4</v>
      </c>
      <c r="AC200">
        <v>5</v>
      </c>
      <c r="AD200">
        <v>3</v>
      </c>
      <c r="AE200">
        <v>1</v>
      </c>
      <c r="AF200" t="s">
        <v>35</v>
      </c>
      <c r="AG200" t="s">
        <v>35</v>
      </c>
      <c r="AH200" t="s">
        <v>35</v>
      </c>
      <c r="AI200" t="s">
        <v>35</v>
      </c>
      <c r="AJ200" t="s">
        <v>35</v>
      </c>
      <c r="AK200" t="s">
        <v>35</v>
      </c>
      <c r="AL200" t="s">
        <v>35</v>
      </c>
      <c r="AM200" s="3" t="s">
        <v>35</v>
      </c>
      <c r="AN200">
        <v>1</v>
      </c>
      <c r="AO200">
        <v>1</v>
      </c>
      <c r="AP200" s="3">
        <v>1</v>
      </c>
      <c r="AQ200" t="s">
        <v>35</v>
      </c>
      <c r="AR200" s="3">
        <v>0</v>
      </c>
      <c r="AS200" s="22">
        <f t="shared" si="225"/>
        <v>-1.5</v>
      </c>
      <c r="AT200" s="23" t="str">
        <f t="shared" si="226"/>
        <v>Minors</v>
      </c>
      <c r="AU200" s="22">
        <f t="shared" si="227"/>
        <v>-0.83333333333333326</v>
      </c>
      <c r="AV200" s="22" t="str">
        <f t="shared" si="228"/>
        <v>Minors</v>
      </c>
      <c r="AW200" s="23">
        <f t="shared" si="229"/>
        <v>-0.83333333333333326</v>
      </c>
      <c r="AX200" s="23" t="str">
        <f t="shared" si="230"/>
        <v>Minors</v>
      </c>
      <c r="AY200" s="64">
        <f t="shared" si="231"/>
        <v>0</v>
      </c>
      <c r="AZ200" s="65">
        <f t="shared" si="232"/>
        <v>0</v>
      </c>
      <c r="BA200" s="65">
        <f t="shared" si="233"/>
        <v>0</v>
      </c>
      <c r="BB200" s="65">
        <f t="shared" si="234"/>
        <v>0</v>
      </c>
      <c r="BC200" s="65">
        <f t="shared" si="235"/>
        <v>0</v>
      </c>
      <c r="BD200" s="65">
        <f t="shared" si="236"/>
        <v>0</v>
      </c>
      <c r="BE200" s="65">
        <f t="shared" si="237"/>
        <v>0</v>
      </c>
      <c r="BF200" s="65">
        <f t="shared" si="238"/>
        <v>0</v>
      </c>
      <c r="BG200" s="21">
        <f t="shared" si="239"/>
        <v>0</v>
      </c>
      <c r="BH200" s="64">
        <f t="shared" si="240"/>
        <v>0</v>
      </c>
      <c r="BI200" s="65">
        <f t="shared" si="241"/>
        <v>0</v>
      </c>
      <c r="BJ200" s="65">
        <f t="shared" si="242"/>
        <v>0</v>
      </c>
      <c r="BK200" s="65">
        <f t="shared" si="243"/>
        <v>0</v>
      </c>
      <c r="BL200" s="65">
        <f t="shared" si="244"/>
        <v>0</v>
      </c>
      <c r="BM200" s="65">
        <f t="shared" si="245"/>
        <v>0</v>
      </c>
      <c r="BN200" s="65">
        <f t="shared" si="246"/>
        <v>0</v>
      </c>
      <c r="BO200" s="65">
        <f t="shared" si="247"/>
        <v>0</v>
      </c>
      <c r="BP200" s="21">
        <f t="shared" si="248"/>
        <v>0</v>
      </c>
      <c r="BQ200" s="21">
        <f t="shared" si="249"/>
        <v>0</v>
      </c>
      <c r="BR200" s="24">
        <f t="shared" si="250"/>
        <v>0</v>
      </c>
      <c r="BS200" s="20" t="str">
        <f t="shared" si="251"/>
        <v/>
      </c>
      <c r="BT200" s="340" t="e">
        <f>IF(S200="-","-",VLOOKUP($A200,KALBat!$A$10:$AR$1193,BT$9,FALSE)-S200)</f>
        <v>#N/A</v>
      </c>
      <c r="BU200" s="340" t="e">
        <f>IF(T200="-","-",VLOOKUP($A200,KALBat!$A$10:$AR$1193,BU$9,FALSE)-T200)</f>
        <v>#N/A</v>
      </c>
      <c r="BV200" s="340" t="e">
        <f>IF(U200="-","-",VLOOKUP($A200,KALBat!$A$10:$AR$1193,BV$9,FALSE)-U200)</f>
        <v>#N/A</v>
      </c>
      <c r="BW200" s="340" t="e">
        <f>IF(V200="-","-",VLOOKUP($A200,KALBat!$A$10:$AR$1193,BW$9,FALSE)-V200)</f>
        <v>#N/A</v>
      </c>
      <c r="BX200" s="340" t="e">
        <f>IF(W200="-","-",VLOOKUP($A200,KALBat!$A$10:$AR$1193,BX$9,FALSE)-W200)</f>
        <v>#N/A</v>
      </c>
      <c r="BY200" s="340" t="e">
        <f>IF(X200="-","-",VLOOKUP($A200,KALBat!$A$10:$AR$1193,BY$9,FALSE)-X200)</f>
        <v>#N/A</v>
      </c>
      <c r="BZ200" s="340" t="e">
        <f>IF(Y200="-","-",VLOOKUP($A200,KALBat!$A$10:$AR$1193,BZ$9,FALSE)-Y200)</f>
        <v>#N/A</v>
      </c>
      <c r="CA200" s="340" t="e">
        <f>IF(Z200="-","-",VLOOKUP($A200,KALBat!$A$10:$AR$1193,CA$9,FALSE)-Z200)</f>
        <v>#N/A</v>
      </c>
      <c r="CB200" s="340" t="e">
        <f>IF(AA200="-","-",VLOOKUP($A200,KALBat!$A$10:$AR$1193,CB$9,FALSE)-AA200)</f>
        <v>#N/A</v>
      </c>
      <c r="CC200" s="340" t="e">
        <f>IF(AB200="-","-",VLOOKUP($A200,KALBat!$A$10:$AR$1193,CC$9,FALSE)-AB200)</f>
        <v>#N/A</v>
      </c>
      <c r="CD200" s="340" t="e">
        <f>IF(AC200="-","-",VLOOKUP($A200,KALBat!$A$10:$AR$1193,CD$9,FALSE)-AC200)</f>
        <v>#N/A</v>
      </c>
      <c r="CE200" s="340" t="e">
        <f>IF(AD200="-","-",VLOOKUP($A200,KALBat!$A$10:$AR$1193,CE$9,FALSE)-AD200)</f>
        <v>#N/A</v>
      </c>
      <c r="CF200" s="340" t="e">
        <f>IF(AE200="-","-",VLOOKUP($A200,KALBat!$A$10:$AR$1193,CF$9,FALSE)-AE200)</f>
        <v>#N/A</v>
      </c>
      <c r="CG200" s="340" t="str">
        <f>IF(AF200="-","-",VLOOKUP($A200,KALBat!$A$10:$AR$1193,CG$9,FALSE)-AF200)</f>
        <v>-</v>
      </c>
      <c r="CH200" s="340" t="str">
        <f>IF(AG200="-","-",VLOOKUP($A200,KALBat!$A$10:$AR$1193,CH$9,FALSE)-AG200)</f>
        <v>-</v>
      </c>
      <c r="CI200" s="340" t="str">
        <f>IF(AH200="-","-",VLOOKUP($A200,KALBat!$A$10:$AR$1193,CI$9,FALSE)-AH200)</f>
        <v>-</v>
      </c>
      <c r="CJ200" s="340" t="str">
        <f>IF(AI200="-","-",VLOOKUP($A200,KALBat!$A$10:$AR$1193,CJ$9,FALSE)-AI200)</f>
        <v>-</v>
      </c>
      <c r="CK200" s="340" t="str">
        <f>IF(AJ200="-","-",VLOOKUP($A200,KALBat!$A$10:$AR$1193,CK$9,FALSE)-AJ200)</f>
        <v>-</v>
      </c>
      <c r="CL200" s="340" t="str">
        <f>IF(AK200="-","-",VLOOKUP($A200,KALBat!$A$10:$AR$1193,CL$9,FALSE)-AK200)</f>
        <v>-</v>
      </c>
      <c r="CM200" s="340" t="str">
        <f>IF(AL200="-","-",VLOOKUP($A200,KALBat!$A$10:$AR$1193,CM$9,FALSE)-AL200)</f>
        <v>-</v>
      </c>
      <c r="CN200" s="340" t="str">
        <f>IF(AM200="-","-",VLOOKUP($A200,KALBat!$A$10:$AR$1193,CN$9,FALSE)-AM200)</f>
        <v>-</v>
      </c>
      <c r="CO200" s="340" t="e">
        <f>IF(AN200="-","-",VLOOKUP($A200,KALBat!$A$10:$AR$1193,CO$9,FALSE)-AN200)</f>
        <v>#N/A</v>
      </c>
      <c r="CP200" s="340" t="e">
        <f>IF(AO200="-","-",VLOOKUP($A200,KALBat!$A$10:$AR$1193,CP$9,FALSE)-AO200)</f>
        <v>#N/A</v>
      </c>
      <c r="CQ200" s="340" t="e">
        <f>IF(AP200="-","-",VLOOKUP($A200,KALBat!$A$10:$AR$1193,CQ$9,FALSE)-AP200)</f>
        <v>#N/A</v>
      </c>
      <c r="CR200" s="340" t="e">
        <f t="shared" si="252"/>
        <v>#N/A</v>
      </c>
      <c r="CS200" s="340" t="e">
        <f t="shared" si="253"/>
        <v>#N/A</v>
      </c>
      <c r="CT200" s="340" t="e">
        <f t="shared" si="254"/>
        <v>#N/A</v>
      </c>
      <c r="CU200" s="340" t="e">
        <f t="shared" si="255"/>
        <v>#N/A</v>
      </c>
      <c r="CV200" s="340" t="e">
        <f t="shared" si="256"/>
        <v>#N/A</v>
      </c>
    </row>
    <row r="201" spans="1:100" x14ac:dyDescent="0.25">
      <c r="A201" s="340" t="str">
        <f t="shared" si="221"/>
        <v>Jorge Villa</v>
      </c>
      <c r="B201" s="339"/>
      <c r="C201" s="339"/>
      <c r="D201" s="339" t="str">
        <f t="shared" si="222"/>
        <v>-</v>
      </c>
      <c r="E201" s="339" t="str">
        <f t="shared" si="223"/>
        <v>-</v>
      </c>
      <c r="F201" s="339" t="str">
        <f t="shared" si="224"/>
        <v>K</v>
      </c>
      <c r="G201" t="s">
        <v>98</v>
      </c>
      <c r="H201" t="s">
        <v>741</v>
      </c>
      <c r="I201" s="339" t="s">
        <v>742</v>
      </c>
      <c r="J201" t="s">
        <v>531</v>
      </c>
      <c r="K201" t="s">
        <v>295</v>
      </c>
      <c r="L201">
        <v>19</v>
      </c>
      <c r="M201" t="s">
        <v>93</v>
      </c>
      <c r="N201" t="s">
        <v>93</v>
      </c>
      <c r="O201" t="s">
        <v>40</v>
      </c>
      <c r="P201" s="3" t="s">
        <v>40</v>
      </c>
      <c r="Q201" t="s">
        <v>214</v>
      </c>
      <c r="R201" s="3" t="s">
        <v>214</v>
      </c>
      <c r="S201">
        <v>1</v>
      </c>
      <c r="T201">
        <v>1</v>
      </c>
      <c r="U201">
        <v>2</v>
      </c>
      <c r="V201">
        <v>1</v>
      </c>
      <c r="W201" s="3">
        <v>2</v>
      </c>
      <c r="X201">
        <v>1</v>
      </c>
      <c r="Y201">
        <v>4</v>
      </c>
      <c r="Z201">
        <v>2</v>
      </c>
      <c r="AA201">
        <v>1</v>
      </c>
      <c r="AB201" s="3">
        <v>6</v>
      </c>
      <c r="AC201">
        <v>6</v>
      </c>
      <c r="AD201">
        <v>5</v>
      </c>
      <c r="AE201">
        <v>1</v>
      </c>
      <c r="AF201" t="s">
        <v>35</v>
      </c>
      <c r="AG201" t="s">
        <v>35</v>
      </c>
      <c r="AH201" t="s">
        <v>35</v>
      </c>
      <c r="AI201" t="s">
        <v>35</v>
      </c>
      <c r="AJ201" t="s">
        <v>35</v>
      </c>
      <c r="AK201" t="s">
        <v>35</v>
      </c>
      <c r="AL201" t="s">
        <v>35</v>
      </c>
      <c r="AM201" s="3" t="s">
        <v>35</v>
      </c>
      <c r="AN201">
        <v>3</v>
      </c>
      <c r="AO201">
        <v>1</v>
      </c>
      <c r="AP201" s="3">
        <v>1</v>
      </c>
      <c r="AQ201" t="s">
        <v>35</v>
      </c>
      <c r="AR201" s="3">
        <v>0</v>
      </c>
      <c r="AS201" s="22">
        <f t="shared" si="225"/>
        <v>-1.1666666666666667</v>
      </c>
      <c r="AT201" s="23" t="str">
        <f t="shared" si="226"/>
        <v>Minors</v>
      </c>
      <c r="AU201" s="22">
        <f t="shared" si="227"/>
        <v>-1.1666666666666667</v>
      </c>
      <c r="AV201" s="22" t="str">
        <f t="shared" si="228"/>
        <v>Minors</v>
      </c>
      <c r="AW201" s="23">
        <f t="shared" si="229"/>
        <v>-1.1666666666666667</v>
      </c>
      <c r="AX201" s="23" t="str">
        <f t="shared" si="230"/>
        <v>Minors</v>
      </c>
      <c r="AY201" s="64">
        <f t="shared" si="231"/>
        <v>0</v>
      </c>
      <c r="AZ201" s="65">
        <f t="shared" si="232"/>
        <v>0</v>
      </c>
      <c r="BA201" s="65">
        <f t="shared" si="233"/>
        <v>0</v>
      </c>
      <c r="BB201" s="65">
        <f t="shared" si="234"/>
        <v>0</v>
      </c>
      <c r="BC201" s="65">
        <f t="shared" si="235"/>
        <v>0</v>
      </c>
      <c r="BD201" s="65">
        <f t="shared" si="236"/>
        <v>0</v>
      </c>
      <c r="BE201" s="65">
        <f t="shared" si="237"/>
        <v>0</v>
      </c>
      <c r="BF201" s="65">
        <f t="shared" si="238"/>
        <v>0</v>
      </c>
      <c r="BG201" s="21">
        <f t="shared" si="239"/>
        <v>0</v>
      </c>
      <c r="BH201" s="64">
        <f t="shared" si="240"/>
        <v>0</v>
      </c>
      <c r="BI201" s="65">
        <f t="shared" si="241"/>
        <v>0</v>
      </c>
      <c r="BJ201" s="65">
        <f t="shared" si="242"/>
        <v>0</v>
      </c>
      <c r="BK201" s="65">
        <f t="shared" si="243"/>
        <v>0</v>
      </c>
      <c r="BL201" s="65">
        <f t="shared" si="244"/>
        <v>0</v>
      </c>
      <c r="BM201" s="65">
        <f t="shared" si="245"/>
        <v>0</v>
      </c>
      <c r="BN201" s="65">
        <f t="shared" si="246"/>
        <v>0</v>
      </c>
      <c r="BO201" s="65">
        <f t="shared" si="247"/>
        <v>0</v>
      </c>
      <c r="BP201" s="21">
        <f t="shared" si="248"/>
        <v>0</v>
      </c>
      <c r="BQ201" s="21">
        <f t="shared" si="249"/>
        <v>0</v>
      </c>
      <c r="BR201" s="24">
        <f t="shared" si="250"/>
        <v>0</v>
      </c>
      <c r="BS201" s="20" t="str">
        <f t="shared" si="251"/>
        <v/>
      </c>
      <c r="BT201" s="340" t="e">
        <f>IF(S201="-","-",VLOOKUP($A201,KALBat!$A$10:$AR$1193,BT$9,FALSE)-S201)</f>
        <v>#N/A</v>
      </c>
      <c r="BU201" s="340" t="e">
        <f>IF(T201="-","-",VLOOKUP($A201,KALBat!$A$10:$AR$1193,BU$9,FALSE)-T201)</f>
        <v>#N/A</v>
      </c>
      <c r="BV201" s="340" t="e">
        <f>IF(U201="-","-",VLOOKUP($A201,KALBat!$A$10:$AR$1193,BV$9,FALSE)-U201)</f>
        <v>#N/A</v>
      </c>
      <c r="BW201" s="340" t="e">
        <f>IF(V201="-","-",VLOOKUP($A201,KALBat!$A$10:$AR$1193,BW$9,FALSE)-V201)</f>
        <v>#N/A</v>
      </c>
      <c r="BX201" s="340" t="e">
        <f>IF(W201="-","-",VLOOKUP($A201,KALBat!$A$10:$AR$1193,BX$9,FALSE)-W201)</f>
        <v>#N/A</v>
      </c>
      <c r="BY201" s="340" t="e">
        <f>IF(X201="-","-",VLOOKUP($A201,KALBat!$A$10:$AR$1193,BY$9,FALSE)-X201)</f>
        <v>#N/A</v>
      </c>
      <c r="BZ201" s="340" t="e">
        <f>IF(Y201="-","-",VLOOKUP($A201,KALBat!$A$10:$AR$1193,BZ$9,FALSE)-Y201)</f>
        <v>#N/A</v>
      </c>
      <c r="CA201" s="340" t="e">
        <f>IF(Z201="-","-",VLOOKUP($A201,KALBat!$A$10:$AR$1193,CA$9,FALSE)-Z201)</f>
        <v>#N/A</v>
      </c>
      <c r="CB201" s="340" t="e">
        <f>IF(AA201="-","-",VLOOKUP($A201,KALBat!$A$10:$AR$1193,CB$9,FALSE)-AA201)</f>
        <v>#N/A</v>
      </c>
      <c r="CC201" s="340" t="e">
        <f>IF(AB201="-","-",VLOOKUP($A201,KALBat!$A$10:$AR$1193,CC$9,FALSE)-AB201)</f>
        <v>#N/A</v>
      </c>
      <c r="CD201" s="340" t="e">
        <f>IF(AC201="-","-",VLOOKUP($A201,KALBat!$A$10:$AR$1193,CD$9,FALSE)-AC201)</f>
        <v>#N/A</v>
      </c>
      <c r="CE201" s="340" t="e">
        <f>IF(AD201="-","-",VLOOKUP($A201,KALBat!$A$10:$AR$1193,CE$9,FALSE)-AD201)</f>
        <v>#N/A</v>
      </c>
      <c r="CF201" s="340" t="e">
        <f>IF(AE201="-","-",VLOOKUP($A201,KALBat!$A$10:$AR$1193,CF$9,FALSE)-AE201)</f>
        <v>#N/A</v>
      </c>
      <c r="CG201" s="340" t="str">
        <f>IF(AF201="-","-",VLOOKUP($A201,KALBat!$A$10:$AR$1193,CG$9,FALSE)-AF201)</f>
        <v>-</v>
      </c>
      <c r="CH201" s="340" t="str">
        <f>IF(AG201="-","-",VLOOKUP($A201,KALBat!$A$10:$AR$1193,CH$9,FALSE)-AG201)</f>
        <v>-</v>
      </c>
      <c r="CI201" s="340" t="str">
        <f>IF(AH201="-","-",VLOOKUP($A201,KALBat!$A$10:$AR$1193,CI$9,FALSE)-AH201)</f>
        <v>-</v>
      </c>
      <c r="CJ201" s="340" t="str">
        <f>IF(AI201="-","-",VLOOKUP($A201,KALBat!$A$10:$AR$1193,CJ$9,FALSE)-AI201)</f>
        <v>-</v>
      </c>
      <c r="CK201" s="340" t="str">
        <f>IF(AJ201="-","-",VLOOKUP($A201,KALBat!$A$10:$AR$1193,CK$9,FALSE)-AJ201)</f>
        <v>-</v>
      </c>
      <c r="CL201" s="340" t="str">
        <f>IF(AK201="-","-",VLOOKUP($A201,KALBat!$A$10:$AR$1193,CL$9,FALSE)-AK201)</f>
        <v>-</v>
      </c>
      <c r="CM201" s="340" t="str">
        <f>IF(AL201="-","-",VLOOKUP($A201,KALBat!$A$10:$AR$1193,CM$9,FALSE)-AL201)</f>
        <v>-</v>
      </c>
      <c r="CN201" s="340" t="str">
        <f>IF(AM201="-","-",VLOOKUP($A201,KALBat!$A$10:$AR$1193,CN$9,FALSE)-AM201)</f>
        <v>-</v>
      </c>
      <c r="CO201" s="340" t="e">
        <f>IF(AN201="-","-",VLOOKUP($A201,KALBat!$A$10:$AR$1193,CO$9,FALSE)-AN201)</f>
        <v>#N/A</v>
      </c>
      <c r="CP201" s="340" t="e">
        <f>IF(AO201="-","-",VLOOKUP($A201,KALBat!$A$10:$AR$1193,CP$9,FALSE)-AO201)</f>
        <v>#N/A</v>
      </c>
      <c r="CQ201" s="340" t="e">
        <f>IF(AP201="-","-",VLOOKUP($A201,KALBat!$A$10:$AR$1193,CQ$9,FALSE)-AP201)</f>
        <v>#N/A</v>
      </c>
      <c r="CR201" s="340" t="e">
        <f t="shared" si="252"/>
        <v>#N/A</v>
      </c>
      <c r="CS201" s="340" t="e">
        <f t="shared" si="253"/>
        <v>#N/A</v>
      </c>
      <c r="CT201" s="340" t="e">
        <f t="shared" si="254"/>
        <v>#N/A</v>
      </c>
      <c r="CU201" s="340" t="e">
        <f t="shared" si="255"/>
        <v>#N/A</v>
      </c>
      <c r="CV201" s="340" t="e">
        <f t="shared" si="256"/>
        <v>#N/A</v>
      </c>
    </row>
    <row r="202" spans="1:100" x14ac:dyDescent="0.25">
      <c r="A202" s="340" t="str">
        <f t="shared" si="221"/>
        <v>Patrick Walsh</v>
      </c>
      <c r="B202" s="339"/>
      <c r="C202" s="339"/>
      <c r="D202" s="339" t="str">
        <f t="shared" si="222"/>
        <v>-</v>
      </c>
      <c r="E202" s="339" t="str">
        <f t="shared" si="223"/>
        <v>-</v>
      </c>
      <c r="F202" s="339" t="str">
        <f t="shared" si="224"/>
        <v>K</v>
      </c>
      <c r="G202" t="s">
        <v>85</v>
      </c>
      <c r="H202" t="s">
        <v>746</v>
      </c>
      <c r="I202" s="339" t="s">
        <v>745</v>
      </c>
      <c r="J202" t="s">
        <v>531</v>
      </c>
      <c r="K202" t="s">
        <v>295</v>
      </c>
      <c r="L202">
        <v>19</v>
      </c>
      <c r="M202" t="s">
        <v>94</v>
      </c>
      <c r="N202" t="s">
        <v>94</v>
      </c>
      <c r="O202" t="s">
        <v>40</v>
      </c>
      <c r="P202" s="3" t="s">
        <v>40</v>
      </c>
      <c r="Q202" t="s">
        <v>215</v>
      </c>
      <c r="R202" s="3" t="s">
        <v>214</v>
      </c>
      <c r="S202">
        <v>1</v>
      </c>
      <c r="T202">
        <v>1</v>
      </c>
      <c r="U202">
        <v>2</v>
      </c>
      <c r="V202">
        <v>1</v>
      </c>
      <c r="W202" s="3">
        <v>1</v>
      </c>
      <c r="X202">
        <v>1</v>
      </c>
      <c r="Y202">
        <v>2</v>
      </c>
      <c r="Z202">
        <v>5</v>
      </c>
      <c r="AA202">
        <v>1</v>
      </c>
      <c r="AB202" s="3">
        <v>5</v>
      </c>
      <c r="AC202">
        <v>3</v>
      </c>
      <c r="AD202">
        <v>2</v>
      </c>
      <c r="AE202">
        <v>1</v>
      </c>
      <c r="AF202" t="s">
        <v>35</v>
      </c>
      <c r="AG202" t="s">
        <v>35</v>
      </c>
      <c r="AH202">
        <v>1</v>
      </c>
      <c r="AI202" t="s">
        <v>35</v>
      </c>
      <c r="AJ202" t="s">
        <v>35</v>
      </c>
      <c r="AK202" t="s">
        <v>35</v>
      </c>
      <c r="AL202" t="s">
        <v>35</v>
      </c>
      <c r="AM202" s="3" t="s">
        <v>35</v>
      </c>
      <c r="AN202">
        <v>3</v>
      </c>
      <c r="AO202">
        <v>7</v>
      </c>
      <c r="AP202" s="3">
        <v>6</v>
      </c>
      <c r="AQ202" t="s">
        <v>35</v>
      </c>
      <c r="AR202" s="3">
        <v>0</v>
      </c>
      <c r="AS202" s="22">
        <f t="shared" si="225"/>
        <v>-1.1666666666666667</v>
      </c>
      <c r="AT202" s="23" t="str">
        <f t="shared" si="226"/>
        <v>Minors</v>
      </c>
      <c r="AU202" s="22">
        <f t="shared" si="227"/>
        <v>-0.16666666666666652</v>
      </c>
      <c r="AV202" s="22" t="str">
        <f t="shared" si="228"/>
        <v>Minors</v>
      </c>
      <c r="AW202" s="23">
        <f t="shared" si="229"/>
        <v>-0.16666666666666652</v>
      </c>
      <c r="AX202" s="23" t="str">
        <f t="shared" si="230"/>
        <v>Minors</v>
      </c>
      <c r="AY202" s="64">
        <f t="shared" si="231"/>
        <v>0</v>
      </c>
      <c r="AZ202" s="65">
        <f t="shared" si="232"/>
        <v>0</v>
      </c>
      <c r="BA202" s="65">
        <f t="shared" si="233"/>
        <v>0</v>
      </c>
      <c r="BB202" s="65">
        <f t="shared" si="234"/>
        <v>0</v>
      </c>
      <c r="BC202" s="65">
        <f t="shared" si="235"/>
        <v>0</v>
      </c>
      <c r="BD202" s="65">
        <f t="shared" si="236"/>
        <v>0</v>
      </c>
      <c r="BE202" s="65">
        <f t="shared" si="237"/>
        <v>0</v>
      </c>
      <c r="BF202" s="65">
        <f t="shared" si="238"/>
        <v>0</v>
      </c>
      <c r="BG202" s="21">
        <f t="shared" si="239"/>
        <v>0</v>
      </c>
      <c r="BH202" s="64">
        <f t="shared" si="240"/>
        <v>0</v>
      </c>
      <c r="BI202" s="65">
        <f t="shared" si="241"/>
        <v>0</v>
      </c>
      <c r="BJ202" s="65">
        <f t="shared" si="242"/>
        <v>0</v>
      </c>
      <c r="BK202" s="65">
        <f t="shared" si="243"/>
        <v>0</v>
      </c>
      <c r="BL202" s="65">
        <f t="shared" si="244"/>
        <v>0</v>
      </c>
      <c r="BM202" s="65">
        <f t="shared" si="245"/>
        <v>0</v>
      </c>
      <c r="BN202" s="65">
        <f t="shared" si="246"/>
        <v>0</v>
      </c>
      <c r="BO202" s="65">
        <f t="shared" si="247"/>
        <v>0</v>
      </c>
      <c r="BP202" s="21">
        <f t="shared" si="248"/>
        <v>0</v>
      </c>
      <c r="BQ202" s="21">
        <f t="shared" si="249"/>
        <v>0</v>
      </c>
      <c r="BR202" s="24">
        <f t="shared" si="250"/>
        <v>0</v>
      </c>
      <c r="BS202" s="20" t="str">
        <f t="shared" si="251"/>
        <v/>
      </c>
      <c r="BT202" s="340" t="e">
        <f>IF(S202="-","-",VLOOKUP($A202,KALBat!$A$10:$AR$1193,BT$9,FALSE)-S202)</f>
        <v>#N/A</v>
      </c>
      <c r="BU202" s="340" t="e">
        <f>IF(T202="-","-",VLOOKUP($A202,KALBat!$A$10:$AR$1193,BU$9,FALSE)-T202)</f>
        <v>#N/A</v>
      </c>
      <c r="BV202" s="340" t="e">
        <f>IF(U202="-","-",VLOOKUP($A202,KALBat!$A$10:$AR$1193,BV$9,FALSE)-U202)</f>
        <v>#N/A</v>
      </c>
      <c r="BW202" s="340" t="e">
        <f>IF(V202="-","-",VLOOKUP($A202,KALBat!$A$10:$AR$1193,BW$9,FALSE)-V202)</f>
        <v>#N/A</v>
      </c>
      <c r="BX202" s="340" t="e">
        <f>IF(W202="-","-",VLOOKUP($A202,KALBat!$A$10:$AR$1193,BX$9,FALSE)-W202)</f>
        <v>#N/A</v>
      </c>
      <c r="BY202" s="340" t="e">
        <f>IF(X202="-","-",VLOOKUP($A202,KALBat!$A$10:$AR$1193,BY$9,FALSE)-X202)</f>
        <v>#N/A</v>
      </c>
      <c r="BZ202" s="340" t="e">
        <f>IF(Y202="-","-",VLOOKUP($A202,KALBat!$A$10:$AR$1193,BZ$9,FALSE)-Y202)</f>
        <v>#N/A</v>
      </c>
      <c r="CA202" s="340" t="e">
        <f>IF(Z202="-","-",VLOOKUP($A202,KALBat!$A$10:$AR$1193,CA$9,FALSE)-Z202)</f>
        <v>#N/A</v>
      </c>
      <c r="CB202" s="340" t="e">
        <f>IF(AA202="-","-",VLOOKUP($A202,KALBat!$A$10:$AR$1193,CB$9,FALSE)-AA202)</f>
        <v>#N/A</v>
      </c>
      <c r="CC202" s="340" t="e">
        <f>IF(AB202="-","-",VLOOKUP($A202,KALBat!$A$10:$AR$1193,CC$9,FALSE)-AB202)</f>
        <v>#N/A</v>
      </c>
      <c r="CD202" s="340" t="e">
        <f>IF(AC202="-","-",VLOOKUP($A202,KALBat!$A$10:$AR$1193,CD$9,FALSE)-AC202)</f>
        <v>#N/A</v>
      </c>
      <c r="CE202" s="340" t="e">
        <f>IF(AD202="-","-",VLOOKUP($A202,KALBat!$A$10:$AR$1193,CE$9,FALSE)-AD202)</f>
        <v>#N/A</v>
      </c>
      <c r="CF202" s="340" t="e">
        <f>IF(AE202="-","-",VLOOKUP($A202,KALBat!$A$10:$AR$1193,CF$9,FALSE)-AE202)</f>
        <v>#N/A</v>
      </c>
      <c r="CG202" s="340" t="str">
        <f>IF(AF202="-","-",VLOOKUP($A202,KALBat!$A$10:$AR$1193,CG$9,FALSE)-AF202)</f>
        <v>-</v>
      </c>
      <c r="CH202" s="340" t="str">
        <f>IF(AG202="-","-",VLOOKUP($A202,KALBat!$A$10:$AR$1193,CH$9,FALSE)-AG202)</f>
        <v>-</v>
      </c>
      <c r="CI202" s="340" t="e">
        <f>IF(AH202="-","-",VLOOKUP($A202,KALBat!$A$10:$AR$1193,CI$9,FALSE)-AH202)</f>
        <v>#N/A</v>
      </c>
      <c r="CJ202" s="340" t="str">
        <f>IF(AI202="-","-",VLOOKUP($A202,KALBat!$A$10:$AR$1193,CJ$9,FALSE)-AI202)</f>
        <v>-</v>
      </c>
      <c r="CK202" s="340" t="str">
        <f>IF(AJ202="-","-",VLOOKUP($A202,KALBat!$A$10:$AR$1193,CK$9,FALSE)-AJ202)</f>
        <v>-</v>
      </c>
      <c r="CL202" s="340" t="str">
        <f>IF(AK202="-","-",VLOOKUP($A202,KALBat!$A$10:$AR$1193,CL$9,FALSE)-AK202)</f>
        <v>-</v>
      </c>
      <c r="CM202" s="340" t="str">
        <f>IF(AL202="-","-",VLOOKUP($A202,KALBat!$A$10:$AR$1193,CM$9,FALSE)-AL202)</f>
        <v>-</v>
      </c>
      <c r="CN202" s="340" t="str">
        <f>IF(AM202="-","-",VLOOKUP($A202,KALBat!$A$10:$AR$1193,CN$9,FALSE)-AM202)</f>
        <v>-</v>
      </c>
      <c r="CO202" s="340" t="e">
        <f>IF(AN202="-","-",VLOOKUP($A202,KALBat!$A$10:$AR$1193,CO$9,FALSE)-AN202)</f>
        <v>#N/A</v>
      </c>
      <c r="CP202" s="340" t="e">
        <f>IF(AO202="-","-",VLOOKUP($A202,KALBat!$A$10:$AR$1193,CP$9,FALSE)-AO202)</f>
        <v>#N/A</v>
      </c>
      <c r="CQ202" s="340" t="e">
        <f>IF(AP202="-","-",VLOOKUP($A202,KALBat!$A$10:$AR$1193,CQ$9,FALSE)-AP202)</f>
        <v>#N/A</v>
      </c>
      <c r="CR202" s="340" t="e">
        <f t="shared" si="252"/>
        <v>#N/A</v>
      </c>
      <c r="CS202" s="340" t="e">
        <f t="shared" si="253"/>
        <v>#N/A</v>
      </c>
      <c r="CT202" s="340" t="e">
        <f t="shared" si="254"/>
        <v>#N/A</v>
      </c>
      <c r="CU202" s="340" t="e">
        <f t="shared" si="255"/>
        <v>#N/A</v>
      </c>
      <c r="CV202" s="340" t="e">
        <f t="shared" si="256"/>
        <v>#N/A</v>
      </c>
    </row>
  </sheetData>
  <sortState ref="B11:CV90">
    <sortCondition descending="1" ref="CV11:CV90"/>
    <sortCondition descending="1" ref="AU11:AU90"/>
  </sortState>
  <conditionalFormatting sqref="O11:P82">
    <cfRule type="expression" dxfId="1" priority="2">
      <formula>IF(O11&lt;&gt;"1 star",1,0)</formula>
    </cfRule>
  </conditionalFormatting>
  <pageMargins left="0.75" right="0.75" top="1" bottom="1" header="0.5" footer="0.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2">
    <tabColor theme="9"/>
  </sheetPr>
  <dimension ref="A1:CM202"/>
  <sheetViews>
    <sheetView zoomScale="85" zoomScaleNormal="85" workbookViewId="0">
      <pane xSplit="12" ySplit="10" topLeftCell="M11" activePane="bottomRight" state="frozenSplit"/>
      <selection pane="topRight" activeCell="H1" sqref="H1"/>
      <selection pane="bottomLeft" activeCell="A2" sqref="A2"/>
      <selection pane="bottomRight" activeCell="F11" sqref="F11"/>
    </sheetView>
  </sheetViews>
  <sheetFormatPr defaultColWidth="11.42578125" defaultRowHeight="15" x14ac:dyDescent="0.25"/>
  <cols>
    <col min="1" max="1" width="6.5703125" style="339" customWidth="1"/>
    <col min="2" max="2" width="5" bestFit="1" customWidth="1"/>
    <col min="3" max="3" width="6.5703125" bestFit="1" customWidth="1"/>
    <col min="4" max="4" width="3.85546875" bestFit="1" customWidth="1"/>
    <col min="5" max="5" width="4.7109375" bestFit="1" customWidth="1"/>
    <col min="6" max="6" width="19.5703125" bestFit="1" customWidth="1"/>
    <col min="7" max="7" width="19.5703125" style="339" customWidth="1"/>
    <col min="8" max="8" width="5" bestFit="1" customWidth="1"/>
    <col min="9" max="9" width="4.85546875" bestFit="1" customWidth="1"/>
    <col min="10" max="10" width="4.42578125" style="3" bestFit="1" customWidth="1"/>
    <col min="11" max="12" width="2.28515625" bestFit="1" customWidth="1"/>
    <col min="13" max="13" width="7.140625" bestFit="1" customWidth="1"/>
    <col min="14" max="14" width="7.140625" style="3" bestFit="1" customWidth="1"/>
    <col min="15" max="16" width="9.7109375" bestFit="1" customWidth="1"/>
    <col min="17" max="17" width="4.5703125" style="3" bestFit="1" customWidth="1"/>
    <col min="18" max="18" width="5.5703125" bestFit="1" customWidth="1"/>
    <col min="19" max="19" width="5" bestFit="1" customWidth="1"/>
    <col min="20" max="20" width="6" style="3" bestFit="1" customWidth="1"/>
    <col min="21" max="21" width="7.140625" bestFit="1" customWidth="1"/>
    <col min="22" max="22" width="6.5703125" bestFit="1" customWidth="1"/>
    <col min="23" max="23" width="3.28515625" bestFit="1" customWidth="1"/>
    <col min="24" max="24" width="4.28515625" bestFit="1" customWidth="1"/>
    <col min="25" max="25" width="3.5703125" bestFit="1" customWidth="1"/>
    <col min="26" max="26" width="4.5703125" bestFit="1" customWidth="1"/>
    <col min="27" max="27" width="3.28515625" bestFit="1" customWidth="1"/>
    <col min="28" max="28" width="4.42578125" bestFit="1" customWidth="1"/>
    <col min="29" max="29" width="3" bestFit="1" customWidth="1"/>
    <col min="30" max="30" width="4" bestFit="1" customWidth="1"/>
    <col min="31" max="31" width="2.7109375" bestFit="1" customWidth="1"/>
    <col min="32" max="32" width="3.7109375" bestFit="1" customWidth="1"/>
    <col min="33" max="33" width="3.140625" bestFit="1" customWidth="1"/>
    <col min="34" max="34" width="4.28515625" bestFit="1" customWidth="1"/>
    <col min="35" max="35" width="3.140625" bestFit="1" customWidth="1"/>
    <col min="36" max="36" width="4.28515625" bestFit="1" customWidth="1"/>
    <col min="37" max="37" width="3.5703125" bestFit="1" customWidth="1"/>
    <col min="38" max="38" width="4.5703125" bestFit="1" customWidth="1"/>
    <col min="39" max="39" width="3.28515625" bestFit="1" customWidth="1"/>
    <col min="40" max="40" width="4.42578125" bestFit="1" customWidth="1"/>
    <col min="41" max="41" width="3.140625" bestFit="1" customWidth="1"/>
    <col min="42" max="42" width="4.28515625" bestFit="1" customWidth="1"/>
    <col min="43" max="43" width="3.28515625" bestFit="1" customWidth="1"/>
    <col min="44" max="44" width="4.42578125" style="3" bestFit="1" customWidth="1"/>
    <col min="45" max="45" width="3.7109375" bestFit="1" customWidth="1"/>
    <col min="46" max="46" width="4.7109375" bestFit="1" customWidth="1"/>
    <col min="47" max="47" width="10.42578125" style="3" bestFit="1" customWidth="1"/>
    <col min="48" max="48" width="5.7109375" bestFit="1" customWidth="1"/>
    <col min="49" max="49" width="5.140625" style="3" bestFit="1" customWidth="1"/>
    <col min="50" max="50" width="12.5703125" bestFit="1" customWidth="1"/>
    <col min="51" max="51" width="9.5703125" style="5" bestFit="1" customWidth="1"/>
    <col min="52" max="52" width="9.140625" style="5" bestFit="1" customWidth="1"/>
    <col min="53" max="53" width="9" style="5" bestFit="1" customWidth="1"/>
    <col min="54" max="54" width="11.5703125" bestFit="1" customWidth="1"/>
    <col min="55" max="55" width="11.42578125" style="5"/>
    <col min="56" max="56" width="7.42578125" style="5" bestFit="1" customWidth="1"/>
    <col min="57" max="57" width="3.7109375" style="5" bestFit="1" customWidth="1"/>
    <col min="59" max="60" width="4.5703125" bestFit="1" customWidth="1"/>
    <col min="61" max="61" width="8.42578125" bestFit="1" customWidth="1"/>
    <col min="62" max="62" width="5" bestFit="1" customWidth="1"/>
    <col min="63" max="63" width="6" bestFit="1" customWidth="1"/>
    <col min="64" max="64" width="7.140625" bestFit="1" customWidth="1"/>
    <col min="65" max="66" width="6.5703125" bestFit="1" customWidth="1"/>
    <col min="67" max="67" width="4.28515625" bestFit="1" customWidth="1"/>
    <col min="68" max="68" width="3.5703125" bestFit="1" customWidth="1"/>
    <col min="69" max="69" width="4.5703125" bestFit="1" customWidth="1"/>
    <col min="70" max="70" width="3.28515625" bestFit="1" customWidth="1"/>
    <col min="71" max="71" width="4.42578125" bestFit="1" customWidth="1"/>
    <col min="72" max="72" width="3.140625" bestFit="1" customWidth="1"/>
    <col min="73" max="73" width="4" bestFit="1" customWidth="1"/>
    <col min="74" max="74" width="3.140625" bestFit="1" customWidth="1"/>
    <col min="75" max="75" width="3.7109375" bestFit="1" customWidth="1"/>
    <col min="76" max="76" width="3.140625" bestFit="1" customWidth="1"/>
    <col min="77" max="77" width="4.28515625" bestFit="1" customWidth="1"/>
    <col min="78" max="78" width="3.140625" bestFit="1" customWidth="1"/>
    <col min="79" max="79" width="4.28515625" bestFit="1" customWidth="1"/>
    <col min="80" max="80" width="3.5703125" bestFit="1" customWidth="1"/>
    <col min="81" max="81" width="4.5703125" bestFit="1" customWidth="1"/>
    <col min="82" max="82" width="3.28515625" bestFit="1" customWidth="1"/>
    <col min="83" max="83" width="4.42578125" bestFit="1" customWidth="1"/>
    <col min="84" max="84" width="3.140625" bestFit="1" customWidth="1"/>
    <col min="85" max="85" width="4.28515625" bestFit="1" customWidth="1"/>
    <col min="86" max="86" width="3.28515625" bestFit="1" customWidth="1"/>
    <col min="87" max="87" width="4.42578125" bestFit="1" customWidth="1"/>
    <col min="88" max="88" width="3.7109375" bestFit="1" customWidth="1"/>
    <col min="89" max="89" width="4.7109375" bestFit="1" customWidth="1"/>
    <col min="90" max="90" width="3.85546875" bestFit="1" customWidth="1"/>
  </cols>
  <sheetData>
    <row r="1" spans="1:91" s="84" customFormat="1" x14ac:dyDescent="0.25">
      <c r="A1" s="340"/>
      <c r="B1"/>
      <c r="C1" t="s">
        <v>136</v>
      </c>
      <c r="D1" t="s">
        <v>91</v>
      </c>
      <c r="E1"/>
      <c r="F1" t="s">
        <v>208</v>
      </c>
      <c r="G1" t="s">
        <v>207</v>
      </c>
      <c r="H1" t="s">
        <v>209</v>
      </c>
      <c r="J1"/>
      <c r="K1"/>
      <c r="L1"/>
      <c r="M1"/>
      <c r="N1" s="3"/>
      <c r="O1"/>
      <c r="P1" s="3"/>
      <c r="Q1"/>
      <c r="R1"/>
      <c r="S1"/>
      <c r="T1"/>
      <c r="U1" s="3"/>
      <c r="V1"/>
      <c r="W1"/>
      <c r="X1"/>
      <c r="Y1"/>
      <c r="Z1" s="3"/>
      <c r="AA1"/>
      <c r="AB1"/>
      <c r="AC1"/>
      <c r="AD1"/>
      <c r="AE1"/>
      <c r="AF1"/>
      <c r="AG1"/>
      <c r="AH1"/>
      <c r="AI1"/>
      <c r="AJ1"/>
      <c r="AK1" s="3"/>
      <c r="AL1"/>
      <c r="AM1"/>
      <c r="AN1" s="3"/>
      <c r="AO1"/>
      <c r="AP1" s="3"/>
      <c r="AQ1"/>
      <c r="AR1" s="5"/>
      <c r="AS1"/>
      <c r="AT1"/>
      <c r="AU1"/>
      <c r="AV1"/>
      <c r="AW1" s="46"/>
      <c r="AX1" s="5"/>
      <c r="AY1" s="5"/>
      <c r="AZ1" s="5"/>
      <c r="BA1" s="5"/>
      <c r="BB1" s="5"/>
      <c r="BC1" s="5"/>
      <c r="BD1" s="5"/>
      <c r="BE1" s="3"/>
      <c r="BF1" s="46"/>
      <c r="BG1" s="5"/>
      <c r="BH1" s="5"/>
      <c r="BI1" s="5"/>
      <c r="BJ1" s="5"/>
      <c r="BK1" s="5"/>
      <c r="BL1" s="5"/>
      <c r="BM1" s="5"/>
      <c r="BN1" s="3"/>
      <c r="BO1"/>
      <c r="BP1"/>
      <c r="BQ1"/>
    </row>
    <row r="2" spans="1:91" x14ac:dyDescent="0.25">
      <c r="B2" t="s">
        <v>197</v>
      </c>
      <c r="C2">
        <f>COUNTIF($B$11:$B$70,"=ML")</f>
        <v>0</v>
      </c>
      <c r="D2" s="84">
        <f>VLOOKUP($B2,KALBat!$B$2:$C$8,2,FALSE)</f>
        <v>9</v>
      </c>
      <c r="E2">
        <v>25</v>
      </c>
      <c r="F2" s="99">
        <f>C2/$E2</f>
        <v>0</v>
      </c>
      <c r="G2" s="90">
        <f>D2/$E2</f>
        <v>0.36</v>
      </c>
      <c r="H2" s="99">
        <f>(C2+D2)/$E2</f>
        <v>0.36</v>
      </c>
      <c r="J2"/>
      <c r="P2" s="3"/>
      <c r="Q2"/>
      <c r="T2"/>
      <c r="U2" s="3"/>
      <c r="Z2" s="3"/>
      <c r="AK2" s="3"/>
      <c r="AN2" s="3"/>
      <c r="AP2" s="3"/>
      <c r="AR2" s="5"/>
      <c r="AU2"/>
      <c r="AW2" s="46"/>
      <c r="AX2" s="5"/>
      <c r="BB2" s="5"/>
      <c r="BE2" s="3"/>
      <c r="BF2" s="46"/>
      <c r="BG2" s="5"/>
      <c r="BH2" s="5"/>
      <c r="BI2" s="5"/>
      <c r="BJ2" s="5"/>
      <c r="BK2" s="5"/>
      <c r="BL2" s="5"/>
      <c r="BM2" s="5"/>
      <c r="BN2" s="3"/>
    </row>
    <row r="3" spans="1:91" x14ac:dyDescent="0.25">
      <c r="B3" t="s">
        <v>198</v>
      </c>
      <c r="C3">
        <f>COUNTIF($B$11:$B$70,"=AAA")</f>
        <v>0</v>
      </c>
      <c r="D3" s="84">
        <f>VLOOKUP($B3,KALBat!$B$2:$C$8,2,FALSE)</f>
        <v>0</v>
      </c>
      <c r="E3">
        <v>25</v>
      </c>
      <c r="F3" s="99">
        <f t="shared" ref="F3:F6" si="0">C3/$E3</f>
        <v>0</v>
      </c>
      <c r="G3" s="90">
        <f>D3/$E3</f>
        <v>0</v>
      </c>
      <c r="H3" s="99">
        <f>(C3+D3)/$E3</f>
        <v>0</v>
      </c>
      <c r="J3"/>
      <c r="P3" s="3"/>
      <c r="Q3"/>
      <c r="T3"/>
      <c r="U3" s="3"/>
      <c r="Z3" s="3"/>
      <c r="AK3" s="3"/>
      <c r="AN3" s="3"/>
      <c r="AP3" s="3"/>
      <c r="AR3" s="5"/>
      <c r="AU3"/>
      <c r="AW3" s="46"/>
      <c r="AX3" s="5"/>
      <c r="BB3" s="5"/>
      <c r="BE3" s="3"/>
      <c r="BF3" s="46"/>
      <c r="BG3" s="5"/>
      <c r="BH3" s="5"/>
      <c r="BI3" s="5"/>
      <c r="BJ3" s="5"/>
      <c r="BK3" s="5"/>
      <c r="BL3" s="5"/>
      <c r="BM3" s="5"/>
      <c r="BN3" s="3"/>
    </row>
    <row r="4" spans="1:91" x14ac:dyDescent="0.25">
      <c r="B4" t="s">
        <v>199</v>
      </c>
      <c r="C4">
        <f>COUNTIF($B$11:$B$70,"=AA")</f>
        <v>0</v>
      </c>
      <c r="D4" s="84">
        <f>VLOOKUP($B4,KALBat!$B$2:$C$8,2,FALSE)</f>
        <v>1</v>
      </c>
      <c r="E4">
        <v>25</v>
      </c>
      <c r="F4" s="99">
        <f t="shared" si="0"/>
        <v>0</v>
      </c>
      <c r="G4" s="90">
        <f>D4/$E4</f>
        <v>0.04</v>
      </c>
      <c r="H4" s="99">
        <f>(C4+D4)/$E4</f>
        <v>0.04</v>
      </c>
      <c r="J4"/>
      <c r="P4" s="3"/>
      <c r="Q4"/>
      <c r="T4"/>
      <c r="U4" s="3"/>
      <c r="Z4" s="3"/>
      <c r="AK4" s="3"/>
      <c r="AN4" s="3"/>
      <c r="AP4" s="3"/>
      <c r="AR4" s="5"/>
      <c r="AU4"/>
      <c r="AW4" s="46"/>
      <c r="AX4" s="5"/>
      <c r="BB4" s="5"/>
      <c r="BE4" s="3"/>
      <c r="BF4" s="46"/>
      <c r="BG4" s="5"/>
      <c r="BH4" s="5"/>
      <c r="BI4" s="5"/>
      <c r="BJ4" s="5"/>
      <c r="BK4" s="5"/>
      <c r="BL4" s="5"/>
      <c r="BM4" s="5"/>
      <c r="BN4" s="3"/>
    </row>
    <row r="5" spans="1:91" x14ac:dyDescent="0.25">
      <c r="B5" t="s">
        <v>200</v>
      </c>
      <c r="C5">
        <f>COUNTIF($B$11:$B$70,"=A")</f>
        <v>0</v>
      </c>
      <c r="D5" s="84">
        <f>VLOOKUP($B5,KALBat!$B$2:$C$8,2,FALSE)</f>
        <v>0</v>
      </c>
      <c r="E5">
        <v>25</v>
      </c>
      <c r="F5" s="99">
        <f t="shared" si="0"/>
        <v>0</v>
      </c>
      <c r="G5" s="90">
        <f>D5/$E5</f>
        <v>0</v>
      </c>
      <c r="H5" s="99">
        <f>(C5+D5)/$E5</f>
        <v>0</v>
      </c>
      <c r="J5"/>
      <c r="P5" s="3"/>
      <c r="Q5"/>
      <c r="T5"/>
      <c r="U5" s="3"/>
      <c r="Z5" s="3"/>
      <c r="AK5" s="3"/>
      <c r="AN5" s="3"/>
      <c r="AP5" s="3"/>
      <c r="AR5" s="5"/>
      <c r="AU5"/>
      <c r="AW5" s="46"/>
      <c r="AX5" s="5"/>
      <c r="BB5" s="5"/>
      <c r="BE5" s="3"/>
      <c r="BF5" s="46"/>
      <c r="BG5" s="5"/>
      <c r="BH5" s="5"/>
      <c r="BI5" s="5"/>
      <c r="BJ5" s="5"/>
      <c r="BK5" s="5"/>
      <c r="BL5" s="5"/>
      <c r="BM5" s="5"/>
      <c r="BN5" s="3"/>
    </row>
    <row r="6" spans="1:91" x14ac:dyDescent="0.25">
      <c r="B6" t="s">
        <v>297</v>
      </c>
      <c r="C6">
        <f>COUNTIF($B$11:$B$70,"=SS-A")</f>
        <v>0</v>
      </c>
      <c r="D6" s="84" t="e">
        <f>VLOOKUP($B6,KALBat!$B$2:$C$8,2,FALSE)</f>
        <v>#N/A</v>
      </c>
      <c r="E6">
        <v>35</v>
      </c>
      <c r="F6" s="99">
        <f t="shared" si="0"/>
        <v>0</v>
      </c>
      <c r="G6" s="90" t="e">
        <f>D6/$E6</f>
        <v>#N/A</v>
      </c>
      <c r="H6" s="99" t="e">
        <f>(C6+D6)/$E6</f>
        <v>#N/A</v>
      </c>
      <c r="J6"/>
      <c r="P6" s="3"/>
      <c r="Q6"/>
      <c r="T6"/>
      <c r="U6" s="3"/>
      <c r="Z6" s="3"/>
      <c r="AK6" s="3"/>
      <c r="AN6" s="3"/>
      <c r="AP6" s="3"/>
      <c r="AR6" s="5"/>
      <c r="AU6"/>
      <c r="AW6" s="46"/>
      <c r="AX6" s="5"/>
      <c r="BB6" s="5"/>
      <c r="BE6" s="3"/>
      <c r="BF6" s="46"/>
      <c r="BG6" s="5"/>
      <c r="BH6" s="5"/>
      <c r="BI6" s="5"/>
      <c r="BJ6" s="5"/>
      <c r="BK6" s="5"/>
      <c r="BL6" s="5"/>
      <c r="BM6" s="5"/>
      <c r="BN6" s="3"/>
    </row>
    <row r="7" spans="1:91" s="84" customFormat="1" x14ac:dyDescent="0.25">
      <c r="A7" s="340"/>
      <c r="B7" t="s">
        <v>205</v>
      </c>
      <c r="C7">
        <f>COUNTBLANK($B$11:$B$70)-COUNTBLANK($I$11:$I$70)</f>
        <v>60</v>
      </c>
      <c r="D7" s="84">
        <f>VLOOKUP($B7,KALBat!$B$2:$C$8,2,FALSE)</f>
        <v>66</v>
      </c>
      <c r="E7" s="90"/>
      <c r="F7" s="99"/>
      <c r="G7" s="90"/>
      <c r="H7" s="99"/>
      <c r="J7"/>
      <c r="K7"/>
      <c r="L7"/>
      <c r="M7"/>
      <c r="N7" s="3"/>
      <c r="O7"/>
      <c r="P7" s="3"/>
      <c r="Q7"/>
      <c r="R7"/>
      <c r="S7"/>
      <c r="T7"/>
      <c r="U7" s="3"/>
      <c r="V7"/>
      <c r="W7"/>
      <c r="X7"/>
      <c r="Y7"/>
      <c r="Z7" s="3"/>
      <c r="AA7"/>
      <c r="AB7"/>
      <c r="AC7"/>
      <c r="AD7"/>
      <c r="AE7"/>
      <c r="AF7"/>
      <c r="AG7"/>
      <c r="AH7"/>
      <c r="AI7"/>
      <c r="AJ7"/>
      <c r="AK7" s="3"/>
      <c r="AL7"/>
      <c r="AM7"/>
      <c r="AN7" s="3"/>
      <c r="AO7"/>
      <c r="AP7" s="3"/>
      <c r="AQ7"/>
      <c r="AR7" s="5"/>
      <c r="AS7"/>
      <c r="AT7"/>
      <c r="AU7"/>
      <c r="AV7"/>
      <c r="AW7" s="46"/>
      <c r="AX7" s="5"/>
      <c r="AY7" s="5"/>
      <c r="AZ7" s="5"/>
      <c r="BA7" s="5"/>
      <c r="BB7" s="5"/>
      <c r="BC7" s="5"/>
      <c r="BD7" s="5"/>
      <c r="BE7" s="3"/>
      <c r="BF7" s="46"/>
      <c r="BG7" s="5"/>
      <c r="BH7" s="5"/>
      <c r="BI7" s="5"/>
      <c r="BJ7" s="5"/>
      <c r="BK7" s="5"/>
      <c r="BL7" s="5"/>
      <c r="BM7" s="5"/>
      <c r="BN7" s="3"/>
      <c r="BO7"/>
      <c r="BP7"/>
      <c r="BQ7"/>
    </row>
    <row r="8" spans="1:91" s="84" customFormat="1" x14ac:dyDescent="0.25">
      <c r="A8" s="340"/>
      <c r="B8" t="s">
        <v>206</v>
      </c>
      <c r="C8">
        <f>SUM(C2:C7)</f>
        <v>60</v>
      </c>
      <c r="D8" t="e">
        <f>SUM(D2:D7)</f>
        <v>#N/A</v>
      </c>
      <c r="E8">
        <f>SUM(E2:E7)</f>
        <v>135</v>
      </c>
      <c r="F8" s="99">
        <f t="shared" ref="F8" si="1">C8/$E8</f>
        <v>0.44444444444444442</v>
      </c>
      <c r="G8" s="90" t="e">
        <f>D8/$E8</f>
        <v>#N/A</v>
      </c>
      <c r="H8" s="99" t="e">
        <f>(C8+D8)/$E8</f>
        <v>#N/A</v>
      </c>
      <c r="J8"/>
      <c r="K8"/>
      <c r="L8"/>
      <c r="M8"/>
      <c r="N8" s="3"/>
      <c r="O8"/>
      <c r="P8" s="3"/>
      <c r="Q8"/>
      <c r="R8"/>
      <c r="S8"/>
      <c r="T8"/>
      <c r="U8" s="3"/>
      <c r="V8"/>
      <c r="W8"/>
      <c r="X8"/>
      <c r="Y8"/>
      <c r="Z8" s="3"/>
      <c r="AA8"/>
      <c r="AB8"/>
      <c r="AC8"/>
      <c r="AD8"/>
      <c r="AE8"/>
      <c r="AF8"/>
      <c r="AG8"/>
      <c r="AH8"/>
      <c r="AI8"/>
      <c r="AJ8"/>
      <c r="AK8" s="3"/>
      <c r="AL8"/>
      <c r="AM8"/>
      <c r="AN8" s="3"/>
      <c r="AO8"/>
      <c r="AP8" s="3"/>
      <c r="AQ8"/>
      <c r="AR8" s="5"/>
      <c r="AS8"/>
      <c r="AT8"/>
      <c r="AU8"/>
      <c r="AV8"/>
      <c r="AW8" s="46"/>
      <c r="AX8" s="5"/>
      <c r="AY8" s="5"/>
      <c r="AZ8" s="5"/>
      <c r="BA8" s="5"/>
      <c r="BB8" s="5"/>
      <c r="BC8" s="5"/>
      <c r="BD8" s="5"/>
      <c r="BE8" s="3"/>
      <c r="BF8" s="46"/>
      <c r="BG8" s="5"/>
      <c r="BH8" s="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</row>
    <row r="9" spans="1:91" x14ac:dyDescent="0.25">
      <c r="J9"/>
      <c r="N9"/>
      <c r="P9" s="3"/>
      <c r="Q9"/>
      <c r="R9" s="3"/>
      <c r="T9"/>
      <c r="W9" s="3"/>
      <c r="AB9" s="3"/>
      <c r="AM9" s="3"/>
      <c r="AP9" s="3"/>
      <c r="AT9" s="5"/>
      <c r="AU9"/>
      <c r="AW9"/>
      <c r="AY9" s="46"/>
      <c r="BB9" s="5"/>
      <c r="BF9" s="5"/>
      <c r="BG9" s="3"/>
      <c r="BH9" s="46"/>
      <c r="BI9" s="84">
        <v>17</v>
      </c>
      <c r="BJ9" s="84">
        <v>18</v>
      </c>
      <c r="BK9" s="340">
        <v>19</v>
      </c>
      <c r="BL9" s="340">
        <v>20</v>
      </c>
      <c r="BM9" s="340">
        <v>21</v>
      </c>
      <c r="BN9" s="340">
        <v>22</v>
      </c>
      <c r="BO9" s="340">
        <v>23</v>
      </c>
      <c r="BP9" s="340">
        <v>24</v>
      </c>
      <c r="BQ9" s="340">
        <v>25</v>
      </c>
      <c r="BR9" s="340">
        <v>26</v>
      </c>
      <c r="BS9" s="340">
        <v>27</v>
      </c>
      <c r="BT9" s="340">
        <v>28</v>
      </c>
      <c r="BU9" s="340">
        <v>29</v>
      </c>
      <c r="BV9" s="340">
        <v>30</v>
      </c>
      <c r="BW9" s="340">
        <v>31</v>
      </c>
      <c r="BX9" s="340">
        <v>32</v>
      </c>
      <c r="BY9" s="340">
        <v>33</v>
      </c>
      <c r="BZ9" s="340">
        <v>34</v>
      </c>
      <c r="CA9" s="340">
        <v>35</v>
      </c>
      <c r="CB9" s="340">
        <v>36</v>
      </c>
      <c r="CC9" s="340">
        <v>37</v>
      </c>
      <c r="CD9" s="340">
        <v>38</v>
      </c>
      <c r="CE9" s="340">
        <v>39</v>
      </c>
      <c r="CF9" s="340">
        <v>40</v>
      </c>
      <c r="CG9" s="340">
        <v>41</v>
      </c>
      <c r="CH9" s="340">
        <v>42</v>
      </c>
      <c r="CI9" s="340">
        <v>43</v>
      </c>
      <c r="CJ9" s="340">
        <v>44</v>
      </c>
      <c r="CK9" s="340">
        <v>45</v>
      </c>
      <c r="CL9" s="340">
        <v>46</v>
      </c>
    </row>
    <row r="10" spans="1:91" s="1" customFormat="1" x14ac:dyDescent="0.25">
      <c r="A10" s="1" t="s">
        <v>14</v>
      </c>
      <c r="B10" s="1" t="s">
        <v>196</v>
      </c>
      <c r="C10" s="1" t="s">
        <v>201</v>
      </c>
      <c r="D10" s="1" t="s">
        <v>104</v>
      </c>
      <c r="E10" s="1" t="s">
        <v>45</v>
      </c>
      <c r="F10" s="1" t="s">
        <v>464</v>
      </c>
      <c r="G10" s="1" t="s">
        <v>465</v>
      </c>
      <c r="H10" s="1" t="s">
        <v>342</v>
      </c>
      <c r="I10" s="1" t="s">
        <v>292</v>
      </c>
      <c r="J10" s="1" t="s">
        <v>81</v>
      </c>
      <c r="K10" s="1" t="s">
        <v>91</v>
      </c>
      <c r="L10" s="2" t="s">
        <v>92</v>
      </c>
      <c r="M10" s="1" t="s">
        <v>15</v>
      </c>
      <c r="N10" s="1" t="s">
        <v>16</v>
      </c>
      <c r="O10" s="1" t="s">
        <v>17</v>
      </c>
      <c r="P10" s="2" t="s">
        <v>18</v>
      </c>
      <c r="Q10" s="1" t="s">
        <v>46</v>
      </c>
      <c r="R10" s="1" t="s">
        <v>47</v>
      </c>
      <c r="S10" s="2" t="s">
        <v>19</v>
      </c>
      <c r="T10" s="1" t="s">
        <v>48</v>
      </c>
      <c r="U10" s="1" t="s">
        <v>49</v>
      </c>
      <c r="V10" s="2" t="s">
        <v>24</v>
      </c>
      <c r="W10" s="1" t="s">
        <v>50</v>
      </c>
      <c r="X10" s="1" t="s">
        <v>51</v>
      </c>
      <c r="Y10" s="1" t="s">
        <v>52</v>
      </c>
      <c r="Z10" s="1" t="s">
        <v>53</v>
      </c>
      <c r="AA10" s="1" t="s">
        <v>54</v>
      </c>
      <c r="AB10" s="1" t="s">
        <v>55</v>
      </c>
      <c r="AC10" s="1" t="s">
        <v>56</v>
      </c>
      <c r="AD10" s="1" t="s">
        <v>57</v>
      </c>
      <c r="AE10" s="1" t="s">
        <v>58</v>
      </c>
      <c r="AF10" s="1" t="s">
        <v>59</v>
      </c>
      <c r="AG10" s="1" t="s">
        <v>98</v>
      </c>
      <c r="AH10" s="1" t="s">
        <v>60</v>
      </c>
      <c r="AI10" s="1" t="s">
        <v>61</v>
      </c>
      <c r="AJ10" s="1" t="s">
        <v>62</v>
      </c>
      <c r="AK10" s="1" t="s">
        <v>63</v>
      </c>
      <c r="AL10" s="1" t="s">
        <v>64</v>
      </c>
      <c r="AM10" s="1" t="s">
        <v>65</v>
      </c>
      <c r="AN10" s="1" t="s">
        <v>66</v>
      </c>
      <c r="AO10" s="1" t="s">
        <v>67</v>
      </c>
      <c r="AP10" s="1" t="s">
        <v>68</v>
      </c>
      <c r="AQ10" s="1" t="s">
        <v>69</v>
      </c>
      <c r="AR10" s="1" t="s">
        <v>70</v>
      </c>
      <c r="AS10" s="1" t="s">
        <v>71</v>
      </c>
      <c r="AT10" s="2" t="s">
        <v>72</v>
      </c>
      <c r="AU10" s="1" t="s">
        <v>73</v>
      </c>
      <c r="AV10" s="1" t="s">
        <v>74</v>
      </c>
      <c r="AW10" s="2" t="s">
        <v>75</v>
      </c>
      <c r="AX10" s="1" t="s">
        <v>32</v>
      </c>
      <c r="AY10" s="2" t="s">
        <v>33</v>
      </c>
      <c r="AZ10" s="1" t="s">
        <v>102</v>
      </c>
      <c r="BA10" s="4" t="s">
        <v>77</v>
      </c>
      <c r="BB10" s="4" t="s">
        <v>103</v>
      </c>
      <c r="BC10" s="4" t="s">
        <v>77</v>
      </c>
      <c r="BD10" s="4" t="s">
        <v>76</v>
      </c>
      <c r="BE10" s="4" t="s">
        <v>79</v>
      </c>
      <c r="BF10" s="4" t="s">
        <v>179</v>
      </c>
      <c r="BG10" s="4" t="s">
        <v>192</v>
      </c>
      <c r="BH10" s="1" t="s">
        <v>105</v>
      </c>
      <c r="BI10" s="97" t="str">
        <f>Q10</f>
        <v>STU</v>
      </c>
      <c r="BJ10" s="97" t="str">
        <f>R10</f>
        <v>MOV</v>
      </c>
      <c r="BK10" s="97" t="str">
        <f t="shared" ref="BK10:CL10" si="2">S10</f>
        <v>CON</v>
      </c>
      <c r="BL10" s="97" t="str">
        <f t="shared" si="2"/>
        <v>STU P</v>
      </c>
      <c r="BM10" s="97" t="str">
        <f t="shared" si="2"/>
        <v>MOV P</v>
      </c>
      <c r="BN10" s="97" t="str">
        <f t="shared" si="2"/>
        <v>CON P</v>
      </c>
      <c r="BO10" s="97" t="str">
        <f t="shared" si="2"/>
        <v>FB</v>
      </c>
      <c r="BP10" s="97" t="str">
        <f t="shared" si="2"/>
        <v>FBP</v>
      </c>
      <c r="BQ10" s="97" t="str">
        <f t="shared" si="2"/>
        <v>CH</v>
      </c>
      <c r="BR10" s="97" t="str">
        <f t="shared" si="2"/>
        <v>CHP</v>
      </c>
      <c r="BS10" s="97" t="str">
        <f t="shared" si="2"/>
        <v>CB</v>
      </c>
      <c r="BT10" s="97" t="str">
        <f t="shared" si="2"/>
        <v>CBP</v>
      </c>
      <c r="BU10" s="97" t="str">
        <f t="shared" si="2"/>
        <v>SL</v>
      </c>
      <c r="BV10" s="97" t="str">
        <f t="shared" si="2"/>
        <v>SLP</v>
      </c>
      <c r="BW10" s="97" t="str">
        <f t="shared" si="2"/>
        <v>SI</v>
      </c>
      <c r="BX10" s="97" t="str">
        <f t="shared" si="2"/>
        <v>SIP</v>
      </c>
      <c r="BY10" s="97" t="str">
        <f t="shared" si="2"/>
        <v>SP</v>
      </c>
      <c r="BZ10" s="97" t="str">
        <f t="shared" si="2"/>
        <v>SPP</v>
      </c>
      <c r="CA10" s="97" t="str">
        <f t="shared" si="2"/>
        <v>CT</v>
      </c>
      <c r="CB10" s="97" t="str">
        <f t="shared" si="2"/>
        <v>CTP</v>
      </c>
      <c r="CC10" s="97" t="str">
        <f t="shared" si="2"/>
        <v>FO</v>
      </c>
      <c r="CD10" s="97" t="str">
        <f t="shared" si="2"/>
        <v>FOP</v>
      </c>
      <c r="CE10" s="97" t="str">
        <f t="shared" si="2"/>
        <v>CC</v>
      </c>
      <c r="CF10" s="97" t="str">
        <f t="shared" si="2"/>
        <v>CCP</v>
      </c>
      <c r="CG10" s="97" t="str">
        <f t="shared" si="2"/>
        <v>SC</v>
      </c>
      <c r="CH10" s="97" t="str">
        <f t="shared" si="2"/>
        <v>SCP</v>
      </c>
      <c r="CI10" s="97" t="str">
        <f t="shared" si="2"/>
        <v>KC</v>
      </c>
      <c r="CJ10" s="97" t="str">
        <f t="shared" si="2"/>
        <v>KCP</v>
      </c>
      <c r="CK10" s="97" t="str">
        <f t="shared" si="2"/>
        <v>KN</v>
      </c>
      <c r="CL10" s="97" t="str">
        <f t="shared" si="2"/>
        <v>KNP</v>
      </c>
      <c r="CM10" s="1" t="s">
        <v>206</v>
      </c>
    </row>
    <row r="11" spans="1:91" x14ac:dyDescent="0.25">
      <c r="A11" s="339" t="str">
        <f>F11&amp;" "&amp;G11</f>
        <v>Timothy Jefferson</v>
      </c>
      <c r="D11" t="str">
        <f t="shared" ref="D11" si="3">IF(OR(O11&gt;7,AND(O11&gt;4,P11&gt;5)),"K","T")</f>
        <v>K</v>
      </c>
      <c r="E11" t="s">
        <v>98</v>
      </c>
      <c r="F11" t="s">
        <v>483</v>
      </c>
      <c r="G11" s="339" t="s">
        <v>484</v>
      </c>
      <c r="H11" t="s">
        <v>468</v>
      </c>
      <c r="I11" t="s">
        <v>469</v>
      </c>
      <c r="J11">
        <v>32</v>
      </c>
      <c r="K11" t="s">
        <v>94</v>
      </c>
      <c r="L11" s="3" t="s">
        <v>94</v>
      </c>
      <c r="M11" t="s">
        <v>36</v>
      </c>
      <c r="N11" t="s">
        <v>36</v>
      </c>
      <c r="O11" t="s">
        <v>214</v>
      </c>
      <c r="P11" s="3" t="s">
        <v>213</v>
      </c>
      <c r="Q11">
        <v>10</v>
      </c>
      <c r="R11">
        <v>4</v>
      </c>
      <c r="S11" s="3">
        <v>2</v>
      </c>
      <c r="T11">
        <v>10</v>
      </c>
      <c r="U11">
        <v>4</v>
      </c>
      <c r="V11" s="3">
        <v>2</v>
      </c>
      <c r="W11">
        <v>10</v>
      </c>
      <c r="X11">
        <v>10</v>
      </c>
      <c r="Y11" t="s">
        <v>35</v>
      </c>
      <c r="Z11" t="s">
        <v>35</v>
      </c>
      <c r="AA11">
        <v>10</v>
      </c>
      <c r="AB11">
        <v>10</v>
      </c>
      <c r="AC11" t="s">
        <v>35</v>
      </c>
      <c r="AD11" t="s">
        <v>35</v>
      </c>
      <c r="AE11" t="s">
        <v>35</v>
      </c>
      <c r="AF11" t="s">
        <v>35</v>
      </c>
      <c r="AG11">
        <v>7</v>
      </c>
      <c r="AH11">
        <v>8</v>
      </c>
      <c r="AI11" t="s">
        <v>35</v>
      </c>
      <c r="AJ11" t="s">
        <v>35</v>
      </c>
      <c r="AK11" t="s">
        <v>35</v>
      </c>
      <c r="AL11" t="s">
        <v>35</v>
      </c>
      <c r="AM11" t="s">
        <v>35</v>
      </c>
      <c r="AN11" t="s">
        <v>35</v>
      </c>
      <c r="AO11" t="s">
        <v>35</v>
      </c>
      <c r="AP11" t="s">
        <v>35</v>
      </c>
      <c r="AQ11" t="s">
        <v>35</v>
      </c>
      <c r="AR11" t="s">
        <v>35</v>
      </c>
      <c r="AS11" t="s">
        <v>35</v>
      </c>
      <c r="AT11" s="3" t="s">
        <v>35</v>
      </c>
      <c r="AU11" t="s">
        <v>363</v>
      </c>
      <c r="AV11">
        <v>6</v>
      </c>
      <c r="AW11" s="11" t="s">
        <v>454</v>
      </c>
      <c r="AX11" s="78">
        <v>800000</v>
      </c>
      <c r="AY11" s="3" t="s">
        <v>39</v>
      </c>
      <c r="AZ11" s="6">
        <f t="shared" ref="AZ11:AZ42" si="4">AVERAGE(Q11:S11)+0.25*MAX(0,(COUNT(W11,Y11,AA11,AC11,AE11,AG11,AI11,AK11,AM11,AO11,AQ11,AS11)-3))+IF(AW11&gt;0.55,0.25,0)+IF(MAX(W11,Y11,AA11,AC11,AE11,AG11,AI11,AK11,AM11,AO11,AQ11,AS11)&gt;5,0.25,0)</f>
        <v>5.833333333333333</v>
      </c>
      <c r="BA11" s="9" t="str">
        <f t="shared" ref="BA11:BA42" si="5">IF(AZ11&gt;9,"SuperStar",IF(AZ11&gt;8,"Star",IF(AZ11&gt;6.5,"GoodReg",IF(AZ11&gt;5,"Reg",IF(AZ11&gt;4,"Bench","Minors")))))</f>
        <v>Reg</v>
      </c>
      <c r="BB11" s="9">
        <f t="shared" ref="BB11:BB42" si="6">AVERAGE(T11:V11)+0.25*MAX(0,(COUNT(X11,Z11,AB11,AD11,AF11,AH11,AJ11,AL11,AN11,AP11,AR11,AT11)-3))+IF(AW11&gt;0.55,0.25,0)+IF(MAX(X11,Z11,AB11,AD11,AF11,AH11,AJ11,AL11,AN11,AP11,AR11,AT11)&gt;5,0.25,0)</f>
        <v>5.833333333333333</v>
      </c>
      <c r="BC11" s="9" t="str">
        <f t="shared" ref="BC11:BC42" si="7">IF(BB11&gt;9,"SuperStar",IF(BB11&gt;8,"Star",IF(BB11&gt;6.5,"GoodReg",IF(BB11&gt;5,"Reg",IF(BB11&gt;4,"Bench","Minors")))))</f>
        <v>Reg</v>
      </c>
      <c r="BD11" s="9">
        <f t="shared" ref="BD11:BD42" si="8">MIN(AZ11+(MAX(0,25-U11))^1.5,BB11)</f>
        <v>5.833333333333333</v>
      </c>
      <c r="BE11" s="9" t="str">
        <f t="shared" ref="BE11:BE42" si="9">IF(BD11&gt;9,"SuperStar",IF(BD11&gt;8,"Star",IF(BD11&gt;6.5,"GoodReg",IF(BD11&gt;5,"Reg",IF(BD11&gt;4,"Bench","Minors")))))</f>
        <v>Reg</v>
      </c>
      <c r="BF11" s="77">
        <f t="shared" ref="BF11:BF42" si="10">COUNT(W11:AT11)/2</f>
        <v>3</v>
      </c>
      <c r="BG11" s="76">
        <f t="shared" ref="BG11:BG42" si="11">COUNTIF(W11:AT11,"&gt;5")/2</f>
        <v>3</v>
      </c>
      <c r="BH11" t="str">
        <f t="shared" ref="BH11:BH42" si="12">IF(AY11=1,"Yes","")</f>
        <v/>
      </c>
      <c r="BI11" s="84" t="e">
        <f>IF(Q11="-","-",VLOOKUP($A11,KALPit!$A$10:$AY$1193,BI$9,FALSE)-Q11)</f>
        <v>#N/A</v>
      </c>
      <c r="BJ11" s="340" t="e">
        <f>IF(R11="-","-",VLOOKUP($A11,KALPit!$A$10:$AY$1193,BJ$9,FALSE)-R11)</f>
        <v>#N/A</v>
      </c>
      <c r="BK11" s="340" t="e">
        <f>IF(S11="-","-",VLOOKUP($A11,KALPit!$A$10:$AY$1193,BK$9,FALSE)-S11)</f>
        <v>#N/A</v>
      </c>
      <c r="BL11" s="340" t="e">
        <f>IF(T11="-","-",VLOOKUP($A11,KALPit!$A$10:$AY$1193,BL$9,FALSE)-T11)</f>
        <v>#N/A</v>
      </c>
      <c r="BM11" s="340" t="e">
        <f>IF(U11="-","-",VLOOKUP($A11,KALPit!$A$10:$AY$1193,BM$9,FALSE)-U11)</f>
        <v>#N/A</v>
      </c>
      <c r="BN11" s="340" t="e">
        <f>IF(V11="-","-",VLOOKUP($A11,KALPit!$A$10:$AY$1193,BN$9,FALSE)-V11)</f>
        <v>#N/A</v>
      </c>
      <c r="BO11" s="340" t="e">
        <f>IF(W11="-","-",VLOOKUP($A11,KALPit!$A$10:$AY$1193,BO$9,FALSE)-W11)</f>
        <v>#N/A</v>
      </c>
      <c r="BP11" s="340" t="e">
        <f>IF(X11="-","-",VLOOKUP($A11,KALPit!$A$10:$AY$1193,BP$9,FALSE)-X11)</f>
        <v>#N/A</v>
      </c>
      <c r="BQ11" s="340" t="str">
        <f>IF(Y11="-","-",VLOOKUP($A11,KALPit!$A$10:$AY$1193,BQ$9,FALSE)-Y11)</f>
        <v>-</v>
      </c>
      <c r="BR11" s="340" t="str">
        <f>IF(Z11="-","-",VLOOKUP($A11,KALPit!$A$10:$AY$1193,BR$9,FALSE)-Z11)</f>
        <v>-</v>
      </c>
      <c r="BS11" s="340" t="e">
        <f>IF(AA11="-","-",VLOOKUP($A11,KALPit!$A$10:$AY$1193,BS$9,FALSE)-AA11)</f>
        <v>#N/A</v>
      </c>
      <c r="BT11" s="340" t="e">
        <f>IF(AB11="-","-",VLOOKUP($A11,KALPit!$A$10:$AY$1193,BT$9,FALSE)-AB11)</f>
        <v>#N/A</v>
      </c>
      <c r="BU11" s="340" t="str">
        <f>IF(AC11="-","-",VLOOKUP($A11,KALPit!$A$10:$AY$1193,BU$9,FALSE)-AC11)</f>
        <v>-</v>
      </c>
      <c r="BV11" s="340" t="str">
        <f>IF(AD11="-","-",VLOOKUP($A11,KALPit!$A$10:$AY$1193,BV$9,FALSE)-AD11)</f>
        <v>-</v>
      </c>
      <c r="BW11" s="340" t="str">
        <f>IF(AE11="-","-",VLOOKUP($A11,KALPit!$A$10:$AY$1193,BW$9,FALSE)-AE11)</f>
        <v>-</v>
      </c>
      <c r="BX11" s="340" t="str">
        <f>IF(AF11="-","-",VLOOKUP($A11,KALPit!$A$10:$AY$1193,BX$9,FALSE)-AF11)</f>
        <v>-</v>
      </c>
      <c r="BY11" s="340" t="e">
        <f>IF(AG11="-","-",VLOOKUP($A11,KALPit!$A$10:$AY$1193,BY$9,FALSE)-AG11)</f>
        <v>#N/A</v>
      </c>
      <c r="BZ11" s="340" t="e">
        <f>IF(AH11="-","-",VLOOKUP($A11,KALPit!$A$10:$AY$1193,BZ$9,FALSE)-AH11)</f>
        <v>#N/A</v>
      </c>
      <c r="CA11" s="340" t="str">
        <f>IF(AI11="-","-",VLOOKUP($A11,KALPit!$A$10:$AY$1193,CA$9,FALSE)-AI11)</f>
        <v>-</v>
      </c>
      <c r="CB11" s="340" t="str">
        <f>IF(AJ11="-","-",VLOOKUP($A11,KALPit!$A$10:$AY$1193,CB$9,FALSE)-AJ11)</f>
        <v>-</v>
      </c>
      <c r="CC11" s="340" t="str">
        <f>IF(AK11="-","-",VLOOKUP($A11,KALPit!$A$10:$AY$1193,CC$9,FALSE)-AK11)</f>
        <v>-</v>
      </c>
      <c r="CD11" s="340" t="str">
        <f>IF(AL11="-","-",VLOOKUP($A11,KALPit!$A$10:$AY$1193,CD$9,FALSE)-AL11)</f>
        <v>-</v>
      </c>
      <c r="CE11" s="340" t="str">
        <f>IF(AM11="-","-",VLOOKUP($A11,KALPit!$A$10:$AY$1193,CE$9,FALSE)-AM11)</f>
        <v>-</v>
      </c>
      <c r="CF11" s="340" t="str">
        <f>IF(AN11="-","-",VLOOKUP($A11,KALPit!$A$10:$AY$1193,CF$9,FALSE)-AN11)</f>
        <v>-</v>
      </c>
      <c r="CG11" s="340" t="str">
        <f>IF(AO11="-","-",VLOOKUP($A11,KALPit!$A$10:$AY$1193,CG$9,FALSE)-AO11)</f>
        <v>-</v>
      </c>
      <c r="CH11" s="340" t="str">
        <f>IF(AP11="-","-",VLOOKUP($A11,KALPit!$A$10:$AY$1193,CH$9,FALSE)-AP11)</f>
        <v>-</v>
      </c>
      <c r="CI11" s="340" t="str">
        <f>IF(AQ11="-","-",VLOOKUP($A11,KALPit!$A$10:$AY$1193,CI$9,FALSE)-AQ11)</f>
        <v>-</v>
      </c>
      <c r="CJ11" s="340" t="str">
        <f>IF(AR11="-","-",VLOOKUP($A11,KALPit!$A$10:$AY$1193,CJ$9,FALSE)-AR11)</f>
        <v>-</v>
      </c>
      <c r="CK11" s="340" t="str">
        <f>IF(AS11="-","-",VLOOKUP($A11,KALPit!$A$10:$AY$1193,CK$9,FALSE)-AS11)</f>
        <v>-</v>
      </c>
      <c r="CL11" s="340" t="str">
        <f>IF(AT11="-","-",VLOOKUP($A11,KALPit!$A$10:$AY$1193,CL$9,FALSE)-AT11)</f>
        <v>-</v>
      </c>
      <c r="CM11" t="e">
        <f t="shared" ref="CM11:CM42" si="13">SUM(BI11:CL11)</f>
        <v>#N/A</v>
      </c>
    </row>
    <row r="12" spans="1:91" x14ac:dyDescent="0.25">
      <c r="A12" s="339" t="str">
        <f t="shared" ref="A12:A75" si="14">F12&amp;" "&amp;G12</f>
        <v>Philip Klink</v>
      </c>
      <c r="B12" s="339"/>
      <c r="C12" s="339"/>
      <c r="D12" s="339" t="str">
        <f t="shared" ref="D12:D75" si="15">IF(OR(O12&gt;7,AND(O12&gt;4,P12&gt;5)),"K","T")</f>
        <v>K</v>
      </c>
      <c r="E12" t="s">
        <v>13</v>
      </c>
      <c r="F12" t="s">
        <v>479</v>
      </c>
      <c r="G12" s="339" t="s">
        <v>480</v>
      </c>
      <c r="H12" t="s">
        <v>468</v>
      </c>
      <c r="I12" t="s">
        <v>469</v>
      </c>
      <c r="J12">
        <v>33</v>
      </c>
      <c r="K12" t="s">
        <v>94</v>
      </c>
      <c r="L12" s="3" t="s">
        <v>94</v>
      </c>
      <c r="M12" t="s">
        <v>34</v>
      </c>
      <c r="N12" t="s">
        <v>34</v>
      </c>
      <c r="O12" t="s">
        <v>215</v>
      </c>
      <c r="P12" s="3" t="s">
        <v>214</v>
      </c>
      <c r="Q12">
        <v>10</v>
      </c>
      <c r="R12">
        <v>5</v>
      </c>
      <c r="S12" s="3">
        <v>2</v>
      </c>
      <c r="T12">
        <v>10</v>
      </c>
      <c r="U12">
        <v>5</v>
      </c>
      <c r="V12" s="3">
        <v>2</v>
      </c>
      <c r="W12">
        <v>9</v>
      </c>
      <c r="X12">
        <v>10</v>
      </c>
      <c r="Y12" t="s">
        <v>35</v>
      </c>
      <c r="Z12" t="s">
        <v>35</v>
      </c>
      <c r="AA12">
        <v>9</v>
      </c>
      <c r="AB12">
        <v>9</v>
      </c>
      <c r="AC12" t="s">
        <v>35</v>
      </c>
      <c r="AD12" t="s">
        <v>35</v>
      </c>
      <c r="AE12" t="s">
        <v>35</v>
      </c>
      <c r="AF12" t="s">
        <v>35</v>
      </c>
      <c r="AG12" t="s">
        <v>35</v>
      </c>
      <c r="AH12" t="s">
        <v>35</v>
      </c>
      <c r="AI12" t="s">
        <v>35</v>
      </c>
      <c r="AJ12" t="s">
        <v>35</v>
      </c>
      <c r="AK12" t="s">
        <v>35</v>
      </c>
      <c r="AL12" t="s">
        <v>35</v>
      </c>
      <c r="AM12" t="s">
        <v>35</v>
      </c>
      <c r="AN12" t="s">
        <v>35</v>
      </c>
      <c r="AO12" t="s">
        <v>35</v>
      </c>
      <c r="AP12" t="s">
        <v>35</v>
      </c>
      <c r="AQ12" t="s">
        <v>35</v>
      </c>
      <c r="AR12" t="s">
        <v>35</v>
      </c>
      <c r="AS12" t="s">
        <v>35</v>
      </c>
      <c r="AT12" s="3" t="s">
        <v>35</v>
      </c>
      <c r="AU12" t="s">
        <v>8</v>
      </c>
      <c r="AV12">
        <v>8</v>
      </c>
      <c r="AW12" s="11" t="s">
        <v>454</v>
      </c>
      <c r="AX12" s="78">
        <v>510000</v>
      </c>
      <c r="AY12" s="3" t="s">
        <v>38</v>
      </c>
      <c r="AZ12" s="6">
        <f t="shared" si="4"/>
        <v>6.166666666666667</v>
      </c>
      <c r="BA12" s="9" t="str">
        <f t="shared" si="5"/>
        <v>Reg</v>
      </c>
      <c r="BB12" s="9">
        <f t="shared" si="6"/>
        <v>6.166666666666667</v>
      </c>
      <c r="BC12" s="9" t="str">
        <f t="shared" si="7"/>
        <v>Reg</v>
      </c>
      <c r="BD12" s="9">
        <f t="shared" si="8"/>
        <v>6.166666666666667</v>
      </c>
      <c r="BE12" s="9" t="str">
        <f t="shared" si="9"/>
        <v>Reg</v>
      </c>
      <c r="BF12" s="77">
        <f t="shared" si="10"/>
        <v>2</v>
      </c>
      <c r="BG12" s="76">
        <f t="shared" si="11"/>
        <v>2</v>
      </c>
      <c r="BH12" t="str">
        <f t="shared" si="12"/>
        <v/>
      </c>
      <c r="BI12" s="340" t="e">
        <f>IF(Q12="-","-",VLOOKUP($A12,KALPit!$A$10:$AY$1193,BI$9,FALSE)-Q12)</f>
        <v>#N/A</v>
      </c>
      <c r="BJ12" s="340" t="e">
        <f>IF(R12="-","-",VLOOKUP($A12,KALPit!$A$10:$AY$1193,BJ$9,FALSE)-R12)</f>
        <v>#N/A</v>
      </c>
      <c r="BK12" s="340" t="e">
        <f>IF(S12="-","-",VLOOKUP($A12,KALPit!$A$10:$AY$1193,BK$9,FALSE)-S12)</f>
        <v>#N/A</v>
      </c>
      <c r="BL12" s="340" t="e">
        <f>IF(T12="-","-",VLOOKUP($A12,KALPit!$A$10:$AY$1193,BL$9,FALSE)-T12)</f>
        <v>#N/A</v>
      </c>
      <c r="BM12" s="340" t="e">
        <f>IF(U12="-","-",VLOOKUP($A12,KALPit!$A$10:$AY$1193,BM$9,FALSE)-U12)</f>
        <v>#N/A</v>
      </c>
      <c r="BN12" s="340" t="e">
        <f>IF(V12="-","-",VLOOKUP($A12,KALPit!$A$10:$AY$1193,BN$9,FALSE)-V12)</f>
        <v>#N/A</v>
      </c>
      <c r="BO12" s="340" t="e">
        <f>IF(W12="-","-",VLOOKUP($A12,KALPit!$A$10:$AY$1193,BO$9,FALSE)-W12)</f>
        <v>#N/A</v>
      </c>
      <c r="BP12" s="340" t="e">
        <f>IF(X12="-","-",VLOOKUP($A12,KALPit!$A$10:$AY$1193,BP$9,FALSE)-X12)</f>
        <v>#N/A</v>
      </c>
      <c r="BQ12" s="340" t="str">
        <f>IF(Y12="-","-",VLOOKUP($A12,KALPit!$A$10:$AY$1193,BQ$9,FALSE)-Y12)</f>
        <v>-</v>
      </c>
      <c r="BR12" s="340" t="str">
        <f>IF(Z12="-","-",VLOOKUP($A12,KALPit!$A$10:$AY$1193,BR$9,FALSE)-Z12)</f>
        <v>-</v>
      </c>
      <c r="BS12" s="340" t="e">
        <f>IF(AA12="-","-",VLOOKUP($A12,KALPit!$A$10:$AY$1193,BS$9,FALSE)-AA12)</f>
        <v>#N/A</v>
      </c>
      <c r="BT12" s="340" t="e">
        <f>IF(AB12="-","-",VLOOKUP($A12,KALPit!$A$10:$AY$1193,BT$9,FALSE)-AB12)</f>
        <v>#N/A</v>
      </c>
      <c r="BU12" s="340" t="str">
        <f>IF(AC12="-","-",VLOOKUP($A12,KALPit!$A$10:$AY$1193,BU$9,FALSE)-AC12)</f>
        <v>-</v>
      </c>
      <c r="BV12" s="340" t="str">
        <f>IF(AD12="-","-",VLOOKUP($A12,KALPit!$A$10:$AY$1193,BV$9,FALSE)-AD12)</f>
        <v>-</v>
      </c>
      <c r="BW12" s="340" t="str">
        <f>IF(AE12="-","-",VLOOKUP($A12,KALPit!$A$10:$AY$1193,BW$9,FALSE)-AE12)</f>
        <v>-</v>
      </c>
      <c r="BX12" s="340" t="str">
        <f>IF(AF12="-","-",VLOOKUP($A12,KALPit!$A$10:$AY$1193,BX$9,FALSE)-AF12)</f>
        <v>-</v>
      </c>
      <c r="BY12" s="340" t="str">
        <f>IF(AG12="-","-",VLOOKUP($A12,KALPit!$A$10:$AY$1193,BY$9,FALSE)-AG12)</f>
        <v>-</v>
      </c>
      <c r="BZ12" s="340" t="str">
        <f>IF(AH12="-","-",VLOOKUP($A12,KALPit!$A$10:$AY$1193,BZ$9,FALSE)-AH12)</f>
        <v>-</v>
      </c>
      <c r="CA12" s="340" t="str">
        <f>IF(AI12="-","-",VLOOKUP($A12,KALPit!$A$10:$AY$1193,CA$9,FALSE)-AI12)</f>
        <v>-</v>
      </c>
      <c r="CB12" s="340" t="str">
        <f>IF(AJ12="-","-",VLOOKUP($A12,KALPit!$A$10:$AY$1193,CB$9,FALSE)-AJ12)</f>
        <v>-</v>
      </c>
      <c r="CC12" s="340" t="str">
        <f>IF(AK12="-","-",VLOOKUP($A12,KALPit!$A$10:$AY$1193,CC$9,FALSE)-AK12)</f>
        <v>-</v>
      </c>
      <c r="CD12" s="340" t="str">
        <f>IF(AL12="-","-",VLOOKUP($A12,KALPit!$A$10:$AY$1193,CD$9,FALSE)-AL12)</f>
        <v>-</v>
      </c>
      <c r="CE12" s="340" t="str">
        <f>IF(AM12="-","-",VLOOKUP($A12,KALPit!$A$10:$AY$1193,CE$9,FALSE)-AM12)</f>
        <v>-</v>
      </c>
      <c r="CF12" s="340" t="str">
        <f>IF(AN12="-","-",VLOOKUP($A12,KALPit!$A$10:$AY$1193,CF$9,FALSE)-AN12)</f>
        <v>-</v>
      </c>
      <c r="CG12" s="340" t="str">
        <f>IF(AO12="-","-",VLOOKUP($A12,KALPit!$A$10:$AY$1193,CG$9,FALSE)-AO12)</f>
        <v>-</v>
      </c>
      <c r="CH12" s="340" t="str">
        <f>IF(AP12="-","-",VLOOKUP($A12,KALPit!$A$10:$AY$1193,CH$9,FALSE)-AP12)</f>
        <v>-</v>
      </c>
      <c r="CI12" s="340" t="str">
        <f>IF(AQ12="-","-",VLOOKUP($A12,KALPit!$A$10:$AY$1193,CI$9,FALSE)-AQ12)</f>
        <v>-</v>
      </c>
      <c r="CJ12" s="340" t="str">
        <f>IF(AR12="-","-",VLOOKUP($A12,KALPit!$A$10:$AY$1193,CJ$9,FALSE)-AR12)</f>
        <v>-</v>
      </c>
      <c r="CK12" s="340" t="str">
        <f>IF(AS12="-","-",VLOOKUP($A12,KALPit!$A$10:$AY$1193,CK$9,FALSE)-AS12)</f>
        <v>-</v>
      </c>
      <c r="CL12" s="340" t="str">
        <f>IF(AT12="-","-",VLOOKUP($A12,KALPit!$A$10:$AY$1193,CL$9,FALSE)-AT12)</f>
        <v>-</v>
      </c>
      <c r="CM12" t="e">
        <f t="shared" si="13"/>
        <v>#N/A</v>
      </c>
    </row>
    <row r="13" spans="1:91" x14ac:dyDescent="0.25">
      <c r="A13" s="339" t="str">
        <f t="shared" si="14"/>
        <v>Jesús Carmargo</v>
      </c>
      <c r="B13" s="339"/>
      <c r="C13" s="339"/>
      <c r="D13" s="339" t="str">
        <f t="shared" si="15"/>
        <v>K</v>
      </c>
      <c r="E13" t="s">
        <v>13</v>
      </c>
      <c r="F13" t="s">
        <v>525</v>
      </c>
      <c r="G13" s="339" t="s">
        <v>839</v>
      </c>
      <c r="H13" t="s">
        <v>468</v>
      </c>
      <c r="I13" t="s">
        <v>469</v>
      </c>
      <c r="J13">
        <v>32</v>
      </c>
      <c r="K13" t="s">
        <v>96</v>
      </c>
      <c r="L13" s="210" t="s">
        <v>94</v>
      </c>
      <c r="M13" t="s">
        <v>34</v>
      </c>
      <c r="N13" t="s">
        <v>34</v>
      </c>
      <c r="O13" t="s">
        <v>213</v>
      </c>
      <c r="P13" s="210" t="s">
        <v>213</v>
      </c>
      <c r="Q13">
        <v>9</v>
      </c>
      <c r="R13">
        <v>2</v>
      </c>
      <c r="S13" s="210">
        <v>7</v>
      </c>
      <c r="T13">
        <v>9</v>
      </c>
      <c r="U13">
        <v>2</v>
      </c>
      <c r="V13" s="210">
        <v>7</v>
      </c>
      <c r="W13">
        <v>9</v>
      </c>
      <c r="X13">
        <v>9</v>
      </c>
      <c r="Y13" t="s">
        <v>35</v>
      </c>
      <c r="Z13" t="s">
        <v>35</v>
      </c>
      <c r="AA13" t="s">
        <v>35</v>
      </c>
      <c r="AB13" t="s">
        <v>35</v>
      </c>
      <c r="AC13">
        <v>7</v>
      </c>
      <c r="AD13">
        <v>7</v>
      </c>
      <c r="AE13" t="s">
        <v>35</v>
      </c>
      <c r="AF13" t="s">
        <v>35</v>
      </c>
      <c r="AG13" t="s">
        <v>35</v>
      </c>
      <c r="AH13" t="s">
        <v>35</v>
      </c>
      <c r="AI13" t="s">
        <v>35</v>
      </c>
      <c r="AJ13" t="s">
        <v>35</v>
      </c>
      <c r="AK13" t="s">
        <v>35</v>
      </c>
      <c r="AL13" t="s">
        <v>35</v>
      </c>
      <c r="AM13" t="s">
        <v>35</v>
      </c>
      <c r="AN13" t="s">
        <v>35</v>
      </c>
      <c r="AO13" t="s">
        <v>35</v>
      </c>
      <c r="AP13" t="s">
        <v>35</v>
      </c>
      <c r="AQ13" t="s">
        <v>35</v>
      </c>
      <c r="AR13" t="s">
        <v>35</v>
      </c>
      <c r="AS13" t="s">
        <v>35</v>
      </c>
      <c r="AT13" s="210" t="s">
        <v>35</v>
      </c>
      <c r="AU13" t="s">
        <v>350</v>
      </c>
      <c r="AV13">
        <v>8</v>
      </c>
      <c r="AW13" s="257" t="s">
        <v>455</v>
      </c>
      <c r="AX13">
        <v>1000000</v>
      </c>
      <c r="AY13" s="8">
        <v>1</v>
      </c>
      <c r="AZ13" s="6">
        <f t="shared" si="4"/>
        <v>6.5</v>
      </c>
      <c r="BA13" s="9" t="str">
        <f t="shared" si="5"/>
        <v>Reg</v>
      </c>
      <c r="BB13" s="9">
        <f t="shared" si="6"/>
        <v>6.5</v>
      </c>
      <c r="BC13" s="9" t="str">
        <f t="shared" si="7"/>
        <v>Reg</v>
      </c>
      <c r="BD13" s="9">
        <f t="shared" si="8"/>
        <v>6.5</v>
      </c>
      <c r="BE13" s="9" t="str">
        <f t="shared" si="9"/>
        <v>Reg</v>
      </c>
      <c r="BF13" s="77">
        <f t="shared" si="10"/>
        <v>2</v>
      </c>
      <c r="BG13" s="76">
        <f t="shared" si="11"/>
        <v>2</v>
      </c>
      <c r="BH13" t="str">
        <f t="shared" si="12"/>
        <v>Yes</v>
      </c>
      <c r="BI13" s="340" t="e">
        <f>IF(Q13="-","-",VLOOKUP($A13,KALPit!$A$10:$AY$1193,BI$9,FALSE)-Q13)</f>
        <v>#N/A</v>
      </c>
      <c r="BJ13" s="340" t="e">
        <f>IF(R13="-","-",VLOOKUP($A13,KALPit!$A$10:$AY$1193,BJ$9,FALSE)-R13)</f>
        <v>#N/A</v>
      </c>
      <c r="BK13" s="340" t="e">
        <f>IF(S13="-","-",VLOOKUP($A13,KALPit!$A$10:$AY$1193,BK$9,FALSE)-S13)</f>
        <v>#N/A</v>
      </c>
      <c r="BL13" s="340" t="e">
        <f>IF(T13="-","-",VLOOKUP($A13,KALPit!$A$10:$AY$1193,BL$9,FALSE)-T13)</f>
        <v>#N/A</v>
      </c>
      <c r="BM13" s="340" t="e">
        <f>IF(U13="-","-",VLOOKUP($A13,KALPit!$A$10:$AY$1193,BM$9,FALSE)-U13)</f>
        <v>#N/A</v>
      </c>
      <c r="BN13" s="340" t="e">
        <f>IF(V13="-","-",VLOOKUP($A13,KALPit!$A$10:$AY$1193,BN$9,FALSE)-V13)</f>
        <v>#N/A</v>
      </c>
      <c r="BO13" s="340" t="e">
        <f>IF(W13="-","-",VLOOKUP($A13,KALPit!$A$10:$AY$1193,BO$9,FALSE)-W13)</f>
        <v>#N/A</v>
      </c>
      <c r="BP13" s="340" t="e">
        <f>IF(X13="-","-",VLOOKUP($A13,KALPit!$A$10:$AY$1193,BP$9,FALSE)-X13)</f>
        <v>#N/A</v>
      </c>
      <c r="BQ13" s="340" t="str">
        <f>IF(Y13="-","-",VLOOKUP($A13,KALPit!$A$10:$AY$1193,BQ$9,FALSE)-Y13)</f>
        <v>-</v>
      </c>
      <c r="BR13" s="340" t="str">
        <f>IF(Z13="-","-",VLOOKUP($A13,KALPit!$A$10:$AY$1193,BR$9,FALSE)-Z13)</f>
        <v>-</v>
      </c>
      <c r="BS13" s="340" t="str">
        <f>IF(AA13="-","-",VLOOKUP($A13,KALPit!$A$10:$AY$1193,BS$9,FALSE)-AA13)</f>
        <v>-</v>
      </c>
      <c r="BT13" s="340" t="str">
        <f>IF(AB13="-","-",VLOOKUP($A13,KALPit!$A$10:$AY$1193,BT$9,FALSE)-AB13)</f>
        <v>-</v>
      </c>
      <c r="BU13" s="340" t="e">
        <f>IF(AC13="-","-",VLOOKUP($A13,KALPit!$A$10:$AY$1193,BU$9,FALSE)-AC13)</f>
        <v>#N/A</v>
      </c>
      <c r="BV13" s="340" t="e">
        <f>IF(AD13="-","-",VLOOKUP($A13,KALPit!$A$10:$AY$1193,BV$9,FALSE)-AD13)</f>
        <v>#N/A</v>
      </c>
      <c r="BW13" s="340" t="str">
        <f>IF(AE13="-","-",VLOOKUP($A13,KALPit!$A$10:$AY$1193,BW$9,FALSE)-AE13)</f>
        <v>-</v>
      </c>
      <c r="BX13" s="340" t="str">
        <f>IF(AF13="-","-",VLOOKUP($A13,KALPit!$A$10:$AY$1193,BX$9,FALSE)-AF13)</f>
        <v>-</v>
      </c>
      <c r="BY13" s="340" t="str">
        <f>IF(AG13="-","-",VLOOKUP($A13,KALPit!$A$10:$AY$1193,BY$9,FALSE)-AG13)</f>
        <v>-</v>
      </c>
      <c r="BZ13" s="340" t="str">
        <f>IF(AH13="-","-",VLOOKUP($A13,KALPit!$A$10:$AY$1193,BZ$9,FALSE)-AH13)</f>
        <v>-</v>
      </c>
      <c r="CA13" s="340" t="str">
        <f>IF(AI13="-","-",VLOOKUP($A13,KALPit!$A$10:$AY$1193,CA$9,FALSE)-AI13)</f>
        <v>-</v>
      </c>
      <c r="CB13" s="340" t="str">
        <f>IF(AJ13="-","-",VLOOKUP($A13,KALPit!$A$10:$AY$1193,CB$9,FALSE)-AJ13)</f>
        <v>-</v>
      </c>
      <c r="CC13" s="340" t="str">
        <f>IF(AK13="-","-",VLOOKUP($A13,KALPit!$A$10:$AY$1193,CC$9,FALSE)-AK13)</f>
        <v>-</v>
      </c>
      <c r="CD13" s="340" t="str">
        <f>IF(AL13="-","-",VLOOKUP($A13,KALPit!$A$10:$AY$1193,CD$9,FALSE)-AL13)</f>
        <v>-</v>
      </c>
      <c r="CE13" s="340" t="str">
        <f>IF(AM13="-","-",VLOOKUP($A13,KALPit!$A$10:$AY$1193,CE$9,FALSE)-AM13)</f>
        <v>-</v>
      </c>
      <c r="CF13" s="340" t="str">
        <f>IF(AN13="-","-",VLOOKUP($A13,KALPit!$A$10:$AY$1193,CF$9,FALSE)-AN13)</f>
        <v>-</v>
      </c>
      <c r="CG13" s="340" t="str">
        <f>IF(AO13="-","-",VLOOKUP($A13,KALPit!$A$10:$AY$1193,CG$9,FALSE)-AO13)</f>
        <v>-</v>
      </c>
      <c r="CH13" s="340" t="str">
        <f>IF(AP13="-","-",VLOOKUP($A13,KALPit!$A$10:$AY$1193,CH$9,FALSE)-AP13)</f>
        <v>-</v>
      </c>
      <c r="CI13" s="340" t="str">
        <f>IF(AQ13="-","-",VLOOKUP($A13,KALPit!$A$10:$AY$1193,CI$9,FALSE)-AQ13)</f>
        <v>-</v>
      </c>
      <c r="CJ13" s="340" t="str">
        <f>IF(AR13="-","-",VLOOKUP($A13,KALPit!$A$10:$AY$1193,CJ$9,FALSE)-AR13)</f>
        <v>-</v>
      </c>
      <c r="CK13" s="340" t="str">
        <f>IF(AS13="-","-",VLOOKUP($A13,KALPit!$A$10:$AY$1193,CK$9,FALSE)-AS13)</f>
        <v>-</v>
      </c>
      <c r="CL13" s="340" t="str">
        <f>IF(AT13="-","-",VLOOKUP($A13,KALPit!$A$10:$AY$1193,CL$9,FALSE)-AT13)</f>
        <v>-</v>
      </c>
      <c r="CM13" t="e">
        <f t="shared" si="13"/>
        <v>#N/A</v>
      </c>
    </row>
    <row r="14" spans="1:91" x14ac:dyDescent="0.25">
      <c r="A14" s="339" t="str">
        <f t="shared" si="14"/>
        <v>Juan Pérez</v>
      </c>
      <c r="B14" s="339"/>
      <c r="C14" s="339"/>
      <c r="D14" s="339" t="str">
        <f t="shared" si="15"/>
        <v>K</v>
      </c>
      <c r="E14" t="s">
        <v>13</v>
      </c>
      <c r="F14" t="s">
        <v>466</v>
      </c>
      <c r="G14" s="339" t="s">
        <v>679</v>
      </c>
      <c r="H14" t="s">
        <v>468</v>
      </c>
      <c r="I14" t="s">
        <v>469</v>
      </c>
      <c r="J14">
        <v>33</v>
      </c>
      <c r="K14" t="s">
        <v>94</v>
      </c>
      <c r="L14" s="210" t="s">
        <v>94</v>
      </c>
      <c r="M14" t="s">
        <v>34</v>
      </c>
      <c r="N14" t="s">
        <v>34</v>
      </c>
      <c r="O14" t="s">
        <v>213</v>
      </c>
      <c r="P14" s="210" t="s">
        <v>214</v>
      </c>
      <c r="Q14">
        <v>9</v>
      </c>
      <c r="R14">
        <v>2</v>
      </c>
      <c r="S14" s="210">
        <v>7</v>
      </c>
      <c r="T14">
        <v>9</v>
      </c>
      <c r="U14">
        <v>2</v>
      </c>
      <c r="V14" s="210">
        <v>7</v>
      </c>
      <c r="W14">
        <v>10</v>
      </c>
      <c r="X14">
        <v>10</v>
      </c>
      <c r="Y14" t="s">
        <v>35</v>
      </c>
      <c r="Z14" t="s">
        <v>35</v>
      </c>
      <c r="AA14">
        <v>6</v>
      </c>
      <c r="AB14">
        <v>6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  <c r="AL14" t="s">
        <v>35</v>
      </c>
      <c r="AM14" t="s">
        <v>35</v>
      </c>
      <c r="AN14" t="s">
        <v>35</v>
      </c>
      <c r="AO14" t="s">
        <v>35</v>
      </c>
      <c r="AP14" t="s">
        <v>35</v>
      </c>
      <c r="AQ14" t="s">
        <v>35</v>
      </c>
      <c r="AR14" t="s">
        <v>35</v>
      </c>
      <c r="AS14" t="s">
        <v>35</v>
      </c>
      <c r="AT14" s="210" t="s">
        <v>35</v>
      </c>
      <c r="AU14" t="s">
        <v>8</v>
      </c>
      <c r="AV14">
        <v>3</v>
      </c>
      <c r="AW14" s="257" t="s">
        <v>453</v>
      </c>
      <c r="AX14">
        <v>1000000</v>
      </c>
      <c r="AY14" s="8">
        <v>1</v>
      </c>
      <c r="AZ14" s="6">
        <f t="shared" si="4"/>
        <v>6.5</v>
      </c>
      <c r="BA14" s="9" t="str">
        <f t="shared" si="5"/>
        <v>Reg</v>
      </c>
      <c r="BB14" s="9">
        <f t="shared" si="6"/>
        <v>6.5</v>
      </c>
      <c r="BC14" s="9" t="str">
        <f t="shared" si="7"/>
        <v>Reg</v>
      </c>
      <c r="BD14" s="9">
        <f t="shared" si="8"/>
        <v>6.5</v>
      </c>
      <c r="BE14" s="9" t="str">
        <f t="shared" si="9"/>
        <v>Reg</v>
      </c>
      <c r="BF14" s="77">
        <f t="shared" si="10"/>
        <v>2</v>
      </c>
      <c r="BG14" s="76">
        <f t="shared" si="11"/>
        <v>2</v>
      </c>
      <c r="BH14" t="str">
        <f t="shared" si="12"/>
        <v>Yes</v>
      </c>
      <c r="BI14" s="340" t="e">
        <f>IF(Q14="-","-",VLOOKUP($A14,KALPit!$A$10:$AY$1193,BI$9,FALSE)-Q14)</f>
        <v>#N/A</v>
      </c>
      <c r="BJ14" s="340" t="e">
        <f>IF(R14="-","-",VLOOKUP($A14,KALPit!$A$10:$AY$1193,BJ$9,FALSE)-R14)</f>
        <v>#N/A</v>
      </c>
      <c r="BK14" s="340" t="e">
        <f>IF(S14="-","-",VLOOKUP($A14,KALPit!$A$10:$AY$1193,BK$9,FALSE)-S14)</f>
        <v>#N/A</v>
      </c>
      <c r="BL14" s="340" t="e">
        <f>IF(T14="-","-",VLOOKUP($A14,KALPit!$A$10:$AY$1193,BL$9,FALSE)-T14)</f>
        <v>#N/A</v>
      </c>
      <c r="BM14" s="340" t="e">
        <f>IF(U14="-","-",VLOOKUP($A14,KALPit!$A$10:$AY$1193,BM$9,FALSE)-U14)</f>
        <v>#N/A</v>
      </c>
      <c r="BN14" s="340" t="e">
        <f>IF(V14="-","-",VLOOKUP($A14,KALPit!$A$10:$AY$1193,BN$9,FALSE)-V14)</f>
        <v>#N/A</v>
      </c>
      <c r="BO14" s="340" t="e">
        <f>IF(W14="-","-",VLOOKUP($A14,KALPit!$A$10:$AY$1193,BO$9,FALSE)-W14)</f>
        <v>#N/A</v>
      </c>
      <c r="BP14" s="340" t="e">
        <f>IF(X14="-","-",VLOOKUP($A14,KALPit!$A$10:$AY$1193,BP$9,FALSE)-X14)</f>
        <v>#N/A</v>
      </c>
      <c r="BQ14" s="340" t="str">
        <f>IF(Y14="-","-",VLOOKUP($A14,KALPit!$A$10:$AY$1193,BQ$9,FALSE)-Y14)</f>
        <v>-</v>
      </c>
      <c r="BR14" s="340" t="str">
        <f>IF(Z14="-","-",VLOOKUP($A14,KALPit!$A$10:$AY$1193,BR$9,FALSE)-Z14)</f>
        <v>-</v>
      </c>
      <c r="BS14" s="340" t="e">
        <f>IF(AA14="-","-",VLOOKUP($A14,KALPit!$A$10:$AY$1193,BS$9,FALSE)-AA14)</f>
        <v>#N/A</v>
      </c>
      <c r="BT14" s="340" t="e">
        <f>IF(AB14="-","-",VLOOKUP($A14,KALPit!$A$10:$AY$1193,BT$9,FALSE)-AB14)</f>
        <v>#N/A</v>
      </c>
      <c r="BU14" s="340" t="str">
        <f>IF(AC14="-","-",VLOOKUP($A14,KALPit!$A$10:$AY$1193,BU$9,FALSE)-AC14)</f>
        <v>-</v>
      </c>
      <c r="BV14" s="340" t="str">
        <f>IF(AD14="-","-",VLOOKUP($A14,KALPit!$A$10:$AY$1193,BV$9,FALSE)-AD14)</f>
        <v>-</v>
      </c>
      <c r="BW14" s="340" t="str">
        <f>IF(AE14="-","-",VLOOKUP($A14,KALPit!$A$10:$AY$1193,BW$9,FALSE)-AE14)</f>
        <v>-</v>
      </c>
      <c r="BX14" s="340" t="str">
        <f>IF(AF14="-","-",VLOOKUP($A14,KALPit!$A$10:$AY$1193,BX$9,FALSE)-AF14)</f>
        <v>-</v>
      </c>
      <c r="BY14" s="340" t="str">
        <f>IF(AG14="-","-",VLOOKUP($A14,KALPit!$A$10:$AY$1193,BY$9,FALSE)-AG14)</f>
        <v>-</v>
      </c>
      <c r="BZ14" s="340" t="str">
        <f>IF(AH14="-","-",VLOOKUP($A14,KALPit!$A$10:$AY$1193,BZ$9,FALSE)-AH14)</f>
        <v>-</v>
      </c>
      <c r="CA14" s="340" t="str">
        <f>IF(AI14="-","-",VLOOKUP($A14,KALPit!$A$10:$AY$1193,CA$9,FALSE)-AI14)</f>
        <v>-</v>
      </c>
      <c r="CB14" s="340" t="str">
        <f>IF(AJ14="-","-",VLOOKUP($A14,KALPit!$A$10:$AY$1193,CB$9,FALSE)-AJ14)</f>
        <v>-</v>
      </c>
      <c r="CC14" s="340" t="str">
        <f>IF(AK14="-","-",VLOOKUP($A14,KALPit!$A$10:$AY$1193,CC$9,FALSE)-AK14)</f>
        <v>-</v>
      </c>
      <c r="CD14" s="340" t="str">
        <f>IF(AL14="-","-",VLOOKUP($A14,KALPit!$A$10:$AY$1193,CD$9,FALSE)-AL14)</f>
        <v>-</v>
      </c>
      <c r="CE14" s="340" t="str">
        <f>IF(AM14="-","-",VLOOKUP($A14,KALPit!$A$10:$AY$1193,CE$9,FALSE)-AM14)</f>
        <v>-</v>
      </c>
      <c r="CF14" s="340" t="str">
        <f>IF(AN14="-","-",VLOOKUP($A14,KALPit!$A$10:$AY$1193,CF$9,FALSE)-AN14)</f>
        <v>-</v>
      </c>
      <c r="CG14" s="340" t="str">
        <f>IF(AO14="-","-",VLOOKUP($A14,KALPit!$A$10:$AY$1193,CG$9,FALSE)-AO14)</f>
        <v>-</v>
      </c>
      <c r="CH14" s="340" t="str">
        <f>IF(AP14="-","-",VLOOKUP($A14,KALPit!$A$10:$AY$1193,CH$9,FALSE)-AP14)</f>
        <v>-</v>
      </c>
      <c r="CI14" s="340" t="str">
        <f>IF(AQ14="-","-",VLOOKUP($A14,KALPit!$A$10:$AY$1193,CI$9,FALSE)-AQ14)</f>
        <v>-</v>
      </c>
      <c r="CJ14" s="340" t="str">
        <f>IF(AR14="-","-",VLOOKUP($A14,KALPit!$A$10:$AY$1193,CJ$9,FALSE)-AR14)</f>
        <v>-</v>
      </c>
      <c r="CK14" s="340" t="str">
        <f>IF(AS14="-","-",VLOOKUP($A14,KALPit!$A$10:$AY$1193,CK$9,FALSE)-AS14)</f>
        <v>-</v>
      </c>
      <c r="CL14" s="340" t="str">
        <f>IF(AT14="-","-",VLOOKUP($A14,KALPit!$A$10:$AY$1193,CL$9,FALSE)-AT14)</f>
        <v>-</v>
      </c>
      <c r="CM14" t="e">
        <f t="shared" si="13"/>
        <v>#N/A</v>
      </c>
    </row>
    <row r="15" spans="1:91" x14ac:dyDescent="0.25">
      <c r="A15" s="339" t="str">
        <f t="shared" si="14"/>
        <v>Javier Jiménez</v>
      </c>
      <c r="B15" s="339"/>
      <c r="C15" s="339"/>
      <c r="D15" s="339" t="str">
        <f t="shared" si="15"/>
        <v>K</v>
      </c>
      <c r="E15" t="s">
        <v>99</v>
      </c>
      <c r="F15" t="s">
        <v>474</v>
      </c>
      <c r="G15" s="339" t="s">
        <v>471</v>
      </c>
      <c r="H15" t="s">
        <v>468</v>
      </c>
      <c r="I15" t="s">
        <v>469</v>
      </c>
      <c r="J15">
        <v>31</v>
      </c>
      <c r="K15" t="s">
        <v>94</v>
      </c>
      <c r="L15" s="210" t="s">
        <v>94</v>
      </c>
      <c r="M15" t="s">
        <v>34</v>
      </c>
      <c r="N15" t="s">
        <v>34</v>
      </c>
      <c r="O15" t="s">
        <v>213</v>
      </c>
      <c r="P15" s="210" t="s">
        <v>214</v>
      </c>
      <c r="Q15">
        <v>8</v>
      </c>
      <c r="R15">
        <v>6</v>
      </c>
      <c r="S15" s="210">
        <v>7</v>
      </c>
      <c r="T15">
        <v>8</v>
      </c>
      <c r="U15">
        <v>6</v>
      </c>
      <c r="V15" s="210">
        <v>7</v>
      </c>
      <c r="W15">
        <v>7</v>
      </c>
      <c r="X15">
        <v>7</v>
      </c>
      <c r="Y15">
        <v>9</v>
      </c>
      <c r="Z15">
        <v>9</v>
      </c>
      <c r="AA15" t="s">
        <v>35</v>
      </c>
      <c r="AB15" t="s">
        <v>35</v>
      </c>
      <c r="AC15">
        <v>3</v>
      </c>
      <c r="AD15">
        <v>4</v>
      </c>
      <c r="AE15" t="s">
        <v>35</v>
      </c>
      <c r="AF15" t="s">
        <v>35</v>
      </c>
      <c r="AG15" t="s">
        <v>35</v>
      </c>
      <c r="AH15" t="s">
        <v>35</v>
      </c>
      <c r="AI15">
        <v>7</v>
      </c>
      <c r="AJ15">
        <v>7</v>
      </c>
      <c r="AK15">
        <v>7</v>
      </c>
      <c r="AL15">
        <v>7</v>
      </c>
      <c r="AM15">
        <v>5</v>
      </c>
      <c r="AN15">
        <v>5</v>
      </c>
      <c r="AO15" t="s">
        <v>35</v>
      </c>
      <c r="AP15" t="s">
        <v>35</v>
      </c>
      <c r="AQ15" t="s">
        <v>35</v>
      </c>
      <c r="AR15" t="s">
        <v>35</v>
      </c>
      <c r="AS15" t="s">
        <v>35</v>
      </c>
      <c r="AT15" s="210" t="s">
        <v>35</v>
      </c>
      <c r="AU15" t="s">
        <v>226</v>
      </c>
      <c r="AV15">
        <v>2</v>
      </c>
      <c r="AW15" s="257" t="s">
        <v>454</v>
      </c>
      <c r="AX15">
        <v>10729755</v>
      </c>
      <c r="AY15" s="8">
        <v>2</v>
      </c>
      <c r="AZ15" s="6">
        <f t="shared" si="4"/>
        <v>8.25</v>
      </c>
      <c r="BA15" s="9" t="str">
        <f t="shared" si="5"/>
        <v>Star</v>
      </c>
      <c r="BB15" s="9">
        <f t="shared" si="6"/>
        <v>8.25</v>
      </c>
      <c r="BC15" s="9" t="str">
        <f t="shared" si="7"/>
        <v>Star</v>
      </c>
      <c r="BD15" s="9">
        <f t="shared" si="8"/>
        <v>8.25</v>
      </c>
      <c r="BE15" s="9" t="str">
        <f t="shared" si="9"/>
        <v>Star</v>
      </c>
      <c r="BF15" s="77">
        <f t="shared" si="10"/>
        <v>6</v>
      </c>
      <c r="BG15" s="76">
        <f t="shared" si="11"/>
        <v>4</v>
      </c>
      <c r="BH15" t="str">
        <f t="shared" si="12"/>
        <v/>
      </c>
      <c r="BI15" s="340" t="e">
        <f>IF(Q15="-","-",VLOOKUP($A15,KALPit!$A$10:$AY$1193,BI$9,FALSE)-Q15)</f>
        <v>#N/A</v>
      </c>
      <c r="BJ15" s="340" t="e">
        <f>IF(R15="-","-",VLOOKUP($A15,KALPit!$A$10:$AY$1193,BJ$9,FALSE)-R15)</f>
        <v>#N/A</v>
      </c>
      <c r="BK15" s="340" t="e">
        <f>IF(S15="-","-",VLOOKUP($A15,KALPit!$A$10:$AY$1193,BK$9,FALSE)-S15)</f>
        <v>#N/A</v>
      </c>
      <c r="BL15" s="340" t="e">
        <f>IF(T15="-","-",VLOOKUP($A15,KALPit!$A$10:$AY$1193,BL$9,FALSE)-T15)</f>
        <v>#N/A</v>
      </c>
      <c r="BM15" s="340" t="e">
        <f>IF(U15="-","-",VLOOKUP($A15,KALPit!$A$10:$AY$1193,BM$9,FALSE)-U15)</f>
        <v>#N/A</v>
      </c>
      <c r="BN15" s="340" t="e">
        <f>IF(V15="-","-",VLOOKUP($A15,KALPit!$A$10:$AY$1193,BN$9,FALSE)-V15)</f>
        <v>#N/A</v>
      </c>
      <c r="BO15" s="340" t="e">
        <f>IF(W15="-","-",VLOOKUP($A15,KALPit!$A$10:$AY$1193,BO$9,FALSE)-W15)</f>
        <v>#N/A</v>
      </c>
      <c r="BP15" s="340" t="e">
        <f>IF(X15="-","-",VLOOKUP($A15,KALPit!$A$10:$AY$1193,BP$9,FALSE)-X15)</f>
        <v>#N/A</v>
      </c>
      <c r="BQ15" s="340" t="e">
        <f>IF(Y15="-","-",VLOOKUP($A15,KALPit!$A$10:$AY$1193,BQ$9,FALSE)-Y15)</f>
        <v>#N/A</v>
      </c>
      <c r="BR15" s="340" t="e">
        <f>IF(Z15="-","-",VLOOKUP($A15,KALPit!$A$10:$AY$1193,BR$9,FALSE)-Z15)</f>
        <v>#N/A</v>
      </c>
      <c r="BS15" s="340" t="str">
        <f>IF(AA15="-","-",VLOOKUP($A15,KALPit!$A$10:$AY$1193,BS$9,FALSE)-AA15)</f>
        <v>-</v>
      </c>
      <c r="BT15" s="340" t="str">
        <f>IF(AB15="-","-",VLOOKUP($A15,KALPit!$A$10:$AY$1193,BT$9,FALSE)-AB15)</f>
        <v>-</v>
      </c>
      <c r="BU15" s="340" t="e">
        <f>IF(AC15="-","-",VLOOKUP($A15,KALPit!$A$10:$AY$1193,BU$9,FALSE)-AC15)</f>
        <v>#N/A</v>
      </c>
      <c r="BV15" s="340" t="e">
        <f>IF(AD15="-","-",VLOOKUP($A15,KALPit!$A$10:$AY$1193,BV$9,FALSE)-AD15)</f>
        <v>#N/A</v>
      </c>
      <c r="BW15" s="340" t="str">
        <f>IF(AE15="-","-",VLOOKUP($A15,KALPit!$A$10:$AY$1193,BW$9,FALSE)-AE15)</f>
        <v>-</v>
      </c>
      <c r="BX15" s="340" t="str">
        <f>IF(AF15="-","-",VLOOKUP($A15,KALPit!$A$10:$AY$1193,BX$9,FALSE)-AF15)</f>
        <v>-</v>
      </c>
      <c r="BY15" s="340" t="str">
        <f>IF(AG15="-","-",VLOOKUP($A15,KALPit!$A$10:$AY$1193,BY$9,FALSE)-AG15)</f>
        <v>-</v>
      </c>
      <c r="BZ15" s="340" t="str">
        <f>IF(AH15="-","-",VLOOKUP($A15,KALPit!$A$10:$AY$1193,BZ$9,FALSE)-AH15)</f>
        <v>-</v>
      </c>
      <c r="CA15" s="340" t="e">
        <f>IF(AI15="-","-",VLOOKUP($A15,KALPit!$A$10:$AY$1193,CA$9,FALSE)-AI15)</f>
        <v>#N/A</v>
      </c>
      <c r="CB15" s="340" t="e">
        <f>IF(AJ15="-","-",VLOOKUP($A15,KALPit!$A$10:$AY$1193,CB$9,FALSE)-AJ15)</f>
        <v>#N/A</v>
      </c>
      <c r="CC15" s="340" t="e">
        <f>IF(AK15="-","-",VLOOKUP($A15,KALPit!$A$10:$AY$1193,CC$9,FALSE)-AK15)</f>
        <v>#N/A</v>
      </c>
      <c r="CD15" s="340" t="e">
        <f>IF(AL15="-","-",VLOOKUP($A15,KALPit!$A$10:$AY$1193,CD$9,FALSE)-AL15)</f>
        <v>#N/A</v>
      </c>
      <c r="CE15" s="340" t="e">
        <f>IF(AM15="-","-",VLOOKUP($A15,KALPit!$A$10:$AY$1193,CE$9,FALSE)-AM15)</f>
        <v>#N/A</v>
      </c>
      <c r="CF15" s="340" t="e">
        <f>IF(AN15="-","-",VLOOKUP($A15,KALPit!$A$10:$AY$1193,CF$9,FALSE)-AN15)</f>
        <v>#N/A</v>
      </c>
      <c r="CG15" s="340" t="str">
        <f>IF(AO15="-","-",VLOOKUP($A15,KALPit!$A$10:$AY$1193,CG$9,FALSE)-AO15)</f>
        <v>-</v>
      </c>
      <c r="CH15" s="340" t="str">
        <f>IF(AP15="-","-",VLOOKUP($A15,KALPit!$A$10:$AY$1193,CH$9,FALSE)-AP15)</f>
        <v>-</v>
      </c>
      <c r="CI15" s="340" t="str">
        <f>IF(AQ15="-","-",VLOOKUP($A15,KALPit!$A$10:$AY$1193,CI$9,FALSE)-AQ15)</f>
        <v>-</v>
      </c>
      <c r="CJ15" s="340" t="str">
        <f>IF(AR15="-","-",VLOOKUP($A15,KALPit!$A$10:$AY$1193,CJ$9,FALSE)-AR15)</f>
        <v>-</v>
      </c>
      <c r="CK15" s="340" t="str">
        <f>IF(AS15="-","-",VLOOKUP($A15,KALPit!$A$10:$AY$1193,CK$9,FALSE)-AS15)</f>
        <v>-</v>
      </c>
      <c r="CL15" s="340" t="str">
        <f>IF(AT15="-","-",VLOOKUP($A15,KALPit!$A$10:$AY$1193,CL$9,FALSE)-AT15)</f>
        <v>-</v>
      </c>
      <c r="CM15" t="e">
        <f t="shared" si="13"/>
        <v>#N/A</v>
      </c>
    </row>
    <row r="16" spans="1:91" x14ac:dyDescent="0.25">
      <c r="A16" s="339" t="str">
        <f t="shared" si="14"/>
        <v>Ronnie Mason</v>
      </c>
      <c r="B16" s="339"/>
      <c r="C16" s="339"/>
      <c r="D16" s="339" t="str">
        <f t="shared" si="15"/>
        <v>K</v>
      </c>
      <c r="E16" t="s">
        <v>98</v>
      </c>
      <c r="F16" t="s">
        <v>840</v>
      </c>
      <c r="G16" s="339" t="s">
        <v>638</v>
      </c>
      <c r="H16" t="s">
        <v>468</v>
      </c>
      <c r="I16" t="s">
        <v>469</v>
      </c>
      <c r="J16">
        <v>32</v>
      </c>
      <c r="K16" t="s">
        <v>94</v>
      </c>
      <c r="L16" s="210" t="s">
        <v>94</v>
      </c>
      <c r="M16" t="s">
        <v>36</v>
      </c>
      <c r="N16" t="s">
        <v>36</v>
      </c>
      <c r="O16" t="s">
        <v>213</v>
      </c>
      <c r="P16" s="210" t="s">
        <v>215</v>
      </c>
      <c r="Q16">
        <v>7</v>
      </c>
      <c r="R16">
        <v>3</v>
      </c>
      <c r="S16" s="210">
        <v>5</v>
      </c>
      <c r="T16">
        <v>8</v>
      </c>
      <c r="U16">
        <v>3</v>
      </c>
      <c r="V16" s="210">
        <v>5</v>
      </c>
      <c r="W16">
        <v>9</v>
      </c>
      <c r="X16">
        <v>10</v>
      </c>
      <c r="Y16">
        <v>4</v>
      </c>
      <c r="Z16">
        <v>4</v>
      </c>
      <c r="AA16">
        <v>9</v>
      </c>
      <c r="AB16">
        <v>9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  <c r="AP16" t="s">
        <v>35</v>
      </c>
      <c r="AQ16" t="s">
        <v>35</v>
      </c>
      <c r="AR16" t="s">
        <v>35</v>
      </c>
      <c r="AS16" t="s">
        <v>35</v>
      </c>
      <c r="AT16" s="210" t="s">
        <v>35</v>
      </c>
      <c r="AU16" t="s">
        <v>8</v>
      </c>
      <c r="AV16">
        <v>6</v>
      </c>
      <c r="AW16" s="257" t="s">
        <v>453</v>
      </c>
      <c r="AX16">
        <v>1000000</v>
      </c>
      <c r="AY16" s="8" t="s">
        <v>39</v>
      </c>
      <c r="AZ16" s="6">
        <f t="shared" si="4"/>
        <v>5.5</v>
      </c>
      <c r="BA16" s="9" t="str">
        <f t="shared" si="5"/>
        <v>Reg</v>
      </c>
      <c r="BB16" s="9">
        <f t="shared" si="6"/>
        <v>5.833333333333333</v>
      </c>
      <c r="BC16" s="9" t="str">
        <f t="shared" si="7"/>
        <v>Reg</v>
      </c>
      <c r="BD16" s="9">
        <f t="shared" si="8"/>
        <v>5.833333333333333</v>
      </c>
      <c r="BE16" s="9" t="str">
        <f t="shared" si="9"/>
        <v>Reg</v>
      </c>
      <c r="BF16" s="77">
        <f t="shared" si="10"/>
        <v>3</v>
      </c>
      <c r="BG16" s="76">
        <f t="shared" si="11"/>
        <v>2</v>
      </c>
      <c r="BH16" t="str">
        <f t="shared" si="12"/>
        <v/>
      </c>
      <c r="BI16" s="340" t="e">
        <f>IF(Q16="-","-",VLOOKUP($A16,KALPit!$A$10:$AY$1193,BI$9,FALSE)-Q16)</f>
        <v>#N/A</v>
      </c>
      <c r="BJ16" s="340" t="e">
        <f>IF(R16="-","-",VLOOKUP($A16,KALPit!$A$10:$AY$1193,BJ$9,FALSE)-R16)</f>
        <v>#N/A</v>
      </c>
      <c r="BK16" s="340" t="e">
        <f>IF(S16="-","-",VLOOKUP($A16,KALPit!$A$10:$AY$1193,BK$9,FALSE)-S16)</f>
        <v>#N/A</v>
      </c>
      <c r="BL16" s="340" t="e">
        <f>IF(T16="-","-",VLOOKUP($A16,KALPit!$A$10:$AY$1193,BL$9,FALSE)-T16)</f>
        <v>#N/A</v>
      </c>
      <c r="BM16" s="340" t="e">
        <f>IF(U16="-","-",VLOOKUP($A16,KALPit!$A$10:$AY$1193,BM$9,FALSE)-U16)</f>
        <v>#N/A</v>
      </c>
      <c r="BN16" s="340" t="e">
        <f>IF(V16="-","-",VLOOKUP($A16,KALPit!$A$10:$AY$1193,BN$9,FALSE)-V16)</f>
        <v>#N/A</v>
      </c>
      <c r="BO16" s="340" t="e">
        <f>IF(W16="-","-",VLOOKUP($A16,KALPit!$A$10:$AY$1193,BO$9,FALSE)-W16)</f>
        <v>#N/A</v>
      </c>
      <c r="BP16" s="340" t="e">
        <f>IF(X16="-","-",VLOOKUP($A16,KALPit!$A$10:$AY$1193,BP$9,FALSE)-X16)</f>
        <v>#N/A</v>
      </c>
      <c r="BQ16" s="340" t="e">
        <f>IF(Y16="-","-",VLOOKUP($A16,KALPit!$A$10:$AY$1193,BQ$9,FALSE)-Y16)</f>
        <v>#N/A</v>
      </c>
      <c r="BR16" s="340" t="e">
        <f>IF(Z16="-","-",VLOOKUP($A16,KALPit!$A$10:$AY$1193,BR$9,FALSE)-Z16)</f>
        <v>#N/A</v>
      </c>
      <c r="BS16" s="340" t="e">
        <f>IF(AA16="-","-",VLOOKUP($A16,KALPit!$A$10:$AY$1193,BS$9,FALSE)-AA16)</f>
        <v>#N/A</v>
      </c>
      <c r="BT16" s="340" t="e">
        <f>IF(AB16="-","-",VLOOKUP($A16,KALPit!$A$10:$AY$1193,BT$9,FALSE)-AB16)</f>
        <v>#N/A</v>
      </c>
      <c r="BU16" s="340" t="str">
        <f>IF(AC16="-","-",VLOOKUP($A16,KALPit!$A$10:$AY$1193,BU$9,FALSE)-AC16)</f>
        <v>-</v>
      </c>
      <c r="BV16" s="340" t="str">
        <f>IF(AD16="-","-",VLOOKUP($A16,KALPit!$A$10:$AY$1193,BV$9,FALSE)-AD16)</f>
        <v>-</v>
      </c>
      <c r="BW16" s="340" t="str">
        <f>IF(AE16="-","-",VLOOKUP($A16,KALPit!$A$10:$AY$1193,BW$9,FALSE)-AE16)</f>
        <v>-</v>
      </c>
      <c r="BX16" s="340" t="str">
        <f>IF(AF16="-","-",VLOOKUP($A16,KALPit!$A$10:$AY$1193,BX$9,FALSE)-AF16)</f>
        <v>-</v>
      </c>
      <c r="BY16" s="340" t="str">
        <f>IF(AG16="-","-",VLOOKUP($A16,KALPit!$A$10:$AY$1193,BY$9,FALSE)-AG16)</f>
        <v>-</v>
      </c>
      <c r="BZ16" s="340" t="str">
        <f>IF(AH16="-","-",VLOOKUP($A16,KALPit!$A$10:$AY$1193,BZ$9,FALSE)-AH16)</f>
        <v>-</v>
      </c>
      <c r="CA16" s="340" t="str">
        <f>IF(AI16="-","-",VLOOKUP($A16,KALPit!$A$10:$AY$1193,CA$9,FALSE)-AI16)</f>
        <v>-</v>
      </c>
      <c r="CB16" s="340" t="str">
        <f>IF(AJ16="-","-",VLOOKUP($A16,KALPit!$A$10:$AY$1193,CB$9,FALSE)-AJ16)</f>
        <v>-</v>
      </c>
      <c r="CC16" s="340" t="str">
        <f>IF(AK16="-","-",VLOOKUP($A16,KALPit!$A$10:$AY$1193,CC$9,FALSE)-AK16)</f>
        <v>-</v>
      </c>
      <c r="CD16" s="340" t="str">
        <f>IF(AL16="-","-",VLOOKUP($A16,KALPit!$A$10:$AY$1193,CD$9,FALSE)-AL16)</f>
        <v>-</v>
      </c>
      <c r="CE16" s="340" t="str">
        <f>IF(AM16="-","-",VLOOKUP($A16,KALPit!$A$10:$AY$1193,CE$9,FALSE)-AM16)</f>
        <v>-</v>
      </c>
      <c r="CF16" s="340" t="str">
        <f>IF(AN16="-","-",VLOOKUP($A16,KALPit!$A$10:$AY$1193,CF$9,FALSE)-AN16)</f>
        <v>-</v>
      </c>
      <c r="CG16" s="340" t="str">
        <f>IF(AO16="-","-",VLOOKUP($A16,KALPit!$A$10:$AY$1193,CG$9,FALSE)-AO16)</f>
        <v>-</v>
      </c>
      <c r="CH16" s="340" t="str">
        <f>IF(AP16="-","-",VLOOKUP($A16,KALPit!$A$10:$AY$1193,CH$9,FALSE)-AP16)</f>
        <v>-</v>
      </c>
      <c r="CI16" s="340" t="str">
        <f>IF(AQ16="-","-",VLOOKUP($A16,KALPit!$A$10:$AY$1193,CI$9,FALSE)-AQ16)</f>
        <v>-</v>
      </c>
      <c r="CJ16" s="340" t="str">
        <f>IF(AR16="-","-",VLOOKUP($A16,KALPit!$A$10:$AY$1193,CJ$9,FALSE)-AR16)</f>
        <v>-</v>
      </c>
      <c r="CK16" s="340" t="str">
        <f>IF(AS16="-","-",VLOOKUP($A16,KALPit!$A$10:$AY$1193,CK$9,FALSE)-AS16)</f>
        <v>-</v>
      </c>
      <c r="CL16" s="340" t="str">
        <f>IF(AT16="-","-",VLOOKUP($A16,KALPit!$A$10:$AY$1193,CL$9,FALSE)-AT16)</f>
        <v>-</v>
      </c>
      <c r="CM16" t="e">
        <f t="shared" si="13"/>
        <v>#N/A</v>
      </c>
    </row>
    <row r="17" spans="1:91" x14ac:dyDescent="0.25">
      <c r="A17" s="339" t="str">
        <f t="shared" si="14"/>
        <v>Frederick Cotton</v>
      </c>
      <c r="B17" s="339"/>
      <c r="C17" s="339"/>
      <c r="D17" s="339" t="str">
        <f t="shared" si="15"/>
        <v>K</v>
      </c>
      <c r="E17" t="s">
        <v>98</v>
      </c>
      <c r="F17" t="s">
        <v>493</v>
      </c>
      <c r="G17" s="339" t="s">
        <v>494</v>
      </c>
      <c r="H17" t="s">
        <v>468</v>
      </c>
      <c r="I17" t="s">
        <v>469</v>
      </c>
      <c r="J17">
        <v>26</v>
      </c>
      <c r="K17" t="s">
        <v>93</v>
      </c>
      <c r="L17" s="210" t="s">
        <v>93</v>
      </c>
      <c r="M17" t="s">
        <v>36</v>
      </c>
      <c r="N17" t="s">
        <v>36</v>
      </c>
      <c r="O17" t="s">
        <v>214</v>
      </c>
      <c r="P17" s="210" t="s">
        <v>215</v>
      </c>
      <c r="Q17">
        <v>6</v>
      </c>
      <c r="R17">
        <v>4</v>
      </c>
      <c r="S17" s="210">
        <v>5</v>
      </c>
      <c r="T17">
        <v>7</v>
      </c>
      <c r="U17">
        <v>4</v>
      </c>
      <c r="V17" s="210">
        <v>6</v>
      </c>
      <c r="W17">
        <v>8</v>
      </c>
      <c r="X17">
        <v>8</v>
      </c>
      <c r="Y17">
        <v>1</v>
      </c>
      <c r="Z17">
        <v>1</v>
      </c>
      <c r="AA17">
        <v>7</v>
      </c>
      <c r="AB17">
        <v>7</v>
      </c>
      <c r="AC17" t="s">
        <v>35</v>
      </c>
      <c r="AD17" t="s">
        <v>35</v>
      </c>
      <c r="AE17" t="s">
        <v>35</v>
      </c>
      <c r="AF17" t="s">
        <v>35</v>
      </c>
      <c r="AG17">
        <v>7</v>
      </c>
      <c r="AH17">
        <v>7</v>
      </c>
      <c r="AI17" t="s">
        <v>35</v>
      </c>
      <c r="AJ17" t="s">
        <v>35</v>
      </c>
      <c r="AK17" t="s">
        <v>35</v>
      </c>
      <c r="AL17" t="s">
        <v>35</v>
      </c>
      <c r="AM17" t="s">
        <v>35</v>
      </c>
      <c r="AN17" t="s">
        <v>35</v>
      </c>
      <c r="AO17" t="s">
        <v>35</v>
      </c>
      <c r="AP17" t="s">
        <v>35</v>
      </c>
      <c r="AQ17" t="s">
        <v>35</v>
      </c>
      <c r="AR17" t="s">
        <v>35</v>
      </c>
      <c r="AS17" t="s">
        <v>35</v>
      </c>
      <c r="AT17" s="210" t="s">
        <v>35</v>
      </c>
      <c r="AU17" t="s">
        <v>7</v>
      </c>
      <c r="AV17">
        <v>8</v>
      </c>
      <c r="AW17" s="257" t="s">
        <v>453</v>
      </c>
      <c r="AX17">
        <v>510000</v>
      </c>
      <c r="AY17" s="8" t="s">
        <v>38</v>
      </c>
      <c r="AZ17" s="6">
        <f t="shared" si="4"/>
        <v>5.75</v>
      </c>
      <c r="BA17" s="9" t="str">
        <f t="shared" si="5"/>
        <v>Reg</v>
      </c>
      <c r="BB17" s="9">
        <f t="shared" si="6"/>
        <v>6.416666666666667</v>
      </c>
      <c r="BC17" s="9" t="str">
        <f t="shared" si="7"/>
        <v>Reg</v>
      </c>
      <c r="BD17" s="9">
        <f t="shared" si="8"/>
        <v>6.416666666666667</v>
      </c>
      <c r="BE17" s="9" t="str">
        <f t="shared" si="9"/>
        <v>Reg</v>
      </c>
      <c r="BF17" s="77">
        <f t="shared" si="10"/>
        <v>4</v>
      </c>
      <c r="BG17" s="76">
        <f t="shared" si="11"/>
        <v>3</v>
      </c>
      <c r="BH17" t="str">
        <f t="shared" si="12"/>
        <v/>
      </c>
      <c r="BI17" s="340">
        <f>IF(Q17="-","-",VLOOKUP($A17,KALPit!$A$10:$AY$1193,BI$9,FALSE)-Q17)</f>
        <v>1</v>
      </c>
      <c r="BJ17" s="340">
        <f>IF(R17="-","-",VLOOKUP($A17,KALPit!$A$10:$AY$1193,BJ$9,FALSE)-R17)</f>
        <v>0</v>
      </c>
      <c r="BK17" s="340">
        <f>IF(S17="-","-",VLOOKUP($A17,KALPit!$A$10:$AY$1193,BK$9,FALSE)-S17)</f>
        <v>0</v>
      </c>
      <c r="BL17" s="340">
        <f>IF(T17="-","-",VLOOKUP($A17,KALPit!$A$10:$AY$1193,BL$9,FALSE)-T17)</f>
        <v>0</v>
      </c>
      <c r="BM17" s="340">
        <f>IF(U17="-","-",VLOOKUP($A17,KALPit!$A$10:$AY$1193,BM$9,FALSE)-U17)</f>
        <v>0</v>
      </c>
      <c r="BN17" s="340">
        <f>IF(V17="-","-",VLOOKUP($A17,KALPit!$A$10:$AY$1193,BN$9,FALSE)-V17)</f>
        <v>0</v>
      </c>
      <c r="BO17" s="340">
        <f>IF(W17="-","-",VLOOKUP($A17,KALPit!$A$10:$AY$1193,BO$9,FALSE)-W17)</f>
        <v>0</v>
      </c>
      <c r="BP17" s="340">
        <f>IF(X17="-","-",VLOOKUP($A17,KALPit!$A$10:$AY$1193,BP$9,FALSE)-X17)</f>
        <v>0</v>
      </c>
      <c r="BQ17" s="340">
        <f>IF(Y17="-","-",VLOOKUP($A17,KALPit!$A$10:$AY$1193,BQ$9,FALSE)-Y17)</f>
        <v>0</v>
      </c>
      <c r="BR17" s="340">
        <f>IF(Z17="-","-",VLOOKUP($A17,KALPit!$A$10:$AY$1193,BR$9,FALSE)-Z17)</f>
        <v>0</v>
      </c>
      <c r="BS17" s="340">
        <f>IF(AA17="-","-",VLOOKUP($A17,KALPit!$A$10:$AY$1193,BS$9,FALSE)-AA17)</f>
        <v>0</v>
      </c>
      <c r="BT17" s="340">
        <f>IF(AB17="-","-",VLOOKUP($A17,KALPit!$A$10:$AY$1193,BT$9,FALSE)-AB17)</f>
        <v>0</v>
      </c>
      <c r="BU17" s="340" t="str">
        <f>IF(AC17="-","-",VLOOKUP($A17,KALPit!$A$10:$AY$1193,BU$9,FALSE)-AC17)</f>
        <v>-</v>
      </c>
      <c r="BV17" s="340" t="str">
        <f>IF(AD17="-","-",VLOOKUP($A17,KALPit!$A$10:$AY$1193,BV$9,FALSE)-AD17)</f>
        <v>-</v>
      </c>
      <c r="BW17" s="340" t="str">
        <f>IF(AE17="-","-",VLOOKUP($A17,KALPit!$A$10:$AY$1193,BW$9,FALSE)-AE17)</f>
        <v>-</v>
      </c>
      <c r="BX17" s="340" t="str">
        <f>IF(AF17="-","-",VLOOKUP($A17,KALPit!$A$10:$AY$1193,BX$9,FALSE)-AF17)</f>
        <v>-</v>
      </c>
      <c r="BY17" s="340">
        <f>IF(AG17="-","-",VLOOKUP($A17,KALPit!$A$10:$AY$1193,BY$9,FALSE)-AG17)</f>
        <v>0</v>
      </c>
      <c r="BZ17" s="340">
        <f>IF(AH17="-","-",VLOOKUP($A17,KALPit!$A$10:$AY$1193,BZ$9,FALSE)-AH17)</f>
        <v>0</v>
      </c>
      <c r="CA17" s="340" t="str">
        <f>IF(AI17="-","-",VLOOKUP($A17,KALPit!$A$10:$AY$1193,CA$9,FALSE)-AI17)</f>
        <v>-</v>
      </c>
      <c r="CB17" s="340" t="str">
        <f>IF(AJ17="-","-",VLOOKUP($A17,KALPit!$A$10:$AY$1193,CB$9,FALSE)-AJ17)</f>
        <v>-</v>
      </c>
      <c r="CC17" s="340" t="str">
        <f>IF(AK17="-","-",VLOOKUP($A17,KALPit!$A$10:$AY$1193,CC$9,FALSE)-AK17)</f>
        <v>-</v>
      </c>
      <c r="CD17" s="340" t="str">
        <f>IF(AL17="-","-",VLOOKUP($A17,KALPit!$A$10:$AY$1193,CD$9,FALSE)-AL17)</f>
        <v>-</v>
      </c>
      <c r="CE17" s="340" t="str">
        <f>IF(AM17="-","-",VLOOKUP($A17,KALPit!$A$10:$AY$1193,CE$9,FALSE)-AM17)</f>
        <v>-</v>
      </c>
      <c r="CF17" s="340" t="str">
        <f>IF(AN17="-","-",VLOOKUP($A17,KALPit!$A$10:$AY$1193,CF$9,FALSE)-AN17)</f>
        <v>-</v>
      </c>
      <c r="CG17" s="340" t="str">
        <f>IF(AO17="-","-",VLOOKUP($A17,KALPit!$A$10:$AY$1193,CG$9,FALSE)-AO17)</f>
        <v>-</v>
      </c>
      <c r="CH17" s="340" t="str">
        <f>IF(AP17="-","-",VLOOKUP($A17,KALPit!$A$10:$AY$1193,CH$9,FALSE)-AP17)</f>
        <v>-</v>
      </c>
      <c r="CI17" s="340" t="str">
        <f>IF(AQ17="-","-",VLOOKUP($A17,KALPit!$A$10:$AY$1193,CI$9,FALSE)-AQ17)</f>
        <v>-</v>
      </c>
      <c r="CJ17" s="340" t="str">
        <f>IF(AR17="-","-",VLOOKUP($A17,KALPit!$A$10:$AY$1193,CJ$9,FALSE)-AR17)</f>
        <v>-</v>
      </c>
      <c r="CK17" s="340" t="str">
        <f>IF(AS17="-","-",VLOOKUP($A17,KALPit!$A$10:$AY$1193,CK$9,FALSE)-AS17)</f>
        <v>-</v>
      </c>
      <c r="CL17" s="340" t="str">
        <f>IF(AT17="-","-",VLOOKUP($A17,KALPit!$A$10:$AY$1193,CL$9,FALSE)-AT17)</f>
        <v>-</v>
      </c>
      <c r="CM17">
        <f t="shared" si="13"/>
        <v>1</v>
      </c>
    </row>
    <row r="18" spans="1:91" x14ac:dyDescent="0.25">
      <c r="A18" s="339" t="str">
        <f t="shared" si="14"/>
        <v>Donald Edwards</v>
      </c>
      <c r="B18" s="339"/>
      <c r="C18" s="339"/>
      <c r="D18" s="339" t="str">
        <f t="shared" si="15"/>
        <v>K</v>
      </c>
      <c r="E18" t="s">
        <v>13</v>
      </c>
      <c r="F18" t="s">
        <v>515</v>
      </c>
      <c r="G18" s="339" t="s">
        <v>516</v>
      </c>
      <c r="H18" t="s">
        <v>468</v>
      </c>
      <c r="I18" t="s">
        <v>469</v>
      </c>
      <c r="J18">
        <v>37</v>
      </c>
      <c r="K18" t="s">
        <v>94</v>
      </c>
      <c r="L18" s="210" t="s">
        <v>94</v>
      </c>
      <c r="M18" t="s">
        <v>36</v>
      </c>
      <c r="N18" t="s">
        <v>36</v>
      </c>
      <c r="O18" t="s">
        <v>213</v>
      </c>
      <c r="P18" s="210" t="s">
        <v>213</v>
      </c>
      <c r="Q18">
        <v>6</v>
      </c>
      <c r="R18">
        <v>3</v>
      </c>
      <c r="S18" s="210">
        <v>4</v>
      </c>
      <c r="T18">
        <v>6</v>
      </c>
      <c r="U18">
        <v>3</v>
      </c>
      <c r="V18" s="210">
        <v>4</v>
      </c>
      <c r="W18">
        <v>7</v>
      </c>
      <c r="X18">
        <v>7</v>
      </c>
      <c r="Y18">
        <v>7</v>
      </c>
      <c r="Z18">
        <v>7</v>
      </c>
      <c r="AA18">
        <v>5</v>
      </c>
      <c r="AB18">
        <v>6</v>
      </c>
      <c r="AC18" t="s">
        <v>35</v>
      </c>
      <c r="AD18" t="s">
        <v>35</v>
      </c>
      <c r="AE18" t="s">
        <v>35</v>
      </c>
      <c r="AF18" t="s">
        <v>35</v>
      </c>
      <c r="AG18">
        <v>6</v>
      </c>
      <c r="AH18">
        <v>6</v>
      </c>
      <c r="AI18" t="s">
        <v>35</v>
      </c>
      <c r="AJ18" t="s">
        <v>35</v>
      </c>
      <c r="AK18" t="s">
        <v>35</v>
      </c>
      <c r="AL18" t="s">
        <v>35</v>
      </c>
      <c r="AM18" t="s">
        <v>35</v>
      </c>
      <c r="AN18" t="s">
        <v>35</v>
      </c>
      <c r="AO18" t="s">
        <v>35</v>
      </c>
      <c r="AP18" t="s">
        <v>35</v>
      </c>
      <c r="AQ18" t="s">
        <v>35</v>
      </c>
      <c r="AR18" t="s">
        <v>35</v>
      </c>
      <c r="AS18" t="s">
        <v>35</v>
      </c>
      <c r="AT18" s="210" t="s">
        <v>35</v>
      </c>
      <c r="AU18" t="s">
        <v>2</v>
      </c>
      <c r="AV18">
        <v>8</v>
      </c>
      <c r="AW18" s="257" t="s">
        <v>453</v>
      </c>
      <c r="AX18">
        <v>510000</v>
      </c>
      <c r="AY18" s="210" t="s">
        <v>38</v>
      </c>
      <c r="AZ18" s="6">
        <f t="shared" si="4"/>
        <v>5.083333333333333</v>
      </c>
      <c r="BA18" s="9" t="str">
        <f t="shared" si="5"/>
        <v>Reg</v>
      </c>
      <c r="BB18" s="9">
        <f t="shared" si="6"/>
        <v>5.083333333333333</v>
      </c>
      <c r="BC18" s="9" t="str">
        <f t="shared" si="7"/>
        <v>Reg</v>
      </c>
      <c r="BD18" s="9">
        <f t="shared" si="8"/>
        <v>5.083333333333333</v>
      </c>
      <c r="BE18" s="9" t="str">
        <f t="shared" si="9"/>
        <v>Reg</v>
      </c>
      <c r="BF18" s="77">
        <f t="shared" si="10"/>
        <v>4</v>
      </c>
      <c r="BG18" s="76">
        <f t="shared" si="11"/>
        <v>3.5</v>
      </c>
      <c r="BH18" t="str">
        <f t="shared" si="12"/>
        <v/>
      </c>
      <c r="BI18" s="340" t="e">
        <f>IF(Q18="-","-",VLOOKUP($A18,KALPit!$A$10:$AY$1193,BI$9,FALSE)-Q18)</f>
        <v>#N/A</v>
      </c>
      <c r="BJ18" s="340" t="e">
        <f>IF(R18="-","-",VLOOKUP($A18,KALPit!$A$10:$AY$1193,BJ$9,FALSE)-R18)</f>
        <v>#N/A</v>
      </c>
      <c r="BK18" s="340" t="e">
        <f>IF(S18="-","-",VLOOKUP($A18,KALPit!$A$10:$AY$1193,BK$9,FALSE)-S18)</f>
        <v>#N/A</v>
      </c>
      <c r="BL18" s="340" t="e">
        <f>IF(T18="-","-",VLOOKUP($A18,KALPit!$A$10:$AY$1193,BL$9,FALSE)-T18)</f>
        <v>#N/A</v>
      </c>
      <c r="BM18" s="340" t="e">
        <f>IF(U18="-","-",VLOOKUP($A18,KALPit!$A$10:$AY$1193,BM$9,FALSE)-U18)</f>
        <v>#N/A</v>
      </c>
      <c r="BN18" s="340" t="e">
        <f>IF(V18="-","-",VLOOKUP($A18,KALPit!$A$10:$AY$1193,BN$9,FALSE)-V18)</f>
        <v>#N/A</v>
      </c>
      <c r="BO18" s="340" t="e">
        <f>IF(W18="-","-",VLOOKUP($A18,KALPit!$A$10:$AY$1193,BO$9,FALSE)-W18)</f>
        <v>#N/A</v>
      </c>
      <c r="BP18" s="340" t="e">
        <f>IF(X18="-","-",VLOOKUP($A18,KALPit!$A$10:$AY$1193,BP$9,FALSE)-X18)</f>
        <v>#N/A</v>
      </c>
      <c r="BQ18" s="340" t="e">
        <f>IF(Y18="-","-",VLOOKUP($A18,KALPit!$A$10:$AY$1193,BQ$9,FALSE)-Y18)</f>
        <v>#N/A</v>
      </c>
      <c r="BR18" s="340" t="e">
        <f>IF(Z18="-","-",VLOOKUP($A18,KALPit!$A$10:$AY$1193,BR$9,FALSE)-Z18)</f>
        <v>#N/A</v>
      </c>
      <c r="BS18" s="340" t="e">
        <f>IF(AA18="-","-",VLOOKUP($A18,KALPit!$A$10:$AY$1193,BS$9,FALSE)-AA18)</f>
        <v>#N/A</v>
      </c>
      <c r="BT18" s="340" t="e">
        <f>IF(AB18="-","-",VLOOKUP($A18,KALPit!$A$10:$AY$1193,BT$9,FALSE)-AB18)</f>
        <v>#N/A</v>
      </c>
      <c r="BU18" s="340" t="str">
        <f>IF(AC18="-","-",VLOOKUP($A18,KALPit!$A$10:$AY$1193,BU$9,FALSE)-AC18)</f>
        <v>-</v>
      </c>
      <c r="BV18" s="340" t="str">
        <f>IF(AD18="-","-",VLOOKUP($A18,KALPit!$A$10:$AY$1193,BV$9,FALSE)-AD18)</f>
        <v>-</v>
      </c>
      <c r="BW18" s="340" t="str">
        <f>IF(AE18="-","-",VLOOKUP($A18,KALPit!$A$10:$AY$1193,BW$9,FALSE)-AE18)</f>
        <v>-</v>
      </c>
      <c r="BX18" s="340" t="str">
        <f>IF(AF18="-","-",VLOOKUP($A18,KALPit!$A$10:$AY$1193,BX$9,FALSE)-AF18)</f>
        <v>-</v>
      </c>
      <c r="BY18" s="340" t="e">
        <f>IF(AG18="-","-",VLOOKUP($A18,KALPit!$A$10:$AY$1193,BY$9,FALSE)-AG18)</f>
        <v>#N/A</v>
      </c>
      <c r="BZ18" s="340" t="e">
        <f>IF(AH18="-","-",VLOOKUP($A18,KALPit!$A$10:$AY$1193,BZ$9,FALSE)-AH18)</f>
        <v>#N/A</v>
      </c>
      <c r="CA18" s="340" t="str">
        <f>IF(AI18="-","-",VLOOKUP($A18,KALPit!$A$10:$AY$1193,CA$9,FALSE)-AI18)</f>
        <v>-</v>
      </c>
      <c r="CB18" s="340" t="str">
        <f>IF(AJ18="-","-",VLOOKUP($A18,KALPit!$A$10:$AY$1193,CB$9,FALSE)-AJ18)</f>
        <v>-</v>
      </c>
      <c r="CC18" s="340" t="str">
        <f>IF(AK18="-","-",VLOOKUP($A18,KALPit!$A$10:$AY$1193,CC$9,FALSE)-AK18)</f>
        <v>-</v>
      </c>
      <c r="CD18" s="340" t="str">
        <f>IF(AL18="-","-",VLOOKUP($A18,KALPit!$A$10:$AY$1193,CD$9,FALSE)-AL18)</f>
        <v>-</v>
      </c>
      <c r="CE18" s="340" t="str">
        <f>IF(AM18="-","-",VLOOKUP($A18,KALPit!$A$10:$AY$1193,CE$9,FALSE)-AM18)</f>
        <v>-</v>
      </c>
      <c r="CF18" s="340" t="str">
        <f>IF(AN18="-","-",VLOOKUP($A18,KALPit!$A$10:$AY$1193,CF$9,FALSE)-AN18)</f>
        <v>-</v>
      </c>
      <c r="CG18" s="340" t="str">
        <f>IF(AO18="-","-",VLOOKUP($A18,KALPit!$A$10:$AY$1193,CG$9,FALSE)-AO18)</f>
        <v>-</v>
      </c>
      <c r="CH18" s="340" t="str">
        <f>IF(AP18="-","-",VLOOKUP($A18,KALPit!$A$10:$AY$1193,CH$9,FALSE)-AP18)</f>
        <v>-</v>
      </c>
      <c r="CI18" s="340" t="str">
        <f>IF(AQ18="-","-",VLOOKUP($A18,KALPit!$A$10:$AY$1193,CI$9,FALSE)-AQ18)</f>
        <v>-</v>
      </c>
      <c r="CJ18" s="340" t="str">
        <f>IF(AR18="-","-",VLOOKUP($A18,KALPit!$A$10:$AY$1193,CJ$9,FALSE)-AR18)</f>
        <v>-</v>
      </c>
      <c r="CK18" s="340" t="str">
        <f>IF(AS18="-","-",VLOOKUP($A18,KALPit!$A$10:$AY$1193,CK$9,FALSE)-AS18)</f>
        <v>-</v>
      </c>
      <c r="CL18" s="340" t="str">
        <f>IF(AT18="-","-",VLOOKUP($A18,KALPit!$A$10:$AY$1193,CL$9,FALSE)-AT18)</f>
        <v>-</v>
      </c>
      <c r="CM18" t="e">
        <f t="shared" si="13"/>
        <v>#N/A</v>
      </c>
    </row>
    <row r="19" spans="1:91" x14ac:dyDescent="0.25">
      <c r="A19" s="339" t="str">
        <f t="shared" si="14"/>
        <v>Simon Jones</v>
      </c>
      <c r="B19" s="339"/>
      <c r="C19" s="339"/>
      <c r="D19" s="339" t="str">
        <f t="shared" si="15"/>
        <v>K</v>
      </c>
      <c r="E19" t="s">
        <v>98</v>
      </c>
      <c r="F19" t="s">
        <v>477</v>
      </c>
      <c r="G19" s="339" t="s">
        <v>478</v>
      </c>
      <c r="H19" t="s">
        <v>468</v>
      </c>
      <c r="I19" t="s">
        <v>469</v>
      </c>
      <c r="J19">
        <v>32</v>
      </c>
      <c r="K19" t="s">
        <v>96</v>
      </c>
      <c r="L19" s="210" t="s">
        <v>94</v>
      </c>
      <c r="M19" t="s">
        <v>34</v>
      </c>
      <c r="N19" t="s">
        <v>34</v>
      </c>
      <c r="O19" t="s">
        <v>214</v>
      </c>
      <c r="P19" s="210" t="s">
        <v>214</v>
      </c>
      <c r="Q19">
        <v>6</v>
      </c>
      <c r="R19">
        <v>5</v>
      </c>
      <c r="S19" s="210">
        <v>5</v>
      </c>
      <c r="T19">
        <v>6</v>
      </c>
      <c r="U19">
        <v>5</v>
      </c>
      <c r="V19" s="210">
        <v>5</v>
      </c>
      <c r="W19">
        <v>7</v>
      </c>
      <c r="X19">
        <v>7</v>
      </c>
      <c r="Y19">
        <v>1</v>
      </c>
      <c r="Z19">
        <v>1</v>
      </c>
      <c r="AA19">
        <v>7</v>
      </c>
      <c r="AB19">
        <v>8</v>
      </c>
      <c r="AC19" t="s">
        <v>35</v>
      </c>
      <c r="AD19" t="s">
        <v>35</v>
      </c>
      <c r="AE19" t="s">
        <v>35</v>
      </c>
      <c r="AF19" t="s">
        <v>35</v>
      </c>
      <c r="AG19" t="s">
        <v>35</v>
      </c>
      <c r="AH19" t="s">
        <v>35</v>
      </c>
      <c r="AI19">
        <v>6</v>
      </c>
      <c r="AJ19">
        <v>6</v>
      </c>
      <c r="AK19" t="s">
        <v>35</v>
      </c>
      <c r="AL19" t="s">
        <v>35</v>
      </c>
      <c r="AM19" t="s">
        <v>35</v>
      </c>
      <c r="AN19" t="s">
        <v>35</v>
      </c>
      <c r="AO19" t="s">
        <v>35</v>
      </c>
      <c r="AP19" t="s">
        <v>35</v>
      </c>
      <c r="AQ19" t="s">
        <v>35</v>
      </c>
      <c r="AR19" t="s">
        <v>35</v>
      </c>
      <c r="AS19" t="s">
        <v>35</v>
      </c>
      <c r="AT19" s="210" t="s">
        <v>35</v>
      </c>
      <c r="AU19" t="s">
        <v>226</v>
      </c>
      <c r="AV19">
        <v>9</v>
      </c>
      <c r="AW19" s="257" t="s">
        <v>453</v>
      </c>
      <c r="AX19">
        <v>10729755</v>
      </c>
      <c r="AY19" s="210">
        <v>5</v>
      </c>
      <c r="AZ19" s="6">
        <f t="shared" si="4"/>
        <v>6.083333333333333</v>
      </c>
      <c r="BA19" s="9" t="str">
        <f t="shared" si="5"/>
        <v>Reg</v>
      </c>
      <c r="BB19" s="9">
        <f t="shared" si="6"/>
        <v>6.083333333333333</v>
      </c>
      <c r="BC19" s="9" t="str">
        <f t="shared" si="7"/>
        <v>Reg</v>
      </c>
      <c r="BD19" s="9">
        <f t="shared" si="8"/>
        <v>6.083333333333333</v>
      </c>
      <c r="BE19" s="9" t="str">
        <f t="shared" si="9"/>
        <v>Reg</v>
      </c>
      <c r="BF19" s="77">
        <f t="shared" si="10"/>
        <v>4</v>
      </c>
      <c r="BG19" s="76">
        <f t="shared" si="11"/>
        <v>3</v>
      </c>
      <c r="BH19" t="str">
        <f t="shared" si="12"/>
        <v/>
      </c>
      <c r="BI19" s="340">
        <f>IF(Q19="-","-",VLOOKUP($A19,KALPit!$A$10:$AY$1193,BI$9,FALSE)-Q19)</f>
        <v>-1</v>
      </c>
      <c r="BJ19" s="340">
        <f>IF(R19="-","-",VLOOKUP($A19,KALPit!$A$10:$AY$1193,BJ$9,FALSE)-R19)</f>
        <v>0</v>
      </c>
      <c r="BK19" s="340">
        <f>IF(S19="-","-",VLOOKUP($A19,KALPit!$A$10:$AY$1193,BK$9,FALSE)-S19)</f>
        <v>-2</v>
      </c>
      <c r="BL19" s="340">
        <f>IF(T19="-","-",VLOOKUP($A19,KALPit!$A$10:$AY$1193,BL$9,FALSE)-T19)</f>
        <v>-1</v>
      </c>
      <c r="BM19" s="340">
        <f>IF(U19="-","-",VLOOKUP($A19,KALPit!$A$10:$AY$1193,BM$9,FALSE)-U19)</f>
        <v>0</v>
      </c>
      <c r="BN19" s="340">
        <f>IF(V19="-","-",VLOOKUP($A19,KALPit!$A$10:$AY$1193,BN$9,FALSE)-V19)</f>
        <v>-2</v>
      </c>
      <c r="BO19" s="340">
        <f>IF(W19="-","-",VLOOKUP($A19,KALPit!$A$10:$AY$1193,BO$9,FALSE)-W19)</f>
        <v>-1</v>
      </c>
      <c r="BP19" s="340">
        <f>IF(X19="-","-",VLOOKUP($A19,KALPit!$A$10:$AY$1193,BP$9,FALSE)-X19)</f>
        <v>-1</v>
      </c>
      <c r="BQ19" s="340">
        <f>IF(Y19="-","-",VLOOKUP($A19,KALPit!$A$10:$AY$1193,BQ$9,FALSE)-Y19)</f>
        <v>0</v>
      </c>
      <c r="BR19" s="340">
        <f>IF(Z19="-","-",VLOOKUP($A19,KALPit!$A$10:$AY$1193,BR$9,FALSE)-Z19)</f>
        <v>0</v>
      </c>
      <c r="BS19" s="340">
        <f>IF(AA19="-","-",VLOOKUP($A19,KALPit!$A$10:$AY$1193,BS$9,FALSE)-AA19)</f>
        <v>0</v>
      </c>
      <c r="BT19" s="340">
        <f>IF(AB19="-","-",VLOOKUP($A19,KALPit!$A$10:$AY$1193,BT$9,FALSE)-AB19)</f>
        <v>-1</v>
      </c>
      <c r="BU19" s="340" t="str">
        <f>IF(AC19="-","-",VLOOKUP($A19,KALPit!$A$10:$AY$1193,BU$9,FALSE)-AC19)</f>
        <v>-</v>
      </c>
      <c r="BV19" s="340" t="str">
        <f>IF(AD19="-","-",VLOOKUP($A19,KALPit!$A$10:$AY$1193,BV$9,FALSE)-AD19)</f>
        <v>-</v>
      </c>
      <c r="BW19" s="340" t="str">
        <f>IF(AE19="-","-",VLOOKUP($A19,KALPit!$A$10:$AY$1193,BW$9,FALSE)-AE19)</f>
        <v>-</v>
      </c>
      <c r="BX19" s="340" t="str">
        <f>IF(AF19="-","-",VLOOKUP($A19,KALPit!$A$10:$AY$1193,BX$9,FALSE)-AF19)</f>
        <v>-</v>
      </c>
      <c r="BY19" s="340" t="str">
        <f>IF(AG19="-","-",VLOOKUP($A19,KALPit!$A$10:$AY$1193,BY$9,FALSE)-AG19)</f>
        <v>-</v>
      </c>
      <c r="BZ19" s="340" t="str">
        <f>IF(AH19="-","-",VLOOKUP($A19,KALPit!$A$10:$AY$1193,BZ$9,FALSE)-AH19)</f>
        <v>-</v>
      </c>
      <c r="CA19" s="340">
        <f>IF(AI19="-","-",VLOOKUP($A19,KALPit!$A$10:$AY$1193,CA$9,FALSE)-AI19)</f>
        <v>-1</v>
      </c>
      <c r="CB19" s="340">
        <f>IF(AJ19="-","-",VLOOKUP($A19,KALPit!$A$10:$AY$1193,CB$9,FALSE)-AJ19)</f>
        <v>-1</v>
      </c>
      <c r="CC19" s="340" t="str">
        <f>IF(AK19="-","-",VLOOKUP($A19,KALPit!$A$10:$AY$1193,CC$9,FALSE)-AK19)</f>
        <v>-</v>
      </c>
      <c r="CD19" s="340" t="str">
        <f>IF(AL19="-","-",VLOOKUP($A19,KALPit!$A$10:$AY$1193,CD$9,FALSE)-AL19)</f>
        <v>-</v>
      </c>
      <c r="CE19" s="340" t="str">
        <f>IF(AM19="-","-",VLOOKUP($A19,KALPit!$A$10:$AY$1193,CE$9,FALSE)-AM19)</f>
        <v>-</v>
      </c>
      <c r="CF19" s="340" t="str">
        <f>IF(AN19="-","-",VLOOKUP($A19,KALPit!$A$10:$AY$1193,CF$9,FALSE)-AN19)</f>
        <v>-</v>
      </c>
      <c r="CG19" s="340" t="str">
        <f>IF(AO19="-","-",VLOOKUP($A19,KALPit!$A$10:$AY$1193,CG$9,FALSE)-AO19)</f>
        <v>-</v>
      </c>
      <c r="CH19" s="340" t="str">
        <f>IF(AP19="-","-",VLOOKUP($A19,KALPit!$A$10:$AY$1193,CH$9,FALSE)-AP19)</f>
        <v>-</v>
      </c>
      <c r="CI19" s="340" t="str">
        <f>IF(AQ19="-","-",VLOOKUP($A19,KALPit!$A$10:$AY$1193,CI$9,FALSE)-AQ19)</f>
        <v>-</v>
      </c>
      <c r="CJ19" s="340" t="str">
        <f>IF(AR19="-","-",VLOOKUP($A19,KALPit!$A$10:$AY$1193,CJ$9,FALSE)-AR19)</f>
        <v>-</v>
      </c>
      <c r="CK19" s="340" t="str">
        <f>IF(AS19="-","-",VLOOKUP($A19,KALPit!$A$10:$AY$1193,CK$9,FALSE)-AS19)</f>
        <v>-</v>
      </c>
      <c r="CL19" s="340" t="str">
        <f>IF(AT19="-","-",VLOOKUP($A19,KALPit!$A$10:$AY$1193,CL$9,FALSE)-AT19)</f>
        <v>-</v>
      </c>
      <c r="CM19">
        <f t="shared" si="13"/>
        <v>-11</v>
      </c>
    </row>
    <row r="20" spans="1:91" x14ac:dyDescent="0.25">
      <c r="A20" s="339" t="str">
        <f t="shared" si="14"/>
        <v>José Martínez</v>
      </c>
      <c r="B20" s="339"/>
      <c r="C20" s="339"/>
      <c r="D20" s="339" t="str">
        <f t="shared" si="15"/>
        <v>K</v>
      </c>
      <c r="E20" t="s">
        <v>13</v>
      </c>
      <c r="F20" t="s">
        <v>509</v>
      </c>
      <c r="G20" s="339" t="s">
        <v>635</v>
      </c>
      <c r="H20" t="s">
        <v>531</v>
      </c>
      <c r="I20" t="s">
        <v>295</v>
      </c>
      <c r="J20">
        <v>20</v>
      </c>
      <c r="K20" t="s">
        <v>94</v>
      </c>
      <c r="L20" s="210" t="s">
        <v>94</v>
      </c>
      <c r="M20" t="s">
        <v>40</v>
      </c>
      <c r="N20" t="s">
        <v>40</v>
      </c>
      <c r="O20" t="s">
        <v>214</v>
      </c>
      <c r="P20" s="210" t="s">
        <v>214</v>
      </c>
      <c r="Q20">
        <v>6</v>
      </c>
      <c r="R20">
        <v>1</v>
      </c>
      <c r="S20" s="210">
        <v>2</v>
      </c>
      <c r="T20">
        <v>6</v>
      </c>
      <c r="U20">
        <v>3</v>
      </c>
      <c r="V20" s="210">
        <v>2</v>
      </c>
      <c r="W20">
        <v>7</v>
      </c>
      <c r="X20">
        <v>7</v>
      </c>
      <c r="Y20">
        <v>1</v>
      </c>
      <c r="Z20">
        <v>1</v>
      </c>
      <c r="AA20" t="s">
        <v>35</v>
      </c>
      <c r="AB20" t="s">
        <v>35</v>
      </c>
      <c r="AC20">
        <v>4</v>
      </c>
      <c r="AD20">
        <v>4</v>
      </c>
      <c r="AE20" t="s">
        <v>35</v>
      </c>
      <c r="AF20" t="s">
        <v>35</v>
      </c>
      <c r="AG20" t="s">
        <v>35</v>
      </c>
      <c r="AH20" t="s">
        <v>35</v>
      </c>
      <c r="AI20" t="s">
        <v>35</v>
      </c>
      <c r="AJ20" t="s">
        <v>35</v>
      </c>
      <c r="AK20" t="s">
        <v>35</v>
      </c>
      <c r="AL20" t="s">
        <v>35</v>
      </c>
      <c r="AM20" t="s">
        <v>35</v>
      </c>
      <c r="AN20" t="s">
        <v>35</v>
      </c>
      <c r="AO20" t="s">
        <v>35</v>
      </c>
      <c r="AP20" t="s">
        <v>35</v>
      </c>
      <c r="AQ20" t="s">
        <v>35</v>
      </c>
      <c r="AR20" t="s">
        <v>35</v>
      </c>
      <c r="AS20" t="s">
        <v>35</v>
      </c>
      <c r="AT20" s="210" t="s">
        <v>35</v>
      </c>
      <c r="AU20" t="s">
        <v>350</v>
      </c>
      <c r="AV20">
        <v>7</v>
      </c>
      <c r="AW20" s="11" t="s">
        <v>455</v>
      </c>
      <c r="AX20" s="78" t="s">
        <v>35</v>
      </c>
      <c r="AY20" s="210">
        <v>0</v>
      </c>
      <c r="AZ20" s="6">
        <f t="shared" si="4"/>
        <v>3.5</v>
      </c>
      <c r="BA20" s="9" t="str">
        <f t="shared" si="5"/>
        <v>Minors</v>
      </c>
      <c r="BB20" s="9">
        <f t="shared" si="6"/>
        <v>4.1666666666666661</v>
      </c>
      <c r="BC20" s="9" t="str">
        <f t="shared" si="7"/>
        <v>Bench</v>
      </c>
      <c r="BD20" s="9">
        <f t="shared" si="8"/>
        <v>4.1666666666666661</v>
      </c>
      <c r="BE20" s="9" t="str">
        <f t="shared" si="9"/>
        <v>Bench</v>
      </c>
      <c r="BF20" s="77">
        <f t="shared" si="10"/>
        <v>3</v>
      </c>
      <c r="BG20" s="76">
        <f t="shared" si="11"/>
        <v>1</v>
      </c>
      <c r="BH20" t="str">
        <f t="shared" si="12"/>
        <v/>
      </c>
      <c r="BI20" s="340">
        <f>IF(Q20="-","-",VLOOKUP($A20,KALPit!$A$10:$AY$1193,BI$9,FALSE)-Q20)</f>
        <v>0</v>
      </c>
      <c r="BJ20" s="340">
        <f>IF(R20="-","-",VLOOKUP($A20,KALPit!$A$10:$AY$1193,BJ$9,FALSE)-R20)</f>
        <v>0</v>
      </c>
      <c r="BK20" s="340">
        <f>IF(S20="-","-",VLOOKUP($A20,KALPit!$A$10:$AY$1193,BK$9,FALSE)-S20)</f>
        <v>0</v>
      </c>
      <c r="BL20" s="340">
        <f>IF(T20="-","-",VLOOKUP($A20,KALPit!$A$10:$AY$1193,BL$9,FALSE)-T20)</f>
        <v>0</v>
      </c>
      <c r="BM20" s="340">
        <f>IF(U20="-","-",VLOOKUP($A20,KALPit!$A$10:$AY$1193,BM$9,FALSE)-U20)</f>
        <v>-2</v>
      </c>
      <c r="BN20" s="340">
        <f>IF(V20="-","-",VLOOKUP($A20,KALPit!$A$10:$AY$1193,BN$9,FALSE)-V20)</f>
        <v>0</v>
      </c>
      <c r="BO20" s="340">
        <f>IF(W20="-","-",VLOOKUP($A20,KALPit!$A$10:$AY$1193,BO$9,FALSE)-W20)</f>
        <v>0</v>
      </c>
      <c r="BP20" s="340">
        <f>IF(X20="-","-",VLOOKUP($A20,KALPit!$A$10:$AY$1193,BP$9,FALSE)-X20)</f>
        <v>0</v>
      </c>
      <c r="BQ20" s="340">
        <f>IF(Y20="-","-",VLOOKUP($A20,KALPit!$A$10:$AY$1193,BQ$9,FALSE)-Y20)</f>
        <v>1</v>
      </c>
      <c r="BR20" s="340">
        <f>IF(Z20="-","-",VLOOKUP($A20,KALPit!$A$10:$AY$1193,BR$9,FALSE)-Z20)</f>
        <v>1</v>
      </c>
      <c r="BS20" s="340" t="str">
        <f>IF(AA20="-","-",VLOOKUP($A20,KALPit!$A$10:$AY$1193,BS$9,FALSE)-AA20)</f>
        <v>-</v>
      </c>
      <c r="BT20" s="340" t="str">
        <f>IF(AB20="-","-",VLOOKUP($A20,KALPit!$A$10:$AY$1193,BT$9,FALSE)-AB20)</f>
        <v>-</v>
      </c>
      <c r="BU20" s="340">
        <f>IF(AC20="-","-",VLOOKUP($A20,KALPit!$A$10:$AY$1193,BU$9,FALSE)-AC20)</f>
        <v>0</v>
      </c>
      <c r="BV20" s="340">
        <f>IF(AD20="-","-",VLOOKUP($A20,KALPit!$A$10:$AY$1193,BV$9,FALSE)-AD20)</f>
        <v>0</v>
      </c>
      <c r="BW20" s="340" t="str">
        <f>IF(AE20="-","-",VLOOKUP($A20,KALPit!$A$10:$AY$1193,BW$9,FALSE)-AE20)</f>
        <v>-</v>
      </c>
      <c r="BX20" s="340" t="str">
        <f>IF(AF20="-","-",VLOOKUP($A20,KALPit!$A$10:$AY$1193,BX$9,FALSE)-AF20)</f>
        <v>-</v>
      </c>
      <c r="BY20" s="340" t="str">
        <f>IF(AG20="-","-",VLOOKUP($A20,KALPit!$A$10:$AY$1193,BY$9,FALSE)-AG20)</f>
        <v>-</v>
      </c>
      <c r="BZ20" s="340" t="str">
        <f>IF(AH20="-","-",VLOOKUP($A20,KALPit!$A$10:$AY$1193,BZ$9,FALSE)-AH20)</f>
        <v>-</v>
      </c>
      <c r="CA20" s="340" t="str">
        <f>IF(AI20="-","-",VLOOKUP($A20,KALPit!$A$10:$AY$1193,CA$9,FALSE)-AI20)</f>
        <v>-</v>
      </c>
      <c r="CB20" s="340" t="str">
        <f>IF(AJ20="-","-",VLOOKUP($A20,KALPit!$A$10:$AY$1193,CB$9,FALSE)-AJ20)</f>
        <v>-</v>
      </c>
      <c r="CC20" s="340" t="str">
        <f>IF(AK20="-","-",VLOOKUP($A20,KALPit!$A$10:$AY$1193,CC$9,FALSE)-AK20)</f>
        <v>-</v>
      </c>
      <c r="CD20" s="340" t="str">
        <f>IF(AL20="-","-",VLOOKUP($A20,KALPit!$A$10:$AY$1193,CD$9,FALSE)-AL20)</f>
        <v>-</v>
      </c>
      <c r="CE20" s="340" t="str">
        <f>IF(AM20="-","-",VLOOKUP($A20,KALPit!$A$10:$AY$1193,CE$9,FALSE)-AM20)</f>
        <v>-</v>
      </c>
      <c r="CF20" s="340" t="str">
        <f>IF(AN20="-","-",VLOOKUP($A20,KALPit!$A$10:$AY$1193,CF$9,FALSE)-AN20)</f>
        <v>-</v>
      </c>
      <c r="CG20" s="340" t="str">
        <f>IF(AO20="-","-",VLOOKUP($A20,KALPit!$A$10:$AY$1193,CG$9,FALSE)-AO20)</f>
        <v>-</v>
      </c>
      <c r="CH20" s="340" t="str">
        <f>IF(AP20="-","-",VLOOKUP($A20,KALPit!$A$10:$AY$1193,CH$9,FALSE)-AP20)</f>
        <v>-</v>
      </c>
      <c r="CI20" s="340" t="str">
        <f>IF(AQ20="-","-",VLOOKUP($A20,KALPit!$A$10:$AY$1193,CI$9,FALSE)-AQ20)</f>
        <v>-</v>
      </c>
      <c r="CJ20" s="340" t="str">
        <f>IF(AR20="-","-",VLOOKUP($A20,KALPit!$A$10:$AY$1193,CJ$9,FALSE)-AR20)</f>
        <v>-</v>
      </c>
      <c r="CK20" s="340" t="str">
        <f>IF(AS20="-","-",VLOOKUP($A20,KALPit!$A$10:$AY$1193,CK$9,FALSE)-AS20)</f>
        <v>-</v>
      </c>
      <c r="CL20" s="340" t="str">
        <f>IF(AT20="-","-",VLOOKUP($A20,KALPit!$A$10:$AY$1193,CL$9,FALSE)-AT20)</f>
        <v>-</v>
      </c>
      <c r="CM20">
        <f t="shared" si="13"/>
        <v>0</v>
      </c>
    </row>
    <row r="21" spans="1:91" x14ac:dyDescent="0.25">
      <c r="A21" s="339" t="str">
        <f t="shared" si="14"/>
        <v>Ángelo Morales</v>
      </c>
      <c r="B21" s="339"/>
      <c r="C21" s="339"/>
      <c r="D21" s="339" t="str">
        <f t="shared" si="15"/>
        <v>K</v>
      </c>
      <c r="E21" t="s">
        <v>13</v>
      </c>
      <c r="F21" t="s">
        <v>497</v>
      </c>
      <c r="G21" s="339" t="s">
        <v>498</v>
      </c>
      <c r="H21" t="s">
        <v>468</v>
      </c>
      <c r="I21" t="s">
        <v>469</v>
      </c>
      <c r="J21">
        <v>34</v>
      </c>
      <c r="K21" t="s">
        <v>94</v>
      </c>
      <c r="L21" s="210" t="s">
        <v>94</v>
      </c>
      <c r="M21" t="s">
        <v>36</v>
      </c>
      <c r="N21" t="s">
        <v>36</v>
      </c>
      <c r="O21" t="s">
        <v>214</v>
      </c>
      <c r="P21" s="210" t="s">
        <v>214</v>
      </c>
      <c r="Q21">
        <v>6</v>
      </c>
      <c r="R21">
        <v>5</v>
      </c>
      <c r="S21" s="210">
        <v>3</v>
      </c>
      <c r="T21">
        <v>7</v>
      </c>
      <c r="U21">
        <v>5</v>
      </c>
      <c r="V21" s="210">
        <v>3</v>
      </c>
      <c r="W21">
        <v>8</v>
      </c>
      <c r="X21">
        <v>8</v>
      </c>
      <c r="Y21">
        <v>6</v>
      </c>
      <c r="Z21">
        <v>7</v>
      </c>
      <c r="AA21" t="s">
        <v>35</v>
      </c>
      <c r="AB21" t="s">
        <v>35</v>
      </c>
      <c r="AC21" t="s">
        <v>35</v>
      </c>
      <c r="AD21" t="s">
        <v>35</v>
      </c>
      <c r="AE21" t="s">
        <v>35</v>
      </c>
      <c r="AF21" t="s">
        <v>35</v>
      </c>
      <c r="AG21" t="s">
        <v>35</v>
      </c>
      <c r="AH21" t="s">
        <v>35</v>
      </c>
      <c r="AI21" t="s">
        <v>35</v>
      </c>
      <c r="AJ21" t="s">
        <v>35</v>
      </c>
      <c r="AK21" t="s">
        <v>35</v>
      </c>
      <c r="AL21" t="s">
        <v>35</v>
      </c>
      <c r="AM21" t="s">
        <v>35</v>
      </c>
      <c r="AN21" t="s">
        <v>35</v>
      </c>
      <c r="AO21">
        <v>5</v>
      </c>
      <c r="AP21">
        <v>5</v>
      </c>
      <c r="AQ21" t="s">
        <v>35</v>
      </c>
      <c r="AR21" t="s">
        <v>35</v>
      </c>
      <c r="AS21" t="s">
        <v>35</v>
      </c>
      <c r="AT21" s="210" t="s">
        <v>35</v>
      </c>
      <c r="AU21" t="s">
        <v>4</v>
      </c>
      <c r="AV21">
        <v>9</v>
      </c>
      <c r="AW21" s="11" t="s">
        <v>453</v>
      </c>
      <c r="AX21" s="78">
        <v>1300000</v>
      </c>
      <c r="AY21" s="210">
        <v>1</v>
      </c>
      <c r="AZ21" s="6">
        <f t="shared" si="4"/>
        <v>5.166666666666667</v>
      </c>
      <c r="BA21" s="9" t="str">
        <f t="shared" si="5"/>
        <v>Reg</v>
      </c>
      <c r="BB21" s="9">
        <f t="shared" si="6"/>
        <v>5.5</v>
      </c>
      <c r="BC21" s="9" t="str">
        <f t="shared" si="7"/>
        <v>Reg</v>
      </c>
      <c r="BD21" s="9">
        <f t="shared" si="8"/>
        <v>5.5</v>
      </c>
      <c r="BE21" s="9" t="str">
        <f t="shared" si="9"/>
        <v>Reg</v>
      </c>
      <c r="BF21" s="77">
        <f t="shared" si="10"/>
        <v>3</v>
      </c>
      <c r="BG21" s="76">
        <f t="shared" si="11"/>
        <v>2</v>
      </c>
      <c r="BH21" t="str">
        <f t="shared" si="12"/>
        <v>Yes</v>
      </c>
      <c r="BI21" s="340" t="e">
        <f>IF(Q21="-","-",VLOOKUP($A21,KALPit!$A$10:$AY$1193,BI$9,FALSE)-Q21)</f>
        <v>#N/A</v>
      </c>
      <c r="BJ21" s="340" t="e">
        <f>IF(R21="-","-",VLOOKUP($A21,KALPit!$A$10:$AY$1193,BJ$9,FALSE)-R21)</f>
        <v>#N/A</v>
      </c>
      <c r="BK21" s="340" t="e">
        <f>IF(S21="-","-",VLOOKUP($A21,KALPit!$A$10:$AY$1193,BK$9,FALSE)-S21)</f>
        <v>#N/A</v>
      </c>
      <c r="BL21" s="340" t="e">
        <f>IF(T21="-","-",VLOOKUP($A21,KALPit!$A$10:$AY$1193,BL$9,FALSE)-T21)</f>
        <v>#N/A</v>
      </c>
      <c r="BM21" s="340" t="e">
        <f>IF(U21="-","-",VLOOKUP($A21,KALPit!$A$10:$AY$1193,BM$9,FALSE)-U21)</f>
        <v>#N/A</v>
      </c>
      <c r="BN21" s="340" t="e">
        <f>IF(V21="-","-",VLOOKUP($A21,KALPit!$A$10:$AY$1193,BN$9,FALSE)-V21)</f>
        <v>#N/A</v>
      </c>
      <c r="BO21" s="340" t="e">
        <f>IF(W21="-","-",VLOOKUP($A21,KALPit!$A$10:$AY$1193,BO$9,FALSE)-W21)</f>
        <v>#N/A</v>
      </c>
      <c r="BP21" s="340" t="e">
        <f>IF(X21="-","-",VLOOKUP($A21,KALPit!$A$10:$AY$1193,BP$9,FALSE)-X21)</f>
        <v>#N/A</v>
      </c>
      <c r="BQ21" s="340" t="e">
        <f>IF(Y21="-","-",VLOOKUP($A21,KALPit!$A$10:$AY$1193,BQ$9,FALSE)-Y21)</f>
        <v>#N/A</v>
      </c>
      <c r="BR21" s="340" t="e">
        <f>IF(Z21="-","-",VLOOKUP($A21,KALPit!$A$10:$AY$1193,BR$9,FALSE)-Z21)</f>
        <v>#N/A</v>
      </c>
      <c r="BS21" s="340" t="str">
        <f>IF(AA21="-","-",VLOOKUP($A21,KALPit!$A$10:$AY$1193,BS$9,FALSE)-AA21)</f>
        <v>-</v>
      </c>
      <c r="BT21" s="340" t="str">
        <f>IF(AB21="-","-",VLOOKUP($A21,KALPit!$A$10:$AY$1193,BT$9,FALSE)-AB21)</f>
        <v>-</v>
      </c>
      <c r="BU21" s="340" t="str">
        <f>IF(AC21="-","-",VLOOKUP($A21,KALPit!$A$10:$AY$1193,BU$9,FALSE)-AC21)</f>
        <v>-</v>
      </c>
      <c r="BV21" s="340" t="str">
        <f>IF(AD21="-","-",VLOOKUP($A21,KALPit!$A$10:$AY$1193,BV$9,FALSE)-AD21)</f>
        <v>-</v>
      </c>
      <c r="BW21" s="340" t="str">
        <f>IF(AE21="-","-",VLOOKUP($A21,KALPit!$A$10:$AY$1193,BW$9,FALSE)-AE21)</f>
        <v>-</v>
      </c>
      <c r="BX21" s="340" t="str">
        <f>IF(AF21="-","-",VLOOKUP($A21,KALPit!$A$10:$AY$1193,BX$9,FALSE)-AF21)</f>
        <v>-</v>
      </c>
      <c r="BY21" s="340" t="str">
        <f>IF(AG21="-","-",VLOOKUP($A21,KALPit!$A$10:$AY$1193,BY$9,FALSE)-AG21)</f>
        <v>-</v>
      </c>
      <c r="BZ21" s="340" t="str">
        <f>IF(AH21="-","-",VLOOKUP($A21,KALPit!$A$10:$AY$1193,BZ$9,FALSE)-AH21)</f>
        <v>-</v>
      </c>
      <c r="CA21" s="340" t="str">
        <f>IF(AI21="-","-",VLOOKUP($A21,KALPit!$A$10:$AY$1193,CA$9,FALSE)-AI21)</f>
        <v>-</v>
      </c>
      <c r="CB21" s="340" t="str">
        <f>IF(AJ21="-","-",VLOOKUP($A21,KALPit!$A$10:$AY$1193,CB$9,FALSE)-AJ21)</f>
        <v>-</v>
      </c>
      <c r="CC21" s="340" t="str">
        <f>IF(AK21="-","-",VLOOKUP($A21,KALPit!$A$10:$AY$1193,CC$9,FALSE)-AK21)</f>
        <v>-</v>
      </c>
      <c r="CD21" s="340" t="str">
        <f>IF(AL21="-","-",VLOOKUP($A21,KALPit!$A$10:$AY$1193,CD$9,FALSE)-AL21)</f>
        <v>-</v>
      </c>
      <c r="CE21" s="340" t="str">
        <f>IF(AM21="-","-",VLOOKUP($A21,KALPit!$A$10:$AY$1193,CE$9,FALSE)-AM21)</f>
        <v>-</v>
      </c>
      <c r="CF21" s="340" t="str">
        <f>IF(AN21="-","-",VLOOKUP($A21,KALPit!$A$10:$AY$1193,CF$9,FALSE)-AN21)</f>
        <v>-</v>
      </c>
      <c r="CG21" s="340" t="e">
        <f>IF(AO21="-","-",VLOOKUP($A21,KALPit!$A$10:$AY$1193,CG$9,FALSE)-AO21)</f>
        <v>#N/A</v>
      </c>
      <c r="CH21" s="340" t="e">
        <f>IF(AP21="-","-",VLOOKUP($A21,KALPit!$A$10:$AY$1193,CH$9,FALSE)-AP21)</f>
        <v>#N/A</v>
      </c>
      <c r="CI21" s="340" t="str">
        <f>IF(AQ21="-","-",VLOOKUP($A21,KALPit!$A$10:$AY$1193,CI$9,FALSE)-AQ21)</f>
        <v>-</v>
      </c>
      <c r="CJ21" s="340" t="str">
        <f>IF(AR21="-","-",VLOOKUP($A21,KALPit!$A$10:$AY$1193,CJ$9,FALSE)-AR21)</f>
        <v>-</v>
      </c>
      <c r="CK21" s="340" t="str">
        <f>IF(AS21="-","-",VLOOKUP($A21,KALPit!$A$10:$AY$1193,CK$9,FALSE)-AS21)</f>
        <v>-</v>
      </c>
      <c r="CL21" s="340" t="str">
        <f>IF(AT21="-","-",VLOOKUP($A21,KALPit!$A$10:$AY$1193,CL$9,FALSE)-AT21)</f>
        <v>-</v>
      </c>
      <c r="CM21" t="e">
        <f t="shared" si="13"/>
        <v>#N/A</v>
      </c>
    </row>
    <row r="22" spans="1:91" x14ac:dyDescent="0.25">
      <c r="A22" s="339" t="str">
        <f t="shared" si="14"/>
        <v>José Orozco</v>
      </c>
      <c r="B22" s="339"/>
      <c r="C22" s="339"/>
      <c r="D22" s="339" t="str">
        <f t="shared" si="15"/>
        <v>K</v>
      </c>
      <c r="E22" t="s">
        <v>98</v>
      </c>
      <c r="F22" t="s">
        <v>509</v>
      </c>
      <c r="G22" s="339" t="s">
        <v>664</v>
      </c>
      <c r="H22" t="s">
        <v>528</v>
      </c>
      <c r="I22" t="s">
        <v>198</v>
      </c>
      <c r="J22">
        <v>21</v>
      </c>
      <c r="K22" t="s">
        <v>94</v>
      </c>
      <c r="L22" s="210" t="s">
        <v>94</v>
      </c>
      <c r="M22" t="s">
        <v>40</v>
      </c>
      <c r="N22" t="s">
        <v>41</v>
      </c>
      <c r="O22" t="s">
        <v>214</v>
      </c>
      <c r="P22" s="210" t="s">
        <v>214</v>
      </c>
      <c r="Q22">
        <v>6</v>
      </c>
      <c r="R22">
        <v>6</v>
      </c>
      <c r="S22" s="210">
        <v>1</v>
      </c>
      <c r="T22">
        <v>6</v>
      </c>
      <c r="U22">
        <v>7</v>
      </c>
      <c r="V22" s="210">
        <v>6</v>
      </c>
      <c r="W22">
        <v>7</v>
      </c>
      <c r="X22">
        <v>7</v>
      </c>
      <c r="Y22" t="s">
        <v>35</v>
      </c>
      <c r="Z22" t="s">
        <v>35</v>
      </c>
      <c r="AA22">
        <v>7</v>
      </c>
      <c r="AB22">
        <v>8</v>
      </c>
      <c r="AC22">
        <v>4</v>
      </c>
      <c r="AD22">
        <v>4</v>
      </c>
      <c r="AE22" t="s">
        <v>35</v>
      </c>
      <c r="AF22" t="s">
        <v>35</v>
      </c>
      <c r="AG22" t="s">
        <v>35</v>
      </c>
      <c r="AH22" t="s">
        <v>35</v>
      </c>
      <c r="AI22" t="s">
        <v>35</v>
      </c>
      <c r="AJ22" t="s">
        <v>35</v>
      </c>
      <c r="AK22" t="s">
        <v>35</v>
      </c>
      <c r="AL22" t="s">
        <v>35</v>
      </c>
      <c r="AM22">
        <v>2</v>
      </c>
      <c r="AN22">
        <v>6</v>
      </c>
      <c r="AO22" t="s">
        <v>35</v>
      </c>
      <c r="AP22" t="s">
        <v>35</v>
      </c>
      <c r="AQ22" t="s">
        <v>35</v>
      </c>
      <c r="AR22" t="s">
        <v>35</v>
      </c>
      <c r="AS22" t="s">
        <v>35</v>
      </c>
      <c r="AT22" s="210" t="s">
        <v>35</v>
      </c>
      <c r="AU22" t="s">
        <v>8</v>
      </c>
      <c r="AV22">
        <v>9</v>
      </c>
      <c r="AW22" s="11" t="s">
        <v>454</v>
      </c>
      <c r="AX22" s="78" t="s">
        <v>35</v>
      </c>
      <c r="AY22" s="210">
        <v>0</v>
      </c>
      <c r="AZ22" s="6">
        <f t="shared" si="4"/>
        <v>5.083333333333333</v>
      </c>
      <c r="BA22" s="9" t="str">
        <f t="shared" si="5"/>
        <v>Reg</v>
      </c>
      <c r="BB22" s="9">
        <f t="shared" si="6"/>
        <v>7.083333333333333</v>
      </c>
      <c r="BC22" s="9" t="str">
        <f t="shared" si="7"/>
        <v>GoodReg</v>
      </c>
      <c r="BD22" s="9">
        <f t="shared" si="8"/>
        <v>7.083333333333333</v>
      </c>
      <c r="BE22" s="9" t="str">
        <f t="shared" si="9"/>
        <v>GoodReg</v>
      </c>
      <c r="BF22" s="77">
        <f t="shared" si="10"/>
        <v>4</v>
      </c>
      <c r="BG22" s="76">
        <f t="shared" si="11"/>
        <v>2.5</v>
      </c>
      <c r="BH22" t="str">
        <f t="shared" si="12"/>
        <v/>
      </c>
      <c r="BI22" s="340">
        <f>IF(Q22="-","-",VLOOKUP($A22,KALPit!$A$10:$AY$1193,BI$9,FALSE)-Q22)</f>
        <v>0</v>
      </c>
      <c r="BJ22" s="340">
        <f>IF(R22="-","-",VLOOKUP($A22,KALPit!$A$10:$AY$1193,BJ$9,FALSE)-R22)</f>
        <v>1</v>
      </c>
      <c r="BK22" s="340">
        <f>IF(S22="-","-",VLOOKUP($A22,KALPit!$A$10:$AY$1193,BK$9,FALSE)-S22)</f>
        <v>2</v>
      </c>
      <c r="BL22" s="340">
        <f>IF(T22="-","-",VLOOKUP($A22,KALPit!$A$10:$AY$1193,BL$9,FALSE)-T22)</f>
        <v>0</v>
      </c>
      <c r="BM22" s="340">
        <f>IF(U22="-","-",VLOOKUP($A22,KALPit!$A$10:$AY$1193,BM$9,FALSE)-U22)</f>
        <v>0</v>
      </c>
      <c r="BN22" s="340">
        <f>IF(V22="-","-",VLOOKUP($A22,KALPit!$A$10:$AY$1193,BN$9,FALSE)-V22)</f>
        <v>0</v>
      </c>
      <c r="BO22" s="340">
        <f>IF(W22="-","-",VLOOKUP($A22,KALPit!$A$10:$AY$1193,BO$9,FALSE)-W22)</f>
        <v>0</v>
      </c>
      <c r="BP22" s="340">
        <f>IF(X22="-","-",VLOOKUP($A22,KALPit!$A$10:$AY$1193,BP$9,FALSE)-X22)</f>
        <v>0</v>
      </c>
      <c r="BQ22" s="340" t="str">
        <f>IF(Y22="-","-",VLOOKUP($A22,KALPit!$A$10:$AY$1193,BQ$9,FALSE)-Y22)</f>
        <v>-</v>
      </c>
      <c r="BR22" s="340" t="str">
        <f>IF(Z22="-","-",VLOOKUP($A22,KALPit!$A$10:$AY$1193,BR$9,FALSE)-Z22)</f>
        <v>-</v>
      </c>
      <c r="BS22" s="340">
        <f>IF(AA22="-","-",VLOOKUP($A22,KALPit!$A$10:$AY$1193,BS$9,FALSE)-AA22)</f>
        <v>1</v>
      </c>
      <c r="BT22" s="340">
        <f>IF(AB22="-","-",VLOOKUP($A22,KALPit!$A$10:$AY$1193,BT$9,FALSE)-AB22)</f>
        <v>0</v>
      </c>
      <c r="BU22" s="340">
        <f>IF(AC22="-","-",VLOOKUP($A22,KALPit!$A$10:$AY$1193,BU$9,FALSE)-AC22)</f>
        <v>1</v>
      </c>
      <c r="BV22" s="340">
        <f>IF(AD22="-","-",VLOOKUP($A22,KALPit!$A$10:$AY$1193,BV$9,FALSE)-AD22)</f>
        <v>1</v>
      </c>
      <c r="BW22" s="340" t="str">
        <f>IF(AE22="-","-",VLOOKUP($A22,KALPit!$A$10:$AY$1193,BW$9,FALSE)-AE22)</f>
        <v>-</v>
      </c>
      <c r="BX22" s="340" t="str">
        <f>IF(AF22="-","-",VLOOKUP($A22,KALPit!$A$10:$AY$1193,BX$9,FALSE)-AF22)</f>
        <v>-</v>
      </c>
      <c r="BY22" s="340" t="str">
        <f>IF(AG22="-","-",VLOOKUP($A22,KALPit!$A$10:$AY$1193,BY$9,FALSE)-AG22)</f>
        <v>-</v>
      </c>
      <c r="BZ22" s="340" t="str">
        <f>IF(AH22="-","-",VLOOKUP($A22,KALPit!$A$10:$AY$1193,BZ$9,FALSE)-AH22)</f>
        <v>-</v>
      </c>
      <c r="CA22" s="340" t="str">
        <f>IF(AI22="-","-",VLOOKUP($A22,KALPit!$A$10:$AY$1193,CA$9,FALSE)-AI22)</f>
        <v>-</v>
      </c>
      <c r="CB22" s="340" t="str">
        <f>IF(AJ22="-","-",VLOOKUP($A22,KALPit!$A$10:$AY$1193,CB$9,FALSE)-AJ22)</f>
        <v>-</v>
      </c>
      <c r="CC22" s="340" t="str">
        <f>IF(AK22="-","-",VLOOKUP($A22,KALPit!$A$10:$AY$1193,CC$9,FALSE)-AK22)</f>
        <v>-</v>
      </c>
      <c r="CD22" s="340" t="str">
        <f>IF(AL22="-","-",VLOOKUP($A22,KALPit!$A$10:$AY$1193,CD$9,FALSE)-AL22)</f>
        <v>-</v>
      </c>
      <c r="CE22" s="340">
        <f>IF(AM22="-","-",VLOOKUP($A22,KALPit!$A$10:$AY$1193,CE$9,FALSE)-AM22)</f>
        <v>0</v>
      </c>
      <c r="CF22" s="340">
        <f>IF(AN22="-","-",VLOOKUP($A22,KALPit!$A$10:$AY$1193,CF$9,FALSE)-AN22)</f>
        <v>-1</v>
      </c>
      <c r="CG22" s="340" t="str">
        <f>IF(AO22="-","-",VLOOKUP($A22,KALPit!$A$10:$AY$1193,CG$9,FALSE)-AO22)</f>
        <v>-</v>
      </c>
      <c r="CH22" s="340" t="str">
        <f>IF(AP22="-","-",VLOOKUP($A22,KALPit!$A$10:$AY$1193,CH$9,FALSE)-AP22)</f>
        <v>-</v>
      </c>
      <c r="CI22" s="340" t="str">
        <f>IF(AQ22="-","-",VLOOKUP($A22,KALPit!$A$10:$AY$1193,CI$9,FALSE)-AQ22)</f>
        <v>-</v>
      </c>
      <c r="CJ22" s="340" t="str">
        <f>IF(AR22="-","-",VLOOKUP($A22,KALPit!$A$10:$AY$1193,CJ$9,FALSE)-AR22)</f>
        <v>-</v>
      </c>
      <c r="CK22" s="340" t="str">
        <f>IF(AS22="-","-",VLOOKUP($A22,KALPit!$A$10:$AY$1193,CK$9,FALSE)-AS22)</f>
        <v>-</v>
      </c>
      <c r="CL22" s="340" t="str">
        <f>IF(AT22="-","-",VLOOKUP($A22,KALPit!$A$10:$AY$1193,CL$9,FALSE)-AT22)</f>
        <v>-</v>
      </c>
      <c r="CM22">
        <f t="shared" si="13"/>
        <v>5</v>
      </c>
    </row>
    <row r="23" spans="1:91" x14ac:dyDescent="0.25">
      <c r="A23" s="339" t="str">
        <f t="shared" si="14"/>
        <v>Sang-hyuk Pak</v>
      </c>
      <c r="B23" s="339"/>
      <c r="C23" s="339"/>
      <c r="D23" s="339" t="str">
        <f t="shared" si="15"/>
        <v>K</v>
      </c>
      <c r="E23" t="s">
        <v>98</v>
      </c>
      <c r="F23" t="s">
        <v>487</v>
      </c>
      <c r="G23" s="339" t="s">
        <v>488</v>
      </c>
      <c r="H23" t="s">
        <v>468</v>
      </c>
      <c r="I23" t="s">
        <v>469</v>
      </c>
      <c r="J23">
        <v>23</v>
      </c>
      <c r="K23" t="s">
        <v>94</v>
      </c>
      <c r="L23" s="210" t="s">
        <v>94</v>
      </c>
      <c r="M23" t="s">
        <v>36</v>
      </c>
      <c r="N23" t="s">
        <v>34</v>
      </c>
      <c r="O23" t="s">
        <v>214</v>
      </c>
      <c r="P23" s="210" t="s">
        <v>214</v>
      </c>
      <c r="Q23">
        <v>6</v>
      </c>
      <c r="R23">
        <v>6</v>
      </c>
      <c r="S23" s="210">
        <v>6</v>
      </c>
      <c r="T23">
        <v>6</v>
      </c>
      <c r="U23">
        <v>7</v>
      </c>
      <c r="V23" s="210">
        <v>7</v>
      </c>
      <c r="W23">
        <v>6</v>
      </c>
      <c r="X23">
        <v>6</v>
      </c>
      <c r="Y23" t="s">
        <v>35</v>
      </c>
      <c r="Z23" t="s">
        <v>35</v>
      </c>
      <c r="AA23">
        <v>6</v>
      </c>
      <c r="AB23">
        <v>6</v>
      </c>
      <c r="AC23" t="s">
        <v>35</v>
      </c>
      <c r="AD23" t="s">
        <v>35</v>
      </c>
      <c r="AE23" t="s">
        <v>35</v>
      </c>
      <c r="AF23" t="s">
        <v>35</v>
      </c>
      <c r="AG23">
        <v>6</v>
      </c>
      <c r="AH23">
        <v>7</v>
      </c>
      <c r="AI23" t="s">
        <v>35</v>
      </c>
      <c r="AJ23" t="s">
        <v>35</v>
      </c>
      <c r="AK23" t="s">
        <v>35</v>
      </c>
      <c r="AL23" t="s">
        <v>35</v>
      </c>
      <c r="AM23" t="s">
        <v>35</v>
      </c>
      <c r="AN23" t="s">
        <v>35</v>
      </c>
      <c r="AO23" t="s">
        <v>35</v>
      </c>
      <c r="AP23" t="s">
        <v>35</v>
      </c>
      <c r="AQ23">
        <v>9</v>
      </c>
      <c r="AR23">
        <v>9</v>
      </c>
      <c r="AS23" t="s">
        <v>35</v>
      </c>
      <c r="AT23" s="210" t="s">
        <v>35</v>
      </c>
      <c r="AU23" t="s">
        <v>4</v>
      </c>
      <c r="AV23">
        <v>4</v>
      </c>
      <c r="AW23" s="11" t="s">
        <v>454</v>
      </c>
      <c r="AX23" s="78">
        <v>510000</v>
      </c>
      <c r="AY23" s="210" t="s">
        <v>38</v>
      </c>
      <c r="AZ23" s="6">
        <f t="shared" si="4"/>
        <v>6.75</v>
      </c>
      <c r="BA23" s="9" t="str">
        <f t="shared" si="5"/>
        <v>GoodReg</v>
      </c>
      <c r="BB23" s="9">
        <f t="shared" si="6"/>
        <v>7.416666666666667</v>
      </c>
      <c r="BC23" s="9" t="str">
        <f t="shared" si="7"/>
        <v>GoodReg</v>
      </c>
      <c r="BD23" s="9">
        <f t="shared" si="8"/>
        <v>7.416666666666667</v>
      </c>
      <c r="BE23" s="9" t="str">
        <f t="shared" si="9"/>
        <v>GoodReg</v>
      </c>
      <c r="BF23" s="77">
        <f t="shared" si="10"/>
        <v>4</v>
      </c>
      <c r="BG23" s="76">
        <f t="shared" si="11"/>
        <v>4</v>
      </c>
      <c r="BH23" t="str">
        <f t="shared" si="12"/>
        <v/>
      </c>
      <c r="BI23" s="340">
        <f>IF(Q23="-","-",VLOOKUP($A23,KALPit!$A$10:$AY$1193,BI$9,FALSE)-Q23)</f>
        <v>0</v>
      </c>
      <c r="BJ23" s="340">
        <f>IF(R23="-","-",VLOOKUP($A23,KALPit!$A$10:$AY$1193,BJ$9,FALSE)-R23)</f>
        <v>1</v>
      </c>
      <c r="BK23" s="340">
        <f>IF(S23="-","-",VLOOKUP($A23,KALPit!$A$10:$AY$1193,BK$9,FALSE)-S23)</f>
        <v>1</v>
      </c>
      <c r="BL23" s="340">
        <f>IF(T23="-","-",VLOOKUP($A23,KALPit!$A$10:$AY$1193,BL$9,FALSE)-T23)</f>
        <v>0</v>
      </c>
      <c r="BM23" s="340">
        <f>IF(U23="-","-",VLOOKUP($A23,KALPit!$A$10:$AY$1193,BM$9,FALSE)-U23)</f>
        <v>0</v>
      </c>
      <c r="BN23" s="340">
        <f>IF(V23="-","-",VLOOKUP($A23,KALPit!$A$10:$AY$1193,BN$9,FALSE)-V23)</f>
        <v>1</v>
      </c>
      <c r="BO23" s="340">
        <f>IF(W23="-","-",VLOOKUP($A23,KALPit!$A$10:$AY$1193,BO$9,FALSE)-W23)</f>
        <v>0</v>
      </c>
      <c r="BP23" s="340">
        <f>IF(X23="-","-",VLOOKUP($A23,KALPit!$A$10:$AY$1193,BP$9,FALSE)-X23)</f>
        <v>0</v>
      </c>
      <c r="BQ23" s="340" t="str">
        <f>IF(Y23="-","-",VLOOKUP($A23,KALPit!$A$10:$AY$1193,BQ$9,FALSE)-Y23)</f>
        <v>-</v>
      </c>
      <c r="BR23" s="340" t="str">
        <f>IF(Z23="-","-",VLOOKUP($A23,KALPit!$A$10:$AY$1193,BR$9,FALSE)-Z23)</f>
        <v>-</v>
      </c>
      <c r="BS23" s="340">
        <f>IF(AA23="-","-",VLOOKUP($A23,KALPit!$A$10:$AY$1193,BS$9,FALSE)-AA23)</f>
        <v>0</v>
      </c>
      <c r="BT23" s="340">
        <f>IF(AB23="-","-",VLOOKUP($A23,KALPit!$A$10:$AY$1193,BT$9,FALSE)-AB23)</f>
        <v>0</v>
      </c>
      <c r="BU23" s="340" t="str">
        <f>IF(AC23="-","-",VLOOKUP($A23,KALPit!$A$10:$AY$1193,BU$9,FALSE)-AC23)</f>
        <v>-</v>
      </c>
      <c r="BV23" s="340" t="str">
        <f>IF(AD23="-","-",VLOOKUP($A23,KALPit!$A$10:$AY$1193,BV$9,FALSE)-AD23)</f>
        <v>-</v>
      </c>
      <c r="BW23" s="340" t="str">
        <f>IF(AE23="-","-",VLOOKUP($A23,KALPit!$A$10:$AY$1193,BW$9,FALSE)-AE23)</f>
        <v>-</v>
      </c>
      <c r="BX23" s="340" t="str">
        <f>IF(AF23="-","-",VLOOKUP($A23,KALPit!$A$10:$AY$1193,BX$9,FALSE)-AF23)</f>
        <v>-</v>
      </c>
      <c r="BY23" s="340">
        <f>IF(AG23="-","-",VLOOKUP($A23,KALPit!$A$10:$AY$1193,BY$9,FALSE)-AG23)</f>
        <v>0</v>
      </c>
      <c r="BZ23" s="340">
        <f>IF(AH23="-","-",VLOOKUP($A23,KALPit!$A$10:$AY$1193,BZ$9,FALSE)-AH23)</f>
        <v>0</v>
      </c>
      <c r="CA23" s="340" t="str">
        <f>IF(AI23="-","-",VLOOKUP($A23,KALPit!$A$10:$AY$1193,CA$9,FALSE)-AI23)</f>
        <v>-</v>
      </c>
      <c r="CB23" s="340" t="str">
        <f>IF(AJ23="-","-",VLOOKUP($A23,KALPit!$A$10:$AY$1193,CB$9,FALSE)-AJ23)</f>
        <v>-</v>
      </c>
      <c r="CC23" s="340" t="str">
        <f>IF(AK23="-","-",VLOOKUP($A23,KALPit!$A$10:$AY$1193,CC$9,FALSE)-AK23)</f>
        <v>-</v>
      </c>
      <c r="CD23" s="340" t="str">
        <f>IF(AL23="-","-",VLOOKUP($A23,KALPit!$A$10:$AY$1193,CD$9,FALSE)-AL23)</f>
        <v>-</v>
      </c>
      <c r="CE23" s="340" t="str">
        <f>IF(AM23="-","-",VLOOKUP($A23,KALPit!$A$10:$AY$1193,CE$9,FALSE)-AM23)</f>
        <v>-</v>
      </c>
      <c r="CF23" s="340" t="str">
        <f>IF(AN23="-","-",VLOOKUP($A23,KALPit!$A$10:$AY$1193,CF$9,FALSE)-AN23)</f>
        <v>-</v>
      </c>
      <c r="CG23" s="340" t="str">
        <f>IF(AO23="-","-",VLOOKUP($A23,KALPit!$A$10:$AY$1193,CG$9,FALSE)-AO23)</f>
        <v>-</v>
      </c>
      <c r="CH23" s="340" t="str">
        <f>IF(AP23="-","-",VLOOKUP($A23,KALPit!$A$10:$AY$1193,CH$9,FALSE)-AP23)</f>
        <v>-</v>
      </c>
      <c r="CI23" s="340">
        <f>IF(AQ23="-","-",VLOOKUP($A23,KALPit!$A$10:$AY$1193,CI$9,FALSE)-AQ23)</f>
        <v>0</v>
      </c>
      <c r="CJ23" s="340">
        <f>IF(AR23="-","-",VLOOKUP($A23,KALPit!$A$10:$AY$1193,CJ$9,FALSE)-AR23)</f>
        <v>0</v>
      </c>
      <c r="CK23" s="340" t="str">
        <f>IF(AS23="-","-",VLOOKUP($A23,KALPit!$A$10:$AY$1193,CK$9,FALSE)-AS23)</f>
        <v>-</v>
      </c>
      <c r="CL23" s="340" t="str">
        <f>IF(AT23="-","-",VLOOKUP($A23,KALPit!$A$10:$AY$1193,CL$9,FALSE)-AT23)</f>
        <v>-</v>
      </c>
      <c r="CM23">
        <f t="shared" si="13"/>
        <v>3</v>
      </c>
    </row>
    <row r="24" spans="1:91" x14ac:dyDescent="0.25">
      <c r="A24" s="339" t="str">
        <f t="shared" si="14"/>
        <v>Fernando Pérez</v>
      </c>
      <c r="B24" s="339"/>
      <c r="C24" s="339"/>
      <c r="D24" s="339" t="str">
        <f t="shared" si="15"/>
        <v>K</v>
      </c>
      <c r="E24" t="s">
        <v>13</v>
      </c>
      <c r="F24" t="s">
        <v>680</v>
      </c>
      <c r="G24" s="339" t="s">
        <v>679</v>
      </c>
      <c r="H24" t="s">
        <v>533</v>
      </c>
      <c r="I24" t="s">
        <v>199</v>
      </c>
      <c r="J24">
        <v>21</v>
      </c>
      <c r="K24" t="s">
        <v>93</v>
      </c>
      <c r="L24" s="210" t="s">
        <v>94</v>
      </c>
      <c r="M24" t="s">
        <v>40</v>
      </c>
      <c r="N24" t="s">
        <v>40</v>
      </c>
      <c r="O24" t="s">
        <v>215</v>
      </c>
      <c r="P24" s="210" t="s">
        <v>214</v>
      </c>
      <c r="Q24">
        <v>6</v>
      </c>
      <c r="R24">
        <v>2</v>
      </c>
      <c r="S24" s="210">
        <v>1</v>
      </c>
      <c r="T24">
        <v>6</v>
      </c>
      <c r="U24">
        <v>2</v>
      </c>
      <c r="V24" s="210">
        <v>2</v>
      </c>
      <c r="W24" t="s">
        <v>35</v>
      </c>
      <c r="X24" t="s">
        <v>35</v>
      </c>
      <c r="Y24">
        <v>1</v>
      </c>
      <c r="Z24">
        <v>2</v>
      </c>
      <c r="AA24">
        <v>7</v>
      </c>
      <c r="AB24">
        <v>7</v>
      </c>
      <c r="AC24" t="s">
        <v>35</v>
      </c>
      <c r="AD24" t="s">
        <v>35</v>
      </c>
      <c r="AE24" t="s">
        <v>35</v>
      </c>
      <c r="AF24" t="s">
        <v>35</v>
      </c>
      <c r="AG24" t="s">
        <v>35</v>
      </c>
      <c r="AH24" t="s">
        <v>35</v>
      </c>
      <c r="AI24">
        <v>6</v>
      </c>
      <c r="AJ24">
        <v>6</v>
      </c>
      <c r="AK24" t="s">
        <v>35</v>
      </c>
      <c r="AL24" t="s">
        <v>35</v>
      </c>
      <c r="AM24" t="s">
        <v>35</v>
      </c>
      <c r="AN24" t="s">
        <v>35</v>
      </c>
      <c r="AO24" t="s">
        <v>35</v>
      </c>
      <c r="AP24" t="s">
        <v>35</v>
      </c>
      <c r="AQ24" t="s">
        <v>35</v>
      </c>
      <c r="AR24" t="s">
        <v>35</v>
      </c>
      <c r="AS24" t="s">
        <v>35</v>
      </c>
      <c r="AT24" s="210" t="s">
        <v>35</v>
      </c>
      <c r="AU24" t="s">
        <v>7</v>
      </c>
      <c r="AV24">
        <v>6</v>
      </c>
      <c r="AW24" s="11" t="s">
        <v>453</v>
      </c>
      <c r="AX24" s="78" t="s">
        <v>35</v>
      </c>
      <c r="AY24" s="210">
        <v>0</v>
      </c>
      <c r="AZ24" s="6">
        <f t="shared" si="4"/>
        <v>3.5</v>
      </c>
      <c r="BA24" s="9" t="str">
        <f t="shared" si="5"/>
        <v>Minors</v>
      </c>
      <c r="BB24" s="9">
        <f t="shared" si="6"/>
        <v>3.8333333333333335</v>
      </c>
      <c r="BC24" s="9" t="str">
        <f t="shared" si="7"/>
        <v>Minors</v>
      </c>
      <c r="BD24" s="9">
        <f t="shared" si="8"/>
        <v>3.8333333333333335</v>
      </c>
      <c r="BE24" s="9" t="str">
        <f t="shared" si="9"/>
        <v>Minors</v>
      </c>
      <c r="BF24" s="77">
        <f t="shared" si="10"/>
        <v>3</v>
      </c>
      <c r="BG24" s="76">
        <f t="shared" si="11"/>
        <v>2</v>
      </c>
      <c r="BH24" t="str">
        <f t="shared" si="12"/>
        <v/>
      </c>
      <c r="BI24" s="340">
        <f>IF(Q24="-","-",VLOOKUP($A24,KALPit!$A$10:$AY$1193,BI$9,FALSE)-Q24)</f>
        <v>0</v>
      </c>
      <c r="BJ24" s="340">
        <f>IF(R24="-","-",VLOOKUP($A24,KALPit!$A$10:$AY$1193,BJ$9,FALSE)-R24)</f>
        <v>1</v>
      </c>
      <c r="BK24" s="340">
        <f>IF(S24="-","-",VLOOKUP($A24,KALPit!$A$10:$AY$1193,BK$9,FALSE)-S24)</f>
        <v>0</v>
      </c>
      <c r="BL24" s="340">
        <f>IF(T24="-","-",VLOOKUP($A24,KALPit!$A$10:$AY$1193,BL$9,FALSE)-T24)</f>
        <v>0</v>
      </c>
      <c r="BM24" s="340">
        <f>IF(U24="-","-",VLOOKUP($A24,KALPit!$A$10:$AY$1193,BM$9,FALSE)-U24)</f>
        <v>1</v>
      </c>
      <c r="BN24" s="340">
        <f>IF(V24="-","-",VLOOKUP($A24,KALPit!$A$10:$AY$1193,BN$9,FALSE)-V24)</f>
        <v>0</v>
      </c>
      <c r="BO24" s="340" t="str">
        <f>IF(W24="-","-",VLOOKUP($A24,KALPit!$A$10:$AY$1193,BO$9,FALSE)-W24)</f>
        <v>-</v>
      </c>
      <c r="BP24" s="340" t="str">
        <f>IF(X24="-","-",VLOOKUP($A24,KALPit!$A$10:$AY$1193,BP$9,FALSE)-X24)</f>
        <v>-</v>
      </c>
      <c r="BQ24" s="340">
        <f>IF(Y24="-","-",VLOOKUP($A24,KALPit!$A$10:$AY$1193,BQ$9,FALSE)-Y24)</f>
        <v>0</v>
      </c>
      <c r="BR24" s="340">
        <f>IF(Z24="-","-",VLOOKUP($A24,KALPit!$A$10:$AY$1193,BR$9,FALSE)-Z24)</f>
        <v>0</v>
      </c>
      <c r="BS24" s="340">
        <f>IF(AA24="-","-",VLOOKUP($A24,KALPit!$A$10:$AY$1193,BS$9,FALSE)-AA24)</f>
        <v>0</v>
      </c>
      <c r="BT24" s="340">
        <f>IF(AB24="-","-",VLOOKUP($A24,KALPit!$A$10:$AY$1193,BT$9,FALSE)-AB24)</f>
        <v>0</v>
      </c>
      <c r="BU24" s="340" t="str">
        <f>IF(AC24="-","-",VLOOKUP($A24,KALPit!$A$10:$AY$1193,BU$9,FALSE)-AC24)</f>
        <v>-</v>
      </c>
      <c r="BV24" s="340" t="str">
        <f>IF(AD24="-","-",VLOOKUP($A24,KALPit!$A$10:$AY$1193,BV$9,FALSE)-AD24)</f>
        <v>-</v>
      </c>
      <c r="BW24" s="340" t="str">
        <f>IF(AE24="-","-",VLOOKUP($A24,KALPit!$A$10:$AY$1193,BW$9,FALSE)-AE24)</f>
        <v>-</v>
      </c>
      <c r="BX24" s="340" t="str">
        <f>IF(AF24="-","-",VLOOKUP($A24,KALPit!$A$10:$AY$1193,BX$9,FALSE)-AF24)</f>
        <v>-</v>
      </c>
      <c r="BY24" s="340" t="str">
        <f>IF(AG24="-","-",VLOOKUP($A24,KALPit!$A$10:$AY$1193,BY$9,FALSE)-AG24)</f>
        <v>-</v>
      </c>
      <c r="BZ24" s="340" t="str">
        <f>IF(AH24="-","-",VLOOKUP($A24,KALPit!$A$10:$AY$1193,BZ$9,FALSE)-AH24)</f>
        <v>-</v>
      </c>
      <c r="CA24" s="340">
        <f>IF(AI24="-","-",VLOOKUP($A24,KALPit!$A$10:$AY$1193,CA$9,FALSE)-AI24)</f>
        <v>0</v>
      </c>
      <c r="CB24" s="340">
        <f>IF(AJ24="-","-",VLOOKUP($A24,KALPit!$A$10:$AY$1193,CB$9,FALSE)-AJ24)</f>
        <v>0</v>
      </c>
      <c r="CC24" s="340" t="str">
        <f>IF(AK24="-","-",VLOOKUP($A24,KALPit!$A$10:$AY$1193,CC$9,FALSE)-AK24)</f>
        <v>-</v>
      </c>
      <c r="CD24" s="340" t="str">
        <f>IF(AL24="-","-",VLOOKUP($A24,KALPit!$A$10:$AY$1193,CD$9,FALSE)-AL24)</f>
        <v>-</v>
      </c>
      <c r="CE24" s="340" t="str">
        <f>IF(AM24="-","-",VLOOKUP($A24,KALPit!$A$10:$AY$1193,CE$9,FALSE)-AM24)</f>
        <v>-</v>
      </c>
      <c r="CF24" s="340" t="str">
        <f>IF(AN24="-","-",VLOOKUP($A24,KALPit!$A$10:$AY$1193,CF$9,FALSE)-AN24)</f>
        <v>-</v>
      </c>
      <c r="CG24" s="340" t="str">
        <f>IF(AO24="-","-",VLOOKUP($A24,KALPit!$A$10:$AY$1193,CG$9,FALSE)-AO24)</f>
        <v>-</v>
      </c>
      <c r="CH24" s="340" t="str">
        <f>IF(AP24="-","-",VLOOKUP($A24,KALPit!$A$10:$AY$1193,CH$9,FALSE)-AP24)</f>
        <v>-</v>
      </c>
      <c r="CI24" s="340" t="str">
        <f>IF(AQ24="-","-",VLOOKUP($A24,KALPit!$A$10:$AY$1193,CI$9,FALSE)-AQ24)</f>
        <v>-</v>
      </c>
      <c r="CJ24" s="340" t="str">
        <f>IF(AR24="-","-",VLOOKUP($A24,KALPit!$A$10:$AY$1193,CJ$9,FALSE)-AR24)</f>
        <v>-</v>
      </c>
      <c r="CK24" s="340" t="str">
        <f>IF(AS24="-","-",VLOOKUP($A24,KALPit!$A$10:$AY$1193,CK$9,FALSE)-AS24)</f>
        <v>-</v>
      </c>
      <c r="CL24" s="340" t="str">
        <f>IF(AT24="-","-",VLOOKUP($A24,KALPit!$A$10:$AY$1193,CL$9,FALSE)-AT24)</f>
        <v>-</v>
      </c>
      <c r="CM24">
        <f t="shared" si="13"/>
        <v>2</v>
      </c>
    </row>
    <row r="25" spans="1:91" x14ac:dyDescent="0.25">
      <c r="A25" s="339" t="str">
        <f t="shared" si="14"/>
        <v>Albert Soto</v>
      </c>
      <c r="B25" s="339"/>
      <c r="C25" s="339"/>
      <c r="D25" s="339" t="str">
        <f t="shared" si="15"/>
        <v>K</v>
      </c>
      <c r="E25" t="s">
        <v>98</v>
      </c>
      <c r="F25" t="s">
        <v>571</v>
      </c>
      <c r="G25" s="339" t="s">
        <v>841</v>
      </c>
      <c r="H25" t="s">
        <v>531</v>
      </c>
      <c r="I25" t="s">
        <v>295</v>
      </c>
      <c r="J25">
        <v>21</v>
      </c>
      <c r="K25" t="s">
        <v>94</v>
      </c>
      <c r="L25" s="210" t="s">
        <v>93</v>
      </c>
      <c r="M25" t="s">
        <v>40</v>
      </c>
      <c r="N25" t="s">
        <v>40</v>
      </c>
      <c r="O25" t="s">
        <v>215</v>
      </c>
      <c r="P25" s="210" t="s">
        <v>214</v>
      </c>
      <c r="Q25">
        <v>6</v>
      </c>
      <c r="R25">
        <v>2</v>
      </c>
      <c r="S25" s="210">
        <v>1</v>
      </c>
      <c r="T25">
        <v>6</v>
      </c>
      <c r="U25">
        <v>2</v>
      </c>
      <c r="V25" s="210">
        <v>1</v>
      </c>
      <c r="W25">
        <v>7</v>
      </c>
      <c r="X25">
        <v>8</v>
      </c>
      <c r="Y25">
        <v>1</v>
      </c>
      <c r="Z25">
        <v>4</v>
      </c>
      <c r="AA25">
        <v>7</v>
      </c>
      <c r="AB25">
        <v>8</v>
      </c>
      <c r="AC25">
        <v>4</v>
      </c>
      <c r="AD25">
        <v>5</v>
      </c>
      <c r="AE25" t="s">
        <v>35</v>
      </c>
      <c r="AF25" t="s">
        <v>35</v>
      </c>
      <c r="AG25" t="s">
        <v>35</v>
      </c>
      <c r="AH25" t="s">
        <v>35</v>
      </c>
      <c r="AI25" t="s">
        <v>35</v>
      </c>
      <c r="AJ25" t="s">
        <v>35</v>
      </c>
      <c r="AK25" t="s">
        <v>35</v>
      </c>
      <c r="AL25" t="s">
        <v>35</v>
      </c>
      <c r="AM25" t="s">
        <v>35</v>
      </c>
      <c r="AN25" t="s">
        <v>35</v>
      </c>
      <c r="AO25" t="s">
        <v>35</v>
      </c>
      <c r="AP25" t="s">
        <v>35</v>
      </c>
      <c r="AQ25">
        <v>4</v>
      </c>
      <c r="AR25">
        <v>5</v>
      </c>
      <c r="AS25" t="s">
        <v>35</v>
      </c>
      <c r="AT25" s="210" t="s">
        <v>35</v>
      </c>
      <c r="AU25" t="s">
        <v>4</v>
      </c>
      <c r="AV25">
        <v>6</v>
      </c>
      <c r="AW25" s="11" t="s">
        <v>453</v>
      </c>
      <c r="AX25" s="78" t="s">
        <v>35</v>
      </c>
      <c r="AY25" s="210">
        <v>0</v>
      </c>
      <c r="AZ25" s="6">
        <f t="shared" si="4"/>
        <v>4</v>
      </c>
      <c r="BA25" s="9" t="str">
        <f t="shared" si="5"/>
        <v>Minors</v>
      </c>
      <c r="BB25" s="9">
        <f t="shared" si="6"/>
        <v>4</v>
      </c>
      <c r="BC25" s="9" t="str">
        <f t="shared" si="7"/>
        <v>Minors</v>
      </c>
      <c r="BD25" s="9">
        <f t="shared" si="8"/>
        <v>4</v>
      </c>
      <c r="BE25" s="9" t="str">
        <f t="shared" si="9"/>
        <v>Minors</v>
      </c>
      <c r="BF25" s="77">
        <f t="shared" si="10"/>
        <v>5</v>
      </c>
      <c r="BG25" s="76">
        <f t="shared" si="11"/>
        <v>2</v>
      </c>
      <c r="BH25" t="str">
        <f t="shared" si="12"/>
        <v/>
      </c>
      <c r="BI25" s="340">
        <f>IF(Q25="-","-",VLOOKUP($A25,KALPit!$A$10:$AY$1193,BI$9,FALSE)-Q25)</f>
        <v>0</v>
      </c>
      <c r="BJ25" s="340">
        <f>IF(R25="-","-",VLOOKUP($A25,KALPit!$A$10:$AY$1193,BJ$9,FALSE)-R25)</f>
        <v>1</v>
      </c>
      <c r="BK25" s="340">
        <f>IF(S25="-","-",VLOOKUP($A25,KALPit!$A$10:$AY$1193,BK$9,FALSE)-S25)</f>
        <v>0</v>
      </c>
      <c r="BL25" s="340">
        <f>IF(T25="-","-",VLOOKUP($A25,KALPit!$A$10:$AY$1193,BL$9,FALSE)-T25)</f>
        <v>1</v>
      </c>
      <c r="BM25" s="340">
        <f>IF(U25="-","-",VLOOKUP($A25,KALPit!$A$10:$AY$1193,BM$9,FALSE)-U25)</f>
        <v>1</v>
      </c>
      <c r="BN25" s="340">
        <f>IF(V25="-","-",VLOOKUP($A25,KALPit!$A$10:$AY$1193,BN$9,FALSE)-V25)</f>
        <v>0</v>
      </c>
      <c r="BO25" s="340">
        <f>IF(W25="-","-",VLOOKUP($A25,KALPit!$A$10:$AY$1193,BO$9,FALSE)-W25)</f>
        <v>0</v>
      </c>
      <c r="BP25" s="340">
        <f>IF(X25="-","-",VLOOKUP($A25,KALPit!$A$10:$AY$1193,BP$9,FALSE)-X25)</f>
        <v>0</v>
      </c>
      <c r="BQ25" s="340">
        <f>IF(Y25="-","-",VLOOKUP($A25,KALPit!$A$10:$AY$1193,BQ$9,FALSE)-Y25)</f>
        <v>0</v>
      </c>
      <c r="BR25" s="340">
        <f>IF(Z25="-","-",VLOOKUP($A25,KALPit!$A$10:$AY$1193,BR$9,FALSE)-Z25)</f>
        <v>-2</v>
      </c>
      <c r="BS25" s="340">
        <f>IF(AA25="-","-",VLOOKUP($A25,KALPit!$A$10:$AY$1193,BS$9,FALSE)-AA25)</f>
        <v>1</v>
      </c>
      <c r="BT25" s="340">
        <f>IF(AB25="-","-",VLOOKUP($A25,KALPit!$A$10:$AY$1193,BT$9,FALSE)-AB25)</f>
        <v>0</v>
      </c>
      <c r="BU25" s="340">
        <f>IF(AC25="-","-",VLOOKUP($A25,KALPit!$A$10:$AY$1193,BU$9,FALSE)-AC25)</f>
        <v>1</v>
      </c>
      <c r="BV25" s="340">
        <f>IF(AD25="-","-",VLOOKUP($A25,KALPit!$A$10:$AY$1193,BV$9,FALSE)-AD25)</f>
        <v>1</v>
      </c>
      <c r="BW25" s="340" t="str">
        <f>IF(AE25="-","-",VLOOKUP($A25,KALPit!$A$10:$AY$1193,BW$9,FALSE)-AE25)</f>
        <v>-</v>
      </c>
      <c r="BX25" s="340" t="str">
        <f>IF(AF25="-","-",VLOOKUP($A25,KALPit!$A$10:$AY$1193,BX$9,FALSE)-AF25)</f>
        <v>-</v>
      </c>
      <c r="BY25" s="340" t="str">
        <f>IF(AG25="-","-",VLOOKUP($A25,KALPit!$A$10:$AY$1193,BY$9,FALSE)-AG25)</f>
        <v>-</v>
      </c>
      <c r="BZ25" s="340" t="str">
        <f>IF(AH25="-","-",VLOOKUP($A25,KALPit!$A$10:$AY$1193,BZ$9,FALSE)-AH25)</f>
        <v>-</v>
      </c>
      <c r="CA25" s="340" t="str">
        <f>IF(AI25="-","-",VLOOKUP($A25,KALPit!$A$10:$AY$1193,CA$9,FALSE)-AI25)</f>
        <v>-</v>
      </c>
      <c r="CB25" s="340" t="str">
        <f>IF(AJ25="-","-",VLOOKUP($A25,KALPit!$A$10:$AY$1193,CB$9,FALSE)-AJ25)</f>
        <v>-</v>
      </c>
      <c r="CC25" s="340" t="str">
        <f>IF(AK25="-","-",VLOOKUP($A25,KALPit!$A$10:$AY$1193,CC$9,FALSE)-AK25)</f>
        <v>-</v>
      </c>
      <c r="CD25" s="340" t="str">
        <f>IF(AL25="-","-",VLOOKUP($A25,KALPit!$A$10:$AY$1193,CD$9,FALSE)-AL25)</f>
        <v>-</v>
      </c>
      <c r="CE25" s="340" t="str">
        <f>IF(AM25="-","-",VLOOKUP($A25,KALPit!$A$10:$AY$1193,CE$9,FALSE)-AM25)</f>
        <v>-</v>
      </c>
      <c r="CF25" s="340" t="str">
        <f>IF(AN25="-","-",VLOOKUP($A25,KALPit!$A$10:$AY$1193,CF$9,FALSE)-AN25)</f>
        <v>-</v>
      </c>
      <c r="CG25" s="340" t="str">
        <f>IF(AO25="-","-",VLOOKUP($A25,KALPit!$A$10:$AY$1193,CG$9,FALSE)-AO25)</f>
        <v>-</v>
      </c>
      <c r="CH25" s="340" t="str">
        <f>IF(AP25="-","-",VLOOKUP($A25,KALPit!$A$10:$AY$1193,CH$9,FALSE)-AP25)</f>
        <v>-</v>
      </c>
      <c r="CI25" s="340">
        <f>IF(AQ25="-","-",VLOOKUP($A25,KALPit!$A$10:$AY$1193,CI$9,FALSE)-AQ25)</f>
        <v>0</v>
      </c>
      <c r="CJ25" s="340">
        <f>IF(AR25="-","-",VLOOKUP($A25,KALPit!$A$10:$AY$1193,CJ$9,FALSE)-AR25)</f>
        <v>0</v>
      </c>
      <c r="CK25" s="340" t="str">
        <f>IF(AS25="-","-",VLOOKUP($A25,KALPit!$A$10:$AY$1193,CK$9,FALSE)-AS25)</f>
        <v>-</v>
      </c>
      <c r="CL25" s="340" t="str">
        <f>IF(AT25="-","-",VLOOKUP($A25,KALPit!$A$10:$AY$1193,CL$9,FALSE)-AT25)</f>
        <v>-</v>
      </c>
      <c r="CM25">
        <f t="shared" si="13"/>
        <v>4</v>
      </c>
    </row>
    <row r="26" spans="1:91" x14ac:dyDescent="0.25">
      <c r="A26" s="339" t="str">
        <f t="shared" si="14"/>
        <v>Arlen Badger</v>
      </c>
      <c r="B26" s="339"/>
      <c r="C26" s="339"/>
      <c r="D26" s="339" t="str">
        <f t="shared" si="15"/>
        <v>K</v>
      </c>
      <c r="E26" t="s">
        <v>13</v>
      </c>
      <c r="F26" t="s">
        <v>546</v>
      </c>
      <c r="G26" s="339" t="s">
        <v>547</v>
      </c>
      <c r="H26" t="s">
        <v>528</v>
      </c>
      <c r="I26" t="s">
        <v>198</v>
      </c>
      <c r="J26">
        <v>22</v>
      </c>
      <c r="K26" t="s">
        <v>93</v>
      </c>
      <c r="L26" s="210" t="s">
        <v>94</v>
      </c>
      <c r="M26" t="s">
        <v>40</v>
      </c>
      <c r="N26" t="s">
        <v>34</v>
      </c>
      <c r="O26" t="s">
        <v>214</v>
      </c>
      <c r="P26" s="210" t="s">
        <v>214</v>
      </c>
      <c r="Q26">
        <v>5</v>
      </c>
      <c r="R26">
        <v>3</v>
      </c>
      <c r="S26" s="210">
        <v>4</v>
      </c>
      <c r="T26">
        <v>7</v>
      </c>
      <c r="U26">
        <v>4</v>
      </c>
      <c r="V26" s="210">
        <v>6</v>
      </c>
      <c r="W26">
        <v>7</v>
      </c>
      <c r="X26">
        <v>8</v>
      </c>
      <c r="Y26" t="s">
        <v>35</v>
      </c>
      <c r="Z26" t="s">
        <v>35</v>
      </c>
      <c r="AA26" t="s">
        <v>35</v>
      </c>
      <c r="AB26" t="s">
        <v>35</v>
      </c>
      <c r="AC26" t="s">
        <v>35</v>
      </c>
      <c r="AD26" t="s">
        <v>35</v>
      </c>
      <c r="AE26" t="s">
        <v>35</v>
      </c>
      <c r="AF26" t="s">
        <v>35</v>
      </c>
      <c r="AG26">
        <v>5</v>
      </c>
      <c r="AH26">
        <v>7</v>
      </c>
      <c r="AI26" t="s">
        <v>35</v>
      </c>
      <c r="AJ26" t="s">
        <v>35</v>
      </c>
      <c r="AK26">
        <v>5</v>
      </c>
      <c r="AL26">
        <v>7</v>
      </c>
      <c r="AM26" t="s">
        <v>35</v>
      </c>
      <c r="AN26" t="s">
        <v>35</v>
      </c>
      <c r="AO26" t="s">
        <v>35</v>
      </c>
      <c r="AP26" t="s">
        <v>35</v>
      </c>
      <c r="AQ26" t="s">
        <v>35</v>
      </c>
      <c r="AR26" t="s">
        <v>35</v>
      </c>
      <c r="AS26" t="s">
        <v>35</v>
      </c>
      <c r="AT26" s="210" t="s">
        <v>35</v>
      </c>
      <c r="AU26" t="s">
        <v>226</v>
      </c>
      <c r="AV26">
        <v>4</v>
      </c>
      <c r="AW26" s="11" t="s">
        <v>453</v>
      </c>
      <c r="AX26" s="78" t="s">
        <v>35</v>
      </c>
      <c r="AY26" s="210">
        <v>0</v>
      </c>
      <c r="AZ26" s="6">
        <f t="shared" si="4"/>
        <v>4.5</v>
      </c>
      <c r="BA26" s="9" t="str">
        <f t="shared" si="5"/>
        <v>Bench</v>
      </c>
      <c r="BB26" s="9">
        <f t="shared" si="6"/>
        <v>6.166666666666667</v>
      </c>
      <c r="BC26" s="9" t="str">
        <f t="shared" si="7"/>
        <v>Reg</v>
      </c>
      <c r="BD26" s="9">
        <f t="shared" si="8"/>
        <v>6.166666666666667</v>
      </c>
      <c r="BE26" s="9" t="str">
        <f t="shared" si="9"/>
        <v>Reg</v>
      </c>
      <c r="BF26" s="77">
        <f t="shared" si="10"/>
        <v>3</v>
      </c>
      <c r="BG26" s="76">
        <f t="shared" si="11"/>
        <v>2</v>
      </c>
      <c r="BH26" t="str">
        <f t="shared" si="12"/>
        <v/>
      </c>
      <c r="BI26" s="340">
        <f>IF(Q26="-","-",VLOOKUP($A26,KALPit!$A$10:$AY$1193,BI$9,FALSE)-Q26)</f>
        <v>0</v>
      </c>
      <c r="BJ26" s="340">
        <f>IF(R26="-","-",VLOOKUP($A26,KALPit!$A$10:$AY$1193,BJ$9,FALSE)-R26)</f>
        <v>1</v>
      </c>
      <c r="BK26" s="340">
        <f>IF(S26="-","-",VLOOKUP($A26,KALPit!$A$10:$AY$1193,BK$9,FALSE)-S26)</f>
        <v>0</v>
      </c>
      <c r="BL26" s="340">
        <f>IF(T26="-","-",VLOOKUP($A26,KALPit!$A$10:$AY$1193,BL$9,FALSE)-T26)</f>
        <v>0</v>
      </c>
      <c r="BM26" s="340">
        <f>IF(U26="-","-",VLOOKUP($A26,KALPit!$A$10:$AY$1193,BM$9,FALSE)-U26)</f>
        <v>0</v>
      </c>
      <c r="BN26" s="340">
        <f>IF(V26="-","-",VLOOKUP($A26,KALPit!$A$10:$AY$1193,BN$9,FALSE)-V26)</f>
        <v>0</v>
      </c>
      <c r="BO26" s="340">
        <f>IF(W26="-","-",VLOOKUP($A26,KALPit!$A$10:$AY$1193,BO$9,FALSE)-W26)</f>
        <v>0</v>
      </c>
      <c r="BP26" s="340">
        <f>IF(X26="-","-",VLOOKUP($A26,KALPit!$A$10:$AY$1193,BP$9,FALSE)-X26)</f>
        <v>0</v>
      </c>
      <c r="BQ26" s="340" t="str">
        <f>IF(Y26="-","-",VLOOKUP($A26,KALPit!$A$10:$AY$1193,BQ$9,FALSE)-Y26)</f>
        <v>-</v>
      </c>
      <c r="BR26" s="340" t="str">
        <f>IF(Z26="-","-",VLOOKUP($A26,KALPit!$A$10:$AY$1193,BR$9,FALSE)-Z26)</f>
        <v>-</v>
      </c>
      <c r="BS26" s="340" t="str">
        <f>IF(AA26="-","-",VLOOKUP($A26,KALPit!$A$10:$AY$1193,BS$9,FALSE)-AA26)</f>
        <v>-</v>
      </c>
      <c r="BT26" s="340" t="str">
        <f>IF(AB26="-","-",VLOOKUP($A26,KALPit!$A$10:$AY$1193,BT$9,FALSE)-AB26)</f>
        <v>-</v>
      </c>
      <c r="BU26" s="340" t="str">
        <f>IF(AC26="-","-",VLOOKUP($A26,KALPit!$A$10:$AY$1193,BU$9,FALSE)-AC26)</f>
        <v>-</v>
      </c>
      <c r="BV26" s="340" t="str">
        <f>IF(AD26="-","-",VLOOKUP($A26,KALPit!$A$10:$AY$1193,BV$9,FALSE)-AD26)</f>
        <v>-</v>
      </c>
      <c r="BW26" s="340" t="str">
        <f>IF(AE26="-","-",VLOOKUP($A26,KALPit!$A$10:$AY$1193,BW$9,FALSE)-AE26)</f>
        <v>-</v>
      </c>
      <c r="BX26" s="340" t="str">
        <f>IF(AF26="-","-",VLOOKUP($A26,KALPit!$A$10:$AY$1193,BX$9,FALSE)-AF26)</f>
        <v>-</v>
      </c>
      <c r="BY26" s="340">
        <f>IF(AG26="-","-",VLOOKUP($A26,KALPit!$A$10:$AY$1193,BY$9,FALSE)-AG26)</f>
        <v>0</v>
      </c>
      <c r="BZ26" s="340">
        <f>IF(AH26="-","-",VLOOKUP($A26,KALPit!$A$10:$AY$1193,BZ$9,FALSE)-AH26)</f>
        <v>0</v>
      </c>
      <c r="CA26" s="340" t="str">
        <f>IF(AI26="-","-",VLOOKUP($A26,KALPit!$A$10:$AY$1193,CA$9,FALSE)-AI26)</f>
        <v>-</v>
      </c>
      <c r="CB26" s="340" t="str">
        <f>IF(AJ26="-","-",VLOOKUP($A26,KALPit!$A$10:$AY$1193,CB$9,FALSE)-AJ26)</f>
        <v>-</v>
      </c>
      <c r="CC26" s="340">
        <f>IF(AK26="-","-",VLOOKUP($A26,KALPit!$A$10:$AY$1193,CC$9,FALSE)-AK26)</f>
        <v>0</v>
      </c>
      <c r="CD26" s="340">
        <f>IF(AL26="-","-",VLOOKUP($A26,KALPit!$A$10:$AY$1193,CD$9,FALSE)-AL26)</f>
        <v>0</v>
      </c>
      <c r="CE26" s="340" t="str">
        <f>IF(AM26="-","-",VLOOKUP($A26,KALPit!$A$10:$AY$1193,CE$9,FALSE)-AM26)</f>
        <v>-</v>
      </c>
      <c r="CF26" s="340" t="str">
        <f>IF(AN26="-","-",VLOOKUP($A26,KALPit!$A$10:$AY$1193,CF$9,FALSE)-AN26)</f>
        <v>-</v>
      </c>
      <c r="CG26" s="340" t="str">
        <f>IF(AO26="-","-",VLOOKUP($A26,KALPit!$A$10:$AY$1193,CG$9,FALSE)-AO26)</f>
        <v>-</v>
      </c>
      <c r="CH26" s="340" t="str">
        <f>IF(AP26="-","-",VLOOKUP($A26,KALPit!$A$10:$AY$1193,CH$9,FALSE)-AP26)</f>
        <v>-</v>
      </c>
      <c r="CI26" s="340" t="str">
        <f>IF(AQ26="-","-",VLOOKUP($A26,KALPit!$A$10:$AY$1193,CI$9,FALSE)-AQ26)</f>
        <v>-</v>
      </c>
      <c r="CJ26" s="340" t="str">
        <f>IF(AR26="-","-",VLOOKUP($A26,KALPit!$A$10:$AY$1193,CJ$9,FALSE)-AR26)</f>
        <v>-</v>
      </c>
      <c r="CK26" s="340" t="str">
        <f>IF(AS26="-","-",VLOOKUP($A26,KALPit!$A$10:$AY$1193,CK$9,FALSE)-AS26)</f>
        <v>-</v>
      </c>
      <c r="CL26" s="340" t="str">
        <f>IF(AT26="-","-",VLOOKUP($A26,KALPit!$A$10:$AY$1193,CL$9,FALSE)-AT26)</f>
        <v>-</v>
      </c>
      <c r="CM26">
        <f t="shared" si="13"/>
        <v>1</v>
      </c>
    </row>
    <row r="27" spans="1:91" x14ac:dyDescent="0.25">
      <c r="A27" s="339" t="str">
        <f t="shared" si="14"/>
        <v>Paul Keating</v>
      </c>
      <c r="B27" s="339"/>
      <c r="C27" s="339"/>
      <c r="D27" s="339" t="str">
        <f t="shared" si="15"/>
        <v>K</v>
      </c>
      <c r="E27" t="s">
        <v>98</v>
      </c>
      <c r="F27" t="s">
        <v>614</v>
      </c>
      <c r="G27" s="339" t="s">
        <v>615</v>
      </c>
      <c r="H27" t="s">
        <v>528</v>
      </c>
      <c r="I27" t="s">
        <v>198</v>
      </c>
      <c r="J27">
        <v>24</v>
      </c>
      <c r="K27" t="s">
        <v>94</v>
      </c>
      <c r="L27" s="210" t="s">
        <v>94</v>
      </c>
      <c r="M27" t="s">
        <v>40</v>
      </c>
      <c r="N27" t="s">
        <v>40</v>
      </c>
      <c r="O27" t="s">
        <v>214</v>
      </c>
      <c r="P27" s="210" t="s">
        <v>214</v>
      </c>
      <c r="Q27">
        <v>5</v>
      </c>
      <c r="R27">
        <v>4</v>
      </c>
      <c r="S27" s="210">
        <v>4</v>
      </c>
      <c r="T27">
        <v>5</v>
      </c>
      <c r="U27">
        <v>4</v>
      </c>
      <c r="V27" s="210">
        <v>5</v>
      </c>
      <c r="W27">
        <v>8</v>
      </c>
      <c r="X27">
        <v>8</v>
      </c>
      <c r="Y27">
        <v>1</v>
      </c>
      <c r="Z27">
        <v>1</v>
      </c>
      <c r="AA27">
        <v>6</v>
      </c>
      <c r="AB27">
        <v>6</v>
      </c>
      <c r="AC27" t="s">
        <v>35</v>
      </c>
      <c r="AD27" t="s">
        <v>35</v>
      </c>
      <c r="AE27" t="s">
        <v>35</v>
      </c>
      <c r="AF27" t="s">
        <v>35</v>
      </c>
      <c r="AG27" t="s">
        <v>35</v>
      </c>
      <c r="AH27" t="s">
        <v>35</v>
      </c>
      <c r="AI27" t="s">
        <v>35</v>
      </c>
      <c r="AJ27" t="s">
        <v>35</v>
      </c>
      <c r="AK27" t="s">
        <v>35</v>
      </c>
      <c r="AL27" t="s">
        <v>35</v>
      </c>
      <c r="AM27" t="s">
        <v>35</v>
      </c>
      <c r="AN27" t="s">
        <v>35</v>
      </c>
      <c r="AO27" t="s">
        <v>35</v>
      </c>
      <c r="AP27" t="s">
        <v>35</v>
      </c>
      <c r="AQ27" t="s">
        <v>35</v>
      </c>
      <c r="AR27" t="s">
        <v>35</v>
      </c>
      <c r="AS27" t="s">
        <v>35</v>
      </c>
      <c r="AT27" s="210" t="s">
        <v>35</v>
      </c>
      <c r="AU27" t="s">
        <v>4</v>
      </c>
      <c r="AV27">
        <v>7</v>
      </c>
      <c r="AW27" s="11" t="s">
        <v>453</v>
      </c>
      <c r="AX27" s="78">
        <v>510000</v>
      </c>
      <c r="AY27" s="210" t="s">
        <v>38</v>
      </c>
      <c r="AZ27" s="6">
        <f t="shared" si="4"/>
        <v>4.833333333333333</v>
      </c>
      <c r="BA27" s="9" t="str">
        <f t="shared" si="5"/>
        <v>Bench</v>
      </c>
      <c r="BB27" s="9">
        <f t="shared" si="6"/>
        <v>5.166666666666667</v>
      </c>
      <c r="BC27" s="9" t="str">
        <f t="shared" si="7"/>
        <v>Reg</v>
      </c>
      <c r="BD27" s="9">
        <f t="shared" si="8"/>
        <v>5.166666666666667</v>
      </c>
      <c r="BE27" s="9" t="str">
        <f t="shared" si="9"/>
        <v>Reg</v>
      </c>
      <c r="BF27" s="77">
        <f t="shared" si="10"/>
        <v>3</v>
      </c>
      <c r="BG27" s="76">
        <f t="shared" si="11"/>
        <v>2</v>
      </c>
      <c r="BH27" t="str">
        <f t="shared" si="12"/>
        <v/>
      </c>
      <c r="BI27" s="340">
        <f>IF(Q27="-","-",VLOOKUP($A27,KALPit!$A$10:$AY$1193,BI$9,FALSE)-Q27)</f>
        <v>0</v>
      </c>
      <c r="BJ27" s="340">
        <f>IF(R27="-","-",VLOOKUP($A27,KALPit!$A$10:$AY$1193,BJ$9,FALSE)-R27)</f>
        <v>0</v>
      </c>
      <c r="BK27" s="340">
        <f>IF(S27="-","-",VLOOKUP($A27,KALPit!$A$10:$AY$1193,BK$9,FALSE)-S27)</f>
        <v>1</v>
      </c>
      <c r="BL27" s="340">
        <f>IF(T27="-","-",VLOOKUP($A27,KALPit!$A$10:$AY$1193,BL$9,FALSE)-T27)</f>
        <v>0</v>
      </c>
      <c r="BM27" s="340">
        <f>IF(U27="-","-",VLOOKUP($A27,KALPit!$A$10:$AY$1193,BM$9,FALSE)-U27)</f>
        <v>0</v>
      </c>
      <c r="BN27" s="340">
        <f>IF(V27="-","-",VLOOKUP($A27,KALPit!$A$10:$AY$1193,BN$9,FALSE)-V27)</f>
        <v>0</v>
      </c>
      <c r="BO27" s="340">
        <f>IF(W27="-","-",VLOOKUP($A27,KALPit!$A$10:$AY$1193,BO$9,FALSE)-W27)</f>
        <v>0</v>
      </c>
      <c r="BP27" s="340">
        <f>IF(X27="-","-",VLOOKUP($A27,KALPit!$A$10:$AY$1193,BP$9,FALSE)-X27)</f>
        <v>0</v>
      </c>
      <c r="BQ27" s="340">
        <f>IF(Y27="-","-",VLOOKUP($A27,KALPit!$A$10:$AY$1193,BQ$9,FALSE)-Y27)</f>
        <v>0</v>
      </c>
      <c r="BR27" s="340">
        <f>IF(Z27="-","-",VLOOKUP($A27,KALPit!$A$10:$AY$1193,BR$9,FALSE)-Z27)</f>
        <v>0</v>
      </c>
      <c r="BS27" s="340">
        <f>IF(AA27="-","-",VLOOKUP($A27,KALPit!$A$10:$AY$1193,BS$9,FALSE)-AA27)</f>
        <v>0</v>
      </c>
      <c r="BT27" s="340">
        <f>IF(AB27="-","-",VLOOKUP($A27,KALPit!$A$10:$AY$1193,BT$9,FALSE)-AB27)</f>
        <v>0</v>
      </c>
      <c r="BU27" s="340" t="str">
        <f>IF(AC27="-","-",VLOOKUP($A27,KALPit!$A$10:$AY$1193,BU$9,FALSE)-AC27)</f>
        <v>-</v>
      </c>
      <c r="BV27" s="340" t="str">
        <f>IF(AD27="-","-",VLOOKUP($A27,KALPit!$A$10:$AY$1193,BV$9,FALSE)-AD27)</f>
        <v>-</v>
      </c>
      <c r="BW27" s="340" t="str">
        <f>IF(AE27="-","-",VLOOKUP($A27,KALPit!$A$10:$AY$1193,BW$9,FALSE)-AE27)</f>
        <v>-</v>
      </c>
      <c r="BX27" s="340" t="str">
        <f>IF(AF27="-","-",VLOOKUP($A27,KALPit!$A$10:$AY$1193,BX$9,FALSE)-AF27)</f>
        <v>-</v>
      </c>
      <c r="BY27" s="340" t="str">
        <f>IF(AG27="-","-",VLOOKUP($A27,KALPit!$A$10:$AY$1193,BY$9,FALSE)-AG27)</f>
        <v>-</v>
      </c>
      <c r="BZ27" s="340" t="str">
        <f>IF(AH27="-","-",VLOOKUP($A27,KALPit!$A$10:$AY$1193,BZ$9,FALSE)-AH27)</f>
        <v>-</v>
      </c>
      <c r="CA27" s="340" t="str">
        <f>IF(AI27="-","-",VLOOKUP($A27,KALPit!$A$10:$AY$1193,CA$9,FALSE)-AI27)</f>
        <v>-</v>
      </c>
      <c r="CB27" s="340" t="str">
        <f>IF(AJ27="-","-",VLOOKUP($A27,KALPit!$A$10:$AY$1193,CB$9,FALSE)-AJ27)</f>
        <v>-</v>
      </c>
      <c r="CC27" s="340" t="str">
        <f>IF(AK27="-","-",VLOOKUP($A27,KALPit!$A$10:$AY$1193,CC$9,FALSE)-AK27)</f>
        <v>-</v>
      </c>
      <c r="CD27" s="340" t="str">
        <f>IF(AL27="-","-",VLOOKUP($A27,KALPit!$A$10:$AY$1193,CD$9,FALSE)-AL27)</f>
        <v>-</v>
      </c>
      <c r="CE27" s="340" t="str">
        <f>IF(AM27="-","-",VLOOKUP($A27,KALPit!$A$10:$AY$1193,CE$9,FALSE)-AM27)</f>
        <v>-</v>
      </c>
      <c r="CF27" s="340" t="str">
        <f>IF(AN27="-","-",VLOOKUP($A27,KALPit!$A$10:$AY$1193,CF$9,FALSE)-AN27)</f>
        <v>-</v>
      </c>
      <c r="CG27" s="340" t="str">
        <f>IF(AO27="-","-",VLOOKUP($A27,KALPit!$A$10:$AY$1193,CG$9,FALSE)-AO27)</f>
        <v>-</v>
      </c>
      <c r="CH27" s="340" t="str">
        <f>IF(AP27="-","-",VLOOKUP($A27,KALPit!$A$10:$AY$1193,CH$9,FALSE)-AP27)</f>
        <v>-</v>
      </c>
      <c r="CI27" s="340" t="str">
        <f>IF(AQ27="-","-",VLOOKUP($A27,KALPit!$A$10:$AY$1193,CI$9,FALSE)-AQ27)</f>
        <v>-</v>
      </c>
      <c r="CJ27" s="340" t="str">
        <f>IF(AR27="-","-",VLOOKUP($A27,KALPit!$A$10:$AY$1193,CJ$9,FALSE)-AR27)</f>
        <v>-</v>
      </c>
      <c r="CK27" s="340" t="str">
        <f>IF(AS27="-","-",VLOOKUP($A27,KALPit!$A$10:$AY$1193,CK$9,FALSE)-AS27)</f>
        <v>-</v>
      </c>
      <c r="CL27" s="340" t="str">
        <f>IF(AT27="-","-",VLOOKUP($A27,KALPit!$A$10:$AY$1193,CL$9,FALSE)-AT27)</f>
        <v>-</v>
      </c>
      <c r="CM27">
        <f t="shared" si="13"/>
        <v>1</v>
      </c>
    </row>
    <row r="28" spans="1:91" x14ac:dyDescent="0.25">
      <c r="A28" s="339" t="str">
        <f t="shared" si="14"/>
        <v>Wayne Keller</v>
      </c>
      <c r="B28" s="339"/>
      <c r="C28" s="339"/>
      <c r="D28" s="339" t="str">
        <f t="shared" si="15"/>
        <v>K</v>
      </c>
      <c r="E28" t="s">
        <v>98</v>
      </c>
      <c r="F28" t="s">
        <v>511</v>
      </c>
      <c r="G28" s="339" t="s">
        <v>842</v>
      </c>
      <c r="H28" t="s">
        <v>468</v>
      </c>
      <c r="I28" t="s">
        <v>469</v>
      </c>
      <c r="J28">
        <v>28</v>
      </c>
      <c r="K28" t="s">
        <v>94</v>
      </c>
      <c r="L28" s="210" t="s">
        <v>94</v>
      </c>
      <c r="M28" t="s">
        <v>36</v>
      </c>
      <c r="N28" t="s">
        <v>36</v>
      </c>
      <c r="O28" t="s">
        <v>215</v>
      </c>
      <c r="P28" s="210" t="s">
        <v>213</v>
      </c>
      <c r="Q28">
        <v>5</v>
      </c>
      <c r="R28">
        <v>3</v>
      </c>
      <c r="S28" s="210">
        <v>8</v>
      </c>
      <c r="T28">
        <v>5</v>
      </c>
      <c r="U28">
        <v>3</v>
      </c>
      <c r="V28" s="210">
        <v>9</v>
      </c>
      <c r="W28">
        <v>6</v>
      </c>
      <c r="X28">
        <v>6</v>
      </c>
      <c r="Y28">
        <v>3</v>
      </c>
      <c r="Z28">
        <v>3</v>
      </c>
      <c r="AA28">
        <v>7</v>
      </c>
      <c r="AB28">
        <v>7</v>
      </c>
      <c r="AC28" t="s">
        <v>35</v>
      </c>
      <c r="AD28" t="s">
        <v>35</v>
      </c>
      <c r="AE28" t="s">
        <v>35</v>
      </c>
      <c r="AF28" t="s">
        <v>35</v>
      </c>
      <c r="AG28" t="s">
        <v>35</v>
      </c>
      <c r="AH28" t="s">
        <v>35</v>
      </c>
      <c r="AI28">
        <v>5</v>
      </c>
      <c r="AJ28">
        <v>6</v>
      </c>
      <c r="AK28" t="s">
        <v>35</v>
      </c>
      <c r="AL28" t="s">
        <v>35</v>
      </c>
      <c r="AM28" t="s">
        <v>35</v>
      </c>
      <c r="AN28" t="s">
        <v>35</v>
      </c>
      <c r="AO28" t="s">
        <v>35</v>
      </c>
      <c r="AP28" t="s">
        <v>35</v>
      </c>
      <c r="AQ28" t="s">
        <v>35</v>
      </c>
      <c r="AR28" t="s">
        <v>35</v>
      </c>
      <c r="AS28" t="s">
        <v>35</v>
      </c>
      <c r="AT28" s="210" t="s">
        <v>35</v>
      </c>
      <c r="AU28" t="s">
        <v>4</v>
      </c>
      <c r="AV28">
        <v>9</v>
      </c>
      <c r="AW28" s="257" t="s">
        <v>455</v>
      </c>
      <c r="AX28">
        <v>900000</v>
      </c>
      <c r="AY28" s="8" t="s">
        <v>38</v>
      </c>
      <c r="AZ28" s="6">
        <f t="shared" si="4"/>
        <v>6.083333333333333</v>
      </c>
      <c r="BA28" s="9" t="str">
        <f t="shared" si="5"/>
        <v>Reg</v>
      </c>
      <c r="BB28" s="9">
        <f t="shared" si="6"/>
        <v>6.416666666666667</v>
      </c>
      <c r="BC28" s="9" t="str">
        <f t="shared" si="7"/>
        <v>Reg</v>
      </c>
      <c r="BD28" s="9">
        <f t="shared" si="8"/>
        <v>6.416666666666667</v>
      </c>
      <c r="BE28" s="9" t="str">
        <f t="shared" si="9"/>
        <v>Reg</v>
      </c>
      <c r="BF28" s="77">
        <f t="shared" si="10"/>
        <v>4</v>
      </c>
      <c r="BG28" s="76">
        <f t="shared" si="11"/>
        <v>2.5</v>
      </c>
      <c r="BH28" t="str">
        <f t="shared" si="12"/>
        <v/>
      </c>
      <c r="BI28" s="340">
        <f>IF(Q28="-","-",VLOOKUP($A28,KALPit!$A$10:$AY$1193,BI$9,FALSE)-Q28)</f>
        <v>0</v>
      </c>
      <c r="BJ28" s="340">
        <f>IF(R28="-","-",VLOOKUP($A28,KALPit!$A$10:$AY$1193,BJ$9,FALSE)-R28)</f>
        <v>0</v>
      </c>
      <c r="BK28" s="340">
        <f>IF(S28="-","-",VLOOKUP($A28,KALPit!$A$10:$AY$1193,BK$9,FALSE)-S28)</f>
        <v>-1</v>
      </c>
      <c r="BL28" s="340">
        <f>IF(T28="-","-",VLOOKUP($A28,KALPit!$A$10:$AY$1193,BL$9,FALSE)-T28)</f>
        <v>0</v>
      </c>
      <c r="BM28" s="340">
        <f>IF(U28="-","-",VLOOKUP($A28,KALPit!$A$10:$AY$1193,BM$9,FALSE)-U28)</f>
        <v>0</v>
      </c>
      <c r="BN28" s="340">
        <f>IF(V28="-","-",VLOOKUP($A28,KALPit!$A$10:$AY$1193,BN$9,FALSE)-V28)</f>
        <v>-2</v>
      </c>
      <c r="BO28" s="340">
        <f>IF(W28="-","-",VLOOKUP($A28,KALPit!$A$10:$AY$1193,BO$9,FALSE)-W28)</f>
        <v>0</v>
      </c>
      <c r="BP28" s="340">
        <f>IF(X28="-","-",VLOOKUP($A28,KALPit!$A$10:$AY$1193,BP$9,FALSE)-X28)</f>
        <v>0</v>
      </c>
      <c r="BQ28" s="340">
        <f>IF(Y28="-","-",VLOOKUP($A28,KALPit!$A$10:$AY$1193,BQ$9,FALSE)-Y28)</f>
        <v>0</v>
      </c>
      <c r="BR28" s="340">
        <f>IF(Z28="-","-",VLOOKUP($A28,KALPit!$A$10:$AY$1193,BR$9,FALSE)-Z28)</f>
        <v>0</v>
      </c>
      <c r="BS28" s="340">
        <f>IF(AA28="-","-",VLOOKUP($A28,KALPit!$A$10:$AY$1193,BS$9,FALSE)-AA28)</f>
        <v>0</v>
      </c>
      <c r="BT28" s="340">
        <f>IF(AB28="-","-",VLOOKUP($A28,KALPit!$A$10:$AY$1193,BT$9,FALSE)-AB28)</f>
        <v>0</v>
      </c>
      <c r="BU28" s="340" t="str">
        <f>IF(AC28="-","-",VLOOKUP($A28,KALPit!$A$10:$AY$1193,BU$9,FALSE)-AC28)</f>
        <v>-</v>
      </c>
      <c r="BV28" s="340" t="str">
        <f>IF(AD28="-","-",VLOOKUP($A28,KALPit!$A$10:$AY$1193,BV$9,FALSE)-AD28)</f>
        <v>-</v>
      </c>
      <c r="BW28" s="340" t="str">
        <f>IF(AE28="-","-",VLOOKUP($A28,KALPit!$A$10:$AY$1193,BW$9,FALSE)-AE28)</f>
        <v>-</v>
      </c>
      <c r="BX28" s="340" t="str">
        <f>IF(AF28="-","-",VLOOKUP($A28,KALPit!$A$10:$AY$1193,BX$9,FALSE)-AF28)</f>
        <v>-</v>
      </c>
      <c r="BY28" s="340" t="str">
        <f>IF(AG28="-","-",VLOOKUP($A28,KALPit!$A$10:$AY$1193,BY$9,FALSE)-AG28)</f>
        <v>-</v>
      </c>
      <c r="BZ28" s="340" t="str">
        <f>IF(AH28="-","-",VLOOKUP($A28,KALPit!$A$10:$AY$1193,BZ$9,FALSE)-AH28)</f>
        <v>-</v>
      </c>
      <c r="CA28" s="340">
        <f>IF(AI28="-","-",VLOOKUP($A28,KALPit!$A$10:$AY$1193,CA$9,FALSE)-AI28)</f>
        <v>1</v>
      </c>
      <c r="CB28" s="340">
        <f>IF(AJ28="-","-",VLOOKUP($A28,KALPit!$A$10:$AY$1193,CB$9,FALSE)-AJ28)</f>
        <v>0</v>
      </c>
      <c r="CC28" s="340" t="str">
        <f>IF(AK28="-","-",VLOOKUP($A28,KALPit!$A$10:$AY$1193,CC$9,FALSE)-AK28)</f>
        <v>-</v>
      </c>
      <c r="CD28" s="340" t="str">
        <f>IF(AL28="-","-",VLOOKUP($A28,KALPit!$A$10:$AY$1193,CD$9,FALSE)-AL28)</f>
        <v>-</v>
      </c>
      <c r="CE28" s="340" t="str">
        <f>IF(AM28="-","-",VLOOKUP($A28,KALPit!$A$10:$AY$1193,CE$9,FALSE)-AM28)</f>
        <v>-</v>
      </c>
      <c r="CF28" s="340" t="str">
        <f>IF(AN28="-","-",VLOOKUP($A28,KALPit!$A$10:$AY$1193,CF$9,FALSE)-AN28)</f>
        <v>-</v>
      </c>
      <c r="CG28" s="340" t="str">
        <f>IF(AO28="-","-",VLOOKUP($A28,KALPit!$A$10:$AY$1193,CG$9,FALSE)-AO28)</f>
        <v>-</v>
      </c>
      <c r="CH28" s="340" t="str">
        <f>IF(AP28="-","-",VLOOKUP($A28,KALPit!$A$10:$AY$1193,CH$9,FALSE)-AP28)</f>
        <v>-</v>
      </c>
      <c r="CI28" s="340" t="str">
        <f>IF(AQ28="-","-",VLOOKUP($A28,KALPit!$A$10:$AY$1193,CI$9,FALSE)-AQ28)</f>
        <v>-</v>
      </c>
      <c r="CJ28" s="340" t="str">
        <f>IF(AR28="-","-",VLOOKUP($A28,KALPit!$A$10:$AY$1193,CJ$9,FALSE)-AR28)</f>
        <v>-</v>
      </c>
      <c r="CK28" s="340" t="str">
        <f>IF(AS28="-","-",VLOOKUP($A28,KALPit!$A$10:$AY$1193,CK$9,FALSE)-AS28)</f>
        <v>-</v>
      </c>
      <c r="CL28" s="340" t="str">
        <f>IF(AT28="-","-",VLOOKUP($A28,KALPit!$A$10:$AY$1193,CL$9,FALSE)-AT28)</f>
        <v>-</v>
      </c>
      <c r="CM28">
        <f t="shared" si="13"/>
        <v>-2</v>
      </c>
    </row>
    <row r="29" spans="1:91" x14ac:dyDescent="0.25">
      <c r="A29" s="339" t="str">
        <f t="shared" si="14"/>
        <v>Peter MacLeish</v>
      </c>
      <c r="B29" s="339"/>
      <c r="C29" s="339"/>
      <c r="D29" s="339" t="str">
        <f t="shared" si="15"/>
        <v>K</v>
      </c>
      <c r="E29" t="s">
        <v>98</v>
      </c>
      <c r="F29" t="s">
        <v>517</v>
      </c>
      <c r="G29" s="339" t="s">
        <v>518</v>
      </c>
      <c r="H29" t="s">
        <v>533</v>
      </c>
      <c r="I29" t="s">
        <v>199</v>
      </c>
      <c r="J29">
        <v>22</v>
      </c>
      <c r="K29" t="s">
        <v>94</v>
      </c>
      <c r="L29" s="210" t="s">
        <v>94</v>
      </c>
      <c r="M29" t="s">
        <v>40</v>
      </c>
      <c r="N29" t="s">
        <v>36</v>
      </c>
      <c r="O29" t="s">
        <v>214</v>
      </c>
      <c r="P29" s="210" t="s">
        <v>214</v>
      </c>
      <c r="Q29">
        <v>5</v>
      </c>
      <c r="R29">
        <v>4</v>
      </c>
      <c r="S29" s="210">
        <v>5</v>
      </c>
      <c r="T29">
        <v>6</v>
      </c>
      <c r="U29">
        <v>5</v>
      </c>
      <c r="V29" s="210">
        <v>7</v>
      </c>
      <c r="W29">
        <v>6</v>
      </c>
      <c r="X29">
        <v>7</v>
      </c>
      <c r="Y29">
        <v>2</v>
      </c>
      <c r="Z29">
        <v>2</v>
      </c>
      <c r="AA29">
        <v>6</v>
      </c>
      <c r="AB29">
        <v>8</v>
      </c>
      <c r="AC29">
        <v>7</v>
      </c>
      <c r="AD29">
        <v>7</v>
      </c>
      <c r="AE29" t="s">
        <v>35</v>
      </c>
      <c r="AF29" t="s">
        <v>35</v>
      </c>
      <c r="AG29" t="s">
        <v>35</v>
      </c>
      <c r="AH29" t="s">
        <v>35</v>
      </c>
      <c r="AI29" t="s">
        <v>35</v>
      </c>
      <c r="AJ29" t="s">
        <v>35</v>
      </c>
      <c r="AK29" t="s">
        <v>35</v>
      </c>
      <c r="AL29" t="s">
        <v>35</v>
      </c>
      <c r="AM29" t="s">
        <v>35</v>
      </c>
      <c r="AN29" t="s">
        <v>35</v>
      </c>
      <c r="AO29" t="s">
        <v>35</v>
      </c>
      <c r="AP29" t="s">
        <v>35</v>
      </c>
      <c r="AQ29" t="s">
        <v>35</v>
      </c>
      <c r="AR29" t="s">
        <v>35</v>
      </c>
      <c r="AS29" t="s">
        <v>35</v>
      </c>
      <c r="AT29" s="210" t="s">
        <v>35</v>
      </c>
      <c r="AU29" t="s">
        <v>9</v>
      </c>
      <c r="AV29">
        <v>3</v>
      </c>
      <c r="AW29" s="11" t="s">
        <v>453</v>
      </c>
      <c r="AX29" s="78">
        <v>510000</v>
      </c>
      <c r="AY29" s="210" t="s">
        <v>38</v>
      </c>
      <c r="AZ29" s="6">
        <f t="shared" si="4"/>
        <v>5.416666666666667</v>
      </c>
      <c r="BA29" s="9" t="str">
        <f t="shared" si="5"/>
        <v>Reg</v>
      </c>
      <c r="BB29" s="9">
        <f t="shared" si="6"/>
        <v>6.75</v>
      </c>
      <c r="BC29" s="9" t="str">
        <f t="shared" si="7"/>
        <v>GoodReg</v>
      </c>
      <c r="BD29" s="9">
        <f t="shared" si="8"/>
        <v>6.75</v>
      </c>
      <c r="BE29" s="9" t="str">
        <f t="shared" si="9"/>
        <v>GoodReg</v>
      </c>
      <c r="BF29" s="77">
        <f t="shared" si="10"/>
        <v>4</v>
      </c>
      <c r="BG29" s="76">
        <f t="shared" si="11"/>
        <v>3</v>
      </c>
      <c r="BH29" t="str">
        <f t="shared" si="12"/>
        <v/>
      </c>
      <c r="BI29" s="340">
        <f>IF(Q29="-","-",VLOOKUP($A29,KALPit!$A$10:$AY$1193,BI$9,FALSE)-Q29)</f>
        <v>1</v>
      </c>
      <c r="BJ29" s="340">
        <f>IF(R29="-","-",VLOOKUP($A29,KALPit!$A$10:$AY$1193,BJ$9,FALSE)-R29)</f>
        <v>1</v>
      </c>
      <c r="BK29" s="340">
        <f>IF(S29="-","-",VLOOKUP($A29,KALPit!$A$10:$AY$1193,BK$9,FALSE)-S29)</f>
        <v>1</v>
      </c>
      <c r="BL29" s="340">
        <f>IF(T29="-","-",VLOOKUP($A29,KALPit!$A$10:$AY$1193,BL$9,FALSE)-T29)</f>
        <v>0</v>
      </c>
      <c r="BM29" s="340">
        <f>IF(U29="-","-",VLOOKUP($A29,KALPit!$A$10:$AY$1193,BM$9,FALSE)-U29)</f>
        <v>0</v>
      </c>
      <c r="BN29" s="340">
        <f>IF(V29="-","-",VLOOKUP($A29,KALPit!$A$10:$AY$1193,BN$9,FALSE)-V29)</f>
        <v>-1</v>
      </c>
      <c r="BO29" s="340">
        <f>IF(W29="-","-",VLOOKUP($A29,KALPit!$A$10:$AY$1193,BO$9,FALSE)-W29)</f>
        <v>1</v>
      </c>
      <c r="BP29" s="340">
        <f>IF(X29="-","-",VLOOKUP($A29,KALPit!$A$10:$AY$1193,BP$9,FALSE)-X29)</f>
        <v>0</v>
      </c>
      <c r="BQ29" s="340">
        <f>IF(Y29="-","-",VLOOKUP($A29,KALPit!$A$10:$AY$1193,BQ$9,FALSE)-Y29)</f>
        <v>0</v>
      </c>
      <c r="BR29" s="340">
        <f>IF(Z29="-","-",VLOOKUP($A29,KALPit!$A$10:$AY$1193,BR$9,FALSE)-Z29)</f>
        <v>0</v>
      </c>
      <c r="BS29" s="340">
        <f>IF(AA29="-","-",VLOOKUP($A29,KALPit!$A$10:$AY$1193,BS$9,FALSE)-AA29)</f>
        <v>1</v>
      </c>
      <c r="BT29" s="340">
        <f>IF(AB29="-","-",VLOOKUP($A29,KALPit!$A$10:$AY$1193,BT$9,FALSE)-AB29)</f>
        <v>-1</v>
      </c>
      <c r="BU29" s="340">
        <f>IF(AC29="-","-",VLOOKUP($A29,KALPit!$A$10:$AY$1193,BU$9,FALSE)-AC29)</f>
        <v>0</v>
      </c>
      <c r="BV29" s="340">
        <f>IF(AD29="-","-",VLOOKUP($A29,KALPit!$A$10:$AY$1193,BV$9,FALSE)-AD29)</f>
        <v>0</v>
      </c>
      <c r="BW29" s="340" t="str">
        <f>IF(AE29="-","-",VLOOKUP($A29,KALPit!$A$10:$AY$1193,BW$9,FALSE)-AE29)</f>
        <v>-</v>
      </c>
      <c r="BX29" s="340" t="str">
        <f>IF(AF29="-","-",VLOOKUP($A29,KALPit!$A$10:$AY$1193,BX$9,FALSE)-AF29)</f>
        <v>-</v>
      </c>
      <c r="BY29" s="340" t="str">
        <f>IF(AG29="-","-",VLOOKUP($A29,KALPit!$A$10:$AY$1193,BY$9,FALSE)-AG29)</f>
        <v>-</v>
      </c>
      <c r="BZ29" s="340" t="str">
        <f>IF(AH29="-","-",VLOOKUP($A29,KALPit!$A$10:$AY$1193,BZ$9,FALSE)-AH29)</f>
        <v>-</v>
      </c>
      <c r="CA29" s="340" t="str">
        <f>IF(AI29="-","-",VLOOKUP($A29,KALPit!$A$10:$AY$1193,CA$9,FALSE)-AI29)</f>
        <v>-</v>
      </c>
      <c r="CB29" s="340" t="str">
        <f>IF(AJ29="-","-",VLOOKUP($A29,KALPit!$A$10:$AY$1193,CB$9,FALSE)-AJ29)</f>
        <v>-</v>
      </c>
      <c r="CC29" s="340" t="str">
        <f>IF(AK29="-","-",VLOOKUP($A29,KALPit!$A$10:$AY$1193,CC$9,FALSE)-AK29)</f>
        <v>-</v>
      </c>
      <c r="CD29" s="340" t="str">
        <f>IF(AL29="-","-",VLOOKUP($A29,KALPit!$A$10:$AY$1193,CD$9,FALSE)-AL29)</f>
        <v>-</v>
      </c>
      <c r="CE29" s="340" t="str">
        <f>IF(AM29="-","-",VLOOKUP($A29,KALPit!$A$10:$AY$1193,CE$9,FALSE)-AM29)</f>
        <v>-</v>
      </c>
      <c r="CF29" s="340" t="str">
        <f>IF(AN29="-","-",VLOOKUP($A29,KALPit!$A$10:$AY$1193,CF$9,FALSE)-AN29)</f>
        <v>-</v>
      </c>
      <c r="CG29" s="340" t="str">
        <f>IF(AO29="-","-",VLOOKUP($A29,KALPit!$A$10:$AY$1193,CG$9,FALSE)-AO29)</f>
        <v>-</v>
      </c>
      <c r="CH29" s="340" t="str">
        <f>IF(AP29="-","-",VLOOKUP($A29,KALPit!$A$10:$AY$1193,CH$9,FALSE)-AP29)</f>
        <v>-</v>
      </c>
      <c r="CI29" s="340" t="str">
        <f>IF(AQ29="-","-",VLOOKUP($A29,KALPit!$A$10:$AY$1193,CI$9,FALSE)-AQ29)</f>
        <v>-</v>
      </c>
      <c r="CJ29" s="340" t="str">
        <f>IF(AR29="-","-",VLOOKUP($A29,KALPit!$A$10:$AY$1193,CJ$9,FALSE)-AR29)</f>
        <v>-</v>
      </c>
      <c r="CK29" s="340" t="str">
        <f>IF(AS29="-","-",VLOOKUP($A29,KALPit!$A$10:$AY$1193,CK$9,FALSE)-AS29)</f>
        <v>-</v>
      </c>
      <c r="CL29" s="340" t="str">
        <f>IF(AT29="-","-",VLOOKUP($A29,KALPit!$A$10:$AY$1193,CL$9,FALSE)-AT29)</f>
        <v>-</v>
      </c>
      <c r="CM29">
        <f t="shared" si="13"/>
        <v>3</v>
      </c>
    </row>
    <row r="30" spans="1:91" x14ac:dyDescent="0.25">
      <c r="A30" s="339" t="str">
        <f t="shared" si="14"/>
        <v>James MacQuistan</v>
      </c>
      <c r="B30" s="339"/>
      <c r="C30" s="339"/>
      <c r="D30" s="339" t="str">
        <f t="shared" si="15"/>
        <v>K</v>
      </c>
      <c r="E30" t="s">
        <v>98</v>
      </c>
      <c r="F30" t="s">
        <v>631</v>
      </c>
      <c r="G30" s="339" t="s">
        <v>632</v>
      </c>
      <c r="H30" t="s">
        <v>533</v>
      </c>
      <c r="I30" t="s">
        <v>199</v>
      </c>
      <c r="J30">
        <v>20</v>
      </c>
      <c r="K30" t="s">
        <v>94</v>
      </c>
      <c r="L30" s="210" t="s">
        <v>94</v>
      </c>
      <c r="M30" t="s">
        <v>40</v>
      </c>
      <c r="N30" t="s">
        <v>40</v>
      </c>
      <c r="O30" t="s">
        <v>215</v>
      </c>
      <c r="P30" s="210" t="s">
        <v>214</v>
      </c>
      <c r="Q30">
        <v>5</v>
      </c>
      <c r="R30">
        <v>1</v>
      </c>
      <c r="S30" s="210">
        <v>3</v>
      </c>
      <c r="T30">
        <v>6</v>
      </c>
      <c r="U30">
        <v>2</v>
      </c>
      <c r="V30" s="210">
        <v>4</v>
      </c>
      <c r="W30">
        <v>6</v>
      </c>
      <c r="X30">
        <v>7</v>
      </c>
      <c r="Y30" t="s">
        <v>35</v>
      </c>
      <c r="Z30" t="s">
        <v>35</v>
      </c>
      <c r="AA30" t="s">
        <v>35</v>
      </c>
      <c r="AB30" t="s">
        <v>35</v>
      </c>
      <c r="AC30">
        <v>4</v>
      </c>
      <c r="AD30">
        <v>8</v>
      </c>
      <c r="AE30" t="s">
        <v>35</v>
      </c>
      <c r="AF30" t="s">
        <v>35</v>
      </c>
      <c r="AG30">
        <v>6</v>
      </c>
      <c r="AH30">
        <v>6</v>
      </c>
      <c r="AI30">
        <v>5</v>
      </c>
      <c r="AJ30">
        <v>6</v>
      </c>
      <c r="AK30" t="s">
        <v>35</v>
      </c>
      <c r="AL30" t="s">
        <v>35</v>
      </c>
      <c r="AM30">
        <v>2</v>
      </c>
      <c r="AN30">
        <v>4</v>
      </c>
      <c r="AO30" t="s">
        <v>35</v>
      </c>
      <c r="AP30" t="s">
        <v>35</v>
      </c>
      <c r="AQ30" t="s">
        <v>35</v>
      </c>
      <c r="AR30" t="s">
        <v>35</v>
      </c>
      <c r="AS30" t="s">
        <v>35</v>
      </c>
      <c r="AT30" s="210" t="s">
        <v>35</v>
      </c>
      <c r="AU30" t="s">
        <v>226</v>
      </c>
      <c r="AV30">
        <v>10</v>
      </c>
      <c r="AW30" s="11" t="s">
        <v>455</v>
      </c>
      <c r="AX30" s="78" t="s">
        <v>35</v>
      </c>
      <c r="AY30" s="210">
        <v>0</v>
      </c>
      <c r="AZ30" s="6">
        <f t="shared" si="4"/>
        <v>4</v>
      </c>
      <c r="BA30" s="9" t="str">
        <f t="shared" si="5"/>
        <v>Minors</v>
      </c>
      <c r="BB30" s="9">
        <f t="shared" si="6"/>
        <v>5</v>
      </c>
      <c r="BC30" s="9" t="str">
        <f t="shared" si="7"/>
        <v>Bench</v>
      </c>
      <c r="BD30" s="9">
        <f t="shared" si="8"/>
        <v>5</v>
      </c>
      <c r="BE30" s="9" t="str">
        <f t="shared" si="9"/>
        <v>Bench</v>
      </c>
      <c r="BF30" s="77">
        <f t="shared" si="10"/>
        <v>5</v>
      </c>
      <c r="BG30" s="76">
        <f t="shared" si="11"/>
        <v>3</v>
      </c>
      <c r="BH30" t="str">
        <f t="shared" si="12"/>
        <v/>
      </c>
      <c r="BI30" s="340">
        <f>IF(Q30="-","-",VLOOKUP($A30,KALPit!$A$10:$AY$1193,BI$9,FALSE)-Q30)</f>
        <v>1</v>
      </c>
      <c r="BJ30" s="340">
        <f>IF(R30="-","-",VLOOKUP($A30,KALPit!$A$10:$AY$1193,BJ$9,FALSE)-R30)</f>
        <v>0</v>
      </c>
      <c r="BK30" s="340">
        <f>IF(S30="-","-",VLOOKUP($A30,KALPit!$A$10:$AY$1193,BK$9,FALSE)-S30)</f>
        <v>0</v>
      </c>
      <c r="BL30" s="340">
        <f>IF(T30="-","-",VLOOKUP($A30,KALPit!$A$10:$AY$1193,BL$9,FALSE)-T30)</f>
        <v>2</v>
      </c>
      <c r="BM30" s="340">
        <f>IF(U30="-","-",VLOOKUP($A30,KALPit!$A$10:$AY$1193,BM$9,FALSE)-U30)</f>
        <v>-1</v>
      </c>
      <c r="BN30" s="340">
        <f>IF(V30="-","-",VLOOKUP($A30,KALPit!$A$10:$AY$1193,BN$9,FALSE)-V30)</f>
        <v>1</v>
      </c>
      <c r="BO30" s="340">
        <f>IF(W30="-","-",VLOOKUP($A30,KALPit!$A$10:$AY$1193,BO$9,FALSE)-W30)</f>
        <v>1</v>
      </c>
      <c r="BP30" s="340">
        <f>IF(X30="-","-",VLOOKUP($A30,KALPit!$A$10:$AY$1193,BP$9,FALSE)-X30)</f>
        <v>0</v>
      </c>
      <c r="BQ30" s="340" t="str">
        <f>IF(Y30="-","-",VLOOKUP($A30,KALPit!$A$10:$AY$1193,BQ$9,FALSE)-Y30)</f>
        <v>-</v>
      </c>
      <c r="BR30" s="340" t="str">
        <f>IF(Z30="-","-",VLOOKUP($A30,KALPit!$A$10:$AY$1193,BR$9,FALSE)-Z30)</f>
        <v>-</v>
      </c>
      <c r="BS30" s="340" t="str">
        <f>IF(AA30="-","-",VLOOKUP($A30,KALPit!$A$10:$AY$1193,BS$9,FALSE)-AA30)</f>
        <v>-</v>
      </c>
      <c r="BT30" s="340" t="str">
        <f>IF(AB30="-","-",VLOOKUP($A30,KALPit!$A$10:$AY$1193,BT$9,FALSE)-AB30)</f>
        <v>-</v>
      </c>
      <c r="BU30" s="340">
        <f>IF(AC30="-","-",VLOOKUP($A30,KALPit!$A$10:$AY$1193,BU$9,FALSE)-AC30)</f>
        <v>2</v>
      </c>
      <c r="BV30" s="340">
        <f>IF(AD30="-","-",VLOOKUP($A30,KALPit!$A$10:$AY$1193,BV$9,FALSE)-AD30)</f>
        <v>1</v>
      </c>
      <c r="BW30" s="340" t="str">
        <f>IF(AE30="-","-",VLOOKUP($A30,KALPit!$A$10:$AY$1193,BW$9,FALSE)-AE30)</f>
        <v>-</v>
      </c>
      <c r="BX30" s="340" t="str">
        <f>IF(AF30="-","-",VLOOKUP($A30,KALPit!$A$10:$AY$1193,BX$9,FALSE)-AF30)</f>
        <v>-</v>
      </c>
      <c r="BY30" s="340">
        <f>IF(AG30="-","-",VLOOKUP($A30,KALPit!$A$10:$AY$1193,BY$9,FALSE)-AG30)</f>
        <v>0</v>
      </c>
      <c r="BZ30" s="340">
        <f>IF(AH30="-","-",VLOOKUP($A30,KALPit!$A$10:$AY$1193,BZ$9,FALSE)-AH30)</f>
        <v>0</v>
      </c>
      <c r="CA30" s="340">
        <f>IF(AI30="-","-",VLOOKUP($A30,KALPit!$A$10:$AY$1193,CA$9,FALSE)-AI30)</f>
        <v>0</v>
      </c>
      <c r="CB30" s="340">
        <f>IF(AJ30="-","-",VLOOKUP($A30,KALPit!$A$10:$AY$1193,CB$9,FALSE)-AJ30)</f>
        <v>-1</v>
      </c>
      <c r="CC30" s="340" t="str">
        <f>IF(AK30="-","-",VLOOKUP($A30,KALPit!$A$10:$AY$1193,CC$9,FALSE)-AK30)</f>
        <v>-</v>
      </c>
      <c r="CD30" s="340" t="str">
        <f>IF(AL30="-","-",VLOOKUP($A30,KALPit!$A$10:$AY$1193,CD$9,FALSE)-AL30)</f>
        <v>-</v>
      </c>
      <c r="CE30" s="340">
        <f>IF(AM30="-","-",VLOOKUP($A30,KALPit!$A$10:$AY$1193,CE$9,FALSE)-AM30)</f>
        <v>0</v>
      </c>
      <c r="CF30" s="340">
        <f>IF(AN30="-","-",VLOOKUP($A30,KALPit!$A$10:$AY$1193,CF$9,FALSE)-AN30)</f>
        <v>0</v>
      </c>
      <c r="CG30" s="340" t="str">
        <f>IF(AO30="-","-",VLOOKUP($A30,KALPit!$A$10:$AY$1193,CG$9,FALSE)-AO30)</f>
        <v>-</v>
      </c>
      <c r="CH30" s="340" t="str">
        <f>IF(AP30="-","-",VLOOKUP($A30,KALPit!$A$10:$AY$1193,CH$9,FALSE)-AP30)</f>
        <v>-</v>
      </c>
      <c r="CI30" s="340" t="str">
        <f>IF(AQ30="-","-",VLOOKUP($A30,KALPit!$A$10:$AY$1193,CI$9,FALSE)-AQ30)</f>
        <v>-</v>
      </c>
      <c r="CJ30" s="340" t="str">
        <f>IF(AR30="-","-",VLOOKUP($A30,KALPit!$A$10:$AY$1193,CJ$9,FALSE)-AR30)</f>
        <v>-</v>
      </c>
      <c r="CK30" s="340" t="str">
        <f>IF(AS30="-","-",VLOOKUP($A30,KALPit!$A$10:$AY$1193,CK$9,FALSE)-AS30)</f>
        <v>-</v>
      </c>
      <c r="CL30" s="340" t="str">
        <f>IF(AT30="-","-",VLOOKUP($A30,KALPit!$A$10:$AY$1193,CL$9,FALSE)-AT30)</f>
        <v>-</v>
      </c>
      <c r="CM30">
        <f t="shared" si="13"/>
        <v>6</v>
      </c>
    </row>
    <row r="31" spans="1:91" x14ac:dyDescent="0.25">
      <c r="A31" s="339" t="str">
        <f t="shared" si="14"/>
        <v>Jin-hyun Park</v>
      </c>
      <c r="B31" s="339"/>
      <c r="C31" s="339"/>
      <c r="D31" s="339" t="str">
        <f t="shared" si="15"/>
        <v>K</v>
      </c>
      <c r="E31" t="s">
        <v>98</v>
      </c>
      <c r="F31" t="s">
        <v>499</v>
      </c>
      <c r="G31" s="339" t="s">
        <v>500</v>
      </c>
      <c r="H31" t="s">
        <v>533</v>
      </c>
      <c r="I31" t="s">
        <v>199</v>
      </c>
      <c r="J31">
        <v>21</v>
      </c>
      <c r="K31" t="s">
        <v>93</v>
      </c>
      <c r="L31" s="210" t="s">
        <v>93</v>
      </c>
      <c r="M31" t="s">
        <v>36</v>
      </c>
      <c r="N31" t="s">
        <v>36</v>
      </c>
      <c r="O31" t="s">
        <v>213</v>
      </c>
      <c r="P31" s="210" t="s">
        <v>213</v>
      </c>
      <c r="Q31">
        <v>5</v>
      </c>
      <c r="R31">
        <v>4</v>
      </c>
      <c r="S31" s="210">
        <v>5</v>
      </c>
      <c r="T31">
        <v>6</v>
      </c>
      <c r="U31">
        <v>4</v>
      </c>
      <c r="V31" s="210">
        <v>6</v>
      </c>
      <c r="W31">
        <v>6</v>
      </c>
      <c r="X31">
        <v>6</v>
      </c>
      <c r="Y31">
        <v>3</v>
      </c>
      <c r="Z31">
        <v>3</v>
      </c>
      <c r="AA31">
        <v>6</v>
      </c>
      <c r="AB31">
        <v>7</v>
      </c>
      <c r="AC31" t="s">
        <v>35</v>
      </c>
      <c r="AD31" t="s">
        <v>35</v>
      </c>
      <c r="AE31" t="s">
        <v>35</v>
      </c>
      <c r="AF31" t="s">
        <v>35</v>
      </c>
      <c r="AG31" t="s">
        <v>35</v>
      </c>
      <c r="AH31" t="s">
        <v>35</v>
      </c>
      <c r="AI31">
        <v>5</v>
      </c>
      <c r="AJ31">
        <v>6</v>
      </c>
      <c r="AK31">
        <v>5</v>
      </c>
      <c r="AL31">
        <v>7</v>
      </c>
      <c r="AM31" t="s">
        <v>35</v>
      </c>
      <c r="AN31" t="s">
        <v>35</v>
      </c>
      <c r="AO31" t="s">
        <v>35</v>
      </c>
      <c r="AP31" t="s">
        <v>35</v>
      </c>
      <c r="AQ31" t="s">
        <v>35</v>
      </c>
      <c r="AR31" t="s">
        <v>35</v>
      </c>
      <c r="AS31" t="s">
        <v>35</v>
      </c>
      <c r="AT31" s="210" t="s">
        <v>35</v>
      </c>
      <c r="AU31" t="s">
        <v>9</v>
      </c>
      <c r="AV31">
        <v>7</v>
      </c>
      <c r="AW31" s="11" t="s">
        <v>50</v>
      </c>
      <c r="AX31" s="78">
        <v>510000</v>
      </c>
      <c r="AY31" s="210" t="s">
        <v>38</v>
      </c>
      <c r="AZ31" s="6">
        <f t="shared" si="4"/>
        <v>5.666666666666667</v>
      </c>
      <c r="BA31" s="9" t="str">
        <f t="shared" si="5"/>
        <v>Reg</v>
      </c>
      <c r="BB31" s="9">
        <f t="shared" si="6"/>
        <v>6.333333333333333</v>
      </c>
      <c r="BC31" s="9" t="str">
        <f t="shared" si="7"/>
        <v>Reg</v>
      </c>
      <c r="BD31" s="9">
        <f t="shared" si="8"/>
        <v>6.333333333333333</v>
      </c>
      <c r="BE31" s="9" t="str">
        <f t="shared" si="9"/>
        <v>Reg</v>
      </c>
      <c r="BF31" s="77">
        <f t="shared" si="10"/>
        <v>5</v>
      </c>
      <c r="BG31" s="76">
        <f t="shared" si="11"/>
        <v>3</v>
      </c>
      <c r="BH31" t="str">
        <f t="shared" si="12"/>
        <v/>
      </c>
      <c r="BI31" s="340">
        <f>IF(Q31="-","-",VLOOKUP($A31,KALPit!$A$10:$AY$1193,BI$9,FALSE)-Q31)</f>
        <v>0</v>
      </c>
      <c r="BJ31" s="340">
        <f>IF(R31="-","-",VLOOKUP($A31,KALPit!$A$10:$AY$1193,BJ$9,FALSE)-R31)</f>
        <v>0</v>
      </c>
      <c r="BK31" s="340">
        <f>IF(S31="-","-",VLOOKUP($A31,KALPit!$A$10:$AY$1193,BK$9,FALSE)-S31)</f>
        <v>0</v>
      </c>
      <c r="BL31" s="340">
        <f>IF(T31="-","-",VLOOKUP($A31,KALPit!$A$10:$AY$1193,BL$9,FALSE)-T31)</f>
        <v>0</v>
      </c>
      <c r="BM31" s="340">
        <f>IF(U31="-","-",VLOOKUP($A31,KALPit!$A$10:$AY$1193,BM$9,FALSE)-U31)</f>
        <v>0</v>
      </c>
      <c r="BN31" s="340">
        <f>IF(V31="-","-",VLOOKUP($A31,KALPit!$A$10:$AY$1193,BN$9,FALSE)-V31)</f>
        <v>-1</v>
      </c>
      <c r="BO31" s="340">
        <f>IF(W31="-","-",VLOOKUP($A31,KALPit!$A$10:$AY$1193,BO$9,FALSE)-W31)</f>
        <v>0</v>
      </c>
      <c r="BP31" s="340">
        <f>IF(X31="-","-",VLOOKUP($A31,KALPit!$A$10:$AY$1193,BP$9,FALSE)-X31)</f>
        <v>0</v>
      </c>
      <c r="BQ31" s="340">
        <f>IF(Y31="-","-",VLOOKUP($A31,KALPit!$A$10:$AY$1193,BQ$9,FALSE)-Y31)</f>
        <v>0</v>
      </c>
      <c r="BR31" s="340">
        <f>IF(Z31="-","-",VLOOKUP($A31,KALPit!$A$10:$AY$1193,BR$9,FALSE)-Z31)</f>
        <v>0</v>
      </c>
      <c r="BS31" s="340">
        <f>IF(AA31="-","-",VLOOKUP($A31,KALPit!$A$10:$AY$1193,BS$9,FALSE)-AA31)</f>
        <v>1</v>
      </c>
      <c r="BT31" s="340">
        <f>IF(AB31="-","-",VLOOKUP($A31,KALPit!$A$10:$AY$1193,BT$9,FALSE)-AB31)</f>
        <v>1</v>
      </c>
      <c r="BU31" s="340" t="str">
        <f>IF(AC31="-","-",VLOOKUP($A31,KALPit!$A$10:$AY$1193,BU$9,FALSE)-AC31)</f>
        <v>-</v>
      </c>
      <c r="BV31" s="340" t="str">
        <f>IF(AD31="-","-",VLOOKUP($A31,KALPit!$A$10:$AY$1193,BV$9,FALSE)-AD31)</f>
        <v>-</v>
      </c>
      <c r="BW31" s="340" t="str">
        <f>IF(AE31="-","-",VLOOKUP($A31,KALPit!$A$10:$AY$1193,BW$9,FALSE)-AE31)</f>
        <v>-</v>
      </c>
      <c r="BX31" s="340" t="str">
        <f>IF(AF31="-","-",VLOOKUP($A31,KALPit!$A$10:$AY$1193,BX$9,FALSE)-AF31)</f>
        <v>-</v>
      </c>
      <c r="BY31" s="340" t="str">
        <f>IF(AG31="-","-",VLOOKUP($A31,KALPit!$A$10:$AY$1193,BY$9,FALSE)-AG31)</f>
        <v>-</v>
      </c>
      <c r="BZ31" s="340" t="str">
        <f>IF(AH31="-","-",VLOOKUP($A31,KALPit!$A$10:$AY$1193,BZ$9,FALSE)-AH31)</f>
        <v>-</v>
      </c>
      <c r="CA31" s="340">
        <f>IF(AI31="-","-",VLOOKUP($A31,KALPit!$A$10:$AY$1193,CA$9,FALSE)-AI31)</f>
        <v>0</v>
      </c>
      <c r="CB31" s="340">
        <f>IF(AJ31="-","-",VLOOKUP($A31,KALPit!$A$10:$AY$1193,CB$9,FALSE)-AJ31)</f>
        <v>-1</v>
      </c>
      <c r="CC31" s="340">
        <f>IF(AK31="-","-",VLOOKUP($A31,KALPit!$A$10:$AY$1193,CC$9,FALSE)-AK31)</f>
        <v>1</v>
      </c>
      <c r="CD31" s="340">
        <f>IF(AL31="-","-",VLOOKUP($A31,KALPit!$A$10:$AY$1193,CD$9,FALSE)-AL31)</f>
        <v>0</v>
      </c>
      <c r="CE31" s="340" t="str">
        <f>IF(AM31="-","-",VLOOKUP($A31,KALPit!$A$10:$AY$1193,CE$9,FALSE)-AM31)</f>
        <v>-</v>
      </c>
      <c r="CF31" s="340" t="str">
        <f>IF(AN31="-","-",VLOOKUP($A31,KALPit!$A$10:$AY$1193,CF$9,FALSE)-AN31)</f>
        <v>-</v>
      </c>
      <c r="CG31" s="340" t="str">
        <f>IF(AO31="-","-",VLOOKUP($A31,KALPit!$A$10:$AY$1193,CG$9,FALSE)-AO31)</f>
        <v>-</v>
      </c>
      <c r="CH31" s="340" t="str">
        <f>IF(AP31="-","-",VLOOKUP($A31,KALPit!$A$10:$AY$1193,CH$9,FALSE)-AP31)</f>
        <v>-</v>
      </c>
      <c r="CI31" s="340" t="str">
        <f>IF(AQ31="-","-",VLOOKUP($A31,KALPit!$A$10:$AY$1193,CI$9,FALSE)-AQ31)</f>
        <v>-</v>
      </c>
      <c r="CJ31" s="340" t="str">
        <f>IF(AR31="-","-",VLOOKUP($A31,KALPit!$A$10:$AY$1193,CJ$9,FALSE)-AR31)</f>
        <v>-</v>
      </c>
      <c r="CK31" s="340" t="str">
        <f>IF(AS31="-","-",VLOOKUP($A31,KALPit!$A$10:$AY$1193,CK$9,FALSE)-AS31)</f>
        <v>-</v>
      </c>
      <c r="CL31" s="340" t="str">
        <f>IF(AT31="-","-",VLOOKUP($A31,KALPit!$A$10:$AY$1193,CL$9,FALSE)-AT31)</f>
        <v>-</v>
      </c>
      <c r="CM31">
        <f t="shared" si="13"/>
        <v>1</v>
      </c>
    </row>
    <row r="32" spans="1:91" x14ac:dyDescent="0.25">
      <c r="A32" s="339" t="str">
        <f t="shared" si="14"/>
        <v>Jimmy Pearson</v>
      </c>
      <c r="B32" s="339"/>
      <c r="C32" s="339"/>
      <c r="D32" s="339" t="str">
        <f t="shared" si="15"/>
        <v>K</v>
      </c>
      <c r="E32" t="s">
        <v>13</v>
      </c>
      <c r="F32" t="s">
        <v>521</v>
      </c>
      <c r="G32" s="339" t="s">
        <v>522</v>
      </c>
      <c r="H32" t="s">
        <v>468</v>
      </c>
      <c r="I32" t="s">
        <v>469</v>
      </c>
      <c r="J32">
        <v>28</v>
      </c>
      <c r="K32" t="s">
        <v>94</v>
      </c>
      <c r="L32" s="210" t="s">
        <v>94</v>
      </c>
      <c r="M32" t="s">
        <v>40</v>
      </c>
      <c r="N32" t="s">
        <v>40</v>
      </c>
      <c r="O32" t="s">
        <v>214</v>
      </c>
      <c r="P32" s="210" t="s">
        <v>215</v>
      </c>
      <c r="Q32">
        <v>5</v>
      </c>
      <c r="R32">
        <v>2</v>
      </c>
      <c r="S32" s="210">
        <v>7</v>
      </c>
      <c r="T32">
        <v>5</v>
      </c>
      <c r="U32">
        <v>2</v>
      </c>
      <c r="V32" s="210">
        <v>8</v>
      </c>
      <c r="W32">
        <v>5</v>
      </c>
      <c r="X32">
        <v>5</v>
      </c>
      <c r="Y32">
        <v>7</v>
      </c>
      <c r="Z32">
        <v>7</v>
      </c>
      <c r="AA32" t="s">
        <v>35</v>
      </c>
      <c r="AB32" t="s">
        <v>35</v>
      </c>
      <c r="AC32" t="s">
        <v>35</v>
      </c>
      <c r="AD32" t="s">
        <v>35</v>
      </c>
      <c r="AE32" t="s">
        <v>35</v>
      </c>
      <c r="AF32" t="s">
        <v>35</v>
      </c>
      <c r="AG32" t="s">
        <v>35</v>
      </c>
      <c r="AH32" t="s">
        <v>35</v>
      </c>
      <c r="AI32">
        <v>5</v>
      </c>
      <c r="AJ32">
        <v>5</v>
      </c>
      <c r="AK32" t="s">
        <v>35</v>
      </c>
      <c r="AL32" t="s">
        <v>35</v>
      </c>
      <c r="AM32" t="s">
        <v>35</v>
      </c>
      <c r="AN32" t="s">
        <v>35</v>
      </c>
      <c r="AO32" t="s">
        <v>35</v>
      </c>
      <c r="AP32" t="s">
        <v>35</v>
      </c>
      <c r="AQ32" t="s">
        <v>35</v>
      </c>
      <c r="AR32" t="s">
        <v>35</v>
      </c>
      <c r="AS32" t="s">
        <v>35</v>
      </c>
      <c r="AT32" s="210" t="s">
        <v>35</v>
      </c>
      <c r="AU32" t="s">
        <v>2</v>
      </c>
      <c r="AV32">
        <v>2</v>
      </c>
      <c r="AW32" s="11" t="s">
        <v>50</v>
      </c>
      <c r="AX32" s="78">
        <v>510000</v>
      </c>
      <c r="AY32" s="210" t="s">
        <v>38</v>
      </c>
      <c r="AZ32" s="6">
        <f t="shared" si="4"/>
        <v>5.166666666666667</v>
      </c>
      <c r="BA32" s="9" t="str">
        <f t="shared" si="5"/>
        <v>Reg</v>
      </c>
      <c r="BB32" s="9">
        <f t="shared" si="6"/>
        <v>5.5</v>
      </c>
      <c r="BC32" s="9" t="str">
        <f t="shared" si="7"/>
        <v>Reg</v>
      </c>
      <c r="BD32" s="9">
        <f t="shared" si="8"/>
        <v>5.5</v>
      </c>
      <c r="BE32" s="9" t="str">
        <f t="shared" si="9"/>
        <v>Reg</v>
      </c>
      <c r="BF32" s="77">
        <f t="shared" si="10"/>
        <v>3</v>
      </c>
      <c r="BG32" s="76">
        <f t="shared" si="11"/>
        <v>1</v>
      </c>
      <c r="BH32" t="str">
        <f t="shared" si="12"/>
        <v/>
      </c>
      <c r="BI32" s="340" t="e">
        <f>IF(Q32="-","-",VLOOKUP($A32,KALPit!$A$10:$AY$1193,BI$9,FALSE)-Q32)</f>
        <v>#N/A</v>
      </c>
      <c r="BJ32" s="340" t="e">
        <f>IF(R32="-","-",VLOOKUP($A32,KALPit!$A$10:$AY$1193,BJ$9,FALSE)-R32)</f>
        <v>#N/A</v>
      </c>
      <c r="BK32" s="340" t="e">
        <f>IF(S32="-","-",VLOOKUP($A32,KALPit!$A$10:$AY$1193,BK$9,FALSE)-S32)</f>
        <v>#N/A</v>
      </c>
      <c r="BL32" s="340" t="e">
        <f>IF(T32="-","-",VLOOKUP($A32,KALPit!$A$10:$AY$1193,BL$9,FALSE)-T32)</f>
        <v>#N/A</v>
      </c>
      <c r="BM32" s="340" t="e">
        <f>IF(U32="-","-",VLOOKUP($A32,KALPit!$A$10:$AY$1193,BM$9,FALSE)-U32)</f>
        <v>#N/A</v>
      </c>
      <c r="BN32" s="340" t="e">
        <f>IF(V32="-","-",VLOOKUP($A32,KALPit!$A$10:$AY$1193,BN$9,FALSE)-V32)</f>
        <v>#N/A</v>
      </c>
      <c r="BO32" s="340" t="e">
        <f>IF(W32="-","-",VLOOKUP($A32,KALPit!$A$10:$AY$1193,BO$9,FALSE)-W32)</f>
        <v>#N/A</v>
      </c>
      <c r="BP32" s="340" t="e">
        <f>IF(X32="-","-",VLOOKUP($A32,KALPit!$A$10:$AY$1193,BP$9,FALSE)-X32)</f>
        <v>#N/A</v>
      </c>
      <c r="BQ32" s="340" t="e">
        <f>IF(Y32="-","-",VLOOKUP($A32,KALPit!$A$10:$AY$1193,BQ$9,FALSE)-Y32)</f>
        <v>#N/A</v>
      </c>
      <c r="BR32" s="340" t="e">
        <f>IF(Z32="-","-",VLOOKUP($A32,KALPit!$A$10:$AY$1193,BR$9,FALSE)-Z32)</f>
        <v>#N/A</v>
      </c>
      <c r="BS32" s="340" t="str">
        <f>IF(AA32="-","-",VLOOKUP($A32,KALPit!$A$10:$AY$1193,BS$9,FALSE)-AA32)</f>
        <v>-</v>
      </c>
      <c r="BT32" s="340" t="str">
        <f>IF(AB32="-","-",VLOOKUP($A32,KALPit!$A$10:$AY$1193,BT$9,FALSE)-AB32)</f>
        <v>-</v>
      </c>
      <c r="BU32" s="340" t="str">
        <f>IF(AC32="-","-",VLOOKUP($A32,KALPit!$A$10:$AY$1193,BU$9,FALSE)-AC32)</f>
        <v>-</v>
      </c>
      <c r="BV32" s="340" t="str">
        <f>IF(AD32="-","-",VLOOKUP($A32,KALPit!$A$10:$AY$1193,BV$9,FALSE)-AD32)</f>
        <v>-</v>
      </c>
      <c r="BW32" s="340" t="str">
        <f>IF(AE32="-","-",VLOOKUP($A32,KALPit!$A$10:$AY$1193,BW$9,FALSE)-AE32)</f>
        <v>-</v>
      </c>
      <c r="BX32" s="340" t="str">
        <f>IF(AF32="-","-",VLOOKUP($A32,KALPit!$A$10:$AY$1193,BX$9,FALSE)-AF32)</f>
        <v>-</v>
      </c>
      <c r="BY32" s="340" t="str">
        <f>IF(AG32="-","-",VLOOKUP($A32,KALPit!$A$10:$AY$1193,BY$9,FALSE)-AG32)</f>
        <v>-</v>
      </c>
      <c r="BZ32" s="340" t="str">
        <f>IF(AH32="-","-",VLOOKUP($A32,KALPit!$A$10:$AY$1193,BZ$9,FALSE)-AH32)</f>
        <v>-</v>
      </c>
      <c r="CA32" s="340" t="e">
        <f>IF(AI32="-","-",VLOOKUP($A32,KALPit!$A$10:$AY$1193,CA$9,FALSE)-AI32)</f>
        <v>#N/A</v>
      </c>
      <c r="CB32" s="340" t="e">
        <f>IF(AJ32="-","-",VLOOKUP($A32,KALPit!$A$10:$AY$1193,CB$9,FALSE)-AJ32)</f>
        <v>#N/A</v>
      </c>
      <c r="CC32" s="340" t="str">
        <f>IF(AK32="-","-",VLOOKUP($A32,KALPit!$A$10:$AY$1193,CC$9,FALSE)-AK32)</f>
        <v>-</v>
      </c>
      <c r="CD32" s="340" t="str">
        <f>IF(AL32="-","-",VLOOKUP($A32,KALPit!$A$10:$AY$1193,CD$9,FALSE)-AL32)</f>
        <v>-</v>
      </c>
      <c r="CE32" s="340" t="str">
        <f>IF(AM32="-","-",VLOOKUP($A32,KALPit!$A$10:$AY$1193,CE$9,FALSE)-AM32)</f>
        <v>-</v>
      </c>
      <c r="CF32" s="340" t="str">
        <f>IF(AN32="-","-",VLOOKUP($A32,KALPit!$A$10:$AY$1193,CF$9,FALSE)-AN32)</f>
        <v>-</v>
      </c>
      <c r="CG32" s="340" t="str">
        <f>IF(AO32="-","-",VLOOKUP($A32,KALPit!$A$10:$AY$1193,CG$9,FALSE)-AO32)</f>
        <v>-</v>
      </c>
      <c r="CH32" s="340" t="str">
        <f>IF(AP32="-","-",VLOOKUP($A32,KALPit!$A$10:$AY$1193,CH$9,FALSE)-AP32)</f>
        <v>-</v>
      </c>
      <c r="CI32" s="340" t="str">
        <f>IF(AQ32="-","-",VLOOKUP($A32,KALPit!$A$10:$AY$1193,CI$9,FALSE)-AQ32)</f>
        <v>-</v>
      </c>
      <c r="CJ32" s="340" t="str">
        <f>IF(AR32="-","-",VLOOKUP($A32,KALPit!$A$10:$AY$1193,CJ$9,FALSE)-AR32)</f>
        <v>-</v>
      </c>
      <c r="CK32" s="340" t="str">
        <f>IF(AS32="-","-",VLOOKUP($A32,KALPit!$A$10:$AY$1193,CK$9,FALSE)-AS32)</f>
        <v>-</v>
      </c>
      <c r="CL32" s="340" t="str">
        <f>IF(AT32="-","-",VLOOKUP($A32,KALPit!$A$10:$AY$1193,CL$9,FALSE)-AT32)</f>
        <v>-</v>
      </c>
      <c r="CM32" t="e">
        <f t="shared" si="13"/>
        <v>#N/A</v>
      </c>
    </row>
    <row r="33" spans="1:91" x14ac:dyDescent="0.25">
      <c r="A33" s="339" t="str">
        <f t="shared" si="14"/>
        <v>Wesley Peterson</v>
      </c>
      <c r="B33" s="339"/>
      <c r="C33" s="339"/>
      <c r="D33" s="339" t="str">
        <f t="shared" si="15"/>
        <v>K</v>
      </c>
      <c r="E33" t="s">
        <v>99</v>
      </c>
      <c r="F33" t="s">
        <v>843</v>
      </c>
      <c r="G33" s="339" t="s">
        <v>844</v>
      </c>
      <c r="H33" t="s">
        <v>553</v>
      </c>
      <c r="I33" t="s">
        <v>200</v>
      </c>
      <c r="J33">
        <v>22</v>
      </c>
      <c r="K33" t="s">
        <v>94</v>
      </c>
      <c r="L33" s="210" t="s">
        <v>94</v>
      </c>
      <c r="M33" t="s">
        <v>40</v>
      </c>
      <c r="N33" t="s">
        <v>40</v>
      </c>
      <c r="O33" t="s">
        <v>214</v>
      </c>
      <c r="P33" s="210" t="s">
        <v>214</v>
      </c>
      <c r="Q33">
        <v>5</v>
      </c>
      <c r="R33">
        <v>1</v>
      </c>
      <c r="S33" s="210">
        <v>1</v>
      </c>
      <c r="T33">
        <v>5</v>
      </c>
      <c r="U33">
        <v>1</v>
      </c>
      <c r="V33" s="210">
        <v>2</v>
      </c>
      <c r="W33">
        <v>6</v>
      </c>
      <c r="X33">
        <v>6</v>
      </c>
      <c r="Y33">
        <v>1</v>
      </c>
      <c r="Z33">
        <v>1</v>
      </c>
      <c r="AA33" t="s">
        <v>35</v>
      </c>
      <c r="AB33" t="s">
        <v>35</v>
      </c>
      <c r="AC33">
        <v>4</v>
      </c>
      <c r="AD33">
        <v>4</v>
      </c>
      <c r="AE33" t="s">
        <v>35</v>
      </c>
      <c r="AF33" t="s">
        <v>35</v>
      </c>
      <c r="AG33" t="s">
        <v>35</v>
      </c>
      <c r="AH33" t="s">
        <v>35</v>
      </c>
      <c r="AI33" t="s">
        <v>35</v>
      </c>
      <c r="AJ33" t="s">
        <v>35</v>
      </c>
      <c r="AK33">
        <v>5</v>
      </c>
      <c r="AL33">
        <v>5</v>
      </c>
      <c r="AM33" t="s">
        <v>35</v>
      </c>
      <c r="AN33" t="s">
        <v>35</v>
      </c>
      <c r="AO33" t="s">
        <v>35</v>
      </c>
      <c r="AP33" t="s">
        <v>35</v>
      </c>
      <c r="AQ33" t="s">
        <v>35</v>
      </c>
      <c r="AR33" t="s">
        <v>35</v>
      </c>
      <c r="AS33" t="s">
        <v>35</v>
      </c>
      <c r="AT33" s="210" t="s">
        <v>35</v>
      </c>
      <c r="AU33" t="s">
        <v>226</v>
      </c>
      <c r="AV33">
        <v>3</v>
      </c>
      <c r="AW33" s="11" t="s">
        <v>50</v>
      </c>
      <c r="AX33" s="78" t="s">
        <v>35</v>
      </c>
      <c r="AY33" s="210">
        <v>0</v>
      </c>
      <c r="AZ33" s="6">
        <f t="shared" si="4"/>
        <v>3.0833333333333335</v>
      </c>
      <c r="BA33" s="9" t="str">
        <f t="shared" si="5"/>
        <v>Minors</v>
      </c>
      <c r="BB33" s="9">
        <f t="shared" si="6"/>
        <v>3.4166666666666665</v>
      </c>
      <c r="BC33" s="9" t="str">
        <f t="shared" si="7"/>
        <v>Minors</v>
      </c>
      <c r="BD33" s="9">
        <f t="shared" si="8"/>
        <v>3.4166666666666665</v>
      </c>
      <c r="BE33" s="9" t="str">
        <f t="shared" si="9"/>
        <v>Minors</v>
      </c>
      <c r="BF33" s="77">
        <f t="shared" si="10"/>
        <v>4</v>
      </c>
      <c r="BG33" s="76">
        <f t="shared" si="11"/>
        <v>1</v>
      </c>
      <c r="BH33" t="str">
        <f t="shared" si="12"/>
        <v/>
      </c>
      <c r="BI33" s="340" t="e">
        <f>IF(Q33="-","-",VLOOKUP($A33,KALPit!$A$10:$AY$1193,BI$9,FALSE)-Q33)</f>
        <v>#N/A</v>
      </c>
      <c r="BJ33" s="340" t="e">
        <f>IF(R33="-","-",VLOOKUP($A33,KALPit!$A$10:$AY$1193,BJ$9,FALSE)-R33)</f>
        <v>#N/A</v>
      </c>
      <c r="BK33" s="340" t="e">
        <f>IF(S33="-","-",VLOOKUP($A33,KALPit!$A$10:$AY$1193,BK$9,FALSE)-S33)</f>
        <v>#N/A</v>
      </c>
      <c r="BL33" s="340" t="e">
        <f>IF(T33="-","-",VLOOKUP($A33,KALPit!$A$10:$AY$1193,BL$9,FALSE)-T33)</f>
        <v>#N/A</v>
      </c>
      <c r="BM33" s="340" t="e">
        <f>IF(U33="-","-",VLOOKUP($A33,KALPit!$A$10:$AY$1193,BM$9,FALSE)-U33)</f>
        <v>#N/A</v>
      </c>
      <c r="BN33" s="340" t="e">
        <f>IF(V33="-","-",VLOOKUP($A33,KALPit!$A$10:$AY$1193,BN$9,FALSE)-V33)</f>
        <v>#N/A</v>
      </c>
      <c r="BO33" s="340" t="e">
        <f>IF(W33="-","-",VLOOKUP($A33,KALPit!$A$10:$AY$1193,BO$9,FALSE)-W33)</f>
        <v>#N/A</v>
      </c>
      <c r="BP33" s="340" t="e">
        <f>IF(X33="-","-",VLOOKUP($A33,KALPit!$A$10:$AY$1193,BP$9,FALSE)-X33)</f>
        <v>#N/A</v>
      </c>
      <c r="BQ33" s="340" t="e">
        <f>IF(Y33="-","-",VLOOKUP($A33,KALPit!$A$10:$AY$1193,BQ$9,FALSE)-Y33)</f>
        <v>#N/A</v>
      </c>
      <c r="BR33" s="340" t="e">
        <f>IF(Z33="-","-",VLOOKUP($A33,KALPit!$A$10:$AY$1193,BR$9,FALSE)-Z33)</f>
        <v>#N/A</v>
      </c>
      <c r="BS33" s="340" t="str">
        <f>IF(AA33="-","-",VLOOKUP($A33,KALPit!$A$10:$AY$1193,BS$9,FALSE)-AA33)</f>
        <v>-</v>
      </c>
      <c r="BT33" s="340" t="str">
        <f>IF(AB33="-","-",VLOOKUP($A33,KALPit!$A$10:$AY$1193,BT$9,FALSE)-AB33)</f>
        <v>-</v>
      </c>
      <c r="BU33" s="340" t="e">
        <f>IF(AC33="-","-",VLOOKUP($A33,KALPit!$A$10:$AY$1193,BU$9,FALSE)-AC33)</f>
        <v>#N/A</v>
      </c>
      <c r="BV33" s="340" t="e">
        <f>IF(AD33="-","-",VLOOKUP($A33,KALPit!$A$10:$AY$1193,BV$9,FALSE)-AD33)</f>
        <v>#N/A</v>
      </c>
      <c r="BW33" s="340" t="str">
        <f>IF(AE33="-","-",VLOOKUP($A33,KALPit!$A$10:$AY$1193,BW$9,FALSE)-AE33)</f>
        <v>-</v>
      </c>
      <c r="BX33" s="340" t="str">
        <f>IF(AF33="-","-",VLOOKUP($A33,KALPit!$A$10:$AY$1193,BX$9,FALSE)-AF33)</f>
        <v>-</v>
      </c>
      <c r="BY33" s="340" t="str">
        <f>IF(AG33="-","-",VLOOKUP($A33,KALPit!$A$10:$AY$1193,BY$9,FALSE)-AG33)</f>
        <v>-</v>
      </c>
      <c r="BZ33" s="340" t="str">
        <f>IF(AH33="-","-",VLOOKUP($A33,KALPit!$A$10:$AY$1193,BZ$9,FALSE)-AH33)</f>
        <v>-</v>
      </c>
      <c r="CA33" s="340" t="str">
        <f>IF(AI33="-","-",VLOOKUP($A33,KALPit!$A$10:$AY$1193,CA$9,FALSE)-AI33)</f>
        <v>-</v>
      </c>
      <c r="CB33" s="340" t="str">
        <f>IF(AJ33="-","-",VLOOKUP($A33,KALPit!$A$10:$AY$1193,CB$9,FALSE)-AJ33)</f>
        <v>-</v>
      </c>
      <c r="CC33" s="340" t="e">
        <f>IF(AK33="-","-",VLOOKUP($A33,KALPit!$A$10:$AY$1193,CC$9,FALSE)-AK33)</f>
        <v>#N/A</v>
      </c>
      <c r="CD33" s="340" t="e">
        <f>IF(AL33="-","-",VLOOKUP($A33,KALPit!$A$10:$AY$1193,CD$9,FALSE)-AL33)</f>
        <v>#N/A</v>
      </c>
      <c r="CE33" s="340" t="str">
        <f>IF(AM33="-","-",VLOOKUP($A33,KALPit!$A$10:$AY$1193,CE$9,FALSE)-AM33)</f>
        <v>-</v>
      </c>
      <c r="CF33" s="340" t="str">
        <f>IF(AN33="-","-",VLOOKUP($A33,KALPit!$A$10:$AY$1193,CF$9,FALSE)-AN33)</f>
        <v>-</v>
      </c>
      <c r="CG33" s="340" t="str">
        <f>IF(AO33="-","-",VLOOKUP($A33,KALPit!$A$10:$AY$1193,CG$9,FALSE)-AO33)</f>
        <v>-</v>
      </c>
      <c r="CH33" s="340" t="str">
        <f>IF(AP33="-","-",VLOOKUP($A33,KALPit!$A$10:$AY$1193,CH$9,FALSE)-AP33)</f>
        <v>-</v>
      </c>
      <c r="CI33" s="340" t="str">
        <f>IF(AQ33="-","-",VLOOKUP($A33,KALPit!$A$10:$AY$1193,CI$9,FALSE)-AQ33)</f>
        <v>-</v>
      </c>
      <c r="CJ33" s="340" t="str">
        <f>IF(AR33="-","-",VLOOKUP($A33,KALPit!$A$10:$AY$1193,CJ$9,FALSE)-AR33)</f>
        <v>-</v>
      </c>
      <c r="CK33" s="340" t="str">
        <f>IF(AS33="-","-",VLOOKUP($A33,KALPit!$A$10:$AY$1193,CK$9,FALSE)-AS33)</f>
        <v>-</v>
      </c>
      <c r="CL33" s="340" t="str">
        <f>IF(AT33="-","-",VLOOKUP($A33,KALPit!$A$10:$AY$1193,CL$9,FALSE)-AT33)</f>
        <v>-</v>
      </c>
      <c r="CM33" t="e">
        <f t="shared" si="13"/>
        <v>#N/A</v>
      </c>
    </row>
    <row r="34" spans="1:91" x14ac:dyDescent="0.25">
      <c r="A34" s="339" t="str">
        <f t="shared" si="14"/>
        <v>Tetsunori Ueno</v>
      </c>
      <c r="B34" s="339"/>
      <c r="C34" s="339"/>
      <c r="D34" s="339" t="str">
        <f t="shared" si="15"/>
        <v>K</v>
      </c>
      <c r="E34" t="s">
        <v>99</v>
      </c>
      <c r="F34" t="s">
        <v>845</v>
      </c>
      <c r="G34" s="339" t="s">
        <v>846</v>
      </c>
      <c r="H34" t="s">
        <v>553</v>
      </c>
      <c r="I34" t="s">
        <v>200</v>
      </c>
      <c r="J34">
        <v>22</v>
      </c>
      <c r="K34" t="s">
        <v>94</v>
      </c>
      <c r="L34" s="210" t="s">
        <v>94</v>
      </c>
      <c r="M34" t="s">
        <v>40</v>
      </c>
      <c r="N34" t="s">
        <v>40</v>
      </c>
      <c r="O34" t="s">
        <v>214</v>
      </c>
      <c r="P34" s="210" t="s">
        <v>214</v>
      </c>
      <c r="Q34">
        <v>5</v>
      </c>
      <c r="R34">
        <v>1</v>
      </c>
      <c r="S34" s="210">
        <v>4</v>
      </c>
      <c r="T34">
        <v>6</v>
      </c>
      <c r="U34">
        <v>1</v>
      </c>
      <c r="V34" s="210">
        <v>5</v>
      </c>
      <c r="W34">
        <v>6</v>
      </c>
      <c r="X34">
        <v>7</v>
      </c>
      <c r="Y34">
        <v>1</v>
      </c>
      <c r="Z34">
        <v>4</v>
      </c>
      <c r="AA34" t="s">
        <v>35</v>
      </c>
      <c r="AB34" t="s">
        <v>35</v>
      </c>
      <c r="AC34" t="s">
        <v>35</v>
      </c>
      <c r="AD34" t="s">
        <v>35</v>
      </c>
      <c r="AE34">
        <v>5</v>
      </c>
      <c r="AF34">
        <v>5</v>
      </c>
      <c r="AG34" t="s">
        <v>35</v>
      </c>
      <c r="AH34" t="s">
        <v>35</v>
      </c>
      <c r="AI34" t="s">
        <v>35</v>
      </c>
      <c r="AJ34" t="s">
        <v>35</v>
      </c>
      <c r="AK34" t="s">
        <v>35</v>
      </c>
      <c r="AL34" t="s">
        <v>35</v>
      </c>
      <c r="AM34" t="s">
        <v>35</v>
      </c>
      <c r="AN34" t="s">
        <v>35</v>
      </c>
      <c r="AO34" t="s">
        <v>35</v>
      </c>
      <c r="AP34" t="s">
        <v>35</v>
      </c>
      <c r="AQ34" t="s">
        <v>35</v>
      </c>
      <c r="AR34" t="s">
        <v>35</v>
      </c>
      <c r="AS34" t="s">
        <v>35</v>
      </c>
      <c r="AT34" s="210" t="s">
        <v>35</v>
      </c>
      <c r="AU34" t="s">
        <v>7</v>
      </c>
      <c r="AV34">
        <v>10</v>
      </c>
      <c r="AW34" s="11" t="s">
        <v>50</v>
      </c>
      <c r="AX34" s="78" t="s">
        <v>35</v>
      </c>
      <c r="AY34" s="210">
        <v>0</v>
      </c>
      <c r="AZ34" s="6">
        <f t="shared" si="4"/>
        <v>3.8333333333333335</v>
      </c>
      <c r="BA34" s="9" t="str">
        <f t="shared" si="5"/>
        <v>Minors</v>
      </c>
      <c r="BB34" s="9">
        <f t="shared" si="6"/>
        <v>4.5</v>
      </c>
      <c r="BC34" s="9" t="str">
        <f t="shared" si="7"/>
        <v>Bench</v>
      </c>
      <c r="BD34" s="9">
        <f t="shared" si="8"/>
        <v>4.5</v>
      </c>
      <c r="BE34" s="9" t="str">
        <f t="shared" si="9"/>
        <v>Bench</v>
      </c>
      <c r="BF34" s="77">
        <f t="shared" si="10"/>
        <v>3</v>
      </c>
      <c r="BG34" s="76">
        <f t="shared" si="11"/>
        <v>1</v>
      </c>
      <c r="BH34" t="str">
        <f t="shared" si="12"/>
        <v/>
      </c>
      <c r="BI34" s="340">
        <f>IF(Q34="-","-",VLOOKUP($A34,KALPit!$A$10:$AY$1193,BI$9,FALSE)-Q34)</f>
        <v>-1</v>
      </c>
      <c r="BJ34" s="340">
        <f>IF(R34="-","-",VLOOKUP($A34,KALPit!$A$10:$AY$1193,BJ$9,FALSE)-R34)</f>
        <v>0</v>
      </c>
      <c r="BK34" s="340">
        <f>IF(S34="-","-",VLOOKUP($A34,KALPit!$A$10:$AY$1193,BK$9,FALSE)-S34)</f>
        <v>0</v>
      </c>
      <c r="BL34" s="340">
        <f>IF(T34="-","-",VLOOKUP($A34,KALPit!$A$10:$AY$1193,BL$9,FALSE)-T34)</f>
        <v>-1</v>
      </c>
      <c r="BM34" s="340">
        <f>IF(U34="-","-",VLOOKUP($A34,KALPit!$A$10:$AY$1193,BM$9,FALSE)-U34)</f>
        <v>0</v>
      </c>
      <c r="BN34" s="340">
        <f>IF(V34="-","-",VLOOKUP($A34,KALPit!$A$10:$AY$1193,BN$9,FALSE)-V34)</f>
        <v>1</v>
      </c>
      <c r="BO34" s="340">
        <f>IF(W34="-","-",VLOOKUP($A34,KALPit!$A$10:$AY$1193,BO$9,FALSE)-W34)</f>
        <v>1</v>
      </c>
      <c r="BP34" s="340">
        <f>IF(X34="-","-",VLOOKUP($A34,KALPit!$A$10:$AY$1193,BP$9,FALSE)-X34)</f>
        <v>0</v>
      </c>
      <c r="BQ34" s="340">
        <f>IF(Y34="-","-",VLOOKUP($A34,KALPit!$A$10:$AY$1193,BQ$9,FALSE)-Y34)</f>
        <v>0</v>
      </c>
      <c r="BR34" s="340">
        <f>IF(Z34="-","-",VLOOKUP($A34,KALPit!$A$10:$AY$1193,BR$9,FALSE)-Z34)</f>
        <v>-1</v>
      </c>
      <c r="BS34" s="340" t="str">
        <f>IF(AA34="-","-",VLOOKUP($A34,KALPit!$A$10:$AY$1193,BS$9,FALSE)-AA34)</f>
        <v>-</v>
      </c>
      <c r="BT34" s="340" t="str">
        <f>IF(AB34="-","-",VLOOKUP($A34,KALPit!$A$10:$AY$1193,BT$9,FALSE)-AB34)</f>
        <v>-</v>
      </c>
      <c r="BU34" s="340" t="str">
        <f>IF(AC34="-","-",VLOOKUP($A34,KALPit!$A$10:$AY$1193,BU$9,FALSE)-AC34)</f>
        <v>-</v>
      </c>
      <c r="BV34" s="340" t="str">
        <f>IF(AD34="-","-",VLOOKUP($A34,KALPit!$A$10:$AY$1193,BV$9,FALSE)-AD34)</f>
        <v>-</v>
      </c>
      <c r="BW34" s="340">
        <f>IF(AE34="-","-",VLOOKUP($A34,KALPit!$A$10:$AY$1193,BW$9,FALSE)-AE34)</f>
        <v>0</v>
      </c>
      <c r="BX34" s="340">
        <f>IF(AF34="-","-",VLOOKUP($A34,KALPit!$A$10:$AY$1193,BX$9,FALSE)-AF34)</f>
        <v>0</v>
      </c>
      <c r="BY34" s="340" t="str">
        <f>IF(AG34="-","-",VLOOKUP($A34,KALPit!$A$10:$AY$1193,BY$9,FALSE)-AG34)</f>
        <v>-</v>
      </c>
      <c r="BZ34" s="340" t="str">
        <f>IF(AH34="-","-",VLOOKUP($A34,KALPit!$A$10:$AY$1193,BZ$9,FALSE)-AH34)</f>
        <v>-</v>
      </c>
      <c r="CA34" s="340" t="str">
        <f>IF(AI34="-","-",VLOOKUP($A34,KALPit!$A$10:$AY$1193,CA$9,FALSE)-AI34)</f>
        <v>-</v>
      </c>
      <c r="CB34" s="340" t="str">
        <f>IF(AJ34="-","-",VLOOKUP($A34,KALPit!$A$10:$AY$1193,CB$9,FALSE)-AJ34)</f>
        <v>-</v>
      </c>
      <c r="CC34" s="340" t="str">
        <f>IF(AK34="-","-",VLOOKUP($A34,KALPit!$A$10:$AY$1193,CC$9,FALSE)-AK34)</f>
        <v>-</v>
      </c>
      <c r="CD34" s="340" t="str">
        <f>IF(AL34="-","-",VLOOKUP($A34,KALPit!$A$10:$AY$1193,CD$9,FALSE)-AL34)</f>
        <v>-</v>
      </c>
      <c r="CE34" s="340" t="str">
        <f>IF(AM34="-","-",VLOOKUP($A34,KALPit!$A$10:$AY$1193,CE$9,FALSE)-AM34)</f>
        <v>-</v>
      </c>
      <c r="CF34" s="340" t="str">
        <f>IF(AN34="-","-",VLOOKUP($A34,KALPit!$A$10:$AY$1193,CF$9,FALSE)-AN34)</f>
        <v>-</v>
      </c>
      <c r="CG34" s="340" t="str">
        <f>IF(AO34="-","-",VLOOKUP($A34,KALPit!$A$10:$AY$1193,CG$9,FALSE)-AO34)</f>
        <v>-</v>
      </c>
      <c r="CH34" s="340" t="str">
        <f>IF(AP34="-","-",VLOOKUP($A34,KALPit!$A$10:$AY$1193,CH$9,FALSE)-AP34)</f>
        <v>-</v>
      </c>
      <c r="CI34" s="340" t="str">
        <f>IF(AQ34="-","-",VLOOKUP($A34,KALPit!$A$10:$AY$1193,CI$9,FALSE)-AQ34)</f>
        <v>-</v>
      </c>
      <c r="CJ34" s="340" t="str">
        <f>IF(AR34="-","-",VLOOKUP($A34,KALPit!$A$10:$AY$1193,CJ$9,FALSE)-AR34)</f>
        <v>-</v>
      </c>
      <c r="CK34" s="340" t="str">
        <f>IF(AS34="-","-",VLOOKUP($A34,KALPit!$A$10:$AY$1193,CK$9,FALSE)-AS34)</f>
        <v>-</v>
      </c>
      <c r="CL34" s="340" t="str">
        <f>IF(AT34="-","-",VLOOKUP($A34,KALPit!$A$10:$AY$1193,CL$9,FALSE)-AT34)</f>
        <v>-</v>
      </c>
      <c r="CM34">
        <f t="shared" si="13"/>
        <v>-1</v>
      </c>
    </row>
    <row r="35" spans="1:91" x14ac:dyDescent="0.25">
      <c r="A35" s="339" t="str">
        <f t="shared" si="14"/>
        <v>Joey Angus</v>
      </c>
      <c r="B35" s="339"/>
      <c r="C35" s="339"/>
      <c r="D35" s="339" t="str">
        <f t="shared" si="15"/>
        <v>K</v>
      </c>
      <c r="E35" t="s">
        <v>99</v>
      </c>
      <c r="F35" t="s">
        <v>536</v>
      </c>
      <c r="G35" s="339" t="s">
        <v>537</v>
      </c>
      <c r="H35" t="s">
        <v>553</v>
      </c>
      <c r="I35" t="s">
        <v>200</v>
      </c>
      <c r="J35">
        <v>22</v>
      </c>
      <c r="K35" t="s">
        <v>96</v>
      </c>
      <c r="L35" s="210" t="s">
        <v>94</v>
      </c>
      <c r="M35" t="s">
        <v>40</v>
      </c>
      <c r="N35" t="s">
        <v>40</v>
      </c>
      <c r="O35" t="s">
        <v>214</v>
      </c>
      <c r="P35" s="210" t="s">
        <v>214</v>
      </c>
      <c r="Q35">
        <v>4</v>
      </c>
      <c r="R35">
        <v>2</v>
      </c>
      <c r="S35" s="210">
        <v>2</v>
      </c>
      <c r="T35">
        <v>6</v>
      </c>
      <c r="U35">
        <v>2</v>
      </c>
      <c r="V35" s="210">
        <v>2</v>
      </c>
      <c r="W35">
        <v>6</v>
      </c>
      <c r="X35">
        <v>7</v>
      </c>
      <c r="Y35" t="s">
        <v>35</v>
      </c>
      <c r="Z35" t="s">
        <v>35</v>
      </c>
      <c r="AA35">
        <v>4</v>
      </c>
      <c r="AB35">
        <v>7</v>
      </c>
      <c r="AC35" t="s">
        <v>35</v>
      </c>
      <c r="AD35" t="s">
        <v>35</v>
      </c>
      <c r="AE35" t="s">
        <v>35</v>
      </c>
      <c r="AF35" t="s">
        <v>35</v>
      </c>
      <c r="AG35" t="s">
        <v>35</v>
      </c>
      <c r="AH35" t="s">
        <v>35</v>
      </c>
      <c r="AI35" t="s">
        <v>35</v>
      </c>
      <c r="AJ35" t="s">
        <v>35</v>
      </c>
      <c r="AK35" t="s">
        <v>35</v>
      </c>
      <c r="AL35" t="s">
        <v>35</v>
      </c>
      <c r="AM35" t="s">
        <v>35</v>
      </c>
      <c r="AN35" t="s">
        <v>35</v>
      </c>
      <c r="AO35" t="s">
        <v>35</v>
      </c>
      <c r="AP35" t="s">
        <v>35</v>
      </c>
      <c r="AQ35" t="s">
        <v>35</v>
      </c>
      <c r="AR35" t="s">
        <v>35</v>
      </c>
      <c r="AS35" t="s">
        <v>35</v>
      </c>
      <c r="AT35" s="210" t="s">
        <v>35</v>
      </c>
      <c r="AU35" t="s">
        <v>7</v>
      </c>
      <c r="AV35">
        <v>7</v>
      </c>
      <c r="AW35" s="11" t="s">
        <v>453</v>
      </c>
      <c r="AX35" s="78" t="s">
        <v>35</v>
      </c>
      <c r="AY35" s="210">
        <v>0</v>
      </c>
      <c r="AZ35" s="6">
        <f t="shared" si="4"/>
        <v>3.1666666666666665</v>
      </c>
      <c r="BA35" s="9" t="str">
        <f t="shared" si="5"/>
        <v>Minors</v>
      </c>
      <c r="BB35" s="9">
        <f t="shared" si="6"/>
        <v>3.8333333333333335</v>
      </c>
      <c r="BC35" s="9" t="str">
        <f t="shared" si="7"/>
        <v>Minors</v>
      </c>
      <c r="BD35" s="9">
        <f t="shared" si="8"/>
        <v>3.8333333333333335</v>
      </c>
      <c r="BE35" s="9" t="str">
        <f t="shared" si="9"/>
        <v>Minors</v>
      </c>
      <c r="BF35" s="77">
        <f t="shared" si="10"/>
        <v>2</v>
      </c>
      <c r="BG35" s="76">
        <f t="shared" si="11"/>
        <v>1.5</v>
      </c>
      <c r="BH35" t="str">
        <f t="shared" si="12"/>
        <v/>
      </c>
      <c r="BI35" s="340">
        <f>IF(Q35="-","-",VLOOKUP($A35,KALPit!$A$10:$AY$1193,BI$9,FALSE)-Q35)</f>
        <v>0</v>
      </c>
      <c r="BJ35" s="340">
        <f>IF(R35="-","-",VLOOKUP($A35,KALPit!$A$10:$AY$1193,BJ$9,FALSE)-R35)</f>
        <v>0</v>
      </c>
      <c r="BK35" s="340">
        <f>IF(S35="-","-",VLOOKUP($A35,KALPit!$A$10:$AY$1193,BK$9,FALSE)-S35)</f>
        <v>0</v>
      </c>
      <c r="BL35" s="340">
        <f>IF(T35="-","-",VLOOKUP($A35,KALPit!$A$10:$AY$1193,BL$9,FALSE)-T35)</f>
        <v>0</v>
      </c>
      <c r="BM35" s="340">
        <f>IF(U35="-","-",VLOOKUP($A35,KALPit!$A$10:$AY$1193,BM$9,FALSE)-U35)</f>
        <v>0</v>
      </c>
      <c r="BN35" s="340">
        <f>IF(V35="-","-",VLOOKUP($A35,KALPit!$A$10:$AY$1193,BN$9,FALSE)-V35)</f>
        <v>0</v>
      </c>
      <c r="BO35" s="340">
        <f>IF(W35="-","-",VLOOKUP($A35,KALPit!$A$10:$AY$1193,BO$9,FALSE)-W35)</f>
        <v>1</v>
      </c>
      <c r="BP35" s="340">
        <f>IF(X35="-","-",VLOOKUP($A35,KALPit!$A$10:$AY$1193,BP$9,FALSE)-X35)</f>
        <v>0</v>
      </c>
      <c r="BQ35" s="340" t="str">
        <f>IF(Y35="-","-",VLOOKUP($A35,KALPit!$A$10:$AY$1193,BQ$9,FALSE)-Y35)</f>
        <v>-</v>
      </c>
      <c r="BR35" s="340" t="str">
        <f>IF(Z35="-","-",VLOOKUP($A35,KALPit!$A$10:$AY$1193,BR$9,FALSE)-Z35)</f>
        <v>-</v>
      </c>
      <c r="BS35" s="340">
        <f>IF(AA35="-","-",VLOOKUP($A35,KALPit!$A$10:$AY$1193,BS$9,FALSE)-AA35)</f>
        <v>0</v>
      </c>
      <c r="BT35" s="340">
        <f>IF(AB35="-","-",VLOOKUP($A35,KALPit!$A$10:$AY$1193,BT$9,FALSE)-AB35)</f>
        <v>0</v>
      </c>
      <c r="BU35" s="340" t="str">
        <f>IF(AC35="-","-",VLOOKUP($A35,KALPit!$A$10:$AY$1193,BU$9,FALSE)-AC35)</f>
        <v>-</v>
      </c>
      <c r="BV35" s="340" t="str">
        <f>IF(AD35="-","-",VLOOKUP($A35,KALPit!$A$10:$AY$1193,BV$9,FALSE)-AD35)</f>
        <v>-</v>
      </c>
      <c r="BW35" s="340" t="str">
        <f>IF(AE35="-","-",VLOOKUP($A35,KALPit!$A$10:$AY$1193,BW$9,FALSE)-AE35)</f>
        <v>-</v>
      </c>
      <c r="BX35" s="340" t="str">
        <f>IF(AF35="-","-",VLOOKUP($A35,KALPit!$A$10:$AY$1193,BX$9,FALSE)-AF35)</f>
        <v>-</v>
      </c>
      <c r="BY35" s="340" t="str">
        <f>IF(AG35="-","-",VLOOKUP($A35,KALPit!$A$10:$AY$1193,BY$9,FALSE)-AG35)</f>
        <v>-</v>
      </c>
      <c r="BZ35" s="340" t="str">
        <f>IF(AH35="-","-",VLOOKUP($A35,KALPit!$A$10:$AY$1193,BZ$9,FALSE)-AH35)</f>
        <v>-</v>
      </c>
      <c r="CA35" s="340" t="str">
        <f>IF(AI35="-","-",VLOOKUP($A35,KALPit!$A$10:$AY$1193,CA$9,FALSE)-AI35)</f>
        <v>-</v>
      </c>
      <c r="CB35" s="340" t="str">
        <f>IF(AJ35="-","-",VLOOKUP($A35,KALPit!$A$10:$AY$1193,CB$9,FALSE)-AJ35)</f>
        <v>-</v>
      </c>
      <c r="CC35" s="340" t="str">
        <f>IF(AK35="-","-",VLOOKUP($A35,KALPit!$A$10:$AY$1193,CC$9,FALSE)-AK35)</f>
        <v>-</v>
      </c>
      <c r="CD35" s="340" t="str">
        <f>IF(AL35="-","-",VLOOKUP($A35,KALPit!$A$10:$AY$1193,CD$9,FALSE)-AL35)</f>
        <v>-</v>
      </c>
      <c r="CE35" s="340" t="str">
        <f>IF(AM35="-","-",VLOOKUP($A35,KALPit!$A$10:$AY$1193,CE$9,FALSE)-AM35)</f>
        <v>-</v>
      </c>
      <c r="CF35" s="340" t="str">
        <f>IF(AN35="-","-",VLOOKUP($A35,KALPit!$A$10:$AY$1193,CF$9,FALSE)-AN35)</f>
        <v>-</v>
      </c>
      <c r="CG35" s="340" t="str">
        <f>IF(AO35="-","-",VLOOKUP($A35,KALPit!$A$10:$AY$1193,CG$9,FALSE)-AO35)</f>
        <v>-</v>
      </c>
      <c r="CH35" s="340" t="str">
        <f>IF(AP35="-","-",VLOOKUP($A35,KALPit!$A$10:$AY$1193,CH$9,FALSE)-AP35)</f>
        <v>-</v>
      </c>
      <c r="CI35" s="340" t="str">
        <f>IF(AQ35="-","-",VLOOKUP($A35,KALPit!$A$10:$AY$1193,CI$9,FALSE)-AQ35)</f>
        <v>-</v>
      </c>
      <c r="CJ35" s="340" t="str">
        <f>IF(AR35="-","-",VLOOKUP($A35,KALPit!$A$10:$AY$1193,CJ$9,FALSE)-AR35)</f>
        <v>-</v>
      </c>
      <c r="CK35" s="340" t="str">
        <f>IF(AS35="-","-",VLOOKUP($A35,KALPit!$A$10:$AY$1193,CK$9,FALSE)-AS35)</f>
        <v>-</v>
      </c>
      <c r="CL35" s="340" t="str">
        <f>IF(AT35="-","-",VLOOKUP($A35,KALPit!$A$10:$AY$1193,CL$9,FALSE)-AT35)</f>
        <v>-</v>
      </c>
      <c r="CM35">
        <f t="shared" si="13"/>
        <v>1</v>
      </c>
    </row>
    <row r="36" spans="1:91" x14ac:dyDescent="0.25">
      <c r="A36" s="339" t="str">
        <f t="shared" si="14"/>
        <v>Simon Barriault</v>
      </c>
      <c r="B36" s="339"/>
      <c r="C36" s="339"/>
      <c r="D36" s="339" t="str">
        <f t="shared" si="15"/>
        <v>K</v>
      </c>
      <c r="E36" t="s">
        <v>13</v>
      </c>
      <c r="F36" t="s">
        <v>477</v>
      </c>
      <c r="G36" s="339" t="s">
        <v>554</v>
      </c>
      <c r="H36" t="s">
        <v>553</v>
      </c>
      <c r="I36" t="s">
        <v>200</v>
      </c>
      <c r="J36">
        <v>20</v>
      </c>
      <c r="K36" t="s">
        <v>93</v>
      </c>
      <c r="L36" s="210" t="s">
        <v>94</v>
      </c>
      <c r="M36" t="s">
        <v>40</v>
      </c>
      <c r="N36" t="s">
        <v>40</v>
      </c>
      <c r="O36" t="s">
        <v>215</v>
      </c>
      <c r="P36" s="210" t="s">
        <v>214</v>
      </c>
      <c r="Q36">
        <v>4</v>
      </c>
      <c r="R36">
        <v>2</v>
      </c>
      <c r="S36" s="210">
        <v>1</v>
      </c>
      <c r="T36">
        <v>5</v>
      </c>
      <c r="U36">
        <v>2</v>
      </c>
      <c r="V36" s="210">
        <v>2</v>
      </c>
      <c r="W36">
        <v>4</v>
      </c>
      <c r="X36">
        <v>4</v>
      </c>
      <c r="Y36">
        <v>5</v>
      </c>
      <c r="Z36">
        <v>7</v>
      </c>
      <c r="AA36" t="s">
        <v>35</v>
      </c>
      <c r="AB36" t="s">
        <v>35</v>
      </c>
      <c r="AC36" t="s">
        <v>35</v>
      </c>
      <c r="AD36" t="s">
        <v>35</v>
      </c>
      <c r="AE36" t="s">
        <v>35</v>
      </c>
      <c r="AF36" t="s">
        <v>35</v>
      </c>
      <c r="AG36" t="s">
        <v>35</v>
      </c>
      <c r="AH36" t="s">
        <v>35</v>
      </c>
      <c r="AI36">
        <v>5</v>
      </c>
      <c r="AJ36">
        <v>5</v>
      </c>
      <c r="AK36" t="s">
        <v>35</v>
      </c>
      <c r="AL36" t="s">
        <v>35</v>
      </c>
      <c r="AM36" t="s">
        <v>35</v>
      </c>
      <c r="AN36" t="s">
        <v>35</v>
      </c>
      <c r="AO36" t="s">
        <v>35</v>
      </c>
      <c r="AP36" t="s">
        <v>35</v>
      </c>
      <c r="AQ36" t="s">
        <v>35</v>
      </c>
      <c r="AR36" t="s">
        <v>35</v>
      </c>
      <c r="AS36" t="s">
        <v>35</v>
      </c>
      <c r="AT36" s="210" t="s">
        <v>35</v>
      </c>
      <c r="AU36" t="s">
        <v>459</v>
      </c>
      <c r="AV36">
        <v>10</v>
      </c>
      <c r="AW36" s="11" t="s">
        <v>50</v>
      </c>
      <c r="AX36" s="78" t="s">
        <v>35</v>
      </c>
      <c r="AY36" s="210">
        <v>0</v>
      </c>
      <c r="AZ36" s="6">
        <f t="shared" si="4"/>
        <v>2.5833333333333335</v>
      </c>
      <c r="BA36" s="9" t="str">
        <f t="shared" si="5"/>
        <v>Minors</v>
      </c>
      <c r="BB36" s="9">
        <f t="shared" si="6"/>
        <v>3.5</v>
      </c>
      <c r="BC36" s="9" t="str">
        <f t="shared" si="7"/>
        <v>Minors</v>
      </c>
      <c r="BD36" s="9">
        <f t="shared" si="8"/>
        <v>3.5</v>
      </c>
      <c r="BE36" s="9" t="str">
        <f t="shared" si="9"/>
        <v>Minors</v>
      </c>
      <c r="BF36" s="77">
        <f t="shared" si="10"/>
        <v>3</v>
      </c>
      <c r="BG36" s="76">
        <f t="shared" si="11"/>
        <v>0.5</v>
      </c>
      <c r="BH36" t="str">
        <f t="shared" si="12"/>
        <v/>
      </c>
      <c r="BI36" s="340" t="e">
        <f>IF(Q36="-","-",VLOOKUP($A36,KALPit!$A$10:$AY$1193,BI$9,FALSE)-Q36)</f>
        <v>#N/A</v>
      </c>
      <c r="BJ36" s="340" t="e">
        <f>IF(R36="-","-",VLOOKUP($A36,KALPit!$A$10:$AY$1193,BJ$9,FALSE)-R36)</f>
        <v>#N/A</v>
      </c>
      <c r="BK36" s="340" t="e">
        <f>IF(S36="-","-",VLOOKUP($A36,KALPit!$A$10:$AY$1193,BK$9,FALSE)-S36)</f>
        <v>#N/A</v>
      </c>
      <c r="BL36" s="340" t="e">
        <f>IF(T36="-","-",VLOOKUP($A36,KALPit!$A$10:$AY$1193,BL$9,FALSE)-T36)</f>
        <v>#N/A</v>
      </c>
      <c r="BM36" s="340" t="e">
        <f>IF(U36="-","-",VLOOKUP($A36,KALPit!$A$10:$AY$1193,BM$9,FALSE)-U36)</f>
        <v>#N/A</v>
      </c>
      <c r="BN36" s="340" t="e">
        <f>IF(V36="-","-",VLOOKUP($A36,KALPit!$A$10:$AY$1193,BN$9,FALSE)-V36)</f>
        <v>#N/A</v>
      </c>
      <c r="BO36" s="340" t="e">
        <f>IF(W36="-","-",VLOOKUP($A36,KALPit!$A$10:$AY$1193,BO$9,FALSE)-W36)</f>
        <v>#N/A</v>
      </c>
      <c r="BP36" s="340" t="e">
        <f>IF(X36="-","-",VLOOKUP($A36,KALPit!$A$10:$AY$1193,BP$9,FALSE)-X36)</f>
        <v>#N/A</v>
      </c>
      <c r="BQ36" s="340" t="e">
        <f>IF(Y36="-","-",VLOOKUP($A36,KALPit!$A$10:$AY$1193,BQ$9,FALSE)-Y36)</f>
        <v>#N/A</v>
      </c>
      <c r="BR36" s="340" t="e">
        <f>IF(Z36="-","-",VLOOKUP($A36,KALPit!$A$10:$AY$1193,BR$9,FALSE)-Z36)</f>
        <v>#N/A</v>
      </c>
      <c r="BS36" s="340" t="str">
        <f>IF(AA36="-","-",VLOOKUP($A36,KALPit!$A$10:$AY$1193,BS$9,FALSE)-AA36)</f>
        <v>-</v>
      </c>
      <c r="BT36" s="340" t="str">
        <f>IF(AB36="-","-",VLOOKUP($A36,KALPit!$A$10:$AY$1193,BT$9,FALSE)-AB36)</f>
        <v>-</v>
      </c>
      <c r="BU36" s="340" t="str">
        <f>IF(AC36="-","-",VLOOKUP($A36,KALPit!$A$10:$AY$1193,BU$9,FALSE)-AC36)</f>
        <v>-</v>
      </c>
      <c r="BV36" s="340" t="str">
        <f>IF(AD36="-","-",VLOOKUP($A36,KALPit!$A$10:$AY$1193,BV$9,FALSE)-AD36)</f>
        <v>-</v>
      </c>
      <c r="BW36" s="340" t="str">
        <f>IF(AE36="-","-",VLOOKUP($A36,KALPit!$A$10:$AY$1193,BW$9,FALSE)-AE36)</f>
        <v>-</v>
      </c>
      <c r="BX36" s="340" t="str">
        <f>IF(AF36="-","-",VLOOKUP($A36,KALPit!$A$10:$AY$1193,BX$9,FALSE)-AF36)</f>
        <v>-</v>
      </c>
      <c r="BY36" s="340" t="str">
        <f>IF(AG36="-","-",VLOOKUP($A36,KALPit!$A$10:$AY$1193,BY$9,FALSE)-AG36)</f>
        <v>-</v>
      </c>
      <c r="BZ36" s="340" t="str">
        <f>IF(AH36="-","-",VLOOKUP($A36,KALPit!$A$10:$AY$1193,BZ$9,FALSE)-AH36)</f>
        <v>-</v>
      </c>
      <c r="CA36" s="340" t="e">
        <f>IF(AI36="-","-",VLOOKUP($A36,KALPit!$A$10:$AY$1193,CA$9,FALSE)-AI36)</f>
        <v>#N/A</v>
      </c>
      <c r="CB36" s="340" t="e">
        <f>IF(AJ36="-","-",VLOOKUP($A36,KALPit!$A$10:$AY$1193,CB$9,FALSE)-AJ36)</f>
        <v>#N/A</v>
      </c>
      <c r="CC36" s="340" t="str">
        <f>IF(AK36="-","-",VLOOKUP($A36,KALPit!$A$10:$AY$1193,CC$9,FALSE)-AK36)</f>
        <v>-</v>
      </c>
      <c r="CD36" s="340" t="str">
        <f>IF(AL36="-","-",VLOOKUP($A36,KALPit!$A$10:$AY$1193,CD$9,FALSE)-AL36)</f>
        <v>-</v>
      </c>
      <c r="CE36" s="340" t="str">
        <f>IF(AM36="-","-",VLOOKUP($A36,KALPit!$A$10:$AY$1193,CE$9,FALSE)-AM36)</f>
        <v>-</v>
      </c>
      <c r="CF36" s="340" t="str">
        <f>IF(AN36="-","-",VLOOKUP($A36,KALPit!$A$10:$AY$1193,CF$9,FALSE)-AN36)</f>
        <v>-</v>
      </c>
      <c r="CG36" s="340" t="str">
        <f>IF(AO36="-","-",VLOOKUP($A36,KALPit!$A$10:$AY$1193,CG$9,FALSE)-AO36)</f>
        <v>-</v>
      </c>
      <c r="CH36" s="340" t="str">
        <f>IF(AP36="-","-",VLOOKUP($A36,KALPit!$A$10:$AY$1193,CH$9,FALSE)-AP36)</f>
        <v>-</v>
      </c>
      <c r="CI36" s="340" t="str">
        <f>IF(AQ36="-","-",VLOOKUP($A36,KALPit!$A$10:$AY$1193,CI$9,FALSE)-AQ36)</f>
        <v>-</v>
      </c>
      <c r="CJ36" s="340" t="str">
        <f>IF(AR36="-","-",VLOOKUP($A36,KALPit!$A$10:$AY$1193,CJ$9,FALSE)-AR36)</f>
        <v>-</v>
      </c>
      <c r="CK36" s="340" t="str">
        <f>IF(AS36="-","-",VLOOKUP($A36,KALPit!$A$10:$AY$1193,CK$9,FALSE)-AS36)</f>
        <v>-</v>
      </c>
      <c r="CL36" s="340" t="str">
        <f>IF(AT36="-","-",VLOOKUP($A36,KALPit!$A$10:$AY$1193,CL$9,FALSE)-AT36)</f>
        <v>-</v>
      </c>
      <c r="CM36" t="e">
        <f t="shared" si="13"/>
        <v>#N/A</v>
      </c>
    </row>
    <row r="37" spans="1:91" x14ac:dyDescent="0.25">
      <c r="A37" s="339" t="str">
        <f t="shared" si="14"/>
        <v>Greg Bennett</v>
      </c>
      <c r="B37" s="339"/>
      <c r="C37" s="339"/>
      <c r="D37" s="339" t="str">
        <f t="shared" si="15"/>
        <v>K</v>
      </c>
      <c r="E37" t="s">
        <v>99</v>
      </c>
      <c r="F37" t="s">
        <v>557</v>
      </c>
      <c r="G37" s="339" t="s">
        <v>558</v>
      </c>
      <c r="H37" t="s">
        <v>553</v>
      </c>
      <c r="I37" t="s">
        <v>200</v>
      </c>
      <c r="J37">
        <v>21</v>
      </c>
      <c r="K37" t="s">
        <v>93</v>
      </c>
      <c r="L37" s="210" t="s">
        <v>93</v>
      </c>
      <c r="M37" t="s">
        <v>40</v>
      </c>
      <c r="N37" t="s">
        <v>36</v>
      </c>
      <c r="O37" t="s">
        <v>215</v>
      </c>
      <c r="P37" s="210" t="s">
        <v>214</v>
      </c>
      <c r="Q37">
        <v>4</v>
      </c>
      <c r="R37">
        <v>2</v>
      </c>
      <c r="S37" s="210">
        <v>2</v>
      </c>
      <c r="T37">
        <v>7</v>
      </c>
      <c r="U37">
        <v>2</v>
      </c>
      <c r="V37" s="210">
        <v>4</v>
      </c>
      <c r="W37">
        <v>6</v>
      </c>
      <c r="X37">
        <v>8</v>
      </c>
      <c r="Y37">
        <v>1</v>
      </c>
      <c r="Z37">
        <v>1</v>
      </c>
      <c r="AA37">
        <v>5</v>
      </c>
      <c r="AB37">
        <v>8</v>
      </c>
      <c r="AC37" t="s">
        <v>35</v>
      </c>
      <c r="AD37" t="s">
        <v>35</v>
      </c>
      <c r="AE37" t="s">
        <v>35</v>
      </c>
      <c r="AF37" t="s">
        <v>35</v>
      </c>
      <c r="AG37" t="s">
        <v>35</v>
      </c>
      <c r="AH37" t="s">
        <v>35</v>
      </c>
      <c r="AI37" t="s">
        <v>35</v>
      </c>
      <c r="AJ37" t="s">
        <v>35</v>
      </c>
      <c r="AK37" t="s">
        <v>35</v>
      </c>
      <c r="AL37" t="s">
        <v>35</v>
      </c>
      <c r="AM37" t="s">
        <v>35</v>
      </c>
      <c r="AN37" t="s">
        <v>35</v>
      </c>
      <c r="AO37" t="s">
        <v>35</v>
      </c>
      <c r="AP37" t="s">
        <v>35</v>
      </c>
      <c r="AQ37" t="s">
        <v>35</v>
      </c>
      <c r="AR37" t="s">
        <v>35</v>
      </c>
      <c r="AS37" t="s">
        <v>35</v>
      </c>
      <c r="AT37" s="210" t="s">
        <v>35</v>
      </c>
      <c r="AU37" t="s">
        <v>9</v>
      </c>
      <c r="AV37">
        <v>8</v>
      </c>
      <c r="AW37" s="11" t="s">
        <v>50</v>
      </c>
      <c r="AX37" s="78" t="s">
        <v>35</v>
      </c>
      <c r="AY37" s="210">
        <v>0</v>
      </c>
      <c r="AZ37" s="6">
        <f t="shared" si="4"/>
        <v>3.1666666666666665</v>
      </c>
      <c r="BA37" s="9" t="str">
        <f t="shared" si="5"/>
        <v>Minors</v>
      </c>
      <c r="BB37" s="9">
        <f t="shared" si="6"/>
        <v>4.833333333333333</v>
      </c>
      <c r="BC37" s="9" t="str">
        <f t="shared" si="7"/>
        <v>Bench</v>
      </c>
      <c r="BD37" s="9">
        <f t="shared" si="8"/>
        <v>4.833333333333333</v>
      </c>
      <c r="BE37" s="9" t="str">
        <f t="shared" si="9"/>
        <v>Bench</v>
      </c>
      <c r="BF37" s="77">
        <f t="shared" si="10"/>
        <v>3</v>
      </c>
      <c r="BG37" s="76">
        <f t="shared" si="11"/>
        <v>1.5</v>
      </c>
      <c r="BH37" t="str">
        <f t="shared" si="12"/>
        <v/>
      </c>
      <c r="BI37" s="340">
        <f>IF(Q37="-","-",VLOOKUP($A37,KALPit!$A$10:$AY$1193,BI$9,FALSE)-Q37)</f>
        <v>0</v>
      </c>
      <c r="BJ37" s="340">
        <f>IF(R37="-","-",VLOOKUP($A37,KALPit!$A$10:$AY$1193,BJ$9,FALSE)-R37)</f>
        <v>0</v>
      </c>
      <c r="BK37" s="340">
        <f>IF(S37="-","-",VLOOKUP($A37,KALPit!$A$10:$AY$1193,BK$9,FALSE)-S37)</f>
        <v>0</v>
      </c>
      <c r="BL37" s="340">
        <f>IF(T37="-","-",VLOOKUP($A37,KALPit!$A$10:$AY$1193,BL$9,FALSE)-T37)</f>
        <v>-1</v>
      </c>
      <c r="BM37" s="340">
        <f>IF(U37="-","-",VLOOKUP($A37,KALPit!$A$10:$AY$1193,BM$9,FALSE)-U37)</f>
        <v>0</v>
      </c>
      <c r="BN37" s="340">
        <f>IF(V37="-","-",VLOOKUP($A37,KALPit!$A$10:$AY$1193,BN$9,FALSE)-V37)</f>
        <v>0</v>
      </c>
      <c r="BO37" s="340">
        <f>IF(W37="-","-",VLOOKUP($A37,KALPit!$A$10:$AY$1193,BO$9,FALSE)-W37)</f>
        <v>0</v>
      </c>
      <c r="BP37" s="340">
        <f>IF(X37="-","-",VLOOKUP($A37,KALPit!$A$10:$AY$1193,BP$9,FALSE)-X37)</f>
        <v>0</v>
      </c>
      <c r="BQ37" s="340">
        <f>IF(Y37="-","-",VLOOKUP($A37,KALPit!$A$10:$AY$1193,BQ$9,FALSE)-Y37)</f>
        <v>0</v>
      </c>
      <c r="BR37" s="340">
        <f>IF(Z37="-","-",VLOOKUP($A37,KALPit!$A$10:$AY$1193,BR$9,FALSE)-Z37)</f>
        <v>2</v>
      </c>
      <c r="BS37" s="340">
        <f>IF(AA37="-","-",VLOOKUP($A37,KALPit!$A$10:$AY$1193,BS$9,FALSE)-AA37)</f>
        <v>1</v>
      </c>
      <c r="BT37" s="340">
        <f>IF(AB37="-","-",VLOOKUP($A37,KALPit!$A$10:$AY$1193,BT$9,FALSE)-AB37)</f>
        <v>0</v>
      </c>
      <c r="BU37" s="340" t="str">
        <f>IF(AC37="-","-",VLOOKUP($A37,KALPit!$A$10:$AY$1193,BU$9,FALSE)-AC37)</f>
        <v>-</v>
      </c>
      <c r="BV37" s="340" t="str">
        <f>IF(AD37="-","-",VLOOKUP($A37,KALPit!$A$10:$AY$1193,BV$9,FALSE)-AD37)</f>
        <v>-</v>
      </c>
      <c r="BW37" s="340" t="str">
        <f>IF(AE37="-","-",VLOOKUP($A37,KALPit!$A$10:$AY$1193,BW$9,FALSE)-AE37)</f>
        <v>-</v>
      </c>
      <c r="BX37" s="340" t="str">
        <f>IF(AF37="-","-",VLOOKUP($A37,KALPit!$A$10:$AY$1193,BX$9,FALSE)-AF37)</f>
        <v>-</v>
      </c>
      <c r="BY37" s="340" t="str">
        <f>IF(AG37="-","-",VLOOKUP($A37,KALPit!$A$10:$AY$1193,BY$9,FALSE)-AG37)</f>
        <v>-</v>
      </c>
      <c r="BZ37" s="340" t="str">
        <f>IF(AH37="-","-",VLOOKUP($A37,KALPit!$A$10:$AY$1193,BZ$9,FALSE)-AH37)</f>
        <v>-</v>
      </c>
      <c r="CA37" s="340" t="str">
        <f>IF(AI37="-","-",VLOOKUP($A37,KALPit!$A$10:$AY$1193,CA$9,FALSE)-AI37)</f>
        <v>-</v>
      </c>
      <c r="CB37" s="340" t="str">
        <f>IF(AJ37="-","-",VLOOKUP($A37,KALPit!$A$10:$AY$1193,CB$9,FALSE)-AJ37)</f>
        <v>-</v>
      </c>
      <c r="CC37" s="340" t="str">
        <f>IF(AK37="-","-",VLOOKUP($A37,KALPit!$A$10:$AY$1193,CC$9,FALSE)-AK37)</f>
        <v>-</v>
      </c>
      <c r="CD37" s="340" t="str">
        <f>IF(AL37="-","-",VLOOKUP($A37,KALPit!$A$10:$AY$1193,CD$9,FALSE)-AL37)</f>
        <v>-</v>
      </c>
      <c r="CE37" s="340" t="str">
        <f>IF(AM37="-","-",VLOOKUP($A37,KALPit!$A$10:$AY$1193,CE$9,FALSE)-AM37)</f>
        <v>-</v>
      </c>
      <c r="CF37" s="340" t="str">
        <f>IF(AN37="-","-",VLOOKUP($A37,KALPit!$A$10:$AY$1193,CF$9,FALSE)-AN37)</f>
        <v>-</v>
      </c>
      <c r="CG37" s="340" t="str">
        <f>IF(AO37="-","-",VLOOKUP($A37,KALPit!$A$10:$AY$1193,CG$9,FALSE)-AO37)</f>
        <v>-</v>
      </c>
      <c r="CH37" s="340" t="str">
        <f>IF(AP37="-","-",VLOOKUP($A37,KALPit!$A$10:$AY$1193,CH$9,FALSE)-AP37)</f>
        <v>-</v>
      </c>
      <c r="CI37" s="340" t="str">
        <f>IF(AQ37="-","-",VLOOKUP($A37,KALPit!$A$10:$AY$1193,CI$9,FALSE)-AQ37)</f>
        <v>-</v>
      </c>
      <c r="CJ37" s="340" t="str">
        <f>IF(AR37="-","-",VLOOKUP($A37,KALPit!$A$10:$AY$1193,CJ$9,FALSE)-AR37)</f>
        <v>-</v>
      </c>
      <c r="CK37" s="340" t="str">
        <f>IF(AS37="-","-",VLOOKUP($A37,KALPit!$A$10:$AY$1193,CK$9,FALSE)-AS37)</f>
        <v>-</v>
      </c>
      <c r="CL37" s="340" t="str">
        <f>IF(AT37="-","-",VLOOKUP($A37,KALPit!$A$10:$AY$1193,CL$9,FALSE)-AT37)</f>
        <v>-</v>
      </c>
      <c r="CM37">
        <f t="shared" si="13"/>
        <v>2</v>
      </c>
    </row>
    <row r="38" spans="1:91" x14ac:dyDescent="0.25">
      <c r="A38" s="339" t="str">
        <f t="shared" si="14"/>
        <v>Paco Canó</v>
      </c>
      <c r="B38" s="339"/>
      <c r="C38" s="339"/>
      <c r="D38" s="339" t="str">
        <f t="shared" si="15"/>
        <v>K</v>
      </c>
      <c r="E38" t="s">
        <v>13</v>
      </c>
      <c r="F38" t="s">
        <v>847</v>
      </c>
      <c r="G38" s="339" t="s">
        <v>848</v>
      </c>
      <c r="H38" t="s">
        <v>531</v>
      </c>
      <c r="I38" t="s">
        <v>295</v>
      </c>
      <c r="J38">
        <v>21</v>
      </c>
      <c r="K38" t="s">
        <v>94</v>
      </c>
      <c r="L38" s="210" t="s">
        <v>94</v>
      </c>
      <c r="M38" t="s">
        <v>40</v>
      </c>
      <c r="N38" t="s">
        <v>40</v>
      </c>
      <c r="O38" t="s">
        <v>215</v>
      </c>
      <c r="P38" s="210" t="s">
        <v>215</v>
      </c>
      <c r="Q38">
        <v>4</v>
      </c>
      <c r="R38">
        <v>1</v>
      </c>
      <c r="S38" s="210">
        <v>2</v>
      </c>
      <c r="T38">
        <v>4</v>
      </c>
      <c r="U38">
        <v>1</v>
      </c>
      <c r="V38" s="210">
        <v>4</v>
      </c>
      <c r="W38">
        <v>6</v>
      </c>
      <c r="X38">
        <v>6</v>
      </c>
      <c r="Y38">
        <v>1</v>
      </c>
      <c r="Z38">
        <v>1</v>
      </c>
      <c r="AA38">
        <v>4</v>
      </c>
      <c r="AB38">
        <v>4</v>
      </c>
      <c r="AC38" t="s">
        <v>35</v>
      </c>
      <c r="AD38" t="s">
        <v>35</v>
      </c>
      <c r="AE38" t="s">
        <v>35</v>
      </c>
      <c r="AF38" t="s">
        <v>35</v>
      </c>
      <c r="AG38" t="s">
        <v>35</v>
      </c>
      <c r="AH38" t="s">
        <v>35</v>
      </c>
      <c r="AI38" t="s">
        <v>35</v>
      </c>
      <c r="AJ38" t="s">
        <v>35</v>
      </c>
      <c r="AK38" t="s">
        <v>35</v>
      </c>
      <c r="AL38" t="s">
        <v>35</v>
      </c>
      <c r="AM38" t="s">
        <v>35</v>
      </c>
      <c r="AN38" t="s">
        <v>35</v>
      </c>
      <c r="AO38" t="s">
        <v>35</v>
      </c>
      <c r="AP38" t="s">
        <v>35</v>
      </c>
      <c r="AQ38" t="s">
        <v>35</v>
      </c>
      <c r="AR38" t="s">
        <v>35</v>
      </c>
      <c r="AS38" t="s">
        <v>35</v>
      </c>
      <c r="AT38" s="210" t="s">
        <v>35</v>
      </c>
      <c r="AU38" t="s">
        <v>4</v>
      </c>
      <c r="AV38">
        <v>7</v>
      </c>
      <c r="AW38" s="11" t="s">
        <v>455</v>
      </c>
      <c r="AX38" s="78" t="s">
        <v>35</v>
      </c>
      <c r="AY38" s="210">
        <v>0</v>
      </c>
      <c r="AZ38" s="6">
        <f t="shared" si="4"/>
        <v>2.8333333333333335</v>
      </c>
      <c r="BA38" s="9" t="str">
        <f t="shared" si="5"/>
        <v>Minors</v>
      </c>
      <c r="BB38" s="9">
        <f t="shared" si="6"/>
        <v>3.5</v>
      </c>
      <c r="BC38" s="9" t="str">
        <f t="shared" si="7"/>
        <v>Minors</v>
      </c>
      <c r="BD38" s="9">
        <f t="shared" si="8"/>
        <v>3.5</v>
      </c>
      <c r="BE38" s="9" t="str">
        <f t="shared" si="9"/>
        <v>Minors</v>
      </c>
      <c r="BF38" s="77">
        <f t="shared" si="10"/>
        <v>3</v>
      </c>
      <c r="BG38" s="76">
        <f t="shared" si="11"/>
        <v>1</v>
      </c>
      <c r="BH38" t="str">
        <f t="shared" si="12"/>
        <v/>
      </c>
      <c r="BI38" s="340" t="e">
        <f>IF(Q38="-","-",VLOOKUP($A38,KALPit!$A$10:$AY$1193,BI$9,FALSE)-Q38)</f>
        <v>#N/A</v>
      </c>
      <c r="BJ38" s="340" t="e">
        <f>IF(R38="-","-",VLOOKUP($A38,KALPit!$A$10:$AY$1193,BJ$9,FALSE)-R38)</f>
        <v>#N/A</v>
      </c>
      <c r="BK38" s="340" t="e">
        <f>IF(S38="-","-",VLOOKUP($A38,KALPit!$A$10:$AY$1193,BK$9,FALSE)-S38)</f>
        <v>#N/A</v>
      </c>
      <c r="BL38" s="340" t="e">
        <f>IF(T38="-","-",VLOOKUP($A38,KALPit!$A$10:$AY$1193,BL$9,FALSE)-T38)</f>
        <v>#N/A</v>
      </c>
      <c r="BM38" s="340" t="e">
        <f>IF(U38="-","-",VLOOKUP($A38,KALPit!$A$10:$AY$1193,BM$9,FALSE)-U38)</f>
        <v>#N/A</v>
      </c>
      <c r="BN38" s="340" t="e">
        <f>IF(V38="-","-",VLOOKUP($A38,KALPit!$A$10:$AY$1193,BN$9,FALSE)-V38)</f>
        <v>#N/A</v>
      </c>
      <c r="BO38" s="340" t="e">
        <f>IF(W38="-","-",VLOOKUP($A38,KALPit!$A$10:$AY$1193,BO$9,FALSE)-W38)</f>
        <v>#N/A</v>
      </c>
      <c r="BP38" s="340" t="e">
        <f>IF(X38="-","-",VLOOKUP($A38,KALPit!$A$10:$AY$1193,BP$9,FALSE)-X38)</f>
        <v>#N/A</v>
      </c>
      <c r="BQ38" s="340" t="e">
        <f>IF(Y38="-","-",VLOOKUP($A38,KALPit!$A$10:$AY$1193,BQ$9,FALSE)-Y38)</f>
        <v>#N/A</v>
      </c>
      <c r="BR38" s="340" t="e">
        <f>IF(Z38="-","-",VLOOKUP($A38,KALPit!$A$10:$AY$1193,BR$9,FALSE)-Z38)</f>
        <v>#N/A</v>
      </c>
      <c r="BS38" s="340" t="e">
        <f>IF(AA38="-","-",VLOOKUP($A38,KALPit!$A$10:$AY$1193,BS$9,FALSE)-AA38)</f>
        <v>#N/A</v>
      </c>
      <c r="BT38" s="340" t="e">
        <f>IF(AB38="-","-",VLOOKUP($A38,KALPit!$A$10:$AY$1193,BT$9,FALSE)-AB38)</f>
        <v>#N/A</v>
      </c>
      <c r="BU38" s="340" t="str">
        <f>IF(AC38="-","-",VLOOKUP($A38,KALPit!$A$10:$AY$1193,BU$9,FALSE)-AC38)</f>
        <v>-</v>
      </c>
      <c r="BV38" s="340" t="str">
        <f>IF(AD38="-","-",VLOOKUP($A38,KALPit!$A$10:$AY$1193,BV$9,FALSE)-AD38)</f>
        <v>-</v>
      </c>
      <c r="BW38" s="340" t="str">
        <f>IF(AE38="-","-",VLOOKUP($A38,KALPit!$A$10:$AY$1193,BW$9,FALSE)-AE38)</f>
        <v>-</v>
      </c>
      <c r="BX38" s="340" t="str">
        <f>IF(AF38="-","-",VLOOKUP($A38,KALPit!$A$10:$AY$1193,BX$9,FALSE)-AF38)</f>
        <v>-</v>
      </c>
      <c r="BY38" s="340" t="str">
        <f>IF(AG38="-","-",VLOOKUP($A38,KALPit!$A$10:$AY$1193,BY$9,FALSE)-AG38)</f>
        <v>-</v>
      </c>
      <c r="BZ38" s="340" t="str">
        <f>IF(AH38="-","-",VLOOKUP($A38,KALPit!$A$10:$AY$1193,BZ$9,FALSE)-AH38)</f>
        <v>-</v>
      </c>
      <c r="CA38" s="340" t="str">
        <f>IF(AI38="-","-",VLOOKUP($A38,KALPit!$A$10:$AY$1193,CA$9,FALSE)-AI38)</f>
        <v>-</v>
      </c>
      <c r="CB38" s="340" t="str">
        <f>IF(AJ38="-","-",VLOOKUP($A38,KALPit!$A$10:$AY$1193,CB$9,FALSE)-AJ38)</f>
        <v>-</v>
      </c>
      <c r="CC38" s="340" t="str">
        <f>IF(AK38="-","-",VLOOKUP($A38,KALPit!$A$10:$AY$1193,CC$9,FALSE)-AK38)</f>
        <v>-</v>
      </c>
      <c r="CD38" s="340" t="str">
        <f>IF(AL38="-","-",VLOOKUP($A38,KALPit!$A$10:$AY$1193,CD$9,FALSE)-AL38)</f>
        <v>-</v>
      </c>
      <c r="CE38" s="340" t="str">
        <f>IF(AM38="-","-",VLOOKUP($A38,KALPit!$A$10:$AY$1193,CE$9,FALSE)-AM38)</f>
        <v>-</v>
      </c>
      <c r="CF38" s="340" t="str">
        <f>IF(AN38="-","-",VLOOKUP($A38,KALPit!$A$10:$AY$1193,CF$9,FALSE)-AN38)</f>
        <v>-</v>
      </c>
      <c r="CG38" s="340" t="str">
        <f>IF(AO38="-","-",VLOOKUP($A38,KALPit!$A$10:$AY$1193,CG$9,FALSE)-AO38)</f>
        <v>-</v>
      </c>
      <c r="CH38" s="340" t="str">
        <f>IF(AP38="-","-",VLOOKUP($A38,KALPit!$A$10:$AY$1193,CH$9,FALSE)-AP38)</f>
        <v>-</v>
      </c>
      <c r="CI38" s="340" t="str">
        <f>IF(AQ38="-","-",VLOOKUP($A38,KALPit!$A$10:$AY$1193,CI$9,FALSE)-AQ38)</f>
        <v>-</v>
      </c>
      <c r="CJ38" s="340" t="str">
        <f>IF(AR38="-","-",VLOOKUP($A38,KALPit!$A$10:$AY$1193,CJ$9,FALSE)-AR38)</f>
        <v>-</v>
      </c>
      <c r="CK38" s="340" t="str">
        <f>IF(AS38="-","-",VLOOKUP($A38,KALPit!$A$10:$AY$1193,CK$9,FALSE)-AS38)</f>
        <v>-</v>
      </c>
      <c r="CL38" s="340" t="str">
        <f>IF(AT38="-","-",VLOOKUP($A38,KALPit!$A$10:$AY$1193,CL$9,FALSE)-AT38)</f>
        <v>-</v>
      </c>
      <c r="CM38" t="e">
        <f t="shared" si="13"/>
        <v>#N/A</v>
      </c>
    </row>
    <row r="39" spans="1:91" x14ac:dyDescent="0.25">
      <c r="A39" s="339" t="str">
        <f t="shared" si="14"/>
        <v>José Gómez</v>
      </c>
      <c r="B39" s="339"/>
      <c r="C39" s="339"/>
      <c r="D39" s="339" t="str">
        <f t="shared" si="15"/>
        <v>K</v>
      </c>
      <c r="E39" t="s">
        <v>13</v>
      </c>
      <c r="F39" t="s">
        <v>509</v>
      </c>
      <c r="G39" s="339" t="s">
        <v>593</v>
      </c>
      <c r="H39" t="s">
        <v>531</v>
      </c>
      <c r="I39" t="s">
        <v>295</v>
      </c>
      <c r="J39">
        <v>20</v>
      </c>
      <c r="K39" t="s">
        <v>94</v>
      </c>
      <c r="L39" s="210" t="s">
        <v>94</v>
      </c>
      <c r="M39" t="s">
        <v>40</v>
      </c>
      <c r="N39" t="s">
        <v>40</v>
      </c>
      <c r="O39" t="s">
        <v>214</v>
      </c>
      <c r="P39" s="210" t="s">
        <v>214</v>
      </c>
      <c r="Q39">
        <v>4</v>
      </c>
      <c r="R39">
        <v>2</v>
      </c>
      <c r="S39" s="210">
        <v>2</v>
      </c>
      <c r="T39">
        <v>4</v>
      </c>
      <c r="U39">
        <v>4</v>
      </c>
      <c r="V39" s="210">
        <v>2</v>
      </c>
      <c r="W39">
        <v>6</v>
      </c>
      <c r="X39">
        <v>6</v>
      </c>
      <c r="Y39">
        <v>2</v>
      </c>
      <c r="Z39">
        <v>2</v>
      </c>
      <c r="AA39">
        <v>3</v>
      </c>
      <c r="AB39">
        <v>3</v>
      </c>
      <c r="AC39" t="s">
        <v>35</v>
      </c>
      <c r="AD39" t="s">
        <v>35</v>
      </c>
      <c r="AE39" t="s">
        <v>35</v>
      </c>
      <c r="AF39" t="s">
        <v>35</v>
      </c>
      <c r="AG39" t="s">
        <v>35</v>
      </c>
      <c r="AH39" t="s">
        <v>35</v>
      </c>
      <c r="AI39" t="s">
        <v>35</v>
      </c>
      <c r="AJ39" t="s">
        <v>35</v>
      </c>
      <c r="AK39">
        <v>5</v>
      </c>
      <c r="AL39">
        <v>5</v>
      </c>
      <c r="AM39" t="s">
        <v>35</v>
      </c>
      <c r="AN39" t="s">
        <v>35</v>
      </c>
      <c r="AO39" t="s">
        <v>35</v>
      </c>
      <c r="AP39" t="s">
        <v>35</v>
      </c>
      <c r="AQ39" t="s">
        <v>35</v>
      </c>
      <c r="AR39" t="s">
        <v>35</v>
      </c>
      <c r="AS39" t="s">
        <v>35</v>
      </c>
      <c r="AT39" s="210" t="s">
        <v>35</v>
      </c>
      <c r="AU39" t="s">
        <v>8</v>
      </c>
      <c r="AV39">
        <v>6</v>
      </c>
      <c r="AW39" s="11" t="s">
        <v>453</v>
      </c>
      <c r="AX39" s="78" t="s">
        <v>35</v>
      </c>
      <c r="AY39" s="210">
        <v>0</v>
      </c>
      <c r="AZ39" s="6">
        <f t="shared" si="4"/>
        <v>3.4166666666666665</v>
      </c>
      <c r="BA39" s="9" t="str">
        <f t="shared" si="5"/>
        <v>Minors</v>
      </c>
      <c r="BB39" s="9">
        <f t="shared" si="6"/>
        <v>4.0833333333333339</v>
      </c>
      <c r="BC39" s="9" t="str">
        <f t="shared" si="7"/>
        <v>Bench</v>
      </c>
      <c r="BD39" s="9">
        <f t="shared" si="8"/>
        <v>4.0833333333333339</v>
      </c>
      <c r="BE39" s="9" t="str">
        <f t="shared" si="9"/>
        <v>Bench</v>
      </c>
      <c r="BF39" s="77">
        <f t="shared" si="10"/>
        <v>4</v>
      </c>
      <c r="BG39" s="76">
        <f t="shared" si="11"/>
        <v>1</v>
      </c>
      <c r="BH39" t="str">
        <f t="shared" si="12"/>
        <v/>
      </c>
      <c r="BI39" s="340">
        <f>IF(Q39="-","-",VLOOKUP($A39,KALPit!$A$10:$AY$1193,BI$9,FALSE)-Q39)</f>
        <v>1</v>
      </c>
      <c r="BJ39" s="340">
        <f>IF(R39="-","-",VLOOKUP($A39,KALPit!$A$10:$AY$1193,BJ$9,FALSE)-R39)</f>
        <v>0</v>
      </c>
      <c r="BK39" s="340">
        <f>IF(S39="-","-",VLOOKUP($A39,KALPit!$A$10:$AY$1193,BK$9,FALSE)-S39)</f>
        <v>0</v>
      </c>
      <c r="BL39" s="340">
        <f>IF(T39="-","-",VLOOKUP($A39,KALPit!$A$10:$AY$1193,BL$9,FALSE)-T39)</f>
        <v>1</v>
      </c>
      <c r="BM39" s="340">
        <f>IF(U39="-","-",VLOOKUP($A39,KALPit!$A$10:$AY$1193,BM$9,FALSE)-U39)</f>
        <v>-2</v>
      </c>
      <c r="BN39" s="340">
        <f>IF(V39="-","-",VLOOKUP($A39,KALPit!$A$10:$AY$1193,BN$9,FALSE)-V39)</f>
        <v>0</v>
      </c>
      <c r="BO39" s="340">
        <f>IF(W39="-","-",VLOOKUP($A39,KALPit!$A$10:$AY$1193,BO$9,FALSE)-W39)</f>
        <v>0</v>
      </c>
      <c r="BP39" s="340">
        <f>IF(X39="-","-",VLOOKUP($A39,KALPit!$A$10:$AY$1193,BP$9,FALSE)-X39)</f>
        <v>0</v>
      </c>
      <c r="BQ39" s="340">
        <f>IF(Y39="-","-",VLOOKUP($A39,KALPit!$A$10:$AY$1193,BQ$9,FALSE)-Y39)</f>
        <v>0</v>
      </c>
      <c r="BR39" s="340">
        <f>IF(Z39="-","-",VLOOKUP($A39,KALPit!$A$10:$AY$1193,BR$9,FALSE)-Z39)</f>
        <v>0</v>
      </c>
      <c r="BS39" s="340">
        <f>IF(AA39="-","-",VLOOKUP($A39,KALPit!$A$10:$AY$1193,BS$9,FALSE)-AA39)</f>
        <v>0</v>
      </c>
      <c r="BT39" s="340">
        <f>IF(AB39="-","-",VLOOKUP($A39,KALPit!$A$10:$AY$1193,BT$9,FALSE)-AB39)</f>
        <v>0</v>
      </c>
      <c r="BU39" s="340" t="str">
        <f>IF(AC39="-","-",VLOOKUP($A39,KALPit!$A$10:$AY$1193,BU$9,FALSE)-AC39)</f>
        <v>-</v>
      </c>
      <c r="BV39" s="340" t="str">
        <f>IF(AD39="-","-",VLOOKUP($A39,KALPit!$A$10:$AY$1193,BV$9,FALSE)-AD39)</f>
        <v>-</v>
      </c>
      <c r="BW39" s="340" t="str">
        <f>IF(AE39="-","-",VLOOKUP($A39,KALPit!$A$10:$AY$1193,BW$9,FALSE)-AE39)</f>
        <v>-</v>
      </c>
      <c r="BX39" s="340" t="str">
        <f>IF(AF39="-","-",VLOOKUP($A39,KALPit!$A$10:$AY$1193,BX$9,FALSE)-AF39)</f>
        <v>-</v>
      </c>
      <c r="BY39" s="340" t="str">
        <f>IF(AG39="-","-",VLOOKUP($A39,KALPit!$A$10:$AY$1193,BY$9,FALSE)-AG39)</f>
        <v>-</v>
      </c>
      <c r="BZ39" s="340" t="str">
        <f>IF(AH39="-","-",VLOOKUP($A39,KALPit!$A$10:$AY$1193,BZ$9,FALSE)-AH39)</f>
        <v>-</v>
      </c>
      <c r="CA39" s="340" t="str">
        <f>IF(AI39="-","-",VLOOKUP($A39,KALPit!$A$10:$AY$1193,CA$9,FALSE)-AI39)</f>
        <v>-</v>
      </c>
      <c r="CB39" s="340" t="str">
        <f>IF(AJ39="-","-",VLOOKUP($A39,KALPit!$A$10:$AY$1193,CB$9,FALSE)-AJ39)</f>
        <v>-</v>
      </c>
      <c r="CC39" s="340">
        <f>IF(AK39="-","-",VLOOKUP($A39,KALPit!$A$10:$AY$1193,CC$9,FALSE)-AK39)</f>
        <v>0</v>
      </c>
      <c r="CD39" s="340">
        <f>IF(AL39="-","-",VLOOKUP($A39,KALPit!$A$10:$AY$1193,CD$9,FALSE)-AL39)</f>
        <v>0</v>
      </c>
      <c r="CE39" s="340" t="str">
        <f>IF(AM39="-","-",VLOOKUP($A39,KALPit!$A$10:$AY$1193,CE$9,FALSE)-AM39)</f>
        <v>-</v>
      </c>
      <c r="CF39" s="340" t="str">
        <f>IF(AN39="-","-",VLOOKUP($A39,KALPit!$A$10:$AY$1193,CF$9,FALSE)-AN39)</f>
        <v>-</v>
      </c>
      <c r="CG39" s="340" t="str">
        <f>IF(AO39="-","-",VLOOKUP($A39,KALPit!$A$10:$AY$1193,CG$9,FALSE)-AO39)</f>
        <v>-</v>
      </c>
      <c r="CH39" s="340" t="str">
        <f>IF(AP39="-","-",VLOOKUP($A39,KALPit!$A$10:$AY$1193,CH$9,FALSE)-AP39)</f>
        <v>-</v>
      </c>
      <c r="CI39" s="340" t="str">
        <f>IF(AQ39="-","-",VLOOKUP($A39,KALPit!$A$10:$AY$1193,CI$9,FALSE)-AQ39)</f>
        <v>-</v>
      </c>
      <c r="CJ39" s="340" t="str">
        <f>IF(AR39="-","-",VLOOKUP($A39,KALPit!$A$10:$AY$1193,CJ$9,FALSE)-AR39)</f>
        <v>-</v>
      </c>
      <c r="CK39" s="340" t="str">
        <f>IF(AS39="-","-",VLOOKUP($A39,KALPit!$A$10:$AY$1193,CK$9,FALSE)-AS39)</f>
        <v>-</v>
      </c>
      <c r="CL39" s="340" t="str">
        <f>IF(AT39="-","-",VLOOKUP($A39,KALPit!$A$10:$AY$1193,CL$9,FALSE)-AT39)</f>
        <v>-</v>
      </c>
      <c r="CM39">
        <f t="shared" si="13"/>
        <v>0</v>
      </c>
    </row>
    <row r="40" spans="1:91" x14ac:dyDescent="0.25">
      <c r="A40" s="339" t="str">
        <f t="shared" si="14"/>
        <v>Larry Hendricks</v>
      </c>
      <c r="B40" s="339"/>
      <c r="C40" s="339"/>
      <c r="D40" s="339" t="str">
        <f t="shared" si="15"/>
        <v>K</v>
      </c>
      <c r="E40" t="s">
        <v>13</v>
      </c>
      <c r="F40" t="s">
        <v>603</v>
      </c>
      <c r="G40" s="339" t="s">
        <v>604</v>
      </c>
      <c r="H40" t="s">
        <v>531</v>
      </c>
      <c r="I40" t="s">
        <v>295</v>
      </c>
      <c r="J40">
        <v>20</v>
      </c>
      <c r="K40" t="s">
        <v>94</v>
      </c>
      <c r="L40" s="210" t="s">
        <v>94</v>
      </c>
      <c r="M40" t="s">
        <v>40</v>
      </c>
      <c r="N40" t="s">
        <v>40</v>
      </c>
      <c r="O40" t="s">
        <v>214</v>
      </c>
      <c r="P40" s="210" t="s">
        <v>214</v>
      </c>
      <c r="Q40">
        <v>4</v>
      </c>
      <c r="R40">
        <v>2</v>
      </c>
      <c r="S40" s="210">
        <v>1</v>
      </c>
      <c r="T40">
        <v>4</v>
      </c>
      <c r="U40">
        <v>2</v>
      </c>
      <c r="V40" s="210">
        <v>3</v>
      </c>
      <c r="W40">
        <v>5</v>
      </c>
      <c r="X40">
        <v>5</v>
      </c>
      <c r="Y40">
        <v>1</v>
      </c>
      <c r="Z40">
        <v>2</v>
      </c>
      <c r="AA40" t="s">
        <v>35</v>
      </c>
      <c r="AB40" t="s">
        <v>35</v>
      </c>
      <c r="AC40">
        <v>3</v>
      </c>
      <c r="AD40">
        <v>3</v>
      </c>
      <c r="AE40" t="s">
        <v>35</v>
      </c>
      <c r="AF40" t="s">
        <v>35</v>
      </c>
      <c r="AG40" t="s">
        <v>35</v>
      </c>
      <c r="AH40" t="s">
        <v>35</v>
      </c>
      <c r="AI40">
        <v>4</v>
      </c>
      <c r="AJ40">
        <v>4</v>
      </c>
      <c r="AK40" t="s">
        <v>35</v>
      </c>
      <c r="AL40" t="s">
        <v>35</v>
      </c>
      <c r="AM40" t="s">
        <v>35</v>
      </c>
      <c r="AN40" t="s">
        <v>35</v>
      </c>
      <c r="AO40" t="s">
        <v>35</v>
      </c>
      <c r="AP40" t="s">
        <v>35</v>
      </c>
      <c r="AQ40" t="s">
        <v>35</v>
      </c>
      <c r="AR40" t="s">
        <v>35</v>
      </c>
      <c r="AS40" t="s">
        <v>35</v>
      </c>
      <c r="AT40" s="210" t="s">
        <v>35</v>
      </c>
      <c r="AU40" t="s">
        <v>5</v>
      </c>
      <c r="AV40">
        <v>6</v>
      </c>
      <c r="AW40" s="11" t="s">
        <v>50</v>
      </c>
      <c r="AX40" s="78" t="s">
        <v>35</v>
      </c>
      <c r="AY40" s="210">
        <v>0</v>
      </c>
      <c r="AZ40" s="6">
        <f t="shared" si="4"/>
        <v>2.8333333333333335</v>
      </c>
      <c r="BA40" s="9" t="str">
        <f t="shared" si="5"/>
        <v>Minors</v>
      </c>
      <c r="BB40" s="9">
        <f t="shared" si="6"/>
        <v>3.5</v>
      </c>
      <c r="BC40" s="9" t="str">
        <f t="shared" si="7"/>
        <v>Minors</v>
      </c>
      <c r="BD40" s="9">
        <f t="shared" si="8"/>
        <v>3.5</v>
      </c>
      <c r="BE40" s="9" t="str">
        <f t="shared" si="9"/>
        <v>Minors</v>
      </c>
      <c r="BF40" s="77">
        <f t="shared" si="10"/>
        <v>4</v>
      </c>
      <c r="BG40" s="76">
        <f t="shared" si="11"/>
        <v>0</v>
      </c>
      <c r="BH40" t="str">
        <f t="shared" si="12"/>
        <v/>
      </c>
      <c r="BI40" s="340">
        <f>IF(Q40="-","-",VLOOKUP($A40,KALPit!$A$10:$AY$1193,BI$9,FALSE)-Q40)</f>
        <v>0</v>
      </c>
      <c r="BJ40" s="340">
        <f>IF(R40="-","-",VLOOKUP($A40,KALPit!$A$10:$AY$1193,BJ$9,FALSE)-R40)</f>
        <v>0</v>
      </c>
      <c r="BK40" s="340">
        <f>IF(S40="-","-",VLOOKUP($A40,KALPit!$A$10:$AY$1193,BK$9,FALSE)-S40)</f>
        <v>1</v>
      </c>
      <c r="BL40" s="340">
        <f>IF(T40="-","-",VLOOKUP($A40,KALPit!$A$10:$AY$1193,BL$9,FALSE)-T40)</f>
        <v>0</v>
      </c>
      <c r="BM40" s="340">
        <f>IF(U40="-","-",VLOOKUP($A40,KALPit!$A$10:$AY$1193,BM$9,FALSE)-U40)</f>
        <v>0</v>
      </c>
      <c r="BN40" s="340">
        <f>IF(V40="-","-",VLOOKUP($A40,KALPit!$A$10:$AY$1193,BN$9,FALSE)-V40)</f>
        <v>0</v>
      </c>
      <c r="BO40" s="340">
        <f>IF(W40="-","-",VLOOKUP($A40,KALPit!$A$10:$AY$1193,BO$9,FALSE)-W40)</f>
        <v>0</v>
      </c>
      <c r="BP40" s="340">
        <f>IF(X40="-","-",VLOOKUP($A40,KALPit!$A$10:$AY$1193,BP$9,FALSE)-X40)</f>
        <v>0</v>
      </c>
      <c r="BQ40" s="340">
        <f>IF(Y40="-","-",VLOOKUP($A40,KALPit!$A$10:$AY$1193,BQ$9,FALSE)-Y40)</f>
        <v>0</v>
      </c>
      <c r="BR40" s="340">
        <f>IF(Z40="-","-",VLOOKUP($A40,KALPit!$A$10:$AY$1193,BR$9,FALSE)-Z40)</f>
        <v>0</v>
      </c>
      <c r="BS40" s="340" t="str">
        <f>IF(AA40="-","-",VLOOKUP($A40,KALPit!$A$10:$AY$1193,BS$9,FALSE)-AA40)</f>
        <v>-</v>
      </c>
      <c r="BT40" s="340" t="str">
        <f>IF(AB40="-","-",VLOOKUP($A40,KALPit!$A$10:$AY$1193,BT$9,FALSE)-AB40)</f>
        <v>-</v>
      </c>
      <c r="BU40" s="340">
        <f>IF(AC40="-","-",VLOOKUP($A40,KALPit!$A$10:$AY$1193,BU$9,FALSE)-AC40)</f>
        <v>0</v>
      </c>
      <c r="BV40" s="340">
        <f>IF(AD40="-","-",VLOOKUP($A40,KALPit!$A$10:$AY$1193,BV$9,FALSE)-AD40)</f>
        <v>0</v>
      </c>
      <c r="BW40" s="340" t="str">
        <f>IF(AE40="-","-",VLOOKUP($A40,KALPit!$A$10:$AY$1193,BW$9,FALSE)-AE40)</f>
        <v>-</v>
      </c>
      <c r="BX40" s="340" t="str">
        <f>IF(AF40="-","-",VLOOKUP($A40,KALPit!$A$10:$AY$1193,BX$9,FALSE)-AF40)</f>
        <v>-</v>
      </c>
      <c r="BY40" s="340" t="str">
        <f>IF(AG40="-","-",VLOOKUP($A40,KALPit!$A$10:$AY$1193,BY$9,FALSE)-AG40)</f>
        <v>-</v>
      </c>
      <c r="BZ40" s="340" t="str">
        <f>IF(AH40="-","-",VLOOKUP($A40,KALPit!$A$10:$AY$1193,BZ$9,FALSE)-AH40)</f>
        <v>-</v>
      </c>
      <c r="CA40" s="340">
        <f>IF(AI40="-","-",VLOOKUP($A40,KALPit!$A$10:$AY$1193,CA$9,FALSE)-AI40)</f>
        <v>0</v>
      </c>
      <c r="CB40" s="340">
        <f>IF(AJ40="-","-",VLOOKUP($A40,KALPit!$A$10:$AY$1193,CB$9,FALSE)-AJ40)</f>
        <v>0</v>
      </c>
      <c r="CC40" s="340" t="str">
        <f>IF(AK40="-","-",VLOOKUP($A40,KALPit!$A$10:$AY$1193,CC$9,FALSE)-AK40)</f>
        <v>-</v>
      </c>
      <c r="CD40" s="340" t="str">
        <f>IF(AL40="-","-",VLOOKUP($A40,KALPit!$A$10:$AY$1193,CD$9,FALSE)-AL40)</f>
        <v>-</v>
      </c>
      <c r="CE40" s="340" t="str">
        <f>IF(AM40="-","-",VLOOKUP($A40,KALPit!$A$10:$AY$1193,CE$9,FALSE)-AM40)</f>
        <v>-</v>
      </c>
      <c r="CF40" s="340" t="str">
        <f>IF(AN40="-","-",VLOOKUP($A40,KALPit!$A$10:$AY$1193,CF$9,FALSE)-AN40)</f>
        <v>-</v>
      </c>
      <c r="CG40" s="340" t="str">
        <f>IF(AO40="-","-",VLOOKUP($A40,KALPit!$A$10:$AY$1193,CG$9,FALSE)-AO40)</f>
        <v>-</v>
      </c>
      <c r="CH40" s="340" t="str">
        <f>IF(AP40="-","-",VLOOKUP($A40,KALPit!$A$10:$AY$1193,CH$9,FALSE)-AP40)</f>
        <v>-</v>
      </c>
      <c r="CI40" s="340" t="str">
        <f>IF(AQ40="-","-",VLOOKUP($A40,KALPit!$A$10:$AY$1193,CI$9,FALSE)-AQ40)</f>
        <v>-</v>
      </c>
      <c r="CJ40" s="340" t="str">
        <f>IF(AR40="-","-",VLOOKUP($A40,KALPit!$A$10:$AY$1193,CJ$9,FALSE)-AR40)</f>
        <v>-</v>
      </c>
      <c r="CK40" s="340" t="str">
        <f>IF(AS40="-","-",VLOOKUP($A40,KALPit!$A$10:$AY$1193,CK$9,FALSE)-AS40)</f>
        <v>-</v>
      </c>
      <c r="CL40" s="340" t="str">
        <f>IF(AT40="-","-",VLOOKUP($A40,KALPit!$A$10:$AY$1193,CL$9,FALSE)-AT40)</f>
        <v>-</v>
      </c>
      <c r="CM40">
        <f t="shared" si="13"/>
        <v>1</v>
      </c>
    </row>
    <row r="41" spans="1:91" x14ac:dyDescent="0.25">
      <c r="A41" s="339" t="str">
        <f t="shared" si="14"/>
        <v>Hokusai Ikeda</v>
      </c>
      <c r="B41" s="339"/>
      <c r="C41" s="339"/>
      <c r="D41" s="339" t="str">
        <f t="shared" si="15"/>
        <v>K</v>
      </c>
      <c r="E41" t="s">
        <v>98</v>
      </c>
      <c r="F41" t="s">
        <v>609</v>
      </c>
      <c r="G41" s="339" t="s">
        <v>610</v>
      </c>
      <c r="H41" t="s">
        <v>468</v>
      </c>
      <c r="I41" t="s">
        <v>469</v>
      </c>
      <c r="J41">
        <v>31</v>
      </c>
      <c r="K41" t="s">
        <v>93</v>
      </c>
      <c r="L41" s="210" t="s">
        <v>93</v>
      </c>
      <c r="M41" t="s">
        <v>40</v>
      </c>
      <c r="N41" t="s">
        <v>40</v>
      </c>
      <c r="O41" t="s">
        <v>213</v>
      </c>
      <c r="P41" s="210" t="s">
        <v>213</v>
      </c>
      <c r="Q41">
        <v>4</v>
      </c>
      <c r="R41">
        <v>5</v>
      </c>
      <c r="S41" s="210">
        <v>5</v>
      </c>
      <c r="T41">
        <v>4</v>
      </c>
      <c r="U41">
        <v>5</v>
      </c>
      <c r="V41" s="210">
        <v>5</v>
      </c>
      <c r="W41">
        <v>5</v>
      </c>
      <c r="X41">
        <v>5</v>
      </c>
      <c r="Y41">
        <v>4</v>
      </c>
      <c r="Z41">
        <v>4</v>
      </c>
      <c r="AA41" t="s">
        <v>35</v>
      </c>
      <c r="AB41" t="s">
        <v>35</v>
      </c>
      <c r="AC41" t="s">
        <v>35</v>
      </c>
      <c r="AD41" t="s">
        <v>35</v>
      </c>
      <c r="AE41" t="s">
        <v>35</v>
      </c>
      <c r="AF41" t="s">
        <v>35</v>
      </c>
      <c r="AG41" t="s">
        <v>35</v>
      </c>
      <c r="AH41" t="s">
        <v>35</v>
      </c>
      <c r="AI41">
        <v>6</v>
      </c>
      <c r="AJ41">
        <v>6</v>
      </c>
      <c r="AK41" t="s">
        <v>35</v>
      </c>
      <c r="AL41" t="s">
        <v>35</v>
      </c>
      <c r="AM41" t="s">
        <v>35</v>
      </c>
      <c r="AN41" t="s">
        <v>35</v>
      </c>
      <c r="AO41" t="s">
        <v>35</v>
      </c>
      <c r="AP41" t="s">
        <v>35</v>
      </c>
      <c r="AQ41" t="s">
        <v>35</v>
      </c>
      <c r="AR41" t="s">
        <v>35</v>
      </c>
      <c r="AS41" t="s">
        <v>35</v>
      </c>
      <c r="AT41" s="210" t="s">
        <v>35</v>
      </c>
      <c r="AU41" t="s">
        <v>459</v>
      </c>
      <c r="AV41">
        <v>5</v>
      </c>
      <c r="AW41" s="11" t="s">
        <v>453</v>
      </c>
      <c r="AX41" s="78">
        <v>765000</v>
      </c>
      <c r="AY41" s="210" t="s">
        <v>38</v>
      </c>
      <c r="AZ41" s="6">
        <f t="shared" si="4"/>
        <v>5.166666666666667</v>
      </c>
      <c r="BA41" s="9" t="str">
        <f t="shared" si="5"/>
        <v>Reg</v>
      </c>
      <c r="BB41" s="9">
        <f t="shared" si="6"/>
        <v>5.166666666666667</v>
      </c>
      <c r="BC41" s="9" t="str">
        <f t="shared" si="7"/>
        <v>Reg</v>
      </c>
      <c r="BD41" s="9">
        <f t="shared" si="8"/>
        <v>5.166666666666667</v>
      </c>
      <c r="BE41" s="9" t="str">
        <f t="shared" si="9"/>
        <v>Reg</v>
      </c>
      <c r="BF41" s="77">
        <f t="shared" si="10"/>
        <v>3</v>
      </c>
      <c r="BG41" s="76">
        <f t="shared" si="11"/>
        <v>1</v>
      </c>
      <c r="BH41" t="str">
        <f t="shared" si="12"/>
        <v/>
      </c>
      <c r="BI41" s="340" t="e">
        <f>IF(Q41="-","-",VLOOKUP($A41,KALPit!$A$10:$AY$1193,BI$9,FALSE)-Q41)</f>
        <v>#N/A</v>
      </c>
      <c r="BJ41" s="340" t="e">
        <f>IF(R41="-","-",VLOOKUP($A41,KALPit!$A$10:$AY$1193,BJ$9,FALSE)-R41)</f>
        <v>#N/A</v>
      </c>
      <c r="BK41" s="340" t="e">
        <f>IF(S41="-","-",VLOOKUP($A41,KALPit!$A$10:$AY$1193,BK$9,FALSE)-S41)</f>
        <v>#N/A</v>
      </c>
      <c r="BL41" s="340" t="e">
        <f>IF(T41="-","-",VLOOKUP($A41,KALPit!$A$10:$AY$1193,BL$9,FALSE)-T41)</f>
        <v>#N/A</v>
      </c>
      <c r="BM41" s="340" t="e">
        <f>IF(U41="-","-",VLOOKUP($A41,KALPit!$A$10:$AY$1193,BM$9,FALSE)-U41)</f>
        <v>#N/A</v>
      </c>
      <c r="BN41" s="340" t="e">
        <f>IF(V41="-","-",VLOOKUP($A41,KALPit!$A$10:$AY$1193,BN$9,FALSE)-V41)</f>
        <v>#N/A</v>
      </c>
      <c r="BO41" s="340" t="e">
        <f>IF(W41="-","-",VLOOKUP($A41,KALPit!$A$10:$AY$1193,BO$9,FALSE)-W41)</f>
        <v>#N/A</v>
      </c>
      <c r="BP41" s="340" t="e">
        <f>IF(X41="-","-",VLOOKUP($A41,KALPit!$A$10:$AY$1193,BP$9,FALSE)-X41)</f>
        <v>#N/A</v>
      </c>
      <c r="BQ41" s="340" t="e">
        <f>IF(Y41="-","-",VLOOKUP($A41,KALPit!$A$10:$AY$1193,BQ$9,FALSE)-Y41)</f>
        <v>#N/A</v>
      </c>
      <c r="BR41" s="340" t="e">
        <f>IF(Z41="-","-",VLOOKUP($A41,KALPit!$A$10:$AY$1193,BR$9,FALSE)-Z41)</f>
        <v>#N/A</v>
      </c>
      <c r="BS41" s="340" t="str">
        <f>IF(AA41="-","-",VLOOKUP($A41,KALPit!$A$10:$AY$1193,BS$9,FALSE)-AA41)</f>
        <v>-</v>
      </c>
      <c r="BT41" s="340" t="str">
        <f>IF(AB41="-","-",VLOOKUP($A41,KALPit!$A$10:$AY$1193,BT$9,FALSE)-AB41)</f>
        <v>-</v>
      </c>
      <c r="BU41" s="340" t="str">
        <f>IF(AC41="-","-",VLOOKUP($A41,KALPit!$A$10:$AY$1193,BU$9,FALSE)-AC41)</f>
        <v>-</v>
      </c>
      <c r="BV41" s="340" t="str">
        <f>IF(AD41="-","-",VLOOKUP($A41,KALPit!$A$10:$AY$1193,BV$9,FALSE)-AD41)</f>
        <v>-</v>
      </c>
      <c r="BW41" s="340" t="str">
        <f>IF(AE41="-","-",VLOOKUP($A41,KALPit!$A$10:$AY$1193,BW$9,FALSE)-AE41)</f>
        <v>-</v>
      </c>
      <c r="BX41" s="340" t="str">
        <f>IF(AF41="-","-",VLOOKUP($A41,KALPit!$A$10:$AY$1193,BX$9,FALSE)-AF41)</f>
        <v>-</v>
      </c>
      <c r="BY41" s="340" t="str">
        <f>IF(AG41="-","-",VLOOKUP($A41,KALPit!$A$10:$AY$1193,BY$9,FALSE)-AG41)</f>
        <v>-</v>
      </c>
      <c r="BZ41" s="340" t="str">
        <f>IF(AH41="-","-",VLOOKUP($A41,KALPit!$A$10:$AY$1193,BZ$9,FALSE)-AH41)</f>
        <v>-</v>
      </c>
      <c r="CA41" s="340" t="e">
        <f>IF(AI41="-","-",VLOOKUP($A41,KALPit!$A$10:$AY$1193,CA$9,FALSE)-AI41)</f>
        <v>#N/A</v>
      </c>
      <c r="CB41" s="340" t="e">
        <f>IF(AJ41="-","-",VLOOKUP($A41,KALPit!$A$10:$AY$1193,CB$9,FALSE)-AJ41)</f>
        <v>#N/A</v>
      </c>
      <c r="CC41" s="340" t="str">
        <f>IF(AK41="-","-",VLOOKUP($A41,KALPit!$A$10:$AY$1193,CC$9,FALSE)-AK41)</f>
        <v>-</v>
      </c>
      <c r="CD41" s="340" t="str">
        <f>IF(AL41="-","-",VLOOKUP($A41,KALPit!$A$10:$AY$1193,CD$9,FALSE)-AL41)</f>
        <v>-</v>
      </c>
      <c r="CE41" s="340" t="str">
        <f>IF(AM41="-","-",VLOOKUP($A41,KALPit!$A$10:$AY$1193,CE$9,FALSE)-AM41)</f>
        <v>-</v>
      </c>
      <c r="CF41" s="340" t="str">
        <f>IF(AN41="-","-",VLOOKUP($A41,KALPit!$A$10:$AY$1193,CF$9,FALSE)-AN41)</f>
        <v>-</v>
      </c>
      <c r="CG41" s="340" t="str">
        <f>IF(AO41="-","-",VLOOKUP($A41,KALPit!$A$10:$AY$1193,CG$9,FALSE)-AO41)</f>
        <v>-</v>
      </c>
      <c r="CH41" s="340" t="str">
        <f>IF(AP41="-","-",VLOOKUP($A41,KALPit!$A$10:$AY$1193,CH$9,FALSE)-AP41)</f>
        <v>-</v>
      </c>
      <c r="CI41" s="340" t="str">
        <f>IF(AQ41="-","-",VLOOKUP($A41,KALPit!$A$10:$AY$1193,CI$9,FALSE)-AQ41)</f>
        <v>-</v>
      </c>
      <c r="CJ41" s="340" t="str">
        <f>IF(AR41="-","-",VLOOKUP($A41,KALPit!$A$10:$AY$1193,CJ$9,FALSE)-AR41)</f>
        <v>-</v>
      </c>
      <c r="CK41" s="340" t="str">
        <f>IF(AS41="-","-",VLOOKUP($A41,KALPit!$A$10:$AY$1193,CK$9,FALSE)-AS41)</f>
        <v>-</v>
      </c>
      <c r="CL41" s="340" t="str">
        <f>IF(AT41="-","-",VLOOKUP($A41,KALPit!$A$10:$AY$1193,CL$9,FALSE)-AT41)</f>
        <v>-</v>
      </c>
      <c r="CM41" t="e">
        <f t="shared" si="13"/>
        <v>#N/A</v>
      </c>
    </row>
    <row r="42" spans="1:91" x14ac:dyDescent="0.25">
      <c r="A42" s="339" t="str">
        <f t="shared" si="14"/>
        <v>Marty Lawman</v>
      </c>
      <c r="B42" s="339"/>
      <c r="C42" s="339"/>
      <c r="D42" s="339" t="str">
        <f t="shared" si="15"/>
        <v>K</v>
      </c>
      <c r="E42" t="s">
        <v>98</v>
      </c>
      <c r="F42" t="s">
        <v>622</v>
      </c>
      <c r="G42" s="339" t="s">
        <v>623</v>
      </c>
      <c r="H42" t="s">
        <v>533</v>
      </c>
      <c r="I42" t="s">
        <v>199</v>
      </c>
      <c r="J42">
        <v>21</v>
      </c>
      <c r="K42" t="s">
        <v>94</v>
      </c>
      <c r="L42" s="210" t="s">
        <v>94</v>
      </c>
      <c r="M42" t="s">
        <v>40</v>
      </c>
      <c r="N42" t="s">
        <v>40</v>
      </c>
      <c r="O42" t="s">
        <v>213</v>
      </c>
      <c r="P42" s="210" t="s">
        <v>213</v>
      </c>
      <c r="Q42">
        <v>4</v>
      </c>
      <c r="R42">
        <v>1</v>
      </c>
      <c r="S42" s="210">
        <v>1</v>
      </c>
      <c r="T42">
        <v>4</v>
      </c>
      <c r="U42">
        <v>2</v>
      </c>
      <c r="V42" s="210">
        <v>3</v>
      </c>
      <c r="W42">
        <v>6</v>
      </c>
      <c r="X42">
        <v>6</v>
      </c>
      <c r="Y42">
        <v>2</v>
      </c>
      <c r="Z42">
        <v>2</v>
      </c>
      <c r="AA42">
        <v>5</v>
      </c>
      <c r="AB42">
        <v>5</v>
      </c>
      <c r="AC42">
        <v>3</v>
      </c>
      <c r="AD42">
        <v>4</v>
      </c>
      <c r="AE42" t="s">
        <v>35</v>
      </c>
      <c r="AF42" t="s">
        <v>35</v>
      </c>
      <c r="AG42" t="s">
        <v>35</v>
      </c>
      <c r="AH42" t="s">
        <v>35</v>
      </c>
      <c r="AI42" t="s">
        <v>35</v>
      </c>
      <c r="AJ42" t="s">
        <v>35</v>
      </c>
      <c r="AK42" t="s">
        <v>35</v>
      </c>
      <c r="AL42" t="s">
        <v>35</v>
      </c>
      <c r="AM42" t="s">
        <v>35</v>
      </c>
      <c r="AN42" t="s">
        <v>35</v>
      </c>
      <c r="AO42" t="s">
        <v>35</v>
      </c>
      <c r="AP42" t="s">
        <v>35</v>
      </c>
      <c r="AQ42" t="s">
        <v>35</v>
      </c>
      <c r="AR42" t="s">
        <v>35</v>
      </c>
      <c r="AS42" t="s">
        <v>35</v>
      </c>
      <c r="AT42" s="210" t="s">
        <v>35</v>
      </c>
      <c r="AU42" t="s">
        <v>2</v>
      </c>
      <c r="AV42">
        <v>7</v>
      </c>
      <c r="AW42" s="11" t="s">
        <v>50</v>
      </c>
      <c r="AX42" s="78" t="s">
        <v>35</v>
      </c>
      <c r="AY42" s="210">
        <v>0</v>
      </c>
      <c r="AZ42" s="6">
        <f t="shared" si="4"/>
        <v>2.75</v>
      </c>
      <c r="BA42" s="9" t="str">
        <f t="shared" si="5"/>
        <v>Minors</v>
      </c>
      <c r="BB42" s="9">
        <f t="shared" si="6"/>
        <v>3.75</v>
      </c>
      <c r="BC42" s="9" t="str">
        <f t="shared" si="7"/>
        <v>Minors</v>
      </c>
      <c r="BD42" s="9">
        <f t="shared" si="8"/>
        <v>3.75</v>
      </c>
      <c r="BE42" s="9" t="str">
        <f t="shared" si="9"/>
        <v>Minors</v>
      </c>
      <c r="BF42" s="77">
        <f t="shared" si="10"/>
        <v>4</v>
      </c>
      <c r="BG42" s="76">
        <f t="shared" si="11"/>
        <v>1</v>
      </c>
      <c r="BH42" t="str">
        <f t="shared" si="12"/>
        <v/>
      </c>
      <c r="BI42" s="340">
        <f>IF(Q42="-","-",VLOOKUP($A42,KALPit!$A$10:$AY$1193,BI$9,FALSE)-Q42)</f>
        <v>0</v>
      </c>
      <c r="BJ42" s="340">
        <f>IF(R42="-","-",VLOOKUP($A42,KALPit!$A$10:$AY$1193,BJ$9,FALSE)-R42)</f>
        <v>0</v>
      </c>
      <c r="BK42" s="340">
        <f>IF(S42="-","-",VLOOKUP($A42,KALPit!$A$10:$AY$1193,BK$9,FALSE)-S42)</f>
        <v>1</v>
      </c>
      <c r="BL42" s="340">
        <f>IF(T42="-","-",VLOOKUP($A42,KALPit!$A$10:$AY$1193,BL$9,FALSE)-T42)</f>
        <v>0</v>
      </c>
      <c r="BM42" s="340">
        <f>IF(U42="-","-",VLOOKUP($A42,KALPit!$A$10:$AY$1193,BM$9,FALSE)-U42)</f>
        <v>0</v>
      </c>
      <c r="BN42" s="340">
        <f>IF(V42="-","-",VLOOKUP($A42,KALPit!$A$10:$AY$1193,BN$9,FALSE)-V42)</f>
        <v>0</v>
      </c>
      <c r="BO42" s="340">
        <f>IF(W42="-","-",VLOOKUP($A42,KALPit!$A$10:$AY$1193,BO$9,FALSE)-W42)</f>
        <v>0</v>
      </c>
      <c r="BP42" s="340">
        <f>IF(X42="-","-",VLOOKUP($A42,KALPit!$A$10:$AY$1193,BP$9,FALSE)-X42)</f>
        <v>0</v>
      </c>
      <c r="BQ42" s="340">
        <f>IF(Y42="-","-",VLOOKUP($A42,KALPit!$A$10:$AY$1193,BQ$9,FALSE)-Y42)</f>
        <v>0</v>
      </c>
      <c r="BR42" s="340">
        <f>IF(Z42="-","-",VLOOKUP($A42,KALPit!$A$10:$AY$1193,BR$9,FALSE)-Z42)</f>
        <v>0</v>
      </c>
      <c r="BS42" s="340">
        <f>IF(AA42="-","-",VLOOKUP($A42,KALPit!$A$10:$AY$1193,BS$9,FALSE)-AA42)</f>
        <v>1</v>
      </c>
      <c r="BT42" s="340">
        <f>IF(AB42="-","-",VLOOKUP($A42,KALPit!$A$10:$AY$1193,BT$9,FALSE)-AB42)</f>
        <v>1</v>
      </c>
      <c r="BU42" s="340">
        <f>IF(AC42="-","-",VLOOKUP($A42,KALPit!$A$10:$AY$1193,BU$9,FALSE)-AC42)</f>
        <v>0</v>
      </c>
      <c r="BV42" s="340">
        <f>IF(AD42="-","-",VLOOKUP($A42,KALPit!$A$10:$AY$1193,BV$9,FALSE)-AD42)</f>
        <v>0</v>
      </c>
      <c r="BW42" s="340" t="str">
        <f>IF(AE42="-","-",VLOOKUP($A42,KALPit!$A$10:$AY$1193,BW$9,FALSE)-AE42)</f>
        <v>-</v>
      </c>
      <c r="BX42" s="340" t="str">
        <f>IF(AF42="-","-",VLOOKUP($A42,KALPit!$A$10:$AY$1193,BX$9,FALSE)-AF42)</f>
        <v>-</v>
      </c>
      <c r="BY42" s="340" t="str">
        <f>IF(AG42="-","-",VLOOKUP($A42,KALPit!$A$10:$AY$1193,BY$9,FALSE)-AG42)</f>
        <v>-</v>
      </c>
      <c r="BZ42" s="340" t="str">
        <f>IF(AH42="-","-",VLOOKUP($A42,KALPit!$A$10:$AY$1193,BZ$9,FALSE)-AH42)</f>
        <v>-</v>
      </c>
      <c r="CA42" s="340" t="str">
        <f>IF(AI42="-","-",VLOOKUP($A42,KALPit!$A$10:$AY$1193,CA$9,FALSE)-AI42)</f>
        <v>-</v>
      </c>
      <c r="CB42" s="340" t="str">
        <f>IF(AJ42="-","-",VLOOKUP($A42,KALPit!$A$10:$AY$1193,CB$9,FALSE)-AJ42)</f>
        <v>-</v>
      </c>
      <c r="CC42" s="340" t="str">
        <f>IF(AK42="-","-",VLOOKUP($A42,KALPit!$A$10:$AY$1193,CC$9,FALSE)-AK42)</f>
        <v>-</v>
      </c>
      <c r="CD42" s="340" t="str">
        <f>IF(AL42="-","-",VLOOKUP($A42,KALPit!$A$10:$AY$1193,CD$9,FALSE)-AL42)</f>
        <v>-</v>
      </c>
      <c r="CE42" s="340" t="str">
        <f>IF(AM42="-","-",VLOOKUP($A42,KALPit!$A$10:$AY$1193,CE$9,FALSE)-AM42)</f>
        <v>-</v>
      </c>
      <c r="CF42" s="340" t="str">
        <f>IF(AN42="-","-",VLOOKUP($A42,KALPit!$A$10:$AY$1193,CF$9,FALSE)-AN42)</f>
        <v>-</v>
      </c>
      <c r="CG42" s="340" t="str">
        <f>IF(AO42="-","-",VLOOKUP($A42,KALPit!$A$10:$AY$1193,CG$9,FALSE)-AO42)</f>
        <v>-</v>
      </c>
      <c r="CH42" s="340" t="str">
        <f>IF(AP42="-","-",VLOOKUP($A42,KALPit!$A$10:$AY$1193,CH$9,FALSE)-AP42)</f>
        <v>-</v>
      </c>
      <c r="CI42" s="340" t="str">
        <f>IF(AQ42="-","-",VLOOKUP($A42,KALPit!$A$10:$AY$1193,CI$9,FALSE)-AQ42)</f>
        <v>-</v>
      </c>
      <c r="CJ42" s="340" t="str">
        <f>IF(AR42="-","-",VLOOKUP($A42,KALPit!$A$10:$AY$1193,CJ$9,FALSE)-AR42)</f>
        <v>-</v>
      </c>
      <c r="CK42" s="340" t="str">
        <f>IF(AS42="-","-",VLOOKUP($A42,KALPit!$A$10:$AY$1193,CK$9,FALSE)-AS42)</f>
        <v>-</v>
      </c>
      <c r="CL42" s="340" t="str">
        <f>IF(AT42="-","-",VLOOKUP($A42,KALPit!$A$10:$AY$1193,CL$9,FALSE)-AT42)</f>
        <v>-</v>
      </c>
      <c r="CM42">
        <f t="shared" si="13"/>
        <v>3</v>
      </c>
    </row>
    <row r="43" spans="1:91" x14ac:dyDescent="0.25">
      <c r="A43" s="339" t="str">
        <f t="shared" si="14"/>
        <v>José Liriano</v>
      </c>
      <c r="B43" s="339"/>
      <c r="C43" s="339"/>
      <c r="D43" s="339" t="str">
        <f t="shared" si="15"/>
        <v>K</v>
      </c>
      <c r="E43" t="s">
        <v>99</v>
      </c>
      <c r="F43" t="s">
        <v>509</v>
      </c>
      <c r="G43" s="339" t="s">
        <v>624</v>
      </c>
      <c r="H43" t="s">
        <v>533</v>
      </c>
      <c r="I43" t="s">
        <v>199</v>
      </c>
      <c r="J43">
        <v>22</v>
      </c>
      <c r="K43" t="s">
        <v>94</v>
      </c>
      <c r="L43" s="210" t="s">
        <v>94</v>
      </c>
      <c r="M43" t="s">
        <v>40</v>
      </c>
      <c r="N43" t="s">
        <v>40</v>
      </c>
      <c r="O43" t="s">
        <v>215</v>
      </c>
      <c r="P43" s="210" t="s">
        <v>214</v>
      </c>
      <c r="Q43">
        <v>4</v>
      </c>
      <c r="R43">
        <v>2</v>
      </c>
      <c r="S43" s="210">
        <v>2</v>
      </c>
      <c r="T43">
        <v>5</v>
      </c>
      <c r="U43">
        <v>2</v>
      </c>
      <c r="V43" s="210">
        <v>4</v>
      </c>
      <c r="W43">
        <v>6</v>
      </c>
      <c r="X43">
        <v>6</v>
      </c>
      <c r="Y43">
        <v>2</v>
      </c>
      <c r="Z43">
        <v>2</v>
      </c>
      <c r="AA43">
        <v>4</v>
      </c>
      <c r="AB43">
        <v>6</v>
      </c>
      <c r="AC43" t="s">
        <v>35</v>
      </c>
      <c r="AD43" t="s">
        <v>35</v>
      </c>
      <c r="AE43" t="s">
        <v>35</v>
      </c>
      <c r="AF43" t="s">
        <v>35</v>
      </c>
      <c r="AG43" t="s">
        <v>35</v>
      </c>
      <c r="AH43" t="s">
        <v>35</v>
      </c>
      <c r="AI43" t="s">
        <v>35</v>
      </c>
      <c r="AJ43" t="s">
        <v>35</v>
      </c>
      <c r="AK43" t="s">
        <v>35</v>
      </c>
      <c r="AL43" t="s">
        <v>35</v>
      </c>
      <c r="AM43" t="s">
        <v>35</v>
      </c>
      <c r="AN43" t="s">
        <v>35</v>
      </c>
      <c r="AO43" t="s">
        <v>35</v>
      </c>
      <c r="AP43" t="s">
        <v>35</v>
      </c>
      <c r="AQ43" t="s">
        <v>35</v>
      </c>
      <c r="AR43" t="s">
        <v>35</v>
      </c>
      <c r="AS43" t="s">
        <v>35</v>
      </c>
      <c r="AT43" s="210" t="s">
        <v>35</v>
      </c>
      <c r="AU43" t="s">
        <v>1</v>
      </c>
      <c r="AV43">
        <v>5</v>
      </c>
      <c r="AW43" s="11" t="s">
        <v>453</v>
      </c>
      <c r="AX43" s="78" t="s">
        <v>35</v>
      </c>
      <c r="AY43" s="210">
        <v>0</v>
      </c>
      <c r="AZ43" s="6">
        <f t="shared" ref="AZ43:AZ70" si="16">AVERAGE(Q43:S43)+0.25*MAX(0,(COUNT(W43,Y43,AA43,AC43,AE43,AG43,AI43,AK43,AM43,AO43,AQ43,AS43)-3))+IF(AW43&gt;0.55,0.25,0)+IF(MAX(W43,Y43,AA43,AC43,AE43,AG43,AI43,AK43,AM43,AO43,AQ43,AS43)&gt;5,0.25,0)</f>
        <v>3.1666666666666665</v>
      </c>
      <c r="BA43" s="9" t="str">
        <f t="shared" ref="BA43:BA70" si="17">IF(AZ43&gt;9,"SuperStar",IF(AZ43&gt;8,"Star",IF(AZ43&gt;6.5,"GoodReg",IF(AZ43&gt;5,"Reg",IF(AZ43&gt;4,"Bench","Minors")))))</f>
        <v>Minors</v>
      </c>
      <c r="BB43" s="9">
        <f t="shared" ref="BB43:BB70" si="18">AVERAGE(T43:V43)+0.25*MAX(0,(COUNT(X43,Z43,AB43,AD43,AF43,AH43,AJ43,AL43,AN43,AP43,AR43,AT43)-3))+IF(AW43&gt;0.55,0.25,0)+IF(MAX(X43,Z43,AB43,AD43,AF43,AH43,AJ43,AL43,AN43,AP43,AR43,AT43)&gt;5,0.25,0)</f>
        <v>4.1666666666666661</v>
      </c>
      <c r="BC43" s="9" t="str">
        <f t="shared" ref="BC43:BC70" si="19">IF(BB43&gt;9,"SuperStar",IF(BB43&gt;8,"Star",IF(BB43&gt;6.5,"GoodReg",IF(BB43&gt;5,"Reg",IF(BB43&gt;4,"Bench","Minors")))))</f>
        <v>Bench</v>
      </c>
      <c r="BD43" s="9">
        <f t="shared" ref="BD43:BD70" si="20">MIN(AZ43+(MAX(0,25-U43))^1.5,BB43)</f>
        <v>4.1666666666666661</v>
      </c>
      <c r="BE43" s="9" t="str">
        <f t="shared" ref="BE43:BE70" si="21">IF(BD43&gt;9,"SuperStar",IF(BD43&gt;8,"Star",IF(BD43&gt;6.5,"GoodReg",IF(BD43&gt;5,"Reg",IF(BD43&gt;4,"Bench","Minors")))))</f>
        <v>Bench</v>
      </c>
      <c r="BF43" s="77">
        <f t="shared" ref="BF43:BF70" si="22">COUNT(W43:AT43)/2</f>
        <v>3</v>
      </c>
      <c r="BG43" s="76">
        <f t="shared" ref="BG43:BG70" si="23">COUNTIF(W43:AT43,"&gt;5")/2</f>
        <v>1.5</v>
      </c>
      <c r="BH43" t="str">
        <f t="shared" ref="BH43:BH70" si="24">IF(AY43=1,"Yes","")</f>
        <v/>
      </c>
      <c r="BI43" s="340">
        <f>IF(Q43="-","-",VLOOKUP($A43,KALPit!$A$10:$AY$1193,BI$9,FALSE)-Q43)</f>
        <v>0</v>
      </c>
      <c r="BJ43" s="340">
        <f>IF(R43="-","-",VLOOKUP($A43,KALPit!$A$10:$AY$1193,BJ$9,FALSE)-R43)</f>
        <v>1</v>
      </c>
      <c r="BK43" s="340">
        <f>IF(S43="-","-",VLOOKUP($A43,KALPit!$A$10:$AY$1193,BK$9,FALSE)-S43)</f>
        <v>0</v>
      </c>
      <c r="BL43" s="340">
        <f>IF(T43="-","-",VLOOKUP($A43,KALPit!$A$10:$AY$1193,BL$9,FALSE)-T43)</f>
        <v>0</v>
      </c>
      <c r="BM43" s="340">
        <f>IF(U43="-","-",VLOOKUP($A43,KALPit!$A$10:$AY$1193,BM$9,FALSE)-U43)</f>
        <v>1</v>
      </c>
      <c r="BN43" s="340">
        <f>IF(V43="-","-",VLOOKUP($A43,KALPit!$A$10:$AY$1193,BN$9,FALSE)-V43)</f>
        <v>1</v>
      </c>
      <c r="BO43" s="340">
        <f>IF(W43="-","-",VLOOKUP($A43,KALPit!$A$10:$AY$1193,BO$9,FALSE)-W43)</f>
        <v>0</v>
      </c>
      <c r="BP43" s="340">
        <f>IF(X43="-","-",VLOOKUP($A43,KALPit!$A$10:$AY$1193,BP$9,FALSE)-X43)</f>
        <v>0</v>
      </c>
      <c r="BQ43" s="340">
        <f>IF(Y43="-","-",VLOOKUP($A43,KALPit!$A$10:$AY$1193,BQ$9,FALSE)-Y43)</f>
        <v>0</v>
      </c>
      <c r="BR43" s="340">
        <f>IF(Z43="-","-",VLOOKUP($A43,KALPit!$A$10:$AY$1193,BR$9,FALSE)-Z43)</f>
        <v>0</v>
      </c>
      <c r="BS43" s="340">
        <f>IF(AA43="-","-",VLOOKUP($A43,KALPit!$A$10:$AY$1193,BS$9,FALSE)-AA43)</f>
        <v>0</v>
      </c>
      <c r="BT43" s="340">
        <f>IF(AB43="-","-",VLOOKUP($A43,KALPit!$A$10:$AY$1193,BT$9,FALSE)-AB43)</f>
        <v>1</v>
      </c>
      <c r="BU43" s="340" t="str">
        <f>IF(AC43="-","-",VLOOKUP($A43,KALPit!$A$10:$AY$1193,BU$9,FALSE)-AC43)</f>
        <v>-</v>
      </c>
      <c r="BV43" s="340" t="str">
        <f>IF(AD43="-","-",VLOOKUP($A43,KALPit!$A$10:$AY$1193,BV$9,FALSE)-AD43)</f>
        <v>-</v>
      </c>
      <c r="BW43" s="340" t="str">
        <f>IF(AE43="-","-",VLOOKUP($A43,KALPit!$A$10:$AY$1193,BW$9,FALSE)-AE43)</f>
        <v>-</v>
      </c>
      <c r="BX43" s="340" t="str">
        <f>IF(AF43="-","-",VLOOKUP($A43,KALPit!$A$10:$AY$1193,BX$9,FALSE)-AF43)</f>
        <v>-</v>
      </c>
      <c r="BY43" s="340" t="str">
        <f>IF(AG43="-","-",VLOOKUP($A43,KALPit!$A$10:$AY$1193,BY$9,FALSE)-AG43)</f>
        <v>-</v>
      </c>
      <c r="BZ43" s="340" t="str">
        <f>IF(AH43="-","-",VLOOKUP($A43,KALPit!$A$10:$AY$1193,BZ$9,FALSE)-AH43)</f>
        <v>-</v>
      </c>
      <c r="CA43" s="340" t="str">
        <f>IF(AI43="-","-",VLOOKUP($A43,KALPit!$A$10:$AY$1193,CA$9,FALSE)-AI43)</f>
        <v>-</v>
      </c>
      <c r="CB43" s="340" t="str">
        <f>IF(AJ43="-","-",VLOOKUP($A43,KALPit!$A$10:$AY$1193,CB$9,FALSE)-AJ43)</f>
        <v>-</v>
      </c>
      <c r="CC43" s="340" t="str">
        <f>IF(AK43="-","-",VLOOKUP($A43,KALPit!$A$10:$AY$1193,CC$9,FALSE)-AK43)</f>
        <v>-</v>
      </c>
      <c r="CD43" s="340" t="str">
        <f>IF(AL43="-","-",VLOOKUP($A43,KALPit!$A$10:$AY$1193,CD$9,FALSE)-AL43)</f>
        <v>-</v>
      </c>
      <c r="CE43" s="340" t="str">
        <f>IF(AM43="-","-",VLOOKUP($A43,KALPit!$A$10:$AY$1193,CE$9,FALSE)-AM43)</f>
        <v>-</v>
      </c>
      <c r="CF43" s="340" t="str">
        <f>IF(AN43="-","-",VLOOKUP($A43,KALPit!$A$10:$AY$1193,CF$9,FALSE)-AN43)</f>
        <v>-</v>
      </c>
      <c r="CG43" s="340" t="str">
        <f>IF(AO43="-","-",VLOOKUP($A43,KALPit!$A$10:$AY$1193,CG$9,FALSE)-AO43)</f>
        <v>-</v>
      </c>
      <c r="CH43" s="340" t="str">
        <f>IF(AP43="-","-",VLOOKUP($A43,KALPit!$A$10:$AY$1193,CH$9,FALSE)-AP43)</f>
        <v>-</v>
      </c>
      <c r="CI43" s="340" t="str">
        <f>IF(AQ43="-","-",VLOOKUP($A43,KALPit!$A$10:$AY$1193,CI$9,FALSE)-AQ43)</f>
        <v>-</v>
      </c>
      <c r="CJ43" s="340" t="str">
        <f>IF(AR43="-","-",VLOOKUP($A43,KALPit!$A$10:$AY$1193,CJ$9,FALSE)-AR43)</f>
        <v>-</v>
      </c>
      <c r="CK43" s="340" t="str">
        <f>IF(AS43="-","-",VLOOKUP($A43,KALPit!$A$10:$AY$1193,CK$9,FALSE)-AS43)</f>
        <v>-</v>
      </c>
      <c r="CL43" s="340" t="str">
        <f>IF(AT43="-","-",VLOOKUP($A43,KALPit!$A$10:$AY$1193,CL$9,FALSE)-AT43)</f>
        <v>-</v>
      </c>
      <c r="CM43">
        <f t="shared" ref="CM43:CM70" si="25">SUM(BI43:CL43)</f>
        <v>4</v>
      </c>
    </row>
    <row r="44" spans="1:91" x14ac:dyDescent="0.25">
      <c r="A44" s="339" t="str">
        <f t="shared" si="14"/>
        <v>Miguel Angel Murillo</v>
      </c>
      <c r="B44" s="339"/>
      <c r="C44" s="339"/>
      <c r="D44" s="339" t="str">
        <f t="shared" si="15"/>
        <v>K</v>
      </c>
      <c r="E44" t="s">
        <v>98</v>
      </c>
      <c r="F44" t="s">
        <v>651</v>
      </c>
      <c r="G44" s="339" t="s">
        <v>652</v>
      </c>
      <c r="H44" t="s">
        <v>528</v>
      </c>
      <c r="I44" t="s">
        <v>198</v>
      </c>
      <c r="J44">
        <v>23</v>
      </c>
      <c r="K44" t="s">
        <v>93</v>
      </c>
      <c r="L44" s="210" t="s">
        <v>93</v>
      </c>
      <c r="M44" t="s">
        <v>40</v>
      </c>
      <c r="N44" t="s">
        <v>40</v>
      </c>
      <c r="O44" t="s">
        <v>213</v>
      </c>
      <c r="P44" s="210" t="s">
        <v>214</v>
      </c>
      <c r="Q44">
        <v>4</v>
      </c>
      <c r="R44">
        <v>2</v>
      </c>
      <c r="S44" s="210">
        <v>2</v>
      </c>
      <c r="T44">
        <v>4</v>
      </c>
      <c r="U44">
        <v>2</v>
      </c>
      <c r="V44" s="210">
        <v>3</v>
      </c>
      <c r="W44">
        <v>5</v>
      </c>
      <c r="X44">
        <v>5</v>
      </c>
      <c r="Y44" t="s">
        <v>35</v>
      </c>
      <c r="Z44" t="s">
        <v>35</v>
      </c>
      <c r="AA44">
        <v>7</v>
      </c>
      <c r="AB44">
        <v>7</v>
      </c>
      <c r="AC44" t="s">
        <v>35</v>
      </c>
      <c r="AD44" t="s">
        <v>35</v>
      </c>
      <c r="AE44" t="s">
        <v>35</v>
      </c>
      <c r="AF44" t="s">
        <v>35</v>
      </c>
      <c r="AG44" t="s">
        <v>35</v>
      </c>
      <c r="AH44" t="s">
        <v>35</v>
      </c>
      <c r="AI44" t="s">
        <v>35</v>
      </c>
      <c r="AJ44" t="s">
        <v>35</v>
      </c>
      <c r="AK44" t="s">
        <v>35</v>
      </c>
      <c r="AL44" t="s">
        <v>35</v>
      </c>
      <c r="AM44">
        <v>4</v>
      </c>
      <c r="AN44">
        <v>4</v>
      </c>
      <c r="AO44" t="s">
        <v>35</v>
      </c>
      <c r="AP44" t="s">
        <v>35</v>
      </c>
      <c r="AQ44" t="s">
        <v>35</v>
      </c>
      <c r="AR44" t="s">
        <v>35</v>
      </c>
      <c r="AS44" t="s">
        <v>35</v>
      </c>
      <c r="AT44" s="210" t="s">
        <v>35</v>
      </c>
      <c r="AU44" t="s">
        <v>2</v>
      </c>
      <c r="AV44">
        <v>6</v>
      </c>
      <c r="AW44" s="11" t="s">
        <v>50</v>
      </c>
      <c r="AX44" s="78" t="s">
        <v>35</v>
      </c>
      <c r="AY44" s="210">
        <v>0</v>
      </c>
      <c r="AZ44" s="6">
        <f t="shared" si="16"/>
        <v>3.1666666666666665</v>
      </c>
      <c r="BA44" s="9" t="str">
        <f t="shared" si="17"/>
        <v>Minors</v>
      </c>
      <c r="BB44" s="9">
        <f t="shared" si="18"/>
        <v>3.5</v>
      </c>
      <c r="BC44" s="9" t="str">
        <f t="shared" si="19"/>
        <v>Minors</v>
      </c>
      <c r="BD44" s="9">
        <f t="shared" si="20"/>
        <v>3.5</v>
      </c>
      <c r="BE44" s="9" t="str">
        <f t="shared" si="21"/>
        <v>Minors</v>
      </c>
      <c r="BF44" s="77">
        <f t="shared" si="22"/>
        <v>3</v>
      </c>
      <c r="BG44" s="76">
        <f t="shared" si="23"/>
        <v>1</v>
      </c>
      <c r="BH44" t="str">
        <f t="shared" si="24"/>
        <v/>
      </c>
      <c r="BI44" s="340">
        <f>IF(Q44="-","-",VLOOKUP($A44,KALPit!$A$10:$AY$1193,BI$9,FALSE)-Q44)</f>
        <v>0</v>
      </c>
      <c r="BJ44" s="340">
        <f>IF(R44="-","-",VLOOKUP($A44,KALPit!$A$10:$AY$1193,BJ$9,FALSE)-R44)</f>
        <v>0</v>
      </c>
      <c r="BK44" s="340">
        <f>IF(S44="-","-",VLOOKUP($A44,KALPit!$A$10:$AY$1193,BK$9,FALSE)-S44)</f>
        <v>0</v>
      </c>
      <c r="BL44" s="340">
        <f>IF(T44="-","-",VLOOKUP($A44,KALPit!$A$10:$AY$1193,BL$9,FALSE)-T44)</f>
        <v>0</v>
      </c>
      <c r="BM44" s="340">
        <f>IF(U44="-","-",VLOOKUP($A44,KALPit!$A$10:$AY$1193,BM$9,FALSE)-U44)</f>
        <v>0</v>
      </c>
      <c r="BN44" s="340">
        <f>IF(V44="-","-",VLOOKUP($A44,KALPit!$A$10:$AY$1193,BN$9,FALSE)-V44)</f>
        <v>0</v>
      </c>
      <c r="BO44" s="340">
        <f>IF(W44="-","-",VLOOKUP($A44,KALPit!$A$10:$AY$1193,BO$9,FALSE)-W44)</f>
        <v>0</v>
      </c>
      <c r="BP44" s="340">
        <f>IF(X44="-","-",VLOOKUP($A44,KALPit!$A$10:$AY$1193,BP$9,FALSE)-X44)</f>
        <v>0</v>
      </c>
      <c r="BQ44" s="340" t="str">
        <f>IF(Y44="-","-",VLOOKUP($A44,KALPit!$A$10:$AY$1193,BQ$9,FALSE)-Y44)</f>
        <v>-</v>
      </c>
      <c r="BR44" s="340" t="str">
        <f>IF(Z44="-","-",VLOOKUP($A44,KALPit!$A$10:$AY$1193,BR$9,FALSE)-Z44)</f>
        <v>-</v>
      </c>
      <c r="BS44" s="340">
        <f>IF(AA44="-","-",VLOOKUP($A44,KALPit!$A$10:$AY$1193,BS$9,FALSE)-AA44)</f>
        <v>0</v>
      </c>
      <c r="BT44" s="340">
        <f>IF(AB44="-","-",VLOOKUP($A44,KALPit!$A$10:$AY$1193,BT$9,FALSE)-AB44)</f>
        <v>0</v>
      </c>
      <c r="BU44" s="340" t="str">
        <f>IF(AC44="-","-",VLOOKUP($A44,KALPit!$A$10:$AY$1193,BU$9,FALSE)-AC44)</f>
        <v>-</v>
      </c>
      <c r="BV44" s="340" t="str">
        <f>IF(AD44="-","-",VLOOKUP($A44,KALPit!$A$10:$AY$1193,BV$9,FALSE)-AD44)</f>
        <v>-</v>
      </c>
      <c r="BW44" s="340" t="str">
        <f>IF(AE44="-","-",VLOOKUP($A44,KALPit!$A$10:$AY$1193,BW$9,FALSE)-AE44)</f>
        <v>-</v>
      </c>
      <c r="BX44" s="340" t="str">
        <f>IF(AF44="-","-",VLOOKUP($A44,KALPit!$A$10:$AY$1193,BX$9,FALSE)-AF44)</f>
        <v>-</v>
      </c>
      <c r="BY44" s="340" t="str">
        <f>IF(AG44="-","-",VLOOKUP($A44,KALPit!$A$10:$AY$1193,BY$9,FALSE)-AG44)</f>
        <v>-</v>
      </c>
      <c r="BZ44" s="340" t="str">
        <f>IF(AH44="-","-",VLOOKUP($A44,KALPit!$A$10:$AY$1193,BZ$9,FALSE)-AH44)</f>
        <v>-</v>
      </c>
      <c r="CA44" s="340" t="str">
        <f>IF(AI44="-","-",VLOOKUP($A44,KALPit!$A$10:$AY$1193,CA$9,FALSE)-AI44)</f>
        <v>-</v>
      </c>
      <c r="CB44" s="340" t="str">
        <f>IF(AJ44="-","-",VLOOKUP($A44,KALPit!$A$10:$AY$1193,CB$9,FALSE)-AJ44)</f>
        <v>-</v>
      </c>
      <c r="CC44" s="340" t="str">
        <f>IF(AK44="-","-",VLOOKUP($A44,KALPit!$A$10:$AY$1193,CC$9,FALSE)-AK44)</f>
        <v>-</v>
      </c>
      <c r="CD44" s="340" t="str">
        <f>IF(AL44="-","-",VLOOKUP($A44,KALPit!$A$10:$AY$1193,CD$9,FALSE)-AL44)</f>
        <v>-</v>
      </c>
      <c r="CE44" s="340">
        <f>IF(AM44="-","-",VLOOKUP($A44,KALPit!$A$10:$AY$1193,CE$9,FALSE)-AM44)</f>
        <v>0</v>
      </c>
      <c r="CF44" s="340">
        <f>IF(AN44="-","-",VLOOKUP($A44,KALPit!$A$10:$AY$1193,CF$9,FALSE)-AN44)</f>
        <v>0</v>
      </c>
      <c r="CG44" s="340" t="str">
        <f>IF(AO44="-","-",VLOOKUP($A44,KALPit!$A$10:$AY$1193,CG$9,FALSE)-AO44)</f>
        <v>-</v>
      </c>
      <c r="CH44" s="340" t="str">
        <f>IF(AP44="-","-",VLOOKUP($A44,KALPit!$A$10:$AY$1193,CH$9,FALSE)-AP44)</f>
        <v>-</v>
      </c>
      <c r="CI44" s="340" t="str">
        <f>IF(AQ44="-","-",VLOOKUP($A44,KALPit!$A$10:$AY$1193,CI$9,FALSE)-AQ44)</f>
        <v>-</v>
      </c>
      <c r="CJ44" s="340" t="str">
        <f>IF(AR44="-","-",VLOOKUP($A44,KALPit!$A$10:$AY$1193,CJ$9,FALSE)-AR44)</f>
        <v>-</v>
      </c>
      <c r="CK44" s="340" t="str">
        <f>IF(AS44="-","-",VLOOKUP($A44,KALPit!$A$10:$AY$1193,CK$9,FALSE)-AS44)</f>
        <v>-</v>
      </c>
      <c r="CL44" s="340" t="str">
        <f>IF(AT44="-","-",VLOOKUP($A44,KALPit!$A$10:$AY$1193,CL$9,FALSE)-AT44)</f>
        <v>-</v>
      </c>
      <c r="CM44">
        <f t="shared" si="25"/>
        <v>0</v>
      </c>
    </row>
    <row r="45" spans="1:91" x14ac:dyDescent="0.25">
      <c r="A45" s="339" t="str">
        <f t="shared" si="14"/>
        <v>Pedro Novaro</v>
      </c>
      <c r="B45" s="339"/>
      <c r="C45" s="339"/>
      <c r="D45" s="339" t="str">
        <f t="shared" si="15"/>
        <v>K</v>
      </c>
      <c r="E45" t="s">
        <v>98</v>
      </c>
      <c r="F45" t="s">
        <v>501</v>
      </c>
      <c r="G45" s="339" t="s">
        <v>657</v>
      </c>
      <c r="H45" t="s">
        <v>533</v>
      </c>
      <c r="I45" t="s">
        <v>199</v>
      </c>
      <c r="J45">
        <v>19</v>
      </c>
      <c r="K45" t="s">
        <v>94</v>
      </c>
      <c r="L45" s="210" t="s">
        <v>94</v>
      </c>
      <c r="M45" t="s">
        <v>40</v>
      </c>
      <c r="N45" t="s">
        <v>36</v>
      </c>
      <c r="O45" t="s">
        <v>214</v>
      </c>
      <c r="P45" s="210" t="s">
        <v>214</v>
      </c>
      <c r="Q45">
        <v>4</v>
      </c>
      <c r="R45">
        <v>3</v>
      </c>
      <c r="S45" s="210">
        <v>2</v>
      </c>
      <c r="T45">
        <v>4</v>
      </c>
      <c r="U45">
        <v>4</v>
      </c>
      <c r="V45" s="210">
        <v>6</v>
      </c>
      <c r="W45">
        <v>6</v>
      </c>
      <c r="X45">
        <v>6</v>
      </c>
      <c r="Y45">
        <v>4</v>
      </c>
      <c r="Z45">
        <v>6</v>
      </c>
      <c r="AA45" t="s">
        <v>35</v>
      </c>
      <c r="AB45" t="s">
        <v>35</v>
      </c>
      <c r="AC45" t="s">
        <v>35</v>
      </c>
      <c r="AD45" t="s">
        <v>35</v>
      </c>
      <c r="AE45" t="s">
        <v>35</v>
      </c>
      <c r="AF45" t="s">
        <v>35</v>
      </c>
      <c r="AG45" t="s">
        <v>35</v>
      </c>
      <c r="AH45" t="s">
        <v>35</v>
      </c>
      <c r="AI45" t="s">
        <v>35</v>
      </c>
      <c r="AJ45" t="s">
        <v>35</v>
      </c>
      <c r="AK45" t="s">
        <v>35</v>
      </c>
      <c r="AL45" t="s">
        <v>35</v>
      </c>
      <c r="AM45" t="s">
        <v>35</v>
      </c>
      <c r="AN45" t="s">
        <v>35</v>
      </c>
      <c r="AO45" t="s">
        <v>35</v>
      </c>
      <c r="AP45" t="s">
        <v>35</v>
      </c>
      <c r="AQ45">
        <v>6</v>
      </c>
      <c r="AR45">
        <v>6</v>
      </c>
      <c r="AS45" t="s">
        <v>35</v>
      </c>
      <c r="AT45" s="210" t="s">
        <v>35</v>
      </c>
      <c r="AU45" t="s">
        <v>459</v>
      </c>
      <c r="AV45">
        <v>8</v>
      </c>
      <c r="AW45" s="11" t="s">
        <v>453</v>
      </c>
      <c r="AX45" s="78" t="s">
        <v>35</v>
      </c>
      <c r="AY45" s="210">
        <v>0</v>
      </c>
      <c r="AZ45" s="6">
        <f t="shared" si="16"/>
        <v>3.5</v>
      </c>
      <c r="BA45" s="9" t="str">
        <f t="shared" si="17"/>
        <v>Minors</v>
      </c>
      <c r="BB45" s="9">
        <f t="shared" si="18"/>
        <v>5.166666666666667</v>
      </c>
      <c r="BC45" s="9" t="str">
        <f t="shared" si="19"/>
        <v>Reg</v>
      </c>
      <c r="BD45" s="9">
        <f t="shared" si="20"/>
        <v>5.166666666666667</v>
      </c>
      <c r="BE45" s="9" t="str">
        <f t="shared" si="21"/>
        <v>Reg</v>
      </c>
      <c r="BF45" s="77">
        <f t="shared" si="22"/>
        <v>3</v>
      </c>
      <c r="BG45" s="76">
        <f t="shared" si="23"/>
        <v>2.5</v>
      </c>
      <c r="BH45" t="str">
        <f t="shared" si="24"/>
        <v/>
      </c>
      <c r="BI45" s="340">
        <f>IF(Q45="-","-",VLOOKUP($A45,KALPit!$A$10:$AY$1193,BI$9,FALSE)-Q45)</f>
        <v>0</v>
      </c>
      <c r="BJ45" s="340">
        <f>IF(R45="-","-",VLOOKUP($A45,KALPit!$A$10:$AY$1193,BJ$9,FALSE)-R45)</f>
        <v>0</v>
      </c>
      <c r="BK45" s="340">
        <f>IF(S45="-","-",VLOOKUP($A45,KALPit!$A$10:$AY$1193,BK$9,FALSE)-S45)</f>
        <v>2</v>
      </c>
      <c r="BL45" s="340">
        <f>IF(T45="-","-",VLOOKUP($A45,KALPit!$A$10:$AY$1193,BL$9,FALSE)-T45)</f>
        <v>1</v>
      </c>
      <c r="BM45" s="340">
        <f>IF(U45="-","-",VLOOKUP($A45,KALPit!$A$10:$AY$1193,BM$9,FALSE)-U45)</f>
        <v>-1</v>
      </c>
      <c r="BN45" s="340">
        <f>IF(V45="-","-",VLOOKUP($A45,KALPit!$A$10:$AY$1193,BN$9,FALSE)-V45)</f>
        <v>0</v>
      </c>
      <c r="BO45" s="340">
        <f>IF(W45="-","-",VLOOKUP($A45,KALPit!$A$10:$AY$1193,BO$9,FALSE)-W45)</f>
        <v>1</v>
      </c>
      <c r="BP45" s="340">
        <f>IF(X45="-","-",VLOOKUP($A45,KALPit!$A$10:$AY$1193,BP$9,FALSE)-X45)</f>
        <v>1</v>
      </c>
      <c r="BQ45" s="340">
        <f>IF(Y45="-","-",VLOOKUP($A45,KALPit!$A$10:$AY$1193,BQ$9,FALSE)-Y45)</f>
        <v>0</v>
      </c>
      <c r="BR45" s="340">
        <f>IF(Z45="-","-",VLOOKUP($A45,KALPit!$A$10:$AY$1193,BR$9,FALSE)-Z45)</f>
        <v>-1</v>
      </c>
      <c r="BS45" s="340" t="str">
        <f>IF(AA45="-","-",VLOOKUP($A45,KALPit!$A$10:$AY$1193,BS$9,FALSE)-AA45)</f>
        <v>-</v>
      </c>
      <c r="BT45" s="340" t="str">
        <f>IF(AB45="-","-",VLOOKUP($A45,KALPit!$A$10:$AY$1193,BT$9,FALSE)-AB45)</f>
        <v>-</v>
      </c>
      <c r="BU45" s="340" t="str">
        <f>IF(AC45="-","-",VLOOKUP($A45,KALPit!$A$10:$AY$1193,BU$9,FALSE)-AC45)</f>
        <v>-</v>
      </c>
      <c r="BV45" s="340" t="str">
        <f>IF(AD45="-","-",VLOOKUP($A45,KALPit!$A$10:$AY$1193,BV$9,FALSE)-AD45)</f>
        <v>-</v>
      </c>
      <c r="BW45" s="340" t="str">
        <f>IF(AE45="-","-",VLOOKUP($A45,KALPit!$A$10:$AY$1193,BW$9,FALSE)-AE45)</f>
        <v>-</v>
      </c>
      <c r="BX45" s="340" t="str">
        <f>IF(AF45="-","-",VLOOKUP($A45,KALPit!$A$10:$AY$1193,BX$9,FALSE)-AF45)</f>
        <v>-</v>
      </c>
      <c r="BY45" s="340" t="str">
        <f>IF(AG45="-","-",VLOOKUP($A45,KALPit!$A$10:$AY$1193,BY$9,FALSE)-AG45)</f>
        <v>-</v>
      </c>
      <c r="BZ45" s="340" t="str">
        <f>IF(AH45="-","-",VLOOKUP($A45,KALPit!$A$10:$AY$1193,BZ$9,FALSE)-AH45)</f>
        <v>-</v>
      </c>
      <c r="CA45" s="340" t="str">
        <f>IF(AI45="-","-",VLOOKUP($A45,KALPit!$A$10:$AY$1193,CA$9,FALSE)-AI45)</f>
        <v>-</v>
      </c>
      <c r="CB45" s="340" t="str">
        <f>IF(AJ45="-","-",VLOOKUP($A45,KALPit!$A$10:$AY$1193,CB$9,FALSE)-AJ45)</f>
        <v>-</v>
      </c>
      <c r="CC45" s="340" t="str">
        <f>IF(AK45="-","-",VLOOKUP($A45,KALPit!$A$10:$AY$1193,CC$9,FALSE)-AK45)</f>
        <v>-</v>
      </c>
      <c r="CD45" s="340" t="str">
        <f>IF(AL45="-","-",VLOOKUP($A45,KALPit!$A$10:$AY$1193,CD$9,FALSE)-AL45)</f>
        <v>-</v>
      </c>
      <c r="CE45" s="340" t="str">
        <f>IF(AM45="-","-",VLOOKUP($A45,KALPit!$A$10:$AY$1193,CE$9,FALSE)-AM45)</f>
        <v>-</v>
      </c>
      <c r="CF45" s="340" t="str">
        <f>IF(AN45="-","-",VLOOKUP($A45,KALPit!$A$10:$AY$1193,CF$9,FALSE)-AN45)</f>
        <v>-</v>
      </c>
      <c r="CG45" s="340" t="str">
        <f>IF(AO45="-","-",VLOOKUP($A45,KALPit!$A$10:$AY$1193,CG$9,FALSE)-AO45)</f>
        <v>-</v>
      </c>
      <c r="CH45" s="340" t="str">
        <f>IF(AP45="-","-",VLOOKUP($A45,KALPit!$A$10:$AY$1193,CH$9,FALSE)-AP45)</f>
        <v>-</v>
      </c>
      <c r="CI45" s="340">
        <f>IF(AQ45="-","-",VLOOKUP($A45,KALPit!$A$10:$AY$1193,CI$9,FALSE)-AQ45)</f>
        <v>0</v>
      </c>
      <c r="CJ45" s="340">
        <f>IF(AR45="-","-",VLOOKUP($A45,KALPit!$A$10:$AY$1193,CJ$9,FALSE)-AR45)</f>
        <v>0</v>
      </c>
      <c r="CK45" s="340" t="str">
        <f>IF(AS45="-","-",VLOOKUP($A45,KALPit!$A$10:$AY$1193,CK$9,FALSE)-AS45)</f>
        <v>-</v>
      </c>
      <c r="CL45" s="340" t="str">
        <f>IF(AT45="-","-",VLOOKUP($A45,KALPit!$A$10:$AY$1193,CL$9,FALSE)-AT45)</f>
        <v>-</v>
      </c>
      <c r="CM45">
        <f t="shared" si="25"/>
        <v>3</v>
      </c>
    </row>
    <row r="46" spans="1:91" x14ac:dyDescent="0.25">
      <c r="A46" s="339" t="str">
        <f t="shared" si="14"/>
        <v>Al O'Neill</v>
      </c>
      <c r="B46" s="339"/>
      <c r="C46" s="339"/>
      <c r="D46" s="339" t="str">
        <f t="shared" si="15"/>
        <v>K</v>
      </c>
      <c r="E46" t="s">
        <v>98</v>
      </c>
      <c r="F46" t="s">
        <v>658</v>
      </c>
      <c r="G46" s="339" t="s">
        <v>659</v>
      </c>
      <c r="H46" t="s">
        <v>528</v>
      </c>
      <c r="I46" t="s">
        <v>198</v>
      </c>
      <c r="J46">
        <v>23</v>
      </c>
      <c r="K46" t="s">
        <v>94</v>
      </c>
      <c r="L46" s="210" t="s">
        <v>94</v>
      </c>
      <c r="M46" t="s">
        <v>40</v>
      </c>
      <c r="N46" t="s">
        <v>40</v>
      </c>
      <c r="O46" t="s">
        <v>214</v>
      </c>
      <c r="P46" s="210" t="s">
        <v>214</v>
      </c>
      <c r="Q46">
        <v>4</v>
      </c>
      <c r="R46">
        <v>2</v>
      </c>
      <c r="S46" s="210">
        <v>2</v>
      </c>
      <c r="T46">
        <v>5</v>
      </c>
      <c r="U46">
        <v>2</v>
      </c>
      <c r="V46" s="210">
        <v>4</v>
      </c>
      <c r="W46">
        <v>7</v>
      </c>
      <c r="X46">
        <v>7</v>
      </c>
      <c r="Y46" t="s">
        <v>35</v>
      </c>
      <c r="Z46" t="s">
        <v>35</v>
      </c>
      <c r="AA46">
        <v>4</v>
      </c>
      <c r="AB46">
        <v>6</v>
      </c>
      <c r="AC46" t="s">
        <v>35</v>
      </c>
      <c r="AD46" t="s">
        <v>35</v>
      </c>
      <c r="AE46">
        <v>4</v>
      </c>
      <c r="AF46">
        <v>5</v>
      </c>
      <c r="AG46" t="s">
        <v>35</v>
      </c>
      <c r="AH46" t="s">
        <v>35</v>
      </c>
      <c r="AI46" t="s">
        <v>35</v>
      </c>
      <c r="AJ46" t="s">
        <v>35</v>
      </c>
      <c r="AK46" t="s">
        <v>35</v>
      </c>
      <c r="AL46" t="s">
        <v>35</v>
      </c>
      <c r="AM46" t="s">
        <v>35</v>
      </c>
      <c r="AN46" t="s">
        <v>35</v>
      </c>
      <c r="AO46" t="s">
        <v>35</v>
      </c>
      <c r="AP46" t="s">
        <v>35</v>
      </c>
      <c r="AQ46" t="s">
        <v>35</v>
      </c>
      <c r="AR46" t="s">
        <v>35</v>
      </c>
      <c r="AS46" t="s">
        <v>35</v>
      </c>
      <c r="AT46" s="210" t="s">
        <v>35</v>
      </c>
      <c r="AU46" t="s">
        <v>2</v>
      </c>
      <c r="AV46">
        <v>9</v>
      </c>
      <c r="AW46" s="11" t="s">
        <v>453</v>
      </c>
      <c r="AX46" s="78" t="s">
        <v>35</v>
      </c>
      <c r="AY46" s="210" t="s">
        <v>38</v>
      </c>
      <c r="AZ46" s="6">
        <f t="shared" si="16"/>
        <v>3.1666666666666665</v>
      </c>
      <c r="BA46" s="9" t="str">
        <f t="shared" si="17"/>
        <v>Minors</v>
      </c>
      <c r="BB46" s="9">
        <f t="shared" si="18"/>
        <v>4.1666666666666661</v>
      </c>
      <c r="BC46" s="9" t="str">
        <f t="shared" si="19"/>
        <v>Bench</v>
      </c>
      <c r="BD46" s="9">
        <f t="shared" si="20"/>
        <v>4.1666666666666661</v>
      </c>
      <c r="BE46" s="9" t="str">
        <f t="shared" si="21"/>
        <v>Bench</v>
      </c>
      <c r="BF46" s="77">
        <f t="shared" si="22"/>
        <v>3</v>
      </c>
      <c r="BG46" s="76">
        <f t="shared" si="23"/>
        <v>1.5</v>
      </c>
      <c r="BH46" t="str">
        <f t="shared" si="24"/>
        <v/>
      </c>
      <c r="BI46" s="340">
        <f>IF(Q46="-","-",VLOOKUP($A46,KALPit!$A$10:$AY$1193,BI$9,FALSE)-Q46)</f>
        <v>1</v>
      </c>
      <c r="BJ46" s="340">
        <f>IF(R46="-","-",VLOOKUP($A46,KALPit!$A$10:$AY$1193,BJ$9,FALSE)-R46)</f>
        <v>0</v>
      </c>
      <c r="BK46" s="340">
        <f>IF(S46="-","-",VLOOKUP($A46,KALPit!$A$10:$AY$1193,BK$9,FALSE)-S46)</f>
        <v>0</v>
      </c>
      <c r="BL46" s="340">
        <f>IF(T46="-","-",VLOOKUP($A46,KALPit!$A$10:$AY$1193,BL$9,FALSE)-T46)</f>
        <v>1</v>
      </c>
      <c r="BM46" s="340">
        <f>IF(U46="-","-",VLOOKUP($A46,KALPit!$A$10:$AY$1193,BM$9,FALSE)-U46)</f>
        <v>1</v>
      </c>
      <c r="BN46" s="340">
        <f>IF(V46="-","-",VLOOKUP($A46,KALPit!$A$10:$AY$1193,BN$9,FALSE)-V46)</f>
        <v>0</v>
      </c>
      <c r="BO46" s="340">
        <f>IF(W46="-","-",VLOOKUP($A46,KALPit!$A$10:$AY$1193,BO$9,FALSE)-W46)</f>
        <v>0</v>
      </c>
      <c r="BP46" s="340">
        <f>IF(X46="-","-",VLOOKUP($A46,KALPit!$A$10:$AY$1193,BP$9,FALSE)-X46)</f>
        <v>0</v>
      </c>
      <c r="BQ46" s="340" t="str">
        <f>IF(Y46="-","-",VLOOKUP($A46,KALPit!$A$10:$AY$1193,BQ$9,FALSE)-Y46)</f>
        <v>-</v>
      </c>
      <c r="BR46" s="340" t="str">
        <f>IF(Z46="-","-",VLOOKUP($A46,KALPit!$A$10:$AY$1193,BR$9,FALSE)-Z46)</f>
        <v>-</v>
      </c>
      <c r="BS46" s="340">
        <f>IF(AA46="-","-",VLOOKUP($A46,KALPit!$A$10:$AY$1193,BS$9,FALSE)-AA46)</f>
        <v>0</v>
      </c>
      <c r="BT46" s="340">
        <f>IF(AB46="-","-",VLOOKUP($A46,KALPit!$A$10:$AY$1193,BT$9,FALSE)-AB46)</f>
        <v>1</v>
      </c>
      <c r="BU46" s="340" t="str">
        <f>IF(AC46="-","-",VLOOKUP($A46,KALPit!$A$10:$AY$1193,BU$9,FALSE)-AC46)</f>
        <v>-</v>
      </c>
      <c r="BV46" s="340" t="str">
        <f>IF(AD46="-","-",VLOOKUP($A46,KALPit!$A$10:$AY$1193,BV$9,FALSE)-AD46)</f>
        <v>-</v>
      </c>
      <c r="BW46" s="340">
        <f>IF(AE46="-","-",VLOOKUP($A46,KALPit!$A$10:$AY$1193,BW$9,FALSE)-AE46)</f>
        <v>0</v>
      </c>
      <c r="BX46" s="340">
        <f>IF(AF46="-","-",VLOOKUP($A46,KALPit!$A$10:$AY$1193,BX$9,FALSE)-AF46)</f>
        <v>0</v>
      </c>
      <c r="BY46" s="340" t="str">
        <f>IF(AG46="-","-",VLOOKUP($A46,KALPit!$A$10:$AY$1193,BY$9,FALSE)-AG46)</f>
        <v>-</v>
      </c>
      <c r="BZ46" s="340" t="str">
        <f>IF(AH46="-","-",VLOOKUP($A46,KALPit!$A$10:$AY$1193,BZ$9,FALSE)-AH46)</f>
        <v>-</v>
      </c>
      <c r="CA46" s="340" t="str">
        <f>IF(AI46="-","-",VLOOKUP($A46,KALPit!$A$10:$AY$1193,CA$9,FALSE)-AI46)</f>
        <v>-</v>
      </c>
      <c r="CB46" s="340" t="str">
        <f>IF(AJ46="-","-",VLOOKUP($A46,KALPit!$A$10:$AY$1193,CB$9,FALSE)-AJ46)</f>
        <v>-</v>
      </c>
      <c r="CC46" s="340" t="str">
        <f>IF(AK46="-","-",VLOOKUP($A46,KALPit!$A$10:$AY$1193,CC$9,FALSE)-AK46)</f>
        <v>-</v>
      </c>
      <c r="CD46" s="340" t="str">
        <f>IF(AL46="-","-",VLOOKUP($A46,KALPit!$A$10:$AY$1193,CD$9,FALSE)-AL46)</f>
        <v>-</v>
      </c>
      <c r="CE46" s="340" t="str">
        <f>IF(AM46="-","-",VLOOKUP($A46,KALPit!$A$10:$AY$1193,CE$9,FALSE)-AM46)</f>
        <v>-</v>
      </c>
      <c r="CF46" s="340" t="str">
        <f>IF(AN46="-","-",VLOOKUP($A46,KALPit!$A$10:$AY$1193,CF$9,FALSE)-AN46)</f>
        <v>-</v>
      </c>
      <c r="CG46" s="340" t="str">
        <f>IF(AO46="-","-",VLOOKUP($A46,KALPit!$A$10:$AY$1193,CG$9,FALSE)-AO46)</f>
        <v>-</v>
      </c>
      <c r="CH46" s="340" t="str">
        <f>IF(AP46="-","-",VLOOKUP($A46,KALPit!$A$10:$AY$1193,CH$9,FALSE)-AP46)</f>
        <v>-</v>
      </c>
      <c r="CI46" s="340" t="str">
        <f>IF(AQ46="-","-",VLOOKUP($A46,KALPit!$A$10:$AY$1193,CI$9,FALSE)-AQ46)</f>
        <v>-</v>
      </c>
      <c r="CJ46" s="340" t="str">
        <f>IF(AR46="-","-",VLOOKUP($A46,KALPit!$A$10:$AY$1193,CJ$9,FALSE)-AR46)</f>
        <v>-</v>
      </c>
      <c r="CK46" s="340" t="str">
        <f>IF(AS46="-","-",VLOOKUP($A46,KALPit!$A$10:$AY$1193,CK$9,FALSE)-AS46)</f>
        <v>-</v>
      </c>
      <c r="CL46" s="340" t="str">
        <f>IF(AT46="-","-",VLOOKUP($A46,KALPit!$A$10:$AY$1193,CL$9,FALSE)-AT46)</f>
        <v>-</v>
      </c>
      <c r="CM46">
        <f t="shared" si="25"/>
        <v>4</v>
      </c>
    </row>
    <row r="47" spans="1:91" x14ac:dyDescent="0.25">
      <c r="A47" s="339" t="str">
        <f t="shared" si="14"/>
        <v>Orlando Pérez</v>
      </c>
      <c r="B47" s="339"/>
      <c r="C47" s="339"/>
      <c r="D47" s="339" t="str">
        <f t="shared" si="15"/>
        <v>K</v>
      </c>
      <c r="E47" t="s">
        <v>98</v>
      </c>
      <c r="F47" t="s">
        <v>681</v>
      </c>
      <c r="G47" s="339" t="s">
        <v>679</v>
      </c>
      <c r="H47" t="s">
        <v>528</v>
      </c>
      <c r="I47" t="s">
        <v>198</v>
      </c>
      <c r="J47">
        <v>23</v>
      </c>
      <c r="K47" t="s">
        <v>93</v>
      </c>
      <c r="L47" s="210" t="s">
        <v>93</v>
      </c>
      <c r="M47" t="s">
        <v>40</v>
      </c>
      <c r="N47" t="s">
        <v>40</v>
      </c>
      <c r="O47" t="s">
        <v>213</v>
      </c>
      <c r="P47" s="210" t="s">
        <v>214</v>
      </c>
      <c r="Q47">
        <v>4</v>
      </c>
      <c r="R47">
        <v>5</v>
      </c>
      <c r="S47" s="210">
        <v>1</v>
      </c>
      <c r="T47">
        <v>4</v>
      </c>
      <c r="U47">
        <v>6</v>
      </c>
      <c r="V47" s="210">
        <v>2</v>
      </c>
      <c r="W47">
        <v>5</v>
      </c>
      <c r="X47">
        <v>5</v>
      </c>
      <c r="Y47">
        <v>1</v>
      </c>
      <c r="Z47">
        <v>1</v>
      </c>
      <c r="AA47" t="s">
        <v>35</v>
      </c>
      <c r="AB47" t="s">
        <v>35</v>
      </c>
      <c r="AC47">
        <v>6</v>
      </c>
      <c r="AD47">
        <v>6</v>
      </c>
      <c r="AE47" t="s">
        <v>35</v>
      </c>
      <c r="AF47" t="s">
        <v>35</v>
      </c>
      <c r="AG47" t="s">
        <v>35</v>
      </c>
      <c r="AH47" t="s">
        <v>35</v>
      </c>
      <c r="AI47">
        <v>4</v>
      </c>
      <c r="AJ47">
        <v>4</v>
      </c>
      <c r="AK47" t="s">
        <v>35</v>
      </c>
      <c r="AL47" t="s">
        <v>35</v>
      </c>
      <c r="AM47" t="s">
        <v>35</v>
      </c>
      <c r="AN47" t="s">
        <v>35</v>
      </c>
      <c r="AO47" t="s">
        <v>35</v>
      </c>
      <c r="AP47" t="s">
        <v>35</v>
      </c>
      <c r="AQ47" t="s">
        <v>35</v>
      </c>
      <c r="AR47" t="s">
        <v>35</v>
      </c>
      <c r="AS47" t="s">
        <v>35</v>
      </c>
      <c r="AT47" s="210" t="s">
        <v>35</v>
      </c>
      <c r="AU47" t="s">
        <v>456</v>
      </c>
      <c r="AV47">
        <v>5</v>
      </c>
      <c r="AW47" s="11" t="s">
        <v>50</v>
      </c>
      <c r="AX47" s="78" t="s">
        <v>35</v>
      </c>
      <c r="AY47" s="210">
        <v>0</v>
      </c>
      <c r="AZ47" s="6">
        <f t="shared" si="16"/>
        <v>4.0833333333333339</v>
      </c>
      <c r="BA47" s="9" t="str">
        <f t="shared" si="17"/>
        <v>Bench</v>
      </c>
      <c r="BB47" s="9">
        <f t="shared" si="18"/>
        <v>4.75</v>
      </c>
      <c r="BC47" s="9" t="str">
        <f t="shared" si="19"/>
        <v>Bench</v>
      </c>
      <c r="BD47" s="9">
        <f t="shared" si="20"/>
        <v>4.75</v>
      </c>
      <c r="BE47" s="9" t="str">
        <f t="shared" si="21"/>
        <v>Bench</v>
      </c>
      <c r="BF47" s="77">
        <f t="shared" si="22"/>
        <v>4</v>
      </c>
      <c r="BG47" s="76">
        <f t="shared" si="23"/>
        <v>1</v>
      </c>
      <c r="BH47" t="str">
        <f t="shared" si="24"/>
        <v/>
      </c>
      <c r="BI47" s="340">
        <f>IF(Q47="-","-",VLOOKUP($A47,KALPit!$A$10:$AY$1193,BI$9,FALSE)-Q47)</f>
        <v>0</v>
      </c>
      <c r="BJ47" s="340">
        <f>IF(R47="-","-",VLOOKUP($A47,KALPit!$A$10:$AY$1193,BJ$9,FALSE)-R47)</f>
        <v>0</v>
      </c>
      <c r="BK47" s="340">
        <f>IF(S47="-","-",VLOOKUP($A47,KALPit!$A$10:$AY$1193,BK$9,FALSE)-S47)</f>
        <v>1</v>
      </c>
      <c r="BL47" s="340">
        <f>IF(T47="-","-",VLOOKUP($A47,KALPit!$A$10:$AY$1193,BL$9,FALSE)-T47)</f>
        <v>0</v>
      </c>
      <c r="BM47" s="340">
        <f>IF(U47="-","-",VLOOKUP($A47,KALPit!$A$10:$AY$1193,BM$9,FALSE)-U47)</f>
        <v>-1</v>
      </c>
      <c r="BN47" s="340">
        <f>IF(V47="-","-",VLOOKUP($A47,KALPit!$A$10:$AY$1193,BN$9,FALSE)-V47)</f>
        <v>1</v>
      </c>
      <c r="BO47" s="340">
        <f>IF(W47="-","-",VLOOKUP($A47,KALPit!$A$10:$AY$1193,BO$9,FALSE)-W47)</f>
        <v>0</v>
      </c>
      <c r="BP47" s="340">
        <f>IF(X47="-","-",VLOOKUP($A47,KALPit!$A$10:$AY$1193,BP$9,FALSE)-X47)</f>
        <v>0</v>
      </c>
      <c r="BQ47" s="340">
        <f>IF(Y47="-","-",VLOOKUP($A47,KALPit!$A$10:$AY$1193,BQ$9,FALSE)-Y47)</f>
        <v>0</v>
      </c>
      <c r="BR47" s="340">
        <f>IF(Z47="-","-",VLOOKUP($A47,KALPit!$A$10:$AY$1193,BR$9,FALSE)-Z47)</f>
        <v>0</v>
      </c>
      <c r="BS47" s="340" t="str">
        <f>IF(AA47="-","-",VLOOKUP($A47,KALPit!$A$10:$AY$1193,BS$9,FALSE)-AA47)</f>
        <v>-</v>
      </c>
      <c r="BT47" s="340" t="str">
        <f>IF(AB47="-","-",VLOOKUP($A47,KALPit!$A$10:$AY$1193,BT$9,FALSE)-AB47)</f>
        <v>-</v>
      </c>
      <c r="BU47" s="340">
        <f>IF(AC47="-","-",VLOOKUP($A47,KALPit!$A$10:$AY$1193,BU$9,FALSE)-AC47)</f>
        <v>0</v>
      </c>
      <c r="BV47" s="340">
        <f>IF(AD47="-","-",VLOOKUP($A47,KALPit!$A$10:$AY$1193,BV$9,FALSE)-AD47)</f>
        <v>0</v>
      </c>
      <c r="BW47" s="340" t="str">
        <f>IF(AE47="-","-",VLOOKUP($A47,KALPit!$A$10:$AY$1193,BW$9,FALSE)-AE47)</f>
        <v>-</v>
      </c>
      <c r="BX47" s="340" t="str">
        <f>IF(AF47="-","-",VLOOKUP($A47,KALPit!$A$10:$AY$1193,BX$9,FALSE)-AF47)</f>
        <v>-</v>
      </c>
      <c r="BY47" s="340" t="str">
        <f>IF(AG47="-","-",VLOOKUP($A47,KALPit!$A$10:$AY$1193,BY$9,FALSE)-AG47)</f>
        <v>-</v>
      </c>
      <c r="BZ47" s="340" t="str">
        <f>IF(AH47="-","-",VLOOKUP($A47,KALPit!$A$10:$AY$1193,BZ$9,FALSE)-AH47)</f>
        <v>-</v>
      </c>
      <c r="CA47" s="340">
        <f>IF(AI47="-","-",VLOOKUP($A47,KALPit!$A$10:$AY$1193,CA$9,FALSE)-AI47)</f>
        <v>0</v>
      </c>
      <c r="CB47" s="340">
        <f>IF(AJ47="-","-",VLOOKUP($A47,KALPit!$A$10:$AY$1193,CB$9,FALSE)-AJ47)</f>
        <v>0</v>
      </c>
      <c r="CC47" s="340" t="str">
        <f>IF(AK47="-","-",VLOOKUP($A47,KALPit!$A$10:$AY$1193,CC$9,FALSE)-AK47)</f>
        <v>-</v>
      </c>
      <c r="CD47" s="340" t="str">
        <f>IF(AL47="-","-",VLOOKUP($A47,KALPit!$A$10:$AY$1193,CD$9,FALSE)-AL47)</f>
        <v>-</v>
      </c>
      <c r="CE47" s="340" t="str">
        <f>IF(AM47="-","-",VLOOKUP($A47,KALPit!$A$10:$AY$1193,CE$9,FALSE)-AM47)</f>
        <v>-</v>
      </c>
      <c r="CF47" s="340" t="str">
        <f>IF(AN47="-","-",VLOOKUP($A47,KALPit!$A$10:$AY$1193,CF$9,FALSE)-AN47)</f>
        <v>-</v>
      </c>
      <c r="CG47" s="340" t="str">
        <f>IF(AO47="-","-",VLOOKUP($A47,KALPit!$A$10:$AY$1193,CG$9,FALSE)-AO47)</f>
        <v>-</v>
      </c>
      <c r="CH47" s="340" t="str">
        <f>IF(AP47="-","-",VLOOKUP($A47,KALPit!$A$10:$AY$1193,CH$9,FALSE)-AP47)</f>
        <v>-</v>
      </c>
      <c r="CI47" s="340" t="str">
        <f>IF(AQ47="-","-",VLOOKUP($A47,KALPit!$A$10:$AY$1193,CI$9,FALSE)-AQ47)</f>
        <v>-</v>
      </c>
      <c r="CJ47" s="340" t="str">
        <f>IF(AR47="-","-",VLOOKUP($A47,KALPit!$A$10:$AY$1193,CJ$9,FALSE)-AR47)</f>
        <v>-</v>
      </c>
      <c r="CK47" s="340" t="str">
        <f>IF(AS47="-","-",VLOOKUP($A47,KALPit!$A$10:$AY$1193,CK$9,FALSE)-AS47)</f>
        <v>-</v>
      </c>
      <c r="CL47" s="340" t="str">
        <f>IF(AT47="-","-",VLOOKUP($A47,KALPit!$A$10:$AY$1193,CL$9,FALSE)-AT47)</f>
        <v>-</v>
      </c>
      <c r="CM47">
        <f t="shared" si="25"/>
        <v>1</v>
      </c>
    </row>
    <row r="48" spans="1:91" x14ac:dyDescent="0.25">
      <c r="A48" s="339" t="str">
        <f t="shared" si="14"/>
        <v>Miguel Rabelo</v>
      </c>
      <c r="B48" s="339"/>
      <c r="C48" s="339"/>
      <c r="D48" s="339" t="str">
        <f t="shared" si="15"/>
        <v>K</v>
      </c>
      <c r="E48" t="s">
        <v>13</v>
      </c>
      <c r="F48" t="s">
        <v>682</v>
      </c>
      <c r="G48" s="339" t="s">
        <v>683</v>
      </c>
      <c r="H48" t="s">
        <v>533</v>
      </c>
      <c r="I48" t="s">
        <v>199</v>
      </c>
      <c r="J48">
        <v>23</v>
      </c>
      <c r="K48" t="s">
        <v>94</v>
      </c>
      <c r="L48" s="210" t="s">
        <v>94</v>
      </c>
      <c r="M48" t="s">
        <v>40</v>
      </c>
      <c r="N48" t="s">
        <v>40</v>
      </c>
      <c r="O48" t="s">
        <v>214</v>
      </c>
      <c r="P48" s="210" t="s">
        <v>214</v>
      </c>
      <c r="Q48">
        <v>4</v>
      </c>
      <c r="R48">
        <v>2</v>
      </c>
      <c r="S48" s="210">
        <v>1</v>
      </c>
      <c r="T48">
        <v>5</v>
      </c>
      <c r="U48">
        <v>2</v>
      </c>
      <c r="V48" s="210">
        <v>1</v>
      </c>
      <c r="W48">
        <v>5</v>
      </c>
      <c r="X48">
        <v>6</v>
      </c>
      <c r="Y48">
        <v>6</v>
      </c>
      <c r="Z48">
        <v>7</v>
      </c>
      <c r="AA48">
        <v>4</v>
      </c>
      <c r="AB48">
        <v>6</v>
      </c>
      <c r="AC48" t="s">
        <v>35</v>
      </c>
      <c r="AD48" t="s">
        <v>35</v>
      </c>
      <c r="AE48" t="s">
        <v>35</v>
      </c>
      <c r="AF48" t="s">
        <v>35</v>
      </c>
      <c r="AG48" t="s">
        <v>35</v>
      </c>
      <c r="AH48" t="s">
        <v>35</v>
      </c>
      <c r="AI48" t="s">
        <v>35</v>
      </c>
      <c r="AJ48" t="s">
        <v>35</v>
      </c>
      <c r="AK48" t="s">
        <v>35</v>
      </c>
      <c r="AL48" t="s">
        <v>35</v>
      </c>
      <c r="AM48" t="s">
        <v>35</v>
      </c>
      <c r="AN48" t="s">
        <v>35</v>
      </c>
      <c r="AO48" t="s">
        <v>35</v>
      </c>
      <c r="AP48" t="s">
        <v>35</v>
      </c>
      <c r="AQ48" t="s">
        <v>35</v>
      </c>
      <c r="AR48" t="s">
        <v>35</v>
      </c>
      <c r="AS48" t="s">
        <v>35</v>
      </c>
      <c r="AT48" s="210" t="s">
        <v>35</v>
      </c>
      <c r="AU48" t="s">
        <v>7</v>
      </c>
      <c r="AV48">
        <v>6</v>
      </c>
      <c r="AW48" s="11" t="s">
        <v>453</v>
      </c>
      <c r="AX48" s="78" t="s">
        <v>35</v>
      </c>
      <c r="AY48" s="210">
        <v>0</v>
      </c>
      <c r="AZ48" s="6">
        <f t="shared" si="16"/>
        <v>2.8333333333333335</v>
      </c>
      <c r="BA48" s="9" t="str">
        <f t="shared" si="17"/>
        <v>Minors</v>
      </c>
      <c r="BB48" s="9">
        <f t="shared" si="18"/>
        <v>3.1666666666666665</v>
      </c>
      <c r="BC48" s="9" t="str">
        <f t="shared" si="19"/>
        <v>Minors</v>
      </c>
      <c r="BD48" s="9">
        <f t="shared" si="20"/>
        <v>3.1666666666666665</v>
      </c>
      <c r="BE48" s="9" t="str">
        <f t="shared" si="21"/>
        <v>Minors</v>
      </c>
      <c r="BF48" s="77">
        <f t="shared" si="22"/>
        <v>3</v>
      </c>
      <c r="BG48" s="76">
        <f t="shared" si="23"/>
        <v>2</v>
      </c>
      <c r="BH48" t="str">
        <f t="shared" si="24"/>
        <v/>
      </c>
      <c r="BI48" s="340">
        <f>IF(Q48="-","-",VLOOKUP($A48,KALPit!$A$10:$AY$1193,BI$9,FALSE)-Q48)</f>
        <v>0</v>
      </c>
      <c r="BJ48" s="340">
        <f>IF(R48="-","-",VLOOKUP($A48,KALPit!$A$10:$AY$1193,BJ$9,FALSE)-R48)</f>
        <v>0</v>
      </c>
      <c r="BK48" s="340">
        <f>IF(S48="-","-",VLOOKUP($A48,KALPit!$A$10:$AY$1193,BK$9,FALSE)-S48)</f>
        <v>0</v>
      </c>
      <c r="BL48" s="340">
        <f>IF(T48="-","-",VLOOKUP($A48,KALPit!$A$10:$AY$1193,BL$9,FALSE)-T48)</f>
        <v>0</v>
      </c>
      <c r="BM48" s="340">
        <f>IF(U48="-","-",VLOOKUP($A48,KALPit!$A$10:$AY$1193,BM$9,FALSE)-U48)</f>
        <v>0</v>
      </c>
      <c r="BN48" s="340">
        <f>IF(V48="-","-",VLOOKUP($A48,KALPit!$A$10:$AY$1193,BN$9,FALSE)-V48)</f>
        <v>0</v>
      </c>
      <c r="BO48" s="340">
        <f>IF(W48="-","-",VLOOKUP($A48,KALPit!$A$10:$AY$1193,BO$9,FALSE)-W48)</f>
        <v>0</v>
      </c>
      <c r="BP48" s="340">
        <f>IF(X48="-","-",VLOOKUP($A48,KALPit!$A$10:$AY$1193,BP$9,FALSE)-X48)</f>
        <v>0</v>
      </c>
      <c r="BQ48" s="340">
        <f>IF(Y48="-","-",VLOOKUP($A48,KALPit!$A$10:$AY$1193,BQ$9,FALSE)-Y48)</f>
        <v>-1</v>
      </c>
      <c r="BR48" s="340">
        <f>IF(Z48="-","-",VLOOKUP($A48,KALPit!$A$10:$AY$1193,BR$9,FALSE)-Z48)</f>
        <v>0</v>
      </c>
      <c r="BS48" s="340">
        <f>IF(AA48="-","-",VLOOKUP($A48,KALPit!$A$10:$AY$1193,BS$9,FALSE)-AA48)</f>
        <v>0</v>
      </c>
      <c r="BT48" s="340">
        <f>IF(AB48="-","-",VLOOKUP($A48,KALPit!$A$10:$AY$1193,BT$9,FALSE)-AB48)</f>
        <v>-1</v>
      </c>
      <c r="BU48" s="340" t="str">
        <f>IF(AC48="-","-",VLOOKUP($A48,KALPit!$A$10:$AY$1193,BU$9,FALSE)-AC48)</f>
        <v>-</v>
      </c>
      <c r="BV48" s="340" t="str">
        <f>IF(AD48="-","-",VLOOKUP($A48,KALPit!$A$10:$AY$1193,BV$9,FALSE)-AD48)</f>
        <v>-</v>
      </c>
      <c r="BW48" s="340" t="str">
        <f>IF(AE48="-","-",VLOOKUP($A48,KALPit!$A$10:$AY$1193,BW$9,FALSE)-AE48)</f>
        <v>-</v>
      </c>
      <c r="BX48" s="340" t="str">
        <f>IF(AF48="-","-",VLOOKUP($A48,KALPit!$A$10:$AY$1193,BX$9,FALSE)-AF48)</f>
        <v>-</v>
      </c>
      <c r="BY48" s="340" t="str">
        <f>IF(AG48="-","-",VLOOKUP($A48,KALPit!$A$10:$AY$1193,BY$9,FALSE)-AG48)</f>
        <v>-</v>
      </c>
      <c r="BZ48" s="340" t="str">
        <f>IF(AH48="-","-",VLOOKUP($A48,KALPit!$A$10:$AY$1193,BZ$9,FALSE)-AH48)</f>
        <v>-</v>
      </c>
      <c r="CA48" s="340" t="str">
        <f>IF(AI48="-","-",VLOOKUP($A48,KALPit!$A$10:$AY$1193,CA$9,FALSE)-AI48)</f>
        <v>-</v>
      </c>
      <c r="CB48" s="340" t="str">
        <f>IF(AJ48="-","-",VLOOKUP($A48,KALPit!$A$10:$AY$1193,CB$9,FALSE)-AJ48)</f>
        <v>-</v>
      </c>
      <c r="CC48" s="340" t="str">
        <f>IF(AK48="-","-",VLOOKUP($A48,KALPit!$A$10:$AY$1193,CC$9,FALSE)-AK48)</f>
        <v>-</v>
      </c>
      <c r="CD48" s="340" t="str">
        <f>IF(AL48="-","-",VLOOKUP($A48,KALPit!$A$10:$AY$1193,CD$9,FALSE)-AL48)</f>
        <v>-</v>
      </c>
      <c r="CE48" s="340" t="str">
        <f>IF(AM48="-","-",VLOOKUP($A48,KALPit!$A$10:$AY$1193,CE$9,FALSE)-AM48)</f>
        <v>-</v>
      </c>
      <c r="CF48" s="340" t="str">
        <f>IF(AN48="-","-",VLOOKUP($A48,KALPit!$A$10:$AY$1193,CF$9,FALSE)-AN48)</f>
        <v>-</v>
      </c>
      <c r="CG48" s="340" t="str">
        <f>IF(AO48="-","-",VLOOKUP($A48,KALPit!$A$10:$AY$1193,CG$9,FALSE)-AO48)</f>
        <v>-</v>
      </c>
      <c r="CH48" s="340" t="str">
        <f>IF(AP48="-","-",VLOOKUP($A48,KALPit!$A$10:$AY$1193,CH$9,FALSE)-AP48)</f>
        <v>-</v>
      </c>
      <c r="CI48" s="340" t="str">
        <f>IF(AQ48="-","-",VLOOKUP($A48,KALPit!$A$10:$AY$1193,CI$9,FALSE)-AQ48)</f>
        <v>-</v>
      </c>
      <c r="CJ48" s="340" t="str">
        <f>IF(AR48="-","-",VLOOKUP($A48,KALPit!$A$10:$AY$1193,CJ$9,FALSE)-AR48)</f>
        <v>-</v>
      </c>
      <c r="CK48" s="340" t="str">
        <f>IF(AS48="-","-",VLOOKUP($A48,KALPit!$A$10:$AY$1193,CK$9,FALSE)-AS48)</f>
        <v>-</v>
      </c>
      <c r="CL48" s="340" t="str">
        <f>IF(AT48="-","-",VLOOKUP($A48,KALPit!$A$10:$AY$1193,CL$9,FALSE)-AT48)</f>
        <v>-</v>
      </c>
      <c r="CM48">
        <f t="shared" si="25"/>
        <v>-2</v>
      </c>
    </row>
    <row r="49" spans="1:91" x14ac:dyDescent="0.25">
      <c r="A49" s="339" t="str">
        <f t="shared" si="14"/>
        <v>Vincente Rodríguez</v>
      </c>
      <c r="B49" s="339"/>
      <c r="C49" s="339"/>
      <c r="D49" s="339" t="str">
        <f t="shared" si="15"/>
        <v>K</v>
      </c>
      <c r="E49" t="s">
        <v>98</v>
      </c>
      <c r="F49" t="s">
        <v>693</v>
      </c>
      <c r="G49" s="339" t="s">
        <v>502</v>
      </c>
      <c r="H49" t="s">
        <v>533</v>
      </c>
      <c r="I49" t="s">
        <v>199</v>
      </c>
      <c r="J49">
        <v>20</v>
      </c>
      <c r="K49" t="s">
        <v>94</v>
      </c>
      <c r="L49" s="210" t="s">
        <v>94</v>
      </c>
      <c r="M49" t="s">
        <v>40</v>
      </c>
      <c r="N49" t="s">
        <v>40</v>
      </c>
      <c r="O49" t="s">
        <v>214</v>
      </c>
      <c r="P49" s="210" t="s">
        <v>213</v>
      </c>
      <c r="Q49">
        <v>4</v>
      </c>
      <c r="R49">
        <v>4</v>
      </c>
      <c r="S49" s="210">
        <v>1</v>
      </c>
      <c r="T49">
        <v>4</v>
      </c>
      <c r="U49">
        <v>4</v>
      </c>
      <c r="V49" s="210">
        <v>1</v>
      </c>
      <c r="W49">
        <v>6</v>
      </c>
      <c r="X49">
        <v>6</v>
      </c>
      <c r="Y49">
        <v>2</v>
      </c>
      <c r="Z49">
        <v>3</v>
      </c>
      <c r="AA49" t="s">
        <v>35</v>
      </c>
      <c r="AB49" t="s">
        <v>35</v>
      </c>
      <c r="AC49">
        <v>4</v>
      </c>
      <c r="AD49">
        <v>4</v>
      </c>
      <c r="AE49" t="s">
        <v>35</v>
      </c>
      <c r="AF49" t="s">
        <v>35</v>
      </c>
      <c r="AG49">
        <v>4</v>
      </c>
      <c r="AH49">
        <v>4</v>
      </c>
      <c r="AI49" t="s">
        <v>35</v>
      </c>
      <c r="AJ49" t="s">
        <v>35</v>
      </c>
      <c r="AK49">
        <v>5</v>
      </c>
      <c r="AL49">
        <v>5</v>
      </c>
      <c r="AM49" t="s">
        <v>35</v>
      </c>
      <c r="AN49" t="s">
        <v>35</v>
      </c>
      <c r="AO49" t="s">
        <v>35</v>
      </c>
      <c r="AP49" t="s">
        <v>35</v>
      </c>
      <c r="AQ49" t="s">
        <v>35</v>
      </c>
      <c r="AR49" t="s">
        <v>35</v>
      </c>
      <c r="AS49" t="s">
        <v>35</v>
      </c>
      <c r="AT49" s="210" t="s">
        <v>35</v>
      </c>
      <c r="AU49" t="s">
        <v>9</v>
      </c>
      <c r="AV49">
        <v>8</v>
      </c>
      <c r="AW49" s="11" t="s">
        <v>453</v>
      </c>
      <c r="AX49" s="78" t="s">
        <v>35</v>
      </c>
      <c r="AY49" s="210">
        <v>0</v>
      </c>
      <c r="AZ49" s="6">
        <f t="shared" si="16"/>
        <v>4</v>
      </c>
      <c r="BA49" s="9" t="str">
        <f t="shared" si="17"/>
        <v>Minors</v>
      </c>
      <c r="BB49" s="9">
        <f t="shared" si="18"/>
        <v>4</v>
      </c>
      <c r="BC49" s="9" t="str">
        <f t="shared" si="19"/>
        <v>Minors</v>
      </c>
      <c r="BD49" s="9">
        <f t="shared" si="20"/>
        <v>4</v>
      </c>
      <c r="BE49" s="9" t="str">
        <f t="shared" si="21"/>
        <v>Minors</v>
      </c>
      <c r="BF49" s="77">
        <f t="shared" si="22"/>
        <v>5</v>
      </c>
      <c r="BG49" s="76">
        <f t="shared" si="23"/>
        <v>1</v>
      </c>
      <c r="BH49" t="str">
        <f t="shared" si="24"/>
        <v/>
      </c>
      <c r="BI49" s="340">
        <f>IF(Q49="-","-",VLOOKUP($A49,KALPit!$A$10:$AY$1193,BI$9,FALSE)-Q49)</f>
        <v>0</v>
      </c>
      <c r="BJ49" s="340">
        <f>IF(R49="-","-",VLOOKUP($A49,KALPit!$A$10:$AY$1193,BJ$9,FALSE)-R49)</f>
        <v>0</v>
      </c>
      <c r="BK49" s="340">
        <f>IF(S49="-","-",VLOOKUP($A49,KALPit!$A$10:$AY$1193,BK$9,FALSE)-S49)</f>
        <v>0</v>
      </c>
      <c r="BL49" s="340">
        <f>IF(T49="-","-",VLOOKUP($A49,KALPit!$A$10:$AY$1193,BL$9,FALSE)-T49)</f>
        <v>0</v>
      </c>
      <c r="BM49" s="340">
        <f>IF(U49="-","-",VLOOKUP($A49,KALPit!$A$10:$AY$1193,BM$9,FALSE)-U49)</f>
        <v>0</v>
      </c>
      <c r="BN49" s="340">
        <f>IF(V49="-","-",VLOOKUP($A49,KALPit!$A$10:$AY$1193,BN$9,FALSE)-V49)</f>
        <v>0</v>
      </c>
      <c r="BO49" s="340">
        <f>IF(W49="-","-",VLOOKUP($A49,KALPit!$A$10:$AY$1193,BO$9,FALSE)-W49)</f>
        <v>0</v>
      </c>
      <c r="BP49" s="340">
        <f>IF(X49="-","-",VLOOKUP($A49,KALPit!$A$10:$AY$1193,BP$9,FALSE)-X49)</f>
        <v>0</v>
      </c>
      <c r="BQ49" s="340">
        <f>IF(Y49="-","-",VLOOKUP($A49,KALPit!$A$10:$AY$1193,BQ$9,FALSE)-Y49)</f>
        <v>0</v>
      </c>
      <c r="BR49" s="340">
        <f>IF(Z49="-","-",VLOOKUP($A49,KALPit!$A$10:$AY$1193,BR$9,FALSE)-Z49)</f>
        <v>-1</v>
      </c>
      <c r="BS49" s="340" t="str">
        <f>IF(AA49="-","-",VLOOKUP($A49,KALPit!$A$10:$AY$1193,BS$9,FALSE)-AA49)</f>
        <v>-</v>
      </c>
      <c r="BT49" s="340" t="str">
        <f>IF(AB49="-","-",VLOOKUP($A49,KALPit!$A$10:$AY$1193,BT$9,FALSE)-AB49)</f>
        <v>-</v>
      </c>
      <c r="BU49" s="340">
        <f>IF(AC49="-","-",VLOOKUP($A49,KALPit!$A$10:$AY$1193,BU$9,FALSE)-AC49)</f>
        <v>0</v>
      </c>
      <c r="BV49" s="340">
        <f>IF(AD49="-","-",VLOOKUP($A49,KALPit!$A$10:$AY$1193,BV$9,FALSE)-AD49)</f>
        <v>1</v>
      </c>
      <c r="BW49" s="340" t="str">
        <f>IF(AE49="-","-",VLOOKUP($A49,KALPit!$A$10:$AY$1193,BW$9,FALSE)-AE49)</f>
        <v>-</v>
      </c>
      <c r="BX49" s="340" t="str">
        <f>IF(AF49="-","-",VLOOKUP($A49,KALPit!$A$10:$AY$1193,BX$9,FALSE)-AF49)</f>
        <v>-</v>
      </c>
      <c r="BY49" s="340">
        <f>IF(AG49="-","-",VLOOKUP($A49,KALPit!$A$10:$AY$1193,BY$9,FALSE)-AG49)</f>
        <v>0</v>
      </c>
      <c r="BZ49" s="340">
        <f>IF(AH49="-","-",VLOOKUP($A49,KALPit!$A$10:$AY$1193,BZ$9,FALSE)-AH49)</f>
        <v>1</v>
      </c>
      <c r="CA49" s="340" t="str">
        <f>IF(AI49="-","-",VLOOKUP($A49,KALPit!$A$10:$AY$1193,CA$9,FALSE)-AI49)</f>
        <v>-</v>
      </c>
      <c r="CB49" s="340" t="str">
        <f>IF(AJ49="-","-",VLOOKUP($A49,KALPit!$A$10:$AY$1193,CB$9,FALSE)-AJ49)</f>
        <v>-</v>
      </c>
      <c r="CC49" s="340">
        <f>IF(AK49="-","-",VLOOKUP($A49,KALPit!$A$10:$AY$1193,CC$9,FALSE)-AK49)</f>
        <v>0</v>
      </c>
      <c r="CD49" s="340">
        <f>IF(AL49="-","-",VLOOKUP($A49,KALPit!$A$10:$AY$1193,CD$9,FALSE)-AL49)</f>
        <v>1</v>
      </c>
      <c r="CE49" s="340" t="str">
        <f>IF(AM49="-","-",VLOOKUP($A49,KALPit!$A$10:$AY$1193,CE$9,FALSE)-AM49)</f>
        <v>-</v>
      </c>
      <c r="CF49" s="340" t="str">
        <f>IF(AN49="-","-",VLOOKUP($A49,KALPit!$A$10:$AY$1193,CF$9,FALSE)-AN49)</f>
        <v>-</v>
      </c>
      <c r="CG49" s="340" t="str">
        <f>IF(AO49="-","-",VLOOKUP($A49,KALPit!$A$10:$AY$1193,CG$9,FALSE)-AO49)</f>
        <v>-</v>
      </c>
      <c r="CH49" s="340" t="str">
        <f>IF(AP49="-","-",VLOOKUP($A49,KALPit!$A$10:$AY$1193,CH$9,FALSE)-AP49)</f>
        <v>-</v>
      </c>
      <c r="CI49" s="340" t="str">
        <f>IF(AQ49="-","-",VLOOKUP($A49,KALPit!$A$10:$AY$1193,CI$9,FALSE)-AQ49)</f>
        <v>-</v>
      </c>
      <c r="CJ49" s="340" t="str">
        <f>IF(AR49="-","-",VLOOKUP($A49,KALPit!$A$10:$AY$1193,CJ$9,FALSE)-AR49)</f>
        <v>-</v>
      </c>
      <c r="CK49" s="340" t="str">
        <f>IF(AS49="-","-",VLOOKUP($A49,KALPit!$A$10:$AY$1193,CK$9,FALSE)-AS49)</f>
        <v>-</v>
      </c>
      <c r="CL49" s="340" t="str">
        <f>IF(AT49="-","-",VLOOKUP($A49,KALPit!$A$10:$AY$1193,CL$9,FALSE)-AT49)</f>
        <v>-</v>
      </c>
      <c r="CM49">
        <f t="shared" si="25"/>
        <v>2</v>
      </c>
    </row>
    <row r="50" spans="1:91" x14ac:dyDescent="0.25">
      <c r="A50" s="339" t="str">
        <f t="shared" si="14"/>
        <v>Tsurayuki Sakamoto</v>
      </c>
      <c r="B50" s="339"/>
      <c r="C50" s="339"/>
      <c r="D50" s="339" t="str">
        <f t="shared" si="15"/>
        <v>K</v>
      </c>
      <c r="E50" t="s">
        <v>98</v>
      </c>
      <c r="F50" t="s">
        <v>698</v>
      </c>
      <c r="G50" s="339" t="s">
        <v>699</v>
      </c>
      <c r="H50" t="s">
        <v>533</v>
      </c>
      <c r="I50" t="s">
        <v>199</v>
      </c>
      <c r="J50">
        <v>21</v>
      </c>
      <c r="K50" t="s">
        <v>94</v>
      </c>
      <c r="L50" s="210" t="s">
        <v>94</v>
      </c>
      <c r="M50" t="s">
        <v>40</v>
      </c>
      <c r="N50" t="s">
        <v>40</v>
      </c>
      <c r="O50" t="s">
        <v>214</v>
      </c>
      <c r="P50" s="210" t="s">
        <v>214</v>
      </c>
      <c r="Q50">
        <v>4</v>
      </c>
      <c r="R50">
        <v>2</v>
      </c>
      <c r="S50" s="210">
        <v>2</v>
      </c>
      <c r="T50">
        <v>5</v>
      </c>
      <c r="U50">
        <v>2</v>
      </c>
      <c r="V50" s="210">
        <v>4</v>
      </c>
      <c r="W50">
        <v>7</v>
      </c>
      <c r="X50">
        <v>8</v>
      </c>
      <c r="Y50">
        <v>1</v>
      </c>
      <c r="Z50">
        <v>2</v>
      </c>
      <c r="AA50">
        <v>6</v>
      </c>
      <c r="AB50">
        <v>7</v>
      </c>
      <c r="AC50" t="s">
        <v>35</v>
      </c>
      <c r="AD50" t="s">
        <v>35</v>
      </c>
      <c r="AE50" t="s">
        <v>35</v>
      </c>
      <c r="AF50" t="s">
        <v>35</v>
      </c>
      <c r="AG50" t="s">
        <v>35</v>
      </c>
      <c r="AH50" t="s">
        <v>35</v>
      </c>
      <c r="AI50" t="s">
        <v>35</v>
      </c>
      <c r="AJ50" t="s">
        <v>35</v>
      </c>
      <c r="AK50" t="s">
        <v>35</v>
      </c>
      <c r="AL50" t="s">
        <v>35</v>
      </c>
      <c r="AM50" t="s">
        <v>35</v>
      </c>
      <c r="AN50" t="s">
        <v>35</v>
      </c>
      <c r="AO50" t="s">
        <v>35</v>
      </c>
      <c r="AP50" t="s">
        <v>35</v>
      </c>
      <c r="AQ50" t="s">
        <v>35</v>
      </c>
      <c r="AR50" t="s">
        <v>35</v>
      </c>
      <c r="AS50" t="s">
        <v>35</v>
      </c>
      <c r="AT50" s="210" t="s">
        <v>35</v>
      </c>
      <c r="AU50" t="s">
        <v>2</v>
      </c>
      <c r="AV50">
        <v>6</v>
      </c>
      <c r="AW50" s="11" t="s">
        <v>50</v>
      </c>
      <c r="AX50" s="78" t="s">
        <v>35</v>
      </c>
      <c r="AY50" s="210">
        <v>0</v>
      </c>
      <c r="AZ50" s="6">
        <f t="shared" si="16"/>
        <v>3.1666666666666665</v>
      </c>
      <c r="BA50" s="9" t="str">
        <f t="shared" si="17"/>
        <v>Minors</v>
      </c>
      <c r="BB50" s="9">
        <f t="shared" si="18"/>
        <v>4.1666666666666661</v>
      </c>
      <c r="BC50" s="9" t="str">
        <f t="shared" si="19"/>
        <v>Bench</v>
      </c>
      <c r="BD50" s="9">
        <f t="shared" si="20"/>
        <v>4.1666666666666661</v>
      </c>
      <c r="BE50" s="9" t="str">
        <f t="shared" si="21"/>
        <v>Bench</v>
      </c>
      <c r="BF50" s="77">
        <f t="shared" si="22"/>
        <v>3</v>
      </c>
      <c r="BG50" s="76">
        <f t="shared" si="23"/>
        <v>2</v>
      </c>
      <c r="BH50" t="str">
        <f t="shared" si="24"/>
        <v/>
      </c>
      <c r="BI50" s="340">
        <f>IF(Q50="-","-",VLOOKUP($A50,KALPit!$A$10:$AY$1193,BI$9,FALSE)-Q50)</f>
        <v>0</v>
      </c>
      <c r="BJ50" s="340">
        <f>IF(R50="-","-",VLOOKUP($A50,KALPit!$A$10:$AY$1193,BJ$9,FALSE)-R50)</f>
        <v>0</v>
      </c>
      <c r="BK50" s="340">
        <f>IF(S50="-","-",VLOOKUP($A50,KALPit!$A$10:$AY$1193,BK$9,FALSE)-S50)</f>
        <v>1</v>
      </c>
      <c r="BL50" s="340">
        <f>IF(T50="-","-",VLOOKUP($A50,KALPit!$A$10:$AY$1193,BL$9,FALSE)-T50)</f>
        <v>0</v>
      </c>
      <c r="BM50" s="340">
        <f>IF(U50="-","-",VLOOKUP($A50,KALPit!$A$10:$AY$1193,BM$9,FALSE)-U50)</f>
        <v>0</v>
      </c>
      <c r="BN50" s="340">
        <f>IF(V50="-","-",VLOOKUP($A50,KALPit!$A$10:$AY$1193,BN$9,FALSE)-V50)</f>
        <v>0</v>
      </c>
      <c r="BO50" s="340">
        <f>IF(W50="-","-",VLOOKUP($A50,KALPit!$A$10:$AY$1193,BO$9,FALSE)-W50)</f>
        <v>0</v>
      </c>
      <c r="BP50" s="340">
        <f>IF(X50="-","-",VLOOKUP($A50,KALPit!$A$10:$AY$1193,BP$9,FALSE)-X50)</f>
        <v>0</v>
      </c>
      <c r="BQ50" s="340">
        <f>IF(Y50="-","-",VLOOKUP($A50,KALPit!$A$10:$AY$1193,BQ$9,FALSE)-Y50)</f>
        <v>0</v>
      </c>
      <c r="BR50" s="340">
        <f>IF(Z50="-","-",VLOOKUP($A50,KALPit!$A$10:$AY$1193,BR$9,FALSE)-Z50)</f>
        <v>0</v>
      </c>
      <c r="BS50" s="340">
        <f>IF(AA50="-","-",VLOOKUP($A50,KALPit!$A$10:$AY$1193,BS$9,FALSE)-AA50)</f>
        <v>0</v>
      </c>
      <c r="BT50" s="340">
        <f>IF(AB50="-","-",VLOOKUP($A50,KALPit!$A$10:$AY$1193,BT$9,FALSE)-AB50)</f>
        <v>-1</v>
      </c>
      <c r="BU50" s="340" t="str">
        <f>IF(AC50="-","-",VLOOKUP($A50,KALPit!$A$10:$AY$1193,BU$9,FALSE)-AC50)</f>
        <v>-</v>
      </c>
      <c r="BV50" s="340" t="str">
        <f>IF(AD50="-","-",VLOOKUP($A50,KALPit!$A$10:$AY$1193,BV$9,FALSE)-AD50)</f>
        <v>-</v>
      </c>
      <c r="BW50" s="340" t="str">
        <f>IF(AE50="-","-",VLOOKUP($A50,KALPit!$A$10:$AY$1193,BW$9,FALSE)-AE50)</f>
        <v>-</v>
      </c>
      <c r="BX50" s="340" t="str">
        <f>IF(AF50="-","-",VLOOKUP($A50,KALPit!$A$10:$AY$1193,BX$9,FALSE)-AF50)</f>
        <v>-</v>
      </c>
      <c r="BY50" s="340" t="str">
        <f>IF(AG50="-","-",VLOOKUP($A50,KALPit!$A$10:$AY$1193,BY$9,FALSE)-AG50)</f>
        <v>-</v>
      </c>
      <c r="BZ50" s="340" t="str">
        <f>IF(AH50="-","-",VLOOKUP($A50,KALPit!$A$10:$AY$1193,BZ$9,FALSE)-AH50)</f>
        <v>-</v>
      </c>
      <c r="CA50" s="340" t="str">
        <f>IF(AI50="-","-",VLOOKUP($A50,KALPit!$A$10:$AY$1193,CA$9,FALSE)-AI50)</f>
        <v>-</v>
      </c>
      <c r="CB50" s="340" t="str">
        <f>IF(AJ50="-","-",VLOOKUP($A50,KALPit!$A$10:$AY$1193,CB$9,FALSE)-AJ50)</f>
        <v>-</v>
      </c>
      <c r="CC50" s="340" t="str">
        <f>IF(AK50="-","-",VLOOKUP($A50,KALPit!$A$10:$AY$1193,CC$9,FALSE)-AK50)</f>
        <v>-</v>
      </c>
      <c r="CD50" s="340" t="str">
        <f>IF(AL50="-","-",VLOOKUP($A50,KALPit!$A$10:$AY$1193,CD$9,FALSE)-AL50)</f>
        <v>-</v>
      </c>
      <c r="CE50" s="340" t="str">
        <f>IF(AM50="-","-",VLOOKUP($A50,KALPit!$A$10:$AY$1193,CE$9,FALSE)-AM50)</f>
        <v>-</v>
      </c>
      <c r="CF50" s="340" t="str">
        <f>IF(AN50="-","-",VLOOKUP($A50,KALPit!$A$10:$AY$1193,CF$9,FALSE)-AN50)</f>
        <v>-</v>
      </c>
      <c r="CG50" s="340" t="str">
        <f>IF(AO50="-","-",VLOOKUP($A50,KALPit!$A$10:$AY$1193,CG$9,FALSE)-AO50)</f>
        <v>-</v>
      </c>
      <c r="CH50" s="340" t="str">
        <f>IF(AP50="-","-",VLOOKUP($A50,KALPit!$A$10:$AY$1193,CH$9,FALSE)-AP50)</f>
        <v>-</v>
      </c>
      <c r="CI50" s="340" t="str">
        <f>IF(AQ50="-","-",VLOOKUP($A50,KALPit!$A$10:$AY$1193,CI$9,FALSE)-AQ50)</f>
        <v>-</v>
      </c>
      <c r="CJ50" s="340" t="str">
        <f>IF(AR50="-","-",VLOOKUP($A50,KALPit!$A$10:$AY$1193,CJ$9,FALSE)-AR50)</f>
        <v>-</v>
      </c>
      <c r="CK50" s="340" t="str">
        <f>IF(AS50="-","-",VLOOKUP($A50,KALPit!$A$10:$AY$1193,CK$9,FALSE)-AS50)</f>
        <v>-</v>
      </c>
      <c r="CL50" s="340" t="str">
        <f>IF(AT50="-","-",VLOOKUP($A50,KALPit!$A$10:$AY$1193,CL$9,FALSE)-AT50)</f>
        <v>-</v>
      </c>
      <c r="CM50">
        <f t="shared" si="25"/>
        <v>0</v>
      </c>
    </row>
    <row r="51" spans="1:91" x14ac:dyDescent="0.25">
      <c r="A51" s="339" t="str">
        <f t="shared" si="14"/>
        <v>Masayuki Sato</v>
      </c>
      <c r="B51" s="339"/>
      <c r="C51" s="339"/>
      <c r="D51" s="339" t="str">
        <f t="shared" si="15"/>
        <v>K</v>
      </c>
      <c r="E51" t="s">
        <v>98</v>
      </c>
      <c r="F51" t="s">
        <v>702</v>
      </c>
      <c r="G51" s="339" t="s">
        <v>703</v>
      </c>
      <c r="H51" t="s">
        <v>553</v>
      </c>
      <c r="I51" t="s">
        <v>200</v>
      </c>
      <c r="J51">
        <v>22</v>
      </c>
      <c r="K51" t="s">
        <v>94</v>
      </c>
      <c r="L51" s="210" t="s">
        <v>94</v>
      </c>
      <c r="M51" t="s">
        <v>40</v>
      </c>
      <c r="N51" t="s">
        <v>40</v>
      </c>
      <c r="O51" t="s">
        <v>214</v>
      </c>
      <c r="P51" s="210" t="s">
        <v>214</v>
      </c>
      <c r="Q51">
        <v>4</v>
      </c>
      <c r="R51">
        <v>2</v>
      </c>
      <c r="S51" s="210">
        <v>1</v>
      </c>
      <c r="T51">
        <v>5</v>
      </c>
      <c r="U51">
        <v>3</v>
      </c>
      <c r="V51" s="210">
        <v>4</v>
      </c>
      <c r="W51">
        <v>6</v>
      </c>
      <c r="X51">
        <v>7</v>
      </c>
      <c r="Y51">
        <v>1</v>
      </c>
      <c r="Z51">
        <v>1</v>
      </c>
      <c r="AA51">
        <v>5</v>
      </c>
      <c r="AB51">
        <v>7</v>
      </c>
      <c r="AC51" t="s">
        <v>35</v>
      </c>
      <c r="AD51" t="s">
        <v>35</v>
      </c>
      <c r="AE51" t="s">
        <v>35</v>
      </c>
      <c r="AF51" t="s">
        <v>35</v>
      </c>
      <c r="AG51" t="s">
        <v>35</v>
      </c>
      <c r="AH51" t="s">
        <v>35</v>
      </c>
      <c r="AI51" t="s">
        <v>35</v>
      </c>
      <c r="AJ51" t="s">
        <v>35</v>
      </c>
      <c r="AK51">
        <v>6</v>
      </c>
      <c r="AL51">
        <v>6</v>
      </c>
      <c r="AM51" t="s">
        <v>35</v>
      </c>
      <c r="AN51" t="s">
        <v>35</v>
      </c>
      <c r="AO51" t="s">
        <v>35</v>
      </c>
      <c r="AP51" t="s">
        <v>35</v>
      </c>
      <c r="AQ51" t="s">
        <v>35</v>
      </c>
      <c r="AR51" t="s">
        <v>35</v>
      </c>
      <c r="AS51" t="s">
        <v>35</v>
      </c>
      <c r="AT51" s="210" t="s">
        <v>35</v>
      </c>
      <c r="AU51" t="s">
        <v>9</v>
      </c>
      <c r="AV51">
        <v>10</v>
      </c>
      <c r="AW51" s="11" t="s">
        <v>453</v>
      </c>
      <c r="AX51" s="78" t="s">
        <v>35</v>
      </c>
      <c r="AY51" s="210">
        <v>0</v>
      </c>
      <c r="AZ51" s="6">
        <f t="shared" si="16"/>
        <v>3.0833333333333335</v>
      </c>
      <c r="BA51" s="9" t="str">
        <f t="shared" si="17"/>
        <v>Minors</v>
      </c>
      <c r="BB51" s="9">
        <f t="shared" si="18"/>
        <v>4.75</v>
      </c>
      <c r="BC51" s="9" t="str">
        <f t="shared" si="19"/>
        <v>Bench</v>
      </c>
      <c r="BD51" s="9">
        <f t="shared" si="20"/>
        <v>4.75</v>
      </c>
      <c r="BE51" s="9" t="str">
        <f t="shared" si="21"/>
        <v>Bench</v>
      </c>
      <c r="BF51" s="77">
        <f t="shared" si="22"/>
        <v>4</v>
      </c>
      <c r="BG51" s="76">
        <f t="shared" si="23"/>
        <v>2.5</v>
      </c>
      <c r="BH51" t="str">
        <f t="shared" si="24"/>
        <v/>
      </c>
      <c r="BI51" s="340">
        <f>IF(Q51="-","-",VLOOKUP($A51,KALPit!$A$10:$AY$1193,BI$9,FALSE)-Q51)</f>
        <v>1</v>
      </c>
      <c r="BJ51" s="340">
        <f>IF(R51="-","-",VLOOKUP($A51,KALPit!$A$10:$AY$1193,BJ$9,FALSE)-R51)</f>
        <v>0</v>
      </c>
      <c r="BK51" s="340">
        <f>IF(S51="-","-",VLOOKUP($A51,KALPit!$A$10:$AY$1193,BK$9,FALSE)-S51)</f>
        <v>1</v>
      </c>
      <c r="BL51" s="340">
        <f>IF(T51="-","-",VLOOKUP($A51,KALPit!$A$10:$AY$1193,BL$9,FALSE)-T51)</f>
        <v>0</v>
      </c>
      <c r="BM51" s="340">
        <f>IF(U51="-","-",VLOOKUP($A51,KALPit!$A$10:$AY$1193,BM$9,FALSE)-U51)</f>
        <v>0</v>
      </c>
      <c r="BN51" s="340">
        <f>IF(V51="-","-",VLOOKUP($A51,KALPit!$A$10:$AY$1193,BN$9,FALSE)-V51)</f>
        <v>-1</v>
      </c>
      <c r="BO51" s="340">
        <f>IF(W51="-","-",VLOOKUP($A51,KALPit!$A$10:$AY$1193,BO$9,FALSE)-W51)</f>
        <v>0</v>
      </c>
      <c r="BP51" s="340">
        <f>IF(X51="-","-",VLOOKUP($A51,KALPit!$A$10:$AY$1193,BP$9,FALSE)-X51)</f>
        <v>0</v>
      </c>
      <c r="BQ51" s="340">
        <f>IF(Y51="-","-",VLOOKUP($A51,KALPit!$A$10:$AY$1193,BQ$9,FALSE)-Y51)</f>
        <v>0</v>
      </c>
      <c r="BR51" s="340">
        <f>IF(Z51="-","-",VLOOKUP($A51,KALPit!$A$10:$AY$1193,BR$9,FALSE)-Z51)</f>
        <v>1</v>
      </c>
      <c r="BS51" s="340">
        <f>IF(AA51="-","-",VLOOKUP($A51,KALPit!$A$10:$AY$1193,BS$9,FALSE)-AA51)</f>
        <v>1</v>
      </c>
      <c r="BT51" s="340">
        <f>IF(AB51="-","-",VLOOKUP($A51,KALPit!$A$10:$AY$1193,BT$9,FALSE)-AB51)</f>
        <v>0</v>
      </c>
      <c r="BU51" s="340" t="str">
        <f>IF(AC51="-","-",VLOOKUP($A51,KALPit!$A$10:$AY$1193,BU$9,FALSE)-AC51)</f>
        <v>-</v>
      </c>
      <c r="BV51" s="340" t="str">
        <f>IF(AD51="-","-",VLOOKUP($A51,KALPit!$A$10:$AY$1193,BV$9,FALSE)-AD51)</f>
        <v>-</v>
      </c>
      <c r="BW51" s="340" t="str">
        <f>IF(AE51="-","-",VLOOKUP($A51,KALPit!$A$10:$AY$1193,BW$9,FALSE)-AE51)</f>
        <v>-</v>
      </c>
      <c r="BX51" s="340" t="str">
        <f>IF(AF51="-","-",VLOOKUP($A51,KALPit!$A$10:$AY$1193,BX$9,FALSE)-AF51)</f>
        <v>-</v>
      </c>
      <c r="BY51" s="340" t="str">
        <f>IF(AG51="-","-",VLOOKUP($A51,KALPit!$A$10:$AY$1193,BY$9,FALSE)-AG51)</f>
        <v>-</v>
      </c>
      <c r="BZ51" s="340" t="str">
        <f>IF(AH51="-","-",VLOOKUP($A51,KALPit!$A$10:$AY$1193,BZ$9,FALSE)-AH51)</f>
        <v>-</v>
      </c>
      <c r="CA51" s="340" t="str">
        <f>IF(AI51="-","-",VLOOKUP($A51,KALPit!$A$10:$AY$1193,CA$9,FALSE)-AI51)</f>
        <v>-</v>
      </c>
      <c r="CB51" s="340" t="str">
        <f>IF(AJ51="-","-",VLOOKUP($A51,KALPit!$A$10:$AY$1193,CB$9,FALSE)-AJ51)</f>
        <v>-</v>
      </c>
      <c r="CC51" s="340">
        <f>IF(AK51="-","-",VLOOKUP($A51,KALPit!$A$10:$AY$1193,CC$9,FALSE)-AK51)</f>
        <v>0</v>
      </c>
      <c r="CD51" s="340">
        <f>IF(AL51="-","-",VLOOKUP($A51,KALPit!$A$10:$AY$1193,CD$9,FALSE)-AL51)</f>
        <v>0</v>
      </c>
      <c r="CE51" s="340" t="str">
        <f>IF(AM51="-","-",VLOOKUP($A51,KALPit!$A$10:$AY$1193,CE$9,FALSE)-AM51)</f>
        <v>-</v>
      </c>
      <c r="CF51" s="340" t="str">
        <f>IF(AN51="-","-",VLOOKUP($A51,KALPit!$A$10:$AY$1193,CF$9,FALSE)-AN51)</f>
        <v>-</v>
      </c>
      <c r="CG51" s="340" t="str">
        <f>IF(AO51="-","-",VLOOKUP($A51,KALPit!$A$10:$AY$1193,CG$9,FALSE)-AO51)</f>
        <v>-</v>
      </c>
      <c r="CH51" s="340" t="str">
        <f>IF(AP51="-","-",VLOOKUP($A51,KALPit!$A$10:$AY$1193,CH$9,FALSE)-AP51)</f>
        <v>-</v>
      </c>
      <c r="CI51" s="340" t="str">
        <f>IF(AQ51="-","-",VLOOKUP($A51,KALPit!$A$10:$AY$1193,CI$9,FALSE)-AQ51)</f>
        <v>-</v>
      </c>
      <c r="CJ51" s="340" t="str">
        <f>IF(AR51="-","-",VLOOKUP($A51,KALPit!$A$10:$AY$1193,CJ$9,FALSE)-AR51)</f>
        <v>-</v>
      </c>
      <c r="CK51" s="340" t="str">
        <f>IF(AS51="-","-",VLOOKUP($A51,KALPit!$A$10:$AY$1193,CK$9,FALSE)-AS51)</f>
        <v>-</v>
      </c>
      <c r="CL51" s="340" t="str">
        <f>IF(AT51="-","-",VLOOKUP($A51,KALPit!$A$10:$AY$1193,CL$9,FALSE)-AT51)</f>
        <v>-</v>
      </c>
      <c r="CM51">
        <f t="shared" si="25"/>
        <v>3</v>
      </c>
    </row>
    <row r="52" spans="1:91" x14ac:dyDescent="0.25">
      <c r="A52" s="339" t="str">
        <f t="shared" si="14"/>
        <v>Wayne Sterling</v>
      </c>
      <c r="B52" s="339"/>
      <c r="C52" s="339"/>
      <c r="D52" s="339" t="str">
        <f t="shared" si="15"/>
        <v>K</v>
      </c>
      <c r="E52" t="s">
        <v>13</v>
      </c>
      <c r="F52" t="s">
        <v>511</v>
      </c>
      <c r="G52" s="339" t="s">
        <v>718</v>
      </c>
      <c r="H52" t="s">
        <v>531</v>
      </c>
      <c r="I52" t="s">
        <v>295</v>
      </c>
      <c r="J52">
        <v>21</v>
      </c>
      <c r="K52" t="s">
        <v>93</v>
      </c>
      <c r="L52" s="210" t="s">
        <v>93</v>
      </c>
      <c r="M52" t="s">
        <v>40</v>
      </c>
      <c r="N52" t="s">
        <v>40</v>
      </c>
      <c r="O52" t="s">
        <v>214</v>
      </c>
      <c r="P52" s="210" t="s">
        <v>214</v>
      </c>
      <c r="Q52">
        <v>4</v>
      </c>
      <c r="R52">
        <v>1</v>
      </c>
      <c r="S52" s="210">
        <v>2</v>
      </c>
      <c r="T52">
        <v>5</v>
      </c>
      <c r="U52">
        <v>2</v>
      </c>
      <c r="V52" s="210">
        <v>5</v>
      </c>
      <c r="W52">
        <v>5</v>
      </c>
      <c r="X52">
        <v>6</v>
      </c>
      <c r="Y52" t="s">
        <v>35</v>
      </c>
      <c r="Z52" t="s">
        <v>35</v>
      </c>
      <c r="AA52" t="s">
        <v>35</v>
      </c>
      <c r="AB52" t="s">
        <v>35</v>
      </c>
      <c r="AC52">
        <v>5</v>
      </c>
      <c r="AD52">
        <v>7</v>
      </c>
      <c r="AE52" t="s">
        <v>35</v>
      </c>
      <c r="AF52" t="s">
        <v>35</v>
      </c>
      <c r="AG52" t="s">
        <v>35</v>
      </c>
      <c r="AH52" t="s">
        <v>35</v>
      </c>
      <c r="AI52" t="s">
        <v>35</v>
      </c>
      <c r="AJ52" t="s">
        <v>35</v>
      </c>
      <c r="AK52" t="s">
        <v>35</v>
      </c>
      <c r="AL52" t="s">
        <v>35</v>
      </c>
      <c r="AM52" t="s">
        <v>35</v>
      </c>
      <c r="AN52" t="s">
        <v>35</v>
      </c>
      <c r="AO52" t="s">
        <v>35</v>
      </c>
      <c r="AP52" t="s">
        <v>35</v>
      </c>
      <c r="AQ52">
        <v>2</v>
      </c>
      <c r="AR52">
        <v>2</v>
      </c>
      <c r="AS52" t="s">
        <v>35</v>
      </c>
      <c r="AT52" s="210" t="s">
        <v>35</v>
      </c>
      <c r="AU52" t="s">
        <v>1</v>
      </c>
      <c r="AV52">
        <v>2</v>
      </c>
      <c r="AW52" s="11" t="s">
        <v>50</v>
      </c>
      <c r="AX52" s="78" t="s">
        <v>35</v>
      </c>
      <c r="AY52" s="210">
        <v>0</v>
      </c>
      <c r="AZ52" s="6">
        <f t="shared" si="16"/>
        <v>2.5833333333333335</v>
      </c>
      <c r="BA52" s="9" t="str">
        <f t="shared" si="17"/>
        <v>Minors</v>
      </c>
      <c r="BB52" s="9">
        <f t="shared" si="18"/>
        <v>4.5</v>
      </c>
      <c r="BC52" s="9" t="str">
        <f t="shared" si="19"/>
        <v>Bench</v>
      </c>
      <c r="BD52" s="9">
        <f t="shared" si="20"/>
        <v>4.5</v>
      </c>
      <c r="BE52" s="9" t="str">
        <f t="shared" si="21"/>
        <v>Bench</v>
      </c>
      <c r="BF52" s="77">
        <f t="shared" si="22"/>
        <v>3</v>
      </c>
      <c r="BG52" s="76">
        <f t="shared" si="23"/>
        <v>1</v>
      </c>
      <c r="BH52" t="str">
        <f t="shared" si="24"/>
        <v/>
      </c>
      <c r="BI52" s="340">
        <f>IF(Q52="-","-",VLOOKUP($A52,KALPit!$A$10:$AY$1193,BI$9,FALSE)-Q52)</f>
        <v>0</v>
      </c>
      <c r="BJ52" s="340">
        <f>IF(R52="-","-",VLOOKUP($A52,KALPit!$A$10:$AY$1193,BJ$9,FALSE)-R52)</f>
        <v>0</v>
      </c>
      <c r="BK52" s="340">
        <f>IF(S52="-","-",VLOOKUP($A52,KALPit!$A$10:$AY$1193,BK$9,FALSE)-S52)</f>
        <v>0</v>
      </c>
      <c r="BL52" s="340">
        <f>IF(T52="-","-",VLOOKUP($A52,KALPit!$A$10:$AY$1193,BL$9,FALSE)-T52)</f>
        <v>0</v>
      </c>
      <c r="BM52" s="340">
        <f>IF(U52="-","-",VLOOKUP($A52,KALPit!$A$10:$AY$1193,BM$9,FALSE)-U52)</f>
        <v>0</v>
      </c>
      <c r="BN52" s="340">
        <f>IF(V52="-","-",VLOOKUP($A52,KALPit!$A$10:$AY$1193,BN$9,FALSE)-V52)</f>
        <v>-1</v>
      </c>
      <c r="BO52" s="340">
        <f>IF(W52="-","-",VLOOKUP($A52,KALPit!$A$10:$AY$1193,BO$9,FALSE)-W52)</f>
        <v>0</v>
      </c>
      <c r="BP52" s="340">
        <f>IF(X52="-","-",VLOOKUP($A52,KALPit!$A$10:$AY$1193,BP$9,FALSE)-X52)</f>
        <v>0</v>
      </c>
      <c r="BQ52" s="340" t="str">
        <f>IF(Y52="-","-",VLOOKUP($A52,KALPit!$A$10:$AY$1193,BQ$9,FALSE)-Y52)</f>
        <v>-</v>
      </c>
      <c r="BR52" s="340" t="str">
        <f>IF(Z52="-","-",VLOOKUP($A52,KALPit!$A$10:$AY$1193,BR$9,FALSE)-Z52)</f>
        <v>-</v>
      </c>
      <c r="BS52" s="340" t="str">
        <f>IF(AA52="-","-",VLOOKUP($A52,KALPit!$A$10:$AY$1193,BS$9,FALSE)-AA52)</f>
        <v>-</v>
      </c>
      <c r="BT52" s="340" t="str">
        <f>IF(AB52="-","-",VLOOKUP($A52,KALPit!$A$10:$AY$1193,BT$9,FALSE)-AB52)</f>
        <v>-</v>
      </c>
      <c r="BU52" s="340">
        <f>IF(AC52="-","-",VLOOKUP($A52,KALPit!$A$10:$AY$1193,BU$9,FALSE)-AC52)</f>
        <v>0</v>
      </c>
      <c r="BV52" s="340">
        <f>IF(AD52="-","-",VLOOKUP($A52,KALPit!$A$10:$AY$1193,BV$9,FALSE)-AD52)</f>
        <v>0</v>
      </c>
      <c r="BW52" s="340" t="str">
        <f>IF(AE52="-","-",VLOOKUP($A52,KALPit!$A$10:$AY$1193,BW$9,FALSE)-AE52)</f>
        <v>-</v>
      </c>
      <c r="BX52" s="340" t="str">
        <f>IF(AF52="-","-",VLOOKUP($A52,KALPit!$A$10:$AY$1193,BX$9,FALSE)-AF52)</f>
        <v>-</v>
      </c>
      <c r="BY52" s="340" t="str">
        <f>IF(AG52="-","-",VLOOKUP($A52,KALPit!$A$10:$AY$1193,BY$9,FALSE)-AG52)</f>
        <v>-</v>
      </c>
      <c r="BZ52" s="340" t="str">
        <f>IF(AH52="-","-",VLOOKUP($A52,KALPit!$A$10:$AY$1193,BZ$9,FALSE)-AH52)</f>
        <v>-</v>
      </c>
      <c r="CA52" s="340" t="str">
        <f>IF(AI52="-","-",VLOOKUP($A52,KALPit!$A$10:$AY$1193,CA$9,FALSE)-AI52)</f>
        <v>-</v>
      </c>
      <c r="CB52" s="340" t="str">
        <f>IF(AJ52="-","-",VLOOKUP($A52,KALPit!$A$10:$AY$1193,CB$9,FALSE)-AJ52)</f>
        <v>-</v>
      </c>
      <c r="CC52" s="340" t="str">
        <f>IF(AK52="-","-",VLOOKUP($A52,KALPit!$A$10:$AY$1193,CC$9,FALSE)-AK52)</f>
        <v>-</v>
      </c>
      <c r="CD52" s="340" t="str">
        <f>IF(AL52="-","-",VLOOKUP($A52,KALPit!$A$10:$AY$1193,CD$9,FALSE)-AL52)</f>
        <v>-</v>
      </c>
      <c r="CE52" s="340" t="str">
        <f>IF(AM52="-","-",VLOOKUP($A52,KALPit!$A$10:$AY$1193,CE$9,FALSE)-AM52)</f>
        <v>-</v>
      </c>
      <c r="CF52" s="340" t="str">
        <f>IF(AN52="-","-",VLOOKUP($A52,KALPit!$A$10:$AY$1193,CF$9,FALSE)-AN52)</f>
        <v>-</v>
      </c>
      <c r="CG52" s="340" t="str">
        <f>IF(AO52="-","-",VLOOKUP($A52,KALPit!$A$10:$AY$1193,CG$9,FALSE)-AO52)</f>
        <v>-</v>
      </c>
      <c r="CH52" s="340" t="str">
        <f>IF(AP52="-","-",VLOOKUP($A52,KALPit!$A$10:$AY$1193,CH$9,FALSE)-AP52)</f>
        <v>-</v>
      </c>
      <c r="CI52" s="340">
        <f>IF(AQ52="-","-",VLOOKUP($A52,KALPit!$A$10:$AY$1193,CI$9,FALSE)-AQ52)</f>
        <v>0</v>
      </c>
      <c r="CJ52" s="340">
        <f>IF(AR52="-","-",VLOOKUP($A52,KALPit!$A$10:$AY$1193,CJ$9,FALSE)-AR52)</f>
        <v>0</v>
      </c>
      <c r="CK52" s="340" t="str">
        <f>IF(AS52="-","-",VLOOKUP($A52,KALPit!$A$10:$AY$1193,CK$9,FALSE)-AS52)</f>
        <v>-</v>
      </c>
      <c r="CL52" s="340" t="str">
        <f>IF(AT52="-","-",VLOOKUP($A52,KALPit!$A$10:$AY$1193,CL$9,FALSE)-AT52)</f>
        <v>-</v>
      </c>
      <c r="CM52">
        <f t="shared" si="25"/>
        <v>-1</v>
      </c>
    </row>
    <row r="53" spans="1:91" x14ac:dyDescent="0.25">
      <c r="A53" s="339" t="str">
        <f t="shared" si="14"/>
        <v>Tasuku Sugimoto</v>
      </c>
      <c r="B53" s="339"/>
      <c r="C53" s="339"/>
      <c r="D53" s="339" t="str">
        <f t="shared" si="15"/>
        <v>K</v>
      </c>
      <c r="E53" t="s">
        <v>98</v>
      </c>
      <c r="F53" t="s">
        <v>719</v>
      </c>
      <c r="G53" s="339" t="s">
        <v>720</v>
      </c>
      <c r="H53" t="s">
        <v>528</v>
      </c>
      <c r="I53" t="s">
        <v>198</v>
      </c>
      <c r="J53">
        <v>23</v>
      </c>
      <c r="K53" t="s">
        <v>96</v>
      </c>
      <c r="L53" s="210" t="s">
        <v>94</v>
      </c>
      <c r="M53" t="s">
        <v>40</v>
      </c>
      <c r="N53" t="s">
        <v>40</v>
      </c>
      <c r="O53" t="s">
        <v>215</v>
      </c>
      <c r="P53" s="210" t="s">
        <v>214</v>
      </c>
      <c r="Q53">
        <v>4</v>
      </c>
      <c r="R53">
        <v>2</v>
      </c>
      <c r="S53" s="210">
        <v>3</v>
      </c>
      <c r="T53">
        <v>4</v>
      </c>
      <c r="U53">
        <v>2</v>
      </c>
      <c r="V53" s="210">
        <v>3</v>
      </c>
      <c r="W53">
        <v>6</v>
      </c>
      <c r="X53">
        <v>6</v>
      </c>
      <c r="Y53">
        <v>6</v>
      </c>
      <c r="Z53">
        <v>6</v>
      </c>
      <c r="AA53">
        <v>5</v>
      </c>
      <c r="AB53">
        <v>5</v>
      </c>
      <c r="AC53" t="s">
        <v>35</v>
      </c>
      <c r="AD53" t="s">
        <v>35</v>
      </c>
      <c r="AE53" t="s">
        <v>35</v>
      </c>
      <c r="AF53" t="s">
        <v>35</v>
      </c>
      <c r="AG53" t="s">
        <v>35</v>
      </c>
      <c r="AH53" t="s">
        <v>35</v>
      </c>
      <c r="AI53" t="s">
        <v>35</v>
      </c>
      <c r="AJ53" t="s">
        <v>35</v>
      </c>
      <c r="AK53" t="s">
        <v>35</v>
      </c>
      <c r="AL53" t="s">
        <v>35</v>
      </c>
      <c r="AM53" t="s">
        <v>35</v>
      </c>
      <c r="AN53" t="s">
        <v>35</v>
      </c>
      <c r="AO53" t="s">
        <v>35</v>
      </c>
      <c r="AP53" t="s">
        <v>35</v>
      </c>
      <c r="AQ53" t="s">
        <v>35</v>
      </c>
      <c r="AR53" t="s">
        <v>35</v>
      </c>
      <c r="AS53" t="s">
        <v>35</v>
      </c>
      <c r="AT53" s="210" t="s">
        <v>35</v>
      </c>
      <c r="AU53" t="s">
        <v>4</v>
      </c>
      <c r="AV53">
        <v>7</v>
      </c>
      <c r="AW53" s="11" t="s">
        <v>453</v>
      </c>
      <c r="AX53" s="78" t="s">
        <v>35</v>
      </c>
      <c r="AY53" s="210">
        <v>0</v>
      </c>
      <c r="AZ53" s="6">
        <f t="shared" si="16"/>
        <v>3.5</v>
      </c>
      <c r="BA53" s="9" t="str">
        <f t="shared" si="17"/>
        <v>Minors</v>
      </c>
      <c r="BB53" s="9">
        <f t="shared" si="18"/>
        <v>3.5</v>
      </c>
      <c r="BC53" s="9" t="str">
        <f t="shared" si="19"/>
        <v>Minors</v>
      </c>
      <c r="BD53" s="9">
        <f t="shared" si="20"/>
        <v>3.5</v>
      </c>
      <c r="BE53" s="9" t="str">
        <f t="shared" si="21"/>
        <v>Minors</v>
      </c>
      <c r="BF53" s="77">
        <f t="shared" si="22"/>
        <v>3</v>
      </c>
      <c r="BG53" s="76">
        <f t="shared" si="23"/>
        <v>2</v>
      </c>
      <c r="BH53" t="str">
        <f t="shared" si="24"/>
        <v/>
      </c>
      <c r="BI53" s="340">
        <f>IF(Q53="-","-",VLOOKUP($A53,KALPit!$A$10:$AY$1193,BI$9,FALSE)-Q53)</f>
        <v>1</v>
      </c>
      <c r="BJ53" s="340">
        <f>IF(R53="-","-",VLOOKUP($A53,KALPit!$A$10:$AY$1193,BJ$9,FALSE)-R53)</f>
        <v>0</v>
      </c>
      <c r="BK53" s="340">
        <f>IF(S53="-","-",VLOOKUP($A53,KALPit!$A$10:$AY$1193,BK$9,FALSE)-S53)</f>
        <v>0</v>
      </c>
      <c r="BL53" s="340">
        <f>IF(T53="-","-",VLOOKUP($A53,KALPit!$A$10:$AY$1193,BL$9,FALSE)-T53)</f>
        <v>1</v>
      </c>
      <c r="BM53" s="340">
        <f>IF(U53="-","-",VLOOKUP($A53,KALPit!$A$10:$AY$1193,BM$9,FALSE)-U53)</f>
        <v>0</v>
      </c>
      <c r="BN53" s="340">
        <f>IF(V53="-","-",VLOOKUP($A53,KALPit!$A$10:$AY$1193,BN$9,FALSE)-V53)</f>
        <v>0</v>
      </c>
      <c r="BO53" s="340">
        <f>IF(W53="-","-",VLOOKUP($A53,KALPit!$A$10:$AY$1193,BO$9,FALSE)-W53)</f>
        <v>0</v>
      </c>
      <c r="BP53" s="340">
        <f>IF(X53="-","-",VLOOKUP($A53,KALPit!$A$10:$AY$1193,BP$9,FALSE)-X53)</f>
        <v>0</v>
      </c>
      <c r="BQ53" s="340">
        <f>IF(Y53="-","-",VLOOKUP($A53,KALPit!$A$10:$AY$1193,BQ$9,FALSE)-Y53)</f>
        <v>0</v>
      </c>
      <c r="BR53" s="340">
        <f>IF(Z53="-","-",VLOOKUP($A53,KALPit!$A$10:$AY$1193,BR$9,FALSE)-Z53)</f>
        <v>0</v>
      </c>
      <c r="BS53" s="340">
        <f>IF(AA53="-","-",VLOOKUP($A53,KALPit!$A$10:$AY$1193,BS$9,FALSE)-AA53)</f>
        <v>0</v>
      </c>
      <c r="BT53" s="340">
        <f>IF(AB53="-","-",VLOOKUP($A53,KALPit!$A$10:$AY$1193,BT$9,FALSE)-AB53)</f>
        <v>0</v>
      </c>
      <c r="BU53" s="340" t="str">
        <f>IF(AC53="-","-",VLOOKUP($A53,KALPit!$A$10:$AY$1193,BU$9,FALSE)-AC53)</f>
        <v>-</v>
      </c>
      <c r="BV53" s="340" t="str">
        <f>IF(AD53="-","-",VLOOKUP($A53,KALPit!$A$10:$AY$1193,BV$9,FALSE)-AD53)</f>
        <v>-</v>
      </c>
      <c r="BW53" s="340" t="str">
        <f>IF(AE53="-","-",VLOOKUP($A53,KALPit!$A$10:$AY$1193,BW$9,FALSE)-AE53)</f>
        <v>-</v>
      </c>
      <c r="BX53" s="340" t="str">
        <f>IF(AF53="-","-",VLOOKUP($A53,KALPit!$A$10:$AY$1193,BX$9,FALSE)-AF53)</f>
        <v>-</v>
      </c>
      <c r="BY53" s="340" t="str">
        <f>IF(AG53="-","-",VLOOKUP($A53,KALPit!$A$10:$AY$1193,BY$9,FALSE)-AG53)</f>
        <v>-</v>
      </c>
      <c r="BZ53" s="340" t="str">
        <f>IF(AH53="-","-",VLOOKUP($A53,KALPit!$A$10:$AY$1193,BZ$9,FALSE)-AH53)</f>
        <v>-</v>
      </c>
      <c r="CA53" s="340" t="str">
        <f>IF(AI53="-","-",VLOOKUP($A53,KALPit!$A$10:$AY$1193,CA$9,FALSE)-AI53)</f>
        <v>-</v>
      </c>
      <c r="CB53" s="340" t="str">
        <f>IF(AJ53="-","-",VLOOKUP($A53,KALPit!$A$10:$AY$1193,CB$9,FALSE)-AJ53)</f>
        <v>-</v>
      </c>
      <c r="CC53" s="340" t="str">
        <f>IF(AK53="-","-",VLOOKUP($A53,KALPit!$A$10:$AY$1193,CC$9,FALSE)-AK53)</f>
        <v>-</v>
      </c>
      <c r="CD53" s="340" t="str">
        <f>IF(AL53="-","-",VLOOKUP($A53,KALPit!$A$10:$AY$1193,CD$9,FALSE)-AL53)</f>
        <v>-</v>
      </c>
      <c r="CE53" s="340" t="str">
        <f>IF(AM53="-","-",VLOOKUP($A53,KALPit!$A$10:$AY$1193,CE$9,FALSE)-AM53)</f>
        <v>-</v>
      </c>
      <c r="CF53" s="340" t="str">
        <f>IF(AN53="-","-",VLOOKUP($A53,KALPit!$A$10:$AY$1193,CF$9,FALSE)-AN53)</f>
        <v>-</v>
      </c>
      <c r="CG53" s="340" t="str">
        <f>IF(AO53="-","-",VLOOKUP($A53,KALPit!$A$10:$AY$1193,CG$9,FALSE)-AO53)</f>
        <v>-</v>
      </c>
      <c r="CH53" s="340" t="str">
        <f>IF(AP53="-","-",VLOOKUP($A53,KALPit!$A$10:$AY$1193,CH$9,FALSE)-AP53)</f>
        <v>-</v>
      </c>
      <c r="CI53" s="340" t="str">
        <f>IF(AQ53="-","-",VLOOKUP($A53,KALPit!$A$10:$AY$1193,CI$9,FALSE)-AQ53)</f>
        <v>-</v>
      </c>
      <c r="CJ53" s="340" t="str">
        <f>IF(AR53="-","-",VLOOKUP($A53,KALPit!$A$10:$AY$1193,CJ$9,FALSE)-AR53)</f>
        <v>-</v>
      </c>
      <c r="CK53" s="340" t="str">
        <f>IF(AS53="-","-",VLOOKUP($A53,KALPit!$A$10:$AY$1193,CK$9,FALSE)-AS53)</f>
        <v>-</v>
      </c>
      <c r="CL53" s="340" t="str">
        <f>IF(AT53="-","-",VLOOKUP($A53,KALPit!$A$10:$AY$1193,CL$9,FALSE)-AT53)</f>
        <v>-</v>
      </c>
      <c r="CM53">
        <f t="shared" si="25"/>
        <v>2</v>
      </c>
    </row>
    <row r="54" spans="1:91" x14ac:dyDescent="0.25">
      <c r="A54" s="339" t="str">
        <f t="shared" si="14"/>
        <v>Ernesto Zamora</v>
      </c>
      <c r="B54" s="339"/>
      <c r="C54" s="339"/>
      <c r="D54" s="339" t="str">
        <f t="shared" si="15"/>
        <v>K</v>
      </c>
      <c r="E54" t="s">
        <v>98</v>
      </c>
      <c r="F54" t="s">
        <v>754</v>
      </c>
      <c r="G54" s="339" t="s">
        <v>755</v>
      </c>
      <c r="H54" t="s">
        <v>528</v>
      </c>
      <c r="I54" t="s">
        <v>198</v>
      </c>
      <c r="J54">
        <v>23</v>
      </c>
      <c r="K54" t="s">
        <v>93</v>
      </c>
      <c r="L54" s="210" t="s">
        <v>94</v>
      </c>
      <c r="M54" t="s">
        <v>40</v>
      </c>
      <c r="N54" t="s">
        <v>40</v>
      </c>
      <c r="O54" t="s">
        <v>214</v>
      </c>
      <c r="P54" s="210" t="s">
        <v>215</v>
      </c>
      <c r="Q54">
        <v>4</v>
      </c>
      <c r="R54">
        <v>3</v>
      </c>
      <c r="S54" s="210">
        <v>2</v>
      </c>
      <c r="T54">
        <v>4</v>
      </c>
      <c r="U54">
        <v>4</v>
      </c>
      <c r="V54" s="210">
        <v>3</v>
      </c>
      <c r="W54">
        <v>5</v>
      </c>
      <c r="X54">
        <v>5</v>
      </c>
      <c r="Y54">
        <v>3</v>
      </c>
      <c r="Z54">
        <v>3</v>
      </c>
      <c r="AA54">
        <v>5</v>
      </c>
      <c r="AB54">
        <v>5</v>
      </c>
      <c r="AC54">
        <v>5</v>
      </c>
      <c r="AD54">
        <v>5</v>
      </c>
      <c r="AE54" t="s">
        <v>35</v>
      </c>
      <c r="AF54" t="s">
        <v>35</v>
      </c>
      <c r="AG54" t="s">
        <v>35</v>
      </c>
      <c r="AH54" t="s">
        <v>35</v>
      </c>
      <c r="AI54" t="s">
        <v>35</v>
      </c>
      <c r="AJ54" t="s">
        <v>35</v>
      </c>
      <c r="AK54" t="s">
        <v>35</v>
      </c>
      <c r="AL54" t="s">
        <v>35</v>
      </c>
      <c r="AM54" t="s">
        <v>35</v>
      </c>
      <c r="AN54" t="s">
        <v>35</v>
      </c>
      <c r="AO54" t="s">
        <v>35</v>
      </c>
      <c r="AP54" t="s">
        <v>35</v>
      </c>
      <c r="AQ54" t="s">
        <v>35</v>
      </c>
      <c r="AR54" t="s">
        <v>35</v>
      </c>
      <c r="AS54" t="s">
        <v>35</v>
      </c>
      <c r="AT54" s="210" t="s">
        <v>35</v>
      </c>
      <c r="AU54" t="s">
        <v>7</v>
      </c>
      <c r="AV54">
        <v>3</v>
      </c>
      <c r="AW54" s="11" t="s">
        <v>453</v>
      </c>
      <c r="AX54" s="78" t="s">
        <v>35</v>
      </c>
      <c r="AY54" s="210">
        <v>0</v>
      </c>
      <c r="AZ54" s="6">
        <f t="shared" si="16"/>
        <v>3.5</v>
      </c>
      <c r="BA54" s="9" t="str">
        <f t="shared" si="17"/>
        <v>Minors</v>
      </c>
      <c r="BB54" s="9">
        <f t="shared" si="18"/>
        <v>4.1666666666666661</v>
      </c>
      <c r="BC54" s="9" t="str">
        <f t="shared" si="19"/>
        <v>Bench</v>
      </c>
      <c r="BD54" s="9">
        <f t="shared" si="20"/>
        <v>4.1666666666666661</v>
      </c>
      <c r="BE54" s="9" t="str">
        <f t="shared" si="21"/>
        <v>Bench</v>
      </c>
      <c r="BF54" s="77">
        <f t="shared" si="22"/>
        <v>4</v>
      </c>
      <c r="BG54" s="76">
        <f t="shared" si="23"/>
        <v>0</v>
      </c>
      <c r="BH54" t="str">
        <f t="shared" si="24"/>
        <v/>
      </c>
      <c r="BI54" s="340" t="e">
        <f>IF(Q54="-","-",VLOOKUP($A54,KALPit!$A$10:$AY$1193,BI$9,FALSE)-Q54)</f>
        <v>#N/A</v>
      </c>
      <c r="BJ54" s="340" t="e">
        <f>IF(R54="-","-",VLOOKUP($A54,KALPit!$A$10:$AY$1193,BJ$9,FALSE)-R54)</f>
        <v>#N/A</v>
      </c>
      <c r="BK54" s="340" t="e">
        <f>IF(S54="-","-",VLOOKUP($A54,KALPit!$A$10:$AY$1193,BK$9,FALSE)-S54)</f>
        <v>#N/A</v>
      </c>
      <c r="BL54" s="340" t="e">
        <f>IF(T54="-","-",VLOOKUP($A54,KALPit!$A$10:$AY$1193,BL$9,FALSE)-T54)</f>
        <v>#N/A</v>
      </c>
      <c r="BM54" s="340" t="e">
        <f>IF(U54="-","-",VLOOKUP($A54,KALPit!$A$10:$AY$1193,BM$9,FALSE)-U54)</f>
        <v>#N/A</v>
      </c>
      <c r="BN54" s="340" t="e">
        <f>IF(V54="-","-",VLOOKUP($A54,KALPit!$A$10:$AY$1193,BN$9,FALSE)-V54)</f>
        <v>#N/A</v>
      </c>
      <c r="BO54" s="340" t="e">
        <f>IF(W54="-","-",VLOOKUP($A54,KALPit!$A$10:$AY$1193,BO$9,FALSE)-W54)</f>
        <v>#N/A</v>
      </c>
      <c r="BP54" s="340" t="e">
        <f>IF(X54="-","-",VLOOKUP($A54,KALPit!$A$10:$AY$1193,BP$9,FALSE)-X54)</f>
        <v>#N/A</v>
      </c>
      <c r="BQ54" s="340" t="e">
        <f>IF(Y54="-","-",VLOOKUP($A54,KALPit!$A$10:$AY$1193,BQ$9,FALSE)-Y54)</f>
        <v>#N/A</v>
      </c>
      <c r="BR54" s="340" t="e">
        <f>IF(Z54="-","-",VLOOKUP($A54,KALPit!$A$10:$AY$1193,BR$9,FALSE)-Z54)</f>
        <v>#N/A</v>
      </c>
      <c r="BS54" s="340" t="e">
        <f>IF(AA54="-","-",VLOOKUP($A54,KALPit!$A$10:$AY$1193,BS$9,FALSE)-AA54)</f>
        <v>#N/A</v>
      </c>
      <c r="BT54" s="340" t="e">
        <f>IF(AB54="-","-",VLOOKUP($A54,KALPit!$A$10:$AY$1193,BT$9,FALSE)-AB54)</f>
        <v>#N/A</v>
      </c>
      <c r="BU54" s="340" t="e">
        <f>IF(AC54="-","-",VLOOKUP($A54,KALPit!$A$10:$AY$1193,BU$9,FALSE)-AC54)</f>
        <v>#N/A</v>
      </c>
      <c r="BV54" s="340" t="e">
        <f>IF(AD54="-","-",VLOOKUP($A54,KALPit!$A$10:$AY$1193,BV$9,FALSE)-AD54)</f>
        <v>#N/A</v>
      </c>
      <c r="BW54" s="340" t="str">
        <f>IF(AE54="-","-",VLOOKUP($A54,KALPit!$A$10:$AY$1193,BW$9,FALSE)-AE54)</f>
        <v>-</v>
      </c>
      <c r="BX54" s="340" t="str">
        <f>IF(AF54="-","-",VLOOKUP($A54,KALPit!$A$10:$AY$1193,BX$9,FALSE)-AF54)</f>
        <v>-</v>
      </c>
      <c r="BY54" s="340" t="str">
        <f>IF(AG54="-","-",VLOOKUP($A54,KALPit!$A$10:$AY$1193,BY$9,FALSE)-AG54)</f>
        <v>-</v>
      </c>
      <c r="BZ54" s="340" t="str">
        <f>IF(AH54="-","-",VLOOKUP($A54,KALPit!$A$10:$AY$1193,BZ$9,FALSE)-AH54)</f>
        <v>-</v>
      </c>
      <c r="CA54" s="340" t="str">
        <f>IF(AI54="-","-",VLOOKUP($A54,KALPit!$A$10:$AY$1193,CA$9,FALSE)-AI54)</f>
        <v>-</v>
      </c>
      <c r="CB54" s="340" t="str">
        <f>IF(AJ54="-","-",VLOOKUP($A54,KALPit!$A$10:$AY$1193,CB$9,FALSE)-AJ54)</f>
        <v>-</v>
      </c>
      <c r="CC54" s="340" t="str">
        <f>IF(AK54="-","-",VLOOKUP($A54,KALPit!$A$10:$AY$1193,CC$9,FALSE)-AK54)</f>
        <v>-</v>
      </c>
      <c r="CD54" s="340" t="str">
        <f>IF(AL54="-","-",VLOOKUP($A54,KALPit!$A$10:$AY$1193,CD$9,FALSE)-AL54)</f>
        <v>-</v>
      </c>
      <c r="CE54" s="340" t="str">
        <f>IF(AM54="-","-",VLOOKUP($A54,KALPit!$A$10:$AY$1193,CE$9,FALSE)-AM54)</f>
        <v>-</v>
      </c>
      <c r="CF54" s="340" t="str">
        <f>IF(AN54="-","-",VLOOKUP($A54,KALPit!$A$10:$AY$1193,CF$9,FALSE)-AN54)</f>
        <v>-</v>
      </c>
      <c r="CG54" s="340" t="str">
        <f>IF(AO54="-","-",VLOOKUP($A54,KALPit!$A$10:$AY$1193,CG$9,FALSE)-AO54)</f>
        <v>-</v>
      </c>
      <c r="CH54" s="340" t="str">
        <f>IF(AP54="-","-",VLOOKUP($A54,KALPit!$A$10:$AY$1193,CH$9,FALSE)-AP54)</f>
        <v>-</v>
      </c>
      <c r="CI54" s="340" t="str">
        <f>IF(AQ54="-","-",VLOOKUP($A54,KALPit!$A$10:$AY$1193,CI$9,FALSE)-AQ54)</f>
        <v>-</v>
      </c>
      <c r="CJ54" s="340" t="str">
        <f>IF(AR54="-","-",VLOOKUP($A54,KALPit!$A$10:$AY$1193,CJ$9,FALSE)-AR54)</f>
        <v>-</v>
      </c>
      <c r="CK54" s="340" t="str">
        <f>IF(AS54="-","-",VLOOKUP($A54,KALPit!$A$10:$AY$1193,CK$9,FALSE)-AS54)</f>
        <v>-</v>
      </c>
      <c r="CL54" s="340" t="str">
        <f>IF(AT54="-","-",VLOOKUP($A54,KALPit!$A$10:$AY$1193,CL$9,FALSE)-AT54)</f>
        <v>-</v>
      </c>
      <c r="CM54" t="e">
        <f t="shared" si="25"/>
        <v>#N/A</v>
      </c>
    </row>
    <row r="55" spans="1:91" x14ac:dyDescent="0.25">
      <c r="A55" s="339" t="str">
        <f t="shared" si="14"/>
        <v>Andreas Álvarez</v>
      </c>
      <c r="B55" s="339"/>
      <c r="C55" s="339"/>
      <c r="D55" s="339" t="str">
        <f t="shared" si="15"/>
        <v>K</v>
      </c>
      <c r="E55" t="s">
        <v>13</v>
      </c>
      <c r="F55" t="s">
        <v>529</v>
      </c>
      <c r="G55" s="339" t="s">
        <v>530</v>
      </c>
      <c r="H55" t="s">
        <v>531</v>
      </c>
      <c r="I55" t="s">
        <v>295</v>
      </c>
      <c r="J55">
        <v>21</v>
      </c>
      <c r="K55" t="s">
        <v>94</v>
      </c>
      <c r="L55" s="210" t="s">
        <v>94</v>
      </c>
      <c r="M55" t="s">
        <v>40</v>
      </c>
      <c r="N55" t="s">
        <v>40</v>
      </c>
      <c r="O55" t="s">
        <v>215</v>
      </c>
      <c r="P55" s="210" t="s">
        <v>214</v>
      </c>
      <c r="Q55">
        <v>3</v>
      </c>
      <c r="R55">
        <v>2</v>
      </c>
      <c r="S55" s="210">
        <v>2</v>
      </c>
      <c r="T55">
        <v>5</v>
      </c>
      <c r="U55">
        <v>3</v>
      </c>
      <c r="V55" s="210">
        <v>5</v>
      </c>
      <c r="W55">
        <v>4</v>
      </c>
      <c r="X55">
        <v>5</v>
      </c>
      <c r="Y55">
        <v>3</v>
      </c>
      <c r="Z55">
        <v>7</v>
      </c>
      <c r="AA55" t="s">
        <v>35</v>
      </c>
      <c r="AB55" t="s">
        <v>35</v>
      </c>
      <c r="AC55">
        <v>4</v>
      </c>
      <c r="AD55">
        <v>5</v>
      </c>
      <c r="AE55" t="s">
        <v>35</v>
      </c>
      <c r="AF55" t="s">
        <v>35</v>
      </c>
      <c r="AG55" t="s">
        <v>35</v>
      </c>
      <c r="AH55" t="s">
        <v>35</v>
      </c>
      <c r="AI55" t="s">
        <v>35</v>
      </c>
      <c r="AJ55" t="s">
        <v>35</v>
      </c>
      <c r="AK55" t="s">
        <v>35</v>
      </c>
      <c r="AL55" t="s">
        <v>35</v>
      </c>
      <c r="AM55" t="s">
        <v>35</v>
      </c>
      <c r="AN55" t="s">
        <v>35</v>
      </c>
      <c r="AO55" t="s">
        <v>35</v>
      </c>
      <c r="AP55" t="s">
        <v>35</v>
      </c>
      <c r="AQ55" t="s">
        <v>35</v>
      </c>
      <c r="AR55" t="s">
        <v>35</v>
      </c>
      <c r="AS55" t="s">
        <v>35</v>
      </c>
      <c r="AT55" s="210" t="s">
        <v>35</v>
      </c>
      <c r="AU55" t="s">
        <v>0</v>
      </c>
      <c r="AV55">
        <v>3</v>
      </c>
      <c r="AW55" s="11" t="s">
        <v>453</v>
      </c>
      <c r="AX55" s="78" t="s">
        <v>35</v>
      </c>
      <c r="AY55" s="210">
        <v>0</v>
      </c>
      <c r="AZ55" s="6">
        <f t="shared" si="16"/>
        <v>2.5833333333333335</v>
      </c>
      <c r="BA55" s="9" t="str">
        <f t="shared" si="17"/>
        <v>Minors</v>
      </c>
      <c r="BB55" s="9">
        <f t="shared" si="18"/>
        <v>4.833333333333333</v>
      </c>
      <c r="BC55" s="9" t="str">
        <f t="shared" si="19"/>
        <v>Bench</v>
      </c>
      <c r="BD55" s="9">
        <f t="shared" si="20"/>
        <v>4.833333333333333</v>
      </c>
      <c r="BE55" s="9" t="str">
        <f t="shared" si="21"/>
        <v>Bench</v>
      </c>
      <c r="BF55" s="77">
        <f t="shared" si="22"/>
        <v>3</v>
      </c>
      <c r="BG55" s="76">
        <f t="shared" si="23"/>
        <v>0.5</v>
      </c>
      <c r="BH55" t="str">
        <f t="shared" si="24"/>
        <v/>
      </c>
      <c r="BI55" s="340">
        <f>IF(Q55="-","-",VLOOKUP($A55,KALPit!$A$10:$AY$1193,BI$9,FALSE)-Q55)</f>
        <v>0</v>
      </c>
      <c r="BJ55" s="340">
        <f>IF(R55="-","-",VLOOKUP($A55,KALPit!$A$10:$AY$1193,BJ$9,FALSE)-R55)</f>
        <v>1</v>
      </c>
      <c r="BK55" s="340">
        <f>IF(S55="-","-",VLOOKUP($A55,KALPit!$A$10:$AY$1193,BK$9,FALSE)-S55)</f>
        <v>1</v>
      </c>
      <c r="BL55" s="340">
        <f>IF(T55="-","-",VLOOKUP($A55,KALPit!$A$10:$AY$1193,BL$9,FALSE)-T55)</f>
        <v>0</v>
      </c>
      <c r="BM55" s="340">
        <f>IF(U55="-","-",VLOOKUP($A55,KALPit!$A$10:$AY$1193,BM$9,FALSE)-U55)</f>
        <v>0</v>
      </c>
      <c r="BN55" s="340">
        <f>IF(V55="-","-",VLOOKUP($A55,KALPit!$A$10:$AY$1193,BN$9,FALSE)-V55)</f>
        <v>0</v>
      </c>
      <c r="BO55" s="340">
        <f>IF(W55="-","-",VLOOKUP($A55,KALPit!$A$10:$AY$1193,BO$9,FALSE)-W55)</f>
        <v>0</v>
      </c>
      <c r="BP55" s="340">
        <f>IF(X55="-","-",VLOOKUP($A55,KALPit!$A$10:$AY$1193,BP$9,FALSE)-X55)</f>
        <v>0</v>
      </c>
      <c r="BQ55" s="340">
        <f>IF(Y55="-","-",VLOOKUP($A55,KALPit!$A$10:$AY$1193,BQ$9,FALSE)-Y55)</f>
        <v>1</v>
      </c>
      <c r="BR55" s="340">
        <f>IF(Z55="-","-",VLOOKUP($A55,KALPit!$A$10:$AY$1193,BR$9,FALSE)-Z55)</f>
        <v>-1</v>
      </c>
      <c r="BS55" s="340" t="str">
        <f>IF(AA55="-","-",VLOOKUP($A55,KALPit!$A$10:$AY$1193,BS$9,FALSE)-AA55)</f>
        <v>-</v>
      </c>
      <c r="BT55" s="340" t="str">
        <f>IF(AB55="-","-",VLOOKUP($A55,KALPit!$A$10:$AY$1193,BT$9,FALSE)-AB55)</f>
        <v>-</v>
      </c>
      <c r="BU55" s="340">
        <f>IF(AC55="-","-",VLOOKUP($A55,KALPit!$A$10:$AY$1193,BU$9,FALSE)-AC55)</f>
        <v>0</v>
      </c>
      <c r="BV55" s="340">
        <f>IF(AD55="-","-",VLOOKUP($A55,KALPit!$A$10:$AY$1193,BV$9,FALSE)-AD55)</f>
        <v>1</v>
      </c>
      <c r="BW55" s="340" t="str">
        <f>IF(AE55="-","-",VLOOKUP($A55,KALPit!$A$10:$AY$1193,BW$9,FALSE)-AE55)</f>
        <v>-</v>
      </c>
      <c r="BX55" s="340" t="str">
        <f>IF(AF55="-","-",VLOOKUP($A55,KALPit!$A$10:$AY$1193,BX$9,FALSE)-AF55)</f>
        <v>-</v>
      </c>
      <c r="BY55" s="340" t="str">
        <f>IF(AG55="-","-",VLOOKUP($A55,KALPit!$A$10:$AY$1193,BY$9,FALSE)-AG55)</f>
        <v>-</v>
      </c>
      <c r="BZ55" s="340" t="str">
        <f>IF(AH55="-","-",VLOOKUP($A55,KALPit!$A$10:$AY$1193,BZ$9,FALSE)-AH55)</f>
        <v>-</v>
      </c>
      <c r="CA55" s="340" t="str">
        <f>IF(AI55="-","-",VLOOKUP($A55,KALPit!$A$10:$AY$1193,CA$9,FALSE)-AI55)</f>
        <v>-</v>
      </c>
      <c r="CB55" s="340" t="str">
        <f>IF(AJ55="-","-",VLOOKUP($A55,KALPit!$A$10:$AY$1193,CB$9,FALSE)-AJ55)</f>
        <v>-</v>
      </c>
      <c r="CC55" s="340" t="str">
        <f>IF(AK55="-","-",VLOOKUP($A55,KALPit!$A$10:$AY$1193,CC$9,FALSE)-AK55)</f>
        <v>-</v>
      </c>
      <c r="CD55" s="340" t="str">
        <f>IF(AL55="-","-",VLOOKUP($A55,KALPit!$A$10:$AY$1193,CD$9,FALSE)-AL55)</f>
        <v>-</v>
      </c>
      <c r="CE55" s="340" t="str">
        <f>IF(AM55="-","-",VLOOKUP($A55,KALPit!$A$10:$AY$1193,CE$9,FALSE)-AM55)</f>
        <v>-</v>
      </c>
      <c r="CF55" s="340" t="str">
        <f>IF(AN55="-","-",VLOOKUP($A55,KALPit!$A$10:$AY$1193,CF$9,FALSE)-AN55)</f>
        <v>-</v>
      </c>
      <c r="CG55" s="340" t="str">
        <f>IF(AO55="-","-",VLOOKUP($A55,KALPit!$A$10:$AY$1193,CG$9,FALSE)-AO55)</f>
        <v>-</v>
      </c>
      <c r="CH55" s="340" t="str">
        <f>IF(AP55="-","-",VLOOKUP($A55,KALPit!$A$10:$AY$1193,CH$9,FALSE)-AP55)</f>
        <v>-</v>
      </c>
      <c r="CI55" s="340" t="str">
        <f>IF(AQ55="-","-",VLOOKUP($A55,KALPit!$A$10:$AY$1193,CI$9,FALSE)-AQ55)</f>
        <v>-</v>
      </c>
      <c r="CJ55" s="340" t="str">
        <f>IF(AR55="-","-",VLOOKUP($A55,KALPit!$A$10:$AY$1193,CJ$9,FALSE)-AR55)</f>
        <v>-</v>
      </c>
      <c r="CK55" s="340" t="str">
        <f>IF(AS55="-","-",VLOOKUP($A55,KALPit!$A$10:$AY$1193,CK$9,FALSE)-AS55)</f>
        <v>-</v>
      </c>
      <c r="CL55" s="340" t="str">
        <f>IF(AT55="-","-",VLOOKUP($A55,KALPit!$A$10:$AY$1193,CL$9,FALSE)-AT55)</f>
        <v>-</v>
      </c>
      <c r="CM55">
        <f t="shared" si="25"/>
        <v>3</v>
      </c>
    </row>
    <row r="56" spans="1:91" x14ac:dyDescent="0.25">
      <c r="A56" s="339" t="str">
        <f t="shared" si="14"/>
        <v>Vito Aquino</v>
      </c>
      <c r="B56" s="339"/>
      <c r="C56" s="339"/>
      <c r="D56" s="339" t="str">
        <f t="shared" si="15"/>
        <v>K</v>
      </c>
      <c r="E56" t="s">
        <v>98</v>
      </c>
      <c r="F56" t="s">
        <v>538</v>
      </c>
      <c r="G56" s="339" t="s">
        <v>539</v>
      </c>
      <c r="H56" t="s">
        <v>533</v>
      </c>
      <c r="I56" t="s">
        <v>199</v>
      </c>
      <c r="J56">
        <v>20</v>
      </c>
      <c r="K56" t="s">
        <v>94</v>
      </c>
      <c r="L56" s="210" t="s">
        <v>93</v>
      </c>
      <c r="M56" t="s">
        <v>40</v>
      </c>
      <c r="N56" t="s">
        <v>40</v>
      </c>
      <c r="O56" t="s">
        <v>214</v>
      </c>
      <c r="P56" s="210" t="s">
        <v>214</v>
      </c>
      <c r="Q56">
        <v>3</v>
      </c>
      <c r="R56">
        <v>1</v>
      </c>
      <c r="S56" s="210">
        <v>3</v>
      </c>
      <c r="T56">
        <v>5</v>
      </c>
      <c r="U56">
        <v>3</v>
      </c>
      <c r="V56" s="210">
        <v>4</v>
      </c>
      <c r="W56">
        <v>4</v>
      </c>
      <c r="X56">
        <v>4</v>
      </c>
      <c r="Y56">
        <v>2</v>
      </c>
      <c r="Z56">
        <v>5</v>
      </c>
      <c r="AA56">
        <v>3</v>
      </c>
      <c r="AB56">
        <v>5</v>
      </c>
      <c r="AC56">
        <v>5</v>
      </c>
      <c r="AD56">
        <v>7</v>
      </c>
      <c r="AE56" t="s">
        <v>35</v>
      </c>
      <c r="AF56" t="s">
        <v>35</v>
      </c>
      <c r="AG56" t="s">
        <v>35</v>
      </c>
      <c r="AH56" t="s">
        <v>35</v>
      </c>
      <c r="AI56" t="s">
        <v>35</v>
      </c>
      <c r="AJ56" t="s">
        <v>35</v>
      </c>
      <c r="AK56">
        <v>4</v>
      </c>
      <c r="AL56">
        <v>4</v>
      </c>
      <c r="AM56" t="s">
        <v>35</v>
      </c>
      <c r="AN56" t="s">
        <v>35</v>
      </c>
      <c r="AO56" t="s">
        <v>35</v>
      </c>
      <c r="AP56" t="s">
        <v>35</v>
      </c>
      <c r="AQ56" t="s">
        <v>35</v>
      </c>
      <c r="AR56" t="s">
        <v>35</v>
      </c>
      <c r="AS56" t="s">
        <v>35</v>
      </c>
      <c r="AT56" s="210" t="s">
        <v>35</v>
      </c>
      <c r="AU56" t="s">
        <v>456</v>
      </c>
      <c r="AV56">
        <v>8</v>
      </c>
      <c r="AW56" s="11" t="s">
        <v>455</v>
      </c>
      <c r="AX56" s="78" t="s">
        <v>35</v>
      </c>
      <c r="AY56" s="210">
        <v>0</v>
      </c>
      <c r="AZ56" s="6">
        <f t="shared" si="16"/>
        <v>3.0833333333333335</v>
      </c>
      <c r="BA56" s="9" t="str">
        <f t="shared" si="17"/>
        <v>Minors</v>
      </c>
      <c r="BB56" s="9">
        <f t="shared" si="18"/>
        <v>5</v>
      </c>
      <c r="BC56" s="9" t="str">
        <f t="shared" si="19"/>
        <v>Bench</v>
      </c>
      <c r="BD56" s="9">
        <f t="shared" si="20"/>
        <v>5</v>
      </c>
      <c r="BE56" s="9" t="str">
        <f t="shared" si="21"/>
        <v>Bench</v>
      </c>
      <c r="BF56" s="77">
        <f t="shared" si="22"/>
        <v>5</v>
      </c>
      <c r="BG56" s="76">
        <f t="shared" si="23"/>
        <v>0.5</v>
      </c>
      <c r="BH56" t="str">
        <f t="shared" si="24"/>
        <v/>
      </c>
      <c r="BI56" s="340">
        <f>IF(Q56="-","-",VLOOKUP($A56,KALPit!$A$10:$AY$1193,BI$9,FALSE)-Q56)</f>
        <v>1</v>
      </c>
      <c r="BJ56" s="340">
        <f>IF(R56="-","-",VLOOKUP($A56,KALPit!$A$10:$AY$1193,BJ$9,FALSE)-R56)</f>
        <v>0</v>
      </c>
      <c r="BK56" s="340">
        <f>IF(S56="-","-",VLOOKUP($A56,KALPit!$A$10:$AY$1193,BK$9,FALSE)-S56)</f>
        <v>1</v>
      </c>
      <c r="BL56" s="340">
        <f>IF(T56="-","-",VLOOKUP($A56,KALPit!$A$10:$AY$1193,BL$9,FALSE)-T56)</f>
        <v>0</v>
      </c>
      <c r="BM56" s="340">
        <f>IF(U56="-","-",VLOOKUP($A56,KALPit!$A$10:$AY$1193,BM$9,FALSE)-U56)</f>
        <v>-1</v>
      </c>
      <c r="BN56" s="340">
        <f>IF(V56="-","-",VLOOKUP($A56,KALPit!$A$10:$AY$1193,BN$9,FALSE)-V56)</f>
        <v>1</v>
      </c>
      <c r="BO56" s="340">
        <f>IF(W56="-","-",VLOOKUP($A56,KALPit!$A$10:$AY$1193,BO$9,FALSE)-W56)</f>
        <v>0</v>
      </c>
      <c r="BP56" s="340">
        <f>IF(X56="-","-",VLOOKUP($A56,KALPit!$A$10:$AY$1193,BP$9,FALSE)-X56)</f>
        <v>1</v>
      </c>
      <c r="BQ56" s="340">
        <f>IF(Y56="-","-",VLOOKUP($A56,KALPit!$A$10:$AY$1193,BQ$9,FALSE)-Y56)</f>
        <v>1</v>
      </c>
      <c r="BR56" s="340">
        <f>IF(Z56="-","-",VLOOKUP($A56,KALPit!$A$10:$AY$1193,BR$9,FALSE)-Z56)</f>
        <v>0</v>
      </c>
      <c r="BS56" s="340">
        <f>IF(AA56="-","-",VLOOKUP($A56,KALPit!$A$10:$AY$1193,BS$9,FALSE)-AA56)</f>
        <v>1</v>
      </c>
      <c r="BT56" s="340">
        <f>IF(AB56="-","-",VLOOKUP($A56,KALPit!$A$10:$AY$1193,BT$9,FALSE)-AB56)</f>
        <v>0</v>
      </c>
      <c r="BU56" s="340">
        <f>IF(AC56="-","-",VLOOKUP($A56,KALPit!$A$10:$AY$1193,BU$9,FALSE)-AC56)</f>
        <v>0</v>
      </c>
      <c r="BV56" s="340">
        <f>IF(AD56="-","-",VLOOKUP($A56,KALPit!$A$10:$AY$1193,BV$9,FALSE)-AD56)</f>
        <v>0</v>
      </c>
      <c r="BW56" s="340" t="str">
        <f>IF(AE56="-","-",VLOOKUP($A56,KALPit!$A$10:$AY$1193,BW$9,FALSE)-AE56)</f>
        <v>-</v>
      </c>
      <c r="BX56" s="340" t="str">
        <f>IF(AF56="-","-",VLOOKUP($A56,KALPit!$A$10:$AY$1193,BX$9,FALSE)-AF56)</f>
        <v>-</v>
      </c>
      <c r="BY56" s="340" t="str">
        <f>IF(AG56="-","-",VLOOKUP($A56,KALPit!$A$10:$AY$1193,BY$9,FALSE)-AG56)</f>
        <v>-</v>
      </c>
      <c r="BZ56" s="340" t="str">
        <f>IF(AH56="-","-",VLOOKUP($A56,KALPit!$A$10:$AY$1193,BZ$9,FALSE)-AH56)</f>
        <v>-</v>
      </c>
      <c r="CA56" s="340" t="str">
        <f>IF(AI56="-","-",VLOOKUP($A56,KALPit!$A$10:$AY$1193,CA$9,FALSE)-AI56)</f>
        <v>-</v>
      </c>
      <c r="CB56" s="340" t="str">
        <f>IF(AJ56="-","-",VLOOKUP($A56,KALPit!$A$10:$AY$1193,CB$9,FALSE)-AJ56)</f>
        <v>-</v>
      </c>
      <c r="CC56" s="340">
        <f>IF(AK56="-","-",VLOOKUP($A56,KALPit!$A$10:$AY$1193,CC$9,FALSE)-AK56)</f>
        <v>0</v>
      </c>
      <c r="CD56" s="340">
        <f>IF(AL56="-","-",VLOOKUP($A56,KALPit!$A$10:$AY$1193,CD$9,FALSE)-AL56)</f>
        <v>0</v>
      </c>
      <c r="CE56" s="340" t="str">
        <f>IF(AM56="-","-",VLOOKUP($A56,KALPit!$A$10:$AY$1193,CE$9,FALSE)-AM56)</f>
        <v>-</v>
      </c>
      <c r="CF56" s="340" t="str">
        <f>IF(AN56="-","-",VLOOKUP($A56,KALPit!$A$10:$AY$1193,CF$9,FALSE)-AN56)</f>
        <v>-</v>
      </c>
      <c r="CG56" s="340" t="str">
        <f>IF(AO56="-","-",VLOOKUP($A56,KALPit!$A$10:$AY$1193,CG$9,FALSE)-AO56)</f>
        <v>-</v>
      </c>
      <c r="CH56" s="340" t="str">
        <f>IF(AP56="-","-",VLOOKUP($A56,KALPit!$A$10:$AY$1193,CH$9,FALSE)-AP56)</f>
        <v>-</v>
      </c>
      <c r="CI56" s="340" t="str">
        <f>IF(AQ56="-","-",VLOOKUP($A56,KALPit!$A$10:$AY$1193,CI$9,FALSE)-AQ56)</f>
        <v>-</v>
      </c>
      <c r="CJ56" s="340" t="str">
        <f>IF(AR56="-","-",VLOOKUP($A56,KALPit!$A$10:$AY$1193,CJ$9,FALSE)-AR56)</f>
        <v>-</v>
      </c>
      <c r="CK56" s="340" t="str">
        <f>IF(AS56="-","-",VLOOKUP($A56,KALPit!$A$10:$AY$1193,CK$9,FALSE)-AS56)</f>
        <v>-</v>
      </c>
      <c r="CL56" s="340" t="str">
        <f>IF(AT56="-","-",VLOOKUP($A56,KALPit!$A$10:$AY$1193,CL$9,FALSE)-AT56)</f>
        <v>-</v>
      </c>
      <c r="CM56">
        <f t="shared" si="25"/>
        <v>5</v>
      </c>
    </row>
    <row r="57" spans="1:91" x14ac:dyDescent="0.25">
      <c r="A57" s="339" t="str">
        <f t="shared" si="14"/>
        <v>Ernest Baker</v>
      </c>
      <c r="B57" s="339"/>
      <c r="C57" s="339"/>
      <c r="D57" s="339" t="str">
        <f t="shared" si="15"/>
        <v>K</v>
      </c>
      <c r="E57" t="s">
        <v>98</v>
      </c>
      <c r="F57" t="s">
        <v>550</v>
      </c>
      <c r="G57" s="339" t="s">
        <v>551</v>
      </c>
      <c r="H57" t="s">
        <v>553</v>
      </c>
      <c r="I57" t="s">
        <v>200</v>
      </c>
      <c r="J57">
        <v>22</v>
      </c>
      <c r="K57" t="s">
        <v>93</v>
      </c>
      <c r="L57" s="210" t="s">
        <v>93</v>
      </c>
      <c r="M57" t="s">
        <v>40</v>
      </c>
      <c r="N57" t="s">
        <v>40</v>
      </c>
      <c r="O57" t="s">
        <v>215</v>
      </c>
      <c r="P57" s="210" t="s">
        <v>213</v>
      </c>
      <c r="Q57">
        <v>3</v>
      </c>
      <c r="R57">
        <v>1</v>
      </c>
      <c r="S57" s="210">
        <v>1</v>
      </c>
      <c r="T57">
        <v>3</v>
      </c>
      <c r="U57">
        <v>1</v>
      </c>
      <c r="V57" s="210">
        <v>1</v>
      </c>
      <c r="W57">
        <v>5</v>
      </c>
      <c r="X57">
        <v>6</v>
      </c>
      <c r="Y57" t="s">
        <v>35</v>
      </c>
      <c r="Z57" t="s">
        <v>35</v>
      </c>
      <c r="AA57">
        <v>4</v>
      </c>
      <c r="AB57">
        <v>4</v>
      </c>
      <c r="AC57">
        <v>4</v>
      </c>
      <c r="AD57">
        <v>4</v>
      </c>
      <c r="AE57" t="s">
        <v>35</v>
      </c>
      <c r="AF57" t="s">
        <v>35</v>
      </c>
      <c r="AG57" t="s">
        <v>35</v>
      </c>
      <c r="AH57" t="s">
        <v>35</v>
      </c>
      <c r="AI57" t="s">
        <v>35</v>
      </c>
      <c r="AJ57" t="s">
        <v>35</v>
      </c>
      <c r="AK57" t="s">
        <v>35</v>
      </c>
      <c r="AL57" t="s">
        <v>35</v>
      </c>
      <c r="AM57" t="s">
        <v>35</v>
      </c>
      <c r="AN57" t="s">
        <v>35</v>
      </c>
      <c r="AO57" t="s">
        <v>35</v>
      </c>
      <c r="AP57" t="s">
        <v>35</v>
      </c>
      <c r="AQ57" t="s">
        <v>35</v>
      </c>
      <c r="AR57" t="s">
        <v>35</v>
      </c>
      <c r="AS57" t="s">
        <v>35</v>
      </c>
      <c r="AT57" s="210" t="s">
        <v>35</v>
      </c>
      <c r="AU57" t="s">
        <v>9</v>
      </c>
      <c r="AV57">
        <v>4</v>
      </c>
      <c r="AW57" s="11" t="s">
        <v>50</v>
      </c>
      <c r="AX57" s="78" t="s">
        <v>35</v>
      </c>
      <c r="AY57" s="210">
        <v>0</v>
      </c>
      <c r="AZ57" s="6">
        <f t="shared" si="16"/>
        <v>1.9166666666666667</v>
      </c>
      <c r="BA57" s="9" t="str">
        <f t="shared" si="17"/>
        <v>Minors</v>
      </c>
      <c r="BB57" s="9">
        <f t="shared" si="18"/>
        <v>2.166666666666667</v>
      </c>
      <c r="BC57" s="9" t="str">
        <f t="shared" si="19"/>
        <v>Minors</v>
      </c>
      <c r="BD57" s="9">
        <f t="shared" si="20"/>
        <v>2.166666666666667</v>
      </c>
      <c r="BE57" s="9" t="str">
        <f t="shared" si="21"/>
        <v>Minors</v>
      </c>
      <c r="BF57" s="77">
        <f t="shared" si="22"/>
        <v>3</v>
      </c>
      <c r="BG57" s="76">
        <f t="shared" si="23"/>
        <v>0.5</v>
      </c>
      <c r="BH57" t="str">
        <f t="shared" si="24"/>
        <v/>
      </c>
      <c r="BI57" s="340" t="e">
        <f>IF(Q57="-","-",VLOOKUP($A57,KALPit!$A$10:$AY$1193,BI$9,FALSE)-Q57)</f>
        <v>#N/A</v>
      </c>
      <c r="BJ57" s="340" t="e">
        <f>IF(R57="-","-",VLOOKUP($A57,KALPit!$A$10:$AY$1193,BJ$9,FALSE)-R57)</f>
        <v>#N/A</v>
      </c>
      <c r="BK57" s="340" t="e">
        <f>IF(S57="-","-",VLOOKUP($A57,KALPit!$A$10:$AY$1193,BK$9,FALSE)-S57)</f>
        <v>#N/A</v>
      </c>
      <c r="BL57" s="340" t="e">
        <f>IF(T57="-","-",VLOOKUP($A57,KALPit!$A$10:$AY$1193,BL$9,FALSE)-T57)</f>
        <v>#N/A</v>
      </c>
      <c r="BM57" s="340" t="e">
        <f>IF(U57="-","-",VLOOKUP($A57,KALPit!$A$10:$AY$1193,BM$9,FALSE)-U57)</f>
        <v>#N/A</v>
      </c>
      <c r="BN57" s="340" t="e">
        <f>IF(V57="-","-",VLOOKUP($A57,KALPit!$A$10:$AY$1193,BN$9,FALSE)-V57)</f>
        <v>#N/A</v>
      </c>
      <c r="BO57" s="340" t="e">
        <f>IF(W57="-","-",VLOOKUP($A57,KALPit!$A$10:$AY$1193,BO$9,FALSE)-W57)</f>
        <v>#N/A</v>
      </c>
      <c r="BP57" s="340" t="e">
        <f>IF(X57="-","-",VLOOKUP($A57,KALPit!$A$10:$AY$1193,BP$9,FALSE)-X57)</f>
        <v>#N/A</v>
      </c>
      <c r="BQ57" s="340" t="str">
        <f>IF(Y57="-","-",VLOOKUP($A57,KALPit!$A$10:$AY$1193,BQ$9,FALSE)-Y57)</f>
        <v>-</v>
      </c>
      <c r="BR57" s="340" t="str">
        <f>IF(Z57="-","-",VLOOKUP($A57,KALPit!$A$10:$AY$1193,BR$9,FALSE)-Z57)</f>
        <v>-</v>
      </c>
      <c r="BS57" s="340" t="e">
        <f>IF(AA57="-","-",VLOOKUP($A57,KALPit!$A$10:$AY$1193,BS$9,FALSE)-AA57)</f>
        <v>#N/A</v>
      </c>
      <c r="BT57" s="340" t="e">
        <f>IF(AB57="-","-",VLOOKUP($A57,KALPit!$A$10:$AY$1193,BT$9,FALSE)-AB57)</f>
        <v>#N/A</v>
      </c>
      <c r="BU57" s="340" t="e">
        <f>IF(AC57="-","-",VLOOKUP($A57,KALPit!$A$10:$AY$1193,BU$9,FALSE)-AC57)</f>
        <v>#N/A</v>
      </c>
      <c r="BV57" s="340" t="e">
        <f>IF(AD57="-","-",VLOOKUP($A57,KALPit!$A$10:$AY$1193,BV$9,FALSE)-AD57)</f>
        <v>#N/A</v>
      </c>
      <c r="BW57" s="340" t="str">
        <f>IF(AE57="-","-",VLOOKUP($A57,KALPit!$A$10:$AY$1193,BW$9,FALSE)-AE57)</f>
        <v>-</v>
      </c>
      <c r="BX57" s="340" t="str">
        <f>IF(AF57="-","-",VLOOKUP($A57,KALPit!$A$10:$AY$1193,BX$9,FALSE)-AF57)</f>
        <v>-</v>
      </c>
      <c r="BY57" s="340" t="str">
        <f>IF(AG57="-","-",VLOOKUP($A57,KALPit!$A$10:$AY$1193,BY$9,FALSE)-AG57)</f>
        <v>-</v>
      </c>
      <c r="BZ57" s="340" t="str">
        <f>IF(AH57="-","-",VLOOKUP($A57,KALPit!$A$10:$AY$1193,BZ$9,FALSE)-AH57)</f>
        <v>-</v>
      </c>
      <c r="CA57" s="340" t="str">
        <f>IF(AI57="-","-",VLOOKUP($A57,KALPit!$A$10:$AY$1193,CA$9,FALSE)-AI57)</f>
        <v>-</v>
      </c>
      <c r="CB57" s="340" t="str">
        <f>IF(AJ57="-","-",VLOOKUP($A57,KALPit!$A$10:$AY$1193,CB$9,FALSE)-AJ57)</f>
        <v>-</v>
      </c>
      <c r="CC57" s="340" t="str">
        <f>IF(AK57="-","-",VLOOKUP($A57,KALPit!$A$10:$AY$1193,CC$9,FALSE)-AK57)</f>
        <v>-</v>
      </c>
      <c r="CD57" s="340" t="str">
        <f>IF(AL57="-","-",VLOOKUP($A57,KALPit!$A$10:$AY$1193,CD$9,FALSE)-AL57)</f>
        <v>-</v>
      </c>
      <c r="CE57" s="340" t="str">
        <f>IF(AM57="-","-",VLOOKUP($A57,KALPit!$A$10:$AY$1193,CE$9,FALSE)-AM57)</f>
        <v>-</v>
      </c>
      <c r="CF57" s="340" t="str">
        <f>IF(AN57="-","-",VLOOKUP($A57,KALPit!$A$10:$AY$1193,CF$9,FALSE)-AN57)</f>
        <v>-</v>
      </c>
      <c r="CG57" s="340" t="str">
        <f>IF(AO57="-","-",VLOOKUP($A57,KALPit!$A$10:$AY$1193,CG$9,FALSE)-AO57)</f>
        <v>-</v>
      </c>
      <c r="CH57" s="340" t="str">
        <f>IF(AP57="-","-",VLOOKUP($A57,KALPit!$A$10:$AY$1193,CH$9,FALSE)-AP57)</f>
        <v>-</v>
      </c>
      <c r="CI57" s="340" t="str">
        <f>IF(AQ57="-","-",VLOOKUP($A57,KALPit!$A$10:$AY$1193,CI$9,FALSE)-AQ57)</f>
        <v>-</v>
      </c>
      <c r="CJ57" s="340" t="str">
        <f>IF(AR57="-","-",VLOOKUP($A57,KALPit!$A$10:$AY$1193,CJ$9,FALSE)-AR57)</f>
        <v>-</v>
      </c>
      <c r="CK57" s="340" t="str">
        <f>IF(AS57="-","-",VLOOKUP($A57,KALPit!$A$10:$AY$1193,CK$9,FALSE)-AS57)</f>
        <v>-</v>
      </c>
      <c r="CL57" s="340" t="str">
        <f>IF(AT57="-","-",VLOOKUP($A57,KALPit!$A$10:$AY$1193,CL$9,FALSE)-AT57)</f>
        <v>-</v>
      </c>
      <c r="CM57" t="e">
        <f t="shared" si="25"/>
        <v>#N/A</v>
      </c>
    </row>
    <row r="58" spans="1:91" x14ac:dyDescent="0.25">
      <c r="A58" s="339" t="str">
        <f t="shared" si="14"/>
        <v>Arturo Chapa</v>
      </c>
      <c r="B58" s="339"/>
      <c r="C58" s="339"/>
      <c r="D58" s="339" t="str">
        <f t="shared" si="15"/>
        <v>K</v>
      </c>
      <c r="E58" t="s">
        <v>98</v>
      </c>
      <c r="F58" t="s">
        <v>569</v>
      </c>
      <c r="G58" s="339" t="s">
        <v>570</v>
      </c>
      <c r="H58" t="s">
        <v>468</v>
      </c>
      <c r="I58" t="s">
        <v>18</v>
      </c>
      <c r="J58">
        <v>17</v>
      </c>
      <c r="K58" t="s">
        <v>96</v>
      </c>
      <c r="L58" s="210" t="s">
        <v>94</v>
      </c>
      <c r="M58" t="s">
        <v>40</v>
      </c>
      <c r="N58" t="s">
        <v>40</v>
      </c>
      <c r="O58" t="s">
        <v>214</v>
      </c>
      <c r="P58" s="210" t="s">
        <v>214</v>
      </c>
      <c r="Q58">
        <v>3</v>
      </c>
      <c r="R58">
        <v>2</v>
      </c>
      <c r="S58" s="210">
        <v>2</v>
      </c>
      <c r="T58">
        <v>3</v>
      </c>
      <c r="U58">
        <v>2</v>
      </c>
      <c r="V58" s="210">
        <v>5</v>
      </c>
      <c r="W58">
        <v>4</v>
      </c>
      <c r="X58">
        <v>5</v>
      </c>
      <c r="Y58">
        <v>4</v>
      </c>
      <c r="Z58">
        <v>4</v>
      </c>
      <c r="AA58" t="s">
        <v>35</v>
      </c>
      <c r="AB58" t="s">
        <v>35</v>
      </c>
      <c r="AC58" t="s">
        <v>35</v>
      </c>
      <c r="AD58" t="s">
        <v>35</v>
      </c>
      <c r="AE58" t="s">
        <v>35</v>
      </c>
      <c r="AF58" t="s">
        <v>35</v>
      </c>
      <c r="AG58">
        <v>4</v>
      </c>
      <c r="AH58">
        <v>4</v>
      </c>
      <c r="AI58" t="s">
        <v>35</v>
      </c>
      <c r="AJ58" t="s">
        <v>35</v>
      </c>
      <c r="AK58" t="s">
        <v>35</v>
      </c>
      <c r="AL58" t="s">
        <v>35</v>
      </c>
      <c r="AM58" t="s">
        <v>35</v>
      </c>
      <c r="AN58" t="s">
        <v>35</v>
      </c>
      <c r="AO58" t="s">
        <v>35</v>
      </c>
      <c r="AP58" t="s">
        <v>35</v>
      </c>
      <c r="AQ58" t="s">
        <v>35</v>
      </c>
      <c r="AR58" t="s">
        <v>35</v>
      </c>
      <c r="AS58" t="s">
        <v>35</v>
      </c>
      <c r="AT58" s="210" t="s">
        <v>35</v>
      </c>
      <c r="AU58" t="s">
        <v>0</v>
      </c>
      <c r="AV58">
        <v>10</v>
      </c>
      <c r="AW58" s="11" t="s">
        <v>50</v>
      </c>
      <c r="AX58" s="78" t="s">
        <v>35</v>
      </c>
      <c r="AY58" s="210">
        <v>0</v>
      </c>
      <c r="AZ58" s="6">
        <f t="shared" si="16"/>
        <v>2.5833333333333335</v>
      </c>
      <c r="BA58" s="9" t="str">
        <f t="shared" si="17"/>
        <v>Minors</v>
      </c>
      <c r="BB58" s="9">
        <f t="shared" si="18"/>
        <v>3.5833333333333335</v>
      </c>
      <c r="BC58" s="9" t="str">
        <f t="shared" si="19"/>
        <v>Minors</v>
      </c>
      <c r="BD58" s="9">
        <f t="shared" si="20"/>
        <v>3.5833333333333335</v>
      </c>
      <c r="BE58" s="9" t="str">
        <f t="shared" si="21"/>
        <v>Minors</v>
      </c>
      <c r="BF58" s="77">
        <f t="shared" si="22"/>
        <v>3</v>
      </c>
      <c r="BG58" s="76">
        <f t="shared" si="23"/>
        <v>0</v>
      </c>
      <c r="BH58" t="str">
        <f t="shared" si="24"/>
        <v/>
      </c>
      <c r="BI58" s="340">
        <f>IF(Q58="-","-",VLOOKUP($A58,KALPit!$A$10:$AY$1193,BI$9,FALSE)-Q58)</f>
        <v>0</v>
      </c>
      <c r="BJ58" s="340">
        <f>IF(R58="-","-",VLOOKUP($A58,KALPit!$A$10:$AY$1193,BJ$9,FALSE)-R58)</f>
        <v>-1</v>
      </c>
      <c r="BK58" s="340">
        <f>IF(S58="-","-",VLOOKUP($A58,KALPit!$A$10:$AY$1193,BK$9,FALSE)-S58)</f>
        <v>0</v>
      </c>
      <c r="BL58" s="340">
        <f>IF(T58="-","-",VLOOKUP($A58,KALPit!$A$10:$AY$1193,BL$9,FALSE)-T58)</f>
        <v>0</v>
      </c>
      <c r="BM58" s="340">
        <f>IF(U58="-","-",VLOOKUP($A58,KALPit!$A$10:$AY$1193,BM$9,FALSE)-U58)</f>
        <v>0</v>
      </c>
      <c r="BN58" s="340">
        <f>IF(V58="-","-",VLOOKUP($A58,KALPit!$A$10:$AY$1193,BN$9,FALSE)-V58)</f>
        <v>-1</v>
      </c>
      <c r="BO58" s="340">
        <f>IF(W58="-","-",VLOOKUP($A58,KALPit!$A$10:$AY$1193,BO$9,FALSE)-W58)</f>
        <v>0</v>
      </c>
      <c r="BP58" s="340">
        <f>IF(X58="-","-",VLOOKUP($A58,KALPit!$A$10:$AY$1193,BP$9,FALSE)-X58)</f>
        <v>-1</v>
      </c>
      <c r="BQ58" s="340">
        <f>IF(Y58="-","-",VLOOKUP($A58,KALPit!$A$10:$AY$1193,BQ$9,FALSE)-Y58)</f>
        <v>0</v>
      </c>
      <c r="BR58" s="340">
        <f>IF(Z58="-","-",VLOOKUP($A58,KALPit!$A$10:$AY$1193,BR$9,FALSE)-Z58)</f>
        <v>0</v>
      </c>
      <c r="BS58" s="340" t="str">
        <f>IF(AA58="-","-",VLOOKUP($A58,KALPit!$A$10:$AY$1193,BS$9,FALSE)-AA58)</f>
        <v>-</v>
      </c>
      <c r="BT58" s="340" t="str">
        <f>IF(AB58="-","-",VLOOKUP($A58,KALPit!$A$10:$AY$1193,BT$9,FALSE)-AB58)</f>
        <v>-</v>
      </c>
      <c r="BU58" s="340" t="str">
        <f>IF(AC58="-","-",VLOOKUP($A58,KALPit!$A$10:$AY$1193,BU$9,FALSE)-AC58)</f>
        <v>-</v>
      </c>
      <c r="BV58" s="340" t="str">
        <f>IF(AD58="-","-",VLOOKUP($A58,KALPit!$A$10:$AY$1193,BV$9,FALSE)-AD58)</f>
        <v>-</v>
      </c>
      <c r="BW58" s="340" t="str">
        <f>IF(AE58="-","-",VLOOKUP($A58,KALPit!$A$10:$AY$1193,BW$9,FALSE)-AE58)</f>
        <v>-</v>
      </c>
      <c r="BX58" s="340" t="str">
        <f>IF(AF58="-","-",VLOOKUP($A58,KALPit!$A$10:$AY$1193,BX$9,FALSE)-AF58)</f>
        <v>-</v>
      </c>
      <c r="BY58" s="340">
        <f>IF(AG58="-","-",VLOOKUP($A58,KALPit!$A$10:$AY$1193,BY$9,FALSE)-AG58)</f>
        <v>0</v>
      </c>
      <c r="BZ58" s="340">
        <f>IF(AH58="-","-",VLOOKUP($A58,KALPit!$A$10:$AY$1193,BZ$9,FALSE)-AH58)</f>
        <v>0</v>
      </c>
      <c r="CA58" s="340" t="str">
        <f>IF(AI58="-","-",VLOOKUP($A58,KALPit!$A$10:$AY$1193,CA$9,FALSE)-AI58)</f>
        <v>-</v>
      </c>
      <c r="CB58" s="340" t="str">
        <f>IF(AJ58="-","-",VLOOKUP($A58,KALPit!$A$10:$AY$1193,CB$9,FALSE)-AJ58)</f>
        <v>-</v>
      </c>
      <c r="CC58" s="340" t="str">
        <f>IF(AK58="-","-",VLOOKUP($A58,KALPit!$A$10:$AY$1193,CC$9,FALSE)-AK58)</f>
        <v>-</v>
      </c>
      <c r="CD58" s="340" t="str">
        <f>IF(AL58="-","-",VLOOKUP($A58,KALPit!$A$10:$AY$1193,CD$9,FALSE)-AL58)</f>
        <v>-</v>
      </c>
      <c r="CE58" s="340" t="str">
        <f>IF(AM58="-","-",VLOOKUP($A58,KALPit!$A$10:$AY$1193,CE$9,FALSE)-AM58)</f>
        <v>-</v>
      </c>
      <c r="CF58" s="340" t="str">
        <f>IF(AN58="-","-",VLOOKUP($A58,KALPit!$A$10:$AY$1193,CF$9,FALSE)-AN58)</f>
        <v>-</v>
      </c>
      <c r="CG58" s="340" t="str">
        <f>IF(AO58="-","-",VLOOKUP($A58,KALPit!$A$10:$AY$1193,CG$9,FALSE)-AO58)</f>
        <v>-</v>
      </c>
      <c r="CH58" s="340" t="str">
        <f>IF(AP58="-","-",VLOOKUP($A58,KALPit!$A$10:$AY$1193,CH$9,FALSE)-AP58)</f>
        <v>-</v>
      </c>
      <c r="CI58" s="340" t="str">
        <f>IF(AQ58="-","-",VLOOKUP($A58,KALPit!$A$10:$AY$1193,CI$9,FALSE)-AQ58)</f>
        <v>-</v>
      </c>
      <c r="CJ58" s="340" t="str">
        <f>IF(AR58="-","-",VLOOKUP($A58,KALPit!$A$10:$AY$1193,CJ$9,FALSE)-AR58)</f>
        <v>-</v>
      </c>
      <c r="CK58" s="340" t="str">
        <f>IF(AS58="-","-",VLOOKUP($A58,KALPit!$A$10:$AY$1193,CK$9,FALSE)-AS58)</f>
        <v>-</v>
      </c>
      <c r="CL58" s="340" t="str">
        <f>IF(AT58="-","-",VLOOKUP($A58,KALPit!$A$10:$AY$1193,CL$9,FALSE)-AT58)</f>
        <v>-</v>
      </c>
      <c r="CM58">
        <f t="shared" si="25"/>
        <v>-3</v>
      </c>
    </row>
    <row r="59" spans="1:91" x14ac:dyDescent="0.25">
      <c r="A59" s="339" t="str">
        <f t="shared" si="14"/>
        <v>Tom Coleman</v>
      </c>
      <c r="B59" s="339"/>
      <c r="C59" s="339"/>
      <c r="D59" s="339" t="str">
        <f t="shared" si="15"/>
        <v>K</v>
      </c>
      <c r="E59" t="s">
        <v>13</v>
      </c>
      <c r="F59" t="s">
        <v>600</v>
      </c>
      <c r="G59" s="339" t="s">
        <v>849</v>
      </c>
      <c r="H59" t="s">
        <v>553</v>
      </c>
      <c r="I59" t="s">
        <v>200</v>
      </c>
      <c r="J59">
        <v>22</v>
      </c>
      <c r="K59" t="s">
        <v>94</v>
      </c>
      <c r="L59" s="210" t="s">
        <v>94</v>
      </c>
      <c r="M59" t="s">
        <v>40</v>
      </c>
      <c r="N59" t="s">
        <v>40</v>
      </c>
      <c r="O59" t="s">
        <v>213</v>
      </c>
      <c r="P59" s="210" t="s">
        <v>214</v>
      </c>
      <c r="Q59">
        <v>3</v>
      </c>
      <c r="R59">
        <v>2</v>
      </c>
      <c r="S59" s="210">
        <v>1</v>
      </c>
      <c r="T59">
        <v>3</v>
      </c>
      <c r="U59">
        <v>2</v>
      </c>
      <c r="V59" s="210">
        <v>3</v>
      </c>
      <c r="W59">
        <v>5</v>
      </c>
      <c r="X59">
        <v>5</v>
      </c>
      <c r="Y59">
        <v>2</v>
      </c>
      <c r="Z59">
        <v>2</v>
      </c>
      <c r="AA59">
        <v>2</v>
      </c>
      <c r="AB59">
        <v>3</v>
      </c>
      <c r="AC59" t="s">
        <v>35</v>
      </c>
      <c r="AD59" t="s">
        <v>35</v>
      </c>
      <c r="AE59" t="s">
        <v>35</v>
      </c>
      <c r="AF59" t="s">
        <v>35</v>
      </c>
      <c r="AG59">
        <v>4</v>
      </c>
      <c r="AH59">
        <v>4</v>
      </c>
      <c r="AI59" t="s">
        <v>35</v>
      </c>
      <c r="AJ59" t="s">
        <v>35</v>
      </c>
      <c r="AK59" t="s">
        <v>35</v>
      </c>
      <c r="AL59" t="s">
        <v>35</v>
      </c>
      <c r="AM59" t="s">
        <v>35</v>
      </c>
      <c r="AN59" t="s">
        <v>35</v>
      </c>
      <c r="AO59" t="s">
        <v>35</v>
      </c>
      <c r="AP59" t="s">
        <v>35</v>
      </c>
      <c r="AQ59" t="s">
        <v>35</v>
      </c>
      <c r="AR59" t="s">
        <v>35</v>
      </c>
      <c r="AS59" t="s">
        <v>35</v>
      </c>
      <c r="AT59" s="210" t="s">
        <v>35</v>
      </c>
      <c r="AU59" t="s">
        <v>7</v>
      </c>
      <c r="AV59">
        <v>9</v>
      </c>
      <c r="AW59" s="11" t="s">
        <v>453</v>
      </c>
      <c r="AX59" s="78" t="s">
        <v>35</v>
      </c>
      <c r="AY59" s="210">
        <v>0</v>
      </c>
      <c r="AZ59" s="6">
        <f t="shared" si="16"/>
        <v>2.5</v>
      </c>
      <c r="BA59" s="9" t="str">
        <f t="shared" si="17"/>
        <v>Minors</v>
      </c>
      <c r="BB59" s="9">
        <f t="shared" si="18"/>
        <v>3.1666666666666665</v>
      </c>
      <c r="BC59" s="9" t="str">
        <f t="shared" si="19"/>
        <v>Minors</v>
      </c>
      <c r="BD59" s="9">
        <f t="shared" si="20"/>
        <v>3.1666666666666665</v>
      </c>
      <c r="BE59" s="9" t="str">
        <f t="shared" si="21"/>
        <v>Minors</v>
      </c>
      <c r="BF59" s="77">
        <f t="shared" si="22"/>
        <v>4</v>
      </c>
      <c r="BG59" s="76">
        <f t="shared" si="23"/>
        <v>0</v>
      </c>
      <c r="BH59" t="str">
        <f t="shared" si="24"/>
        <v/>
      </c>
      <c r="BI59" s="340">
        <f>IF(Q59="-","-",VLOOKUP($A59,KALPit!$A$10:$AY$1193,BI$9,FALSE)-Q59)</f>
        <v>0</v>
      </c>
      <c r="BJ59" s="340">
        <f>IF(R59="-","-",VLOOKUP($A59,KALPit!$A$10:$AY$1193,BJ$9,FALSE)-R59)</f>
        <v>0</v>
      </c>
      <c r="BK59" s="340">
        <f>IF(S59="-","-",VLOOKUP($A59,KALPit!$A$10:$AY$1193,BK$9,FALSE)-S59)</f>
        <v>1</v>
      </c>
      <c r="BL59" s="340">
        <f>IF(T59="-","-",VLOOKUP($A59,KALPit!$A$10:$AY$1193,BL$9,FALSE)-T59)</f>
        <v>0</v>
      </c>
      <c r="BM59" s="340">
        <f>IF(U59="-","-",VLOOKUP($A59,KALPit!$A$10:$AY$1193,BM$9,FALSE)-U59)</f>
        <v>0</v>
      </c>
      <c r="BN59" s="340">
        <f>IF(V59="-","-",VLOOKUP($A59,KALPit!$A$10:$AY$1193,BN$9,FALSE)-V59)</f>
        <v>0</v>
      </c>
      <c r="BO59" s="340">
        <f>IF(W59="-","-",VLOOKUP($A59,KALPit!$A$10:$AY$1193,BO$9,FALSE)-W59)</f>
        <v>0</v>
      </c>
      <c r="BP59" s="340">
        <f>IF(X59="-","-",VLOOKUP($A59,KALPit!$A$10:$AY$1193,BP$9,FALSE)-X59)</f>
        <v>0</v>
      </c>
      <c r="BQ59" s="340">
        <f>IF(Y59="-","-",VLOOKUP($A59,KALPit!$A$10:$AY$1193,BQ$9,FALSE)-Y59)</f>
        <v>0</v>
      </c>
      <c r="BR59" s="340">
        <f>IF(Z59="-","-",VLOOKUP($A59,KALPit!$A$10:$AY$1193,BR$9,FALSE)-Z59)</f>
        <v>0</v>
      </c>
      <c r="BS59" s="340">
        <f>IF(AA59="-","-",VLOOKUP($A59,KALPit!$A$10:$AY$1193,BS$9,FALSE)-AA59)</f>
        <v>0</v>
      </c>
      <c r="BT59" s="340">
        <f>IF(AB59="-","-",VLOOKUP($A59,KALPit!$A$10:$AY$1193,BT$9,FALSE)-AB59)</f>
        <v>-1</v>
      </c>
      <c r="BU59" s="340" t="str">
        <f>IF(AC59="-","-",VLOOKUP($A59,KALPit!$A$10:$AY$1193,BU$9,FALSE)-AC59)</f>
        <v>-</v>
      </c>
      <c r="BV59" s="340" t="str">
        <f>IF(AD59="-","-",VLOOKUP($A59,KALPit!$A$10:$AY$1193,BV$9,FALSE)-AD59)</f>
        <v>-</v>
      </c>
      <c r="BW59" s="340" t="str">
        <f>IF(AE59="-","-",VLOOKUP($A59,KALPit!$A$10:$AY$1193,BW$9,FALSE)-AE59)</f>
        <v>-</v>
      </c>
      <c r="BX59" s="340" t="str">
        <f>IF(AF59="-","-",VLOOKUP($A59,KALPit!$A$10:$AY$1193,BX$9,FALSE)-AF59)</f>
        <v>-</v>
      </c>
      <c r="BY59" s="340">
        <f>IF(AG59="-","-",VLOOKUP($A59,KALPit!$A$10:$AY$1193,BY$9,FALSE)-AG59)</f>
        <v>0</v>
      </c>
      <c r="BZ59" s="340">
        <f>IF(AH59="-","-",VLOOKUP($A59,KALPit!$A$10:$AY$1193,BZ$9,FALSE)-AH59)</f>
        <v>0</v>
      </c>
      <c r="CA59" s="340" t="str">
        <f>IF(AI59="-","-",VLOOKUP($A59,KALPit!$A$10:$AY$1193,CA$9,FALSE)-AI59)</f>
        <v>-</v>
      </c>
      <c r="CB59" s="340" t="str">
        <f>IF(AJ59="-","-",VLOOKUP($A59,KALPit!$A$10:$AY$1193,CB$9,FALSE)-AJ59)</f>
        <v>-</v>
      </c>
      <c r="CC59" s="340" t="str">
        <f>IF(AK59="-","-",VLOOKUP($A59,KALPit!$A$10:$AY$1193,CC$9,FALSE)-AK59)</f>
        <v>-</v>
      </c>
      <c r="CD59" s="340" t="str">
        <f>IF(AL59="-","-",VLOOKUP($A59,KALPit!$A$10:$AY$1193,CD$9,FALSE)-AL59)</f>
        <v>-</v>
      </c>
      <c r="CE59" s="340" t="str">
        <f>IF(AM59="-","-",VLOOKUP($A59,KALPit!$A$10:$AY$1193,CE$9,FALSE)-AM59)</f>
        <v>-</v>
      </c>
      <c r="CF59" s="340" t="str">
        <f>IF(AN59="-","-",VLOOKUP($A59,KALPit!$A$10:$AY$1193,CF$9,FALSE)-AN59)</f>
        <v>-</v>
      </c>
      <c r="CG59" s="340" t="str">
        <f>IF(AO59="-","-",VLOOKUP($A59,KALPit!$A$10:$AY$1193,CG$9,FALSE)-AO59)</f>
        <v>-</v>
      </c>
      <c r="CH59" s="340" t="str">
        <f>IF(AP59="-","-",VLOOKUP($A59,KALPit!$A$10:$AY$1193,CH$9,FALSE)-AP59)</f>
        <v>-</v>
      </c>
      <c r="CI59" s="340" t="str">
        <f>IF(AQ59="-","-",VLOOKUP($A59,KALPit!$A$10:$AY$1193,CI$9,FALSE)-AQ59)</f>
        <v>-</v>
      </c>
      <c r="CJ59" s="340" t="str">
        <f>IF(AR59="-","-",VLOOKUP($A59,KALPit!$A$10:$AY$1193,CJ$9,FALSE)-AR59)</f>
        <v>-</v>
      </c>
      <c r="CK59" s="340" t="str">
        <f>IF(AS59="-","-",VLOOKUP($A59,KALPit!$A$10:$AY$1193,CK$9,FALSE)-AS59)</f>
        <v>-</v>
      </c>
      <c r="CL59" s="340" t="str">
        <f>IF(AT59="-","-",VLOOKUP($A59,KALPit!$A$10:$AY$1193,CL$9,FALSE)-AT59)</f>
        <v>-</v>
      </c>
      <c r="CM59">
        <f t="shared" si="25"/>
        <v>0</v>
      </c>
    </row>
    <row r="60" spans="1:91" x14ac:dyDescent="0.25">
      <c r="A60" s="339" t="str">
        <f t="shared" si="14"/>
        <v>Juan Fernández</v>
      </c>
      <c r="B60" s="339"/>
      <c r="C60" s="339"/>
      <c r="D60" s="339" t="str">
        <f t="shared" si="15"/>
        <v>K</v>
      </c>
      <c r="E60" t="s">
        <v>98</v>
      </c>
      <c r="F60" t="s">
        <v>466</v>
      </c>
      <c r="G60" s="339" t="s">
        <v>587</v>
      </c>
      <c r="H60" t="s">
        <v>533</v>
      </c>
      <c r="I60" t="s">
        <v>199</v>
      </c>
      <c r="J60">
        <v>19</v>
      </c>
      <c r="K60" t="s">
        <v>94</v>
      </c>
      <c r="L60" s="210" t="s">
        <v>94</v>
      </c>
      <c r="M60" t="s">
        <v>40</v>
      </c>
      <c r="N60" t="s">
        <v>40</v>
      </c>
      <c r="O60" t="s">
        <v>215</v>
      </c>
      <c r="P60" s="210" t="s">
        <v>215</v>
      </c>
      <c r="Q60">
        <v>3</v>
      </c>
      <c r="R60">
        <v>2</v>
      </c>
      <c r="S60" s="210">
        <v>1</v>
      </c>
      <c r="T60">
        <v>4</v>
      </c>
      <c r="U60">
        <v>2</v>
      </c>
      <c r="V60" s="210">
        <v>3</v>
      </c>
      <c r="W60">
        <v>5</v>
      </c>
      <c r="X60">
        <v>5</v>
      </c>
      <c r="Y60">
        <v>2</v>
      </c>
      <c r="Z60">
        <v>6</v>
      </c>
      <c r="AA60">
        <v>4</v>
      </c>
      <c r="AB60">
        <v>5</v>
      </c>
      <c r="AC60">
        <v>4</v>
      </c>
      <c r="AD60">
        <v>5</v>
      </c>
      <c r="AE60" t="s">
        <v>35</v>
      </c>
      <c r="AF60" t="s">
        <v>35</v>
      </c>
      <c r="AG60" t="s">
        <v>35</v>
      </c>
      <c r="AH60" t="s">
        <v>35</v>
      </c>
      <c r="AI60" t="s">
        <v>35</v>
      </c>
      <c r="AJ60" t="s">
        <v>35</v>
      </c>
      <c r="AK60" t="s">
        <v>35</v>
      </c>
      <c r="AL60" t="s">
        <v>35</v>
      </c>
      <c r="AM60" t="s">
        <v>35</v>
      </c>
      <c r="AN60" t="s">
        <v>35</v>
      </c>
      <c r="AO60" t="s">
        <v>35</v>
      </c>
      <c r="AP60" t="s">
        <v>35</v>
      </c>
      <c r="AQ60" t="s">
        <v>35</v>
      </c>
      <c r="AR60" t="s">
        <v>35</v>
      </c>
      <c r="AS60" t="s">
        <v>35</v>
      </c>
      <c r="AT60" s="210" t="s">
        <v>35</v>
      </c>
      <c r="AU60" t="s">
        <v>5</v>
      </c>
      <c r="AV60">
        <v>3</v>
      </c>
      <c r="AW60" s="11" t="s">
        <v>453</v>
      </c>
      <c r="AX60" s="78" t="s">
        <v>35</v>
      </c>
      <c r="AY60" s="210">
        <v>0</v>
      </c>
      <c r="AZ60" s="6">
        <f t="shared" si="16"/>
        <v>2.5</v>
      </c>
      <c r="BA60" s="9" t="str">
        <f t="shared" si="17"/>
        <v>Minors</v>
      </c>
      <c r="BB60" s="9">
        <f t="shared" si="18"/>
        <v>3.75</v>
      </c>
      <c r="BC60" s="9" t="str">
        <f t="shared" si="19"/>
        <v>Minors</v>
      </c>
      <c r="BD60" s="9">
        <f t="shared" si="20"/>
        <v>3.75</v>
      </c>
      <c r="BE60" s="9" t="str">
        <f t="shared" si="21"/>
        <v>Minors</v>
      </c>
      <c r="BF60" s="77">
        <f t="shared" si="22"/>
        <v>4</v>
      </c>
      <c r="BG60" s="76">
        <f t="shared" si="23"/>
        <v>0.5</v>
      </c>
      <c r="BH60" t="str">
        <f t="shared" si="24"/>
        <v/>
      </c>
      <c r="BI60" s="340" t="e">
        <f>IF(Q60="-","-",VLOOKUP($A60,KALPit!$A$10:$AY$1193,BI$9,FALSE)-Q60)</f>
        <v>#N/A</v>
      </c>
      <c r="BJ60" s="340" t="e">
        <f>IF(R60="-","-",VLOOKUP($A60,KALPit!$A$10:$AY$1193,BJ$9,FALSE)-R60)</f>
        <v>#N/A</v>
      </c>
      <c r="BK60" s="340" t="e">
        <f>IF(S60="-","-",VLOOKUP($A60,KALPit!$A$10:$AY$1193,BK$9,FALSE)-S60)</f>
        <v>#N/A</v>
      </c>
      <c r="BL60" s="340" t="e">
        <f>IF(T60="-","-",VLOOKUP($A60,KALPit!$A$10:$AY$1193,BL$9,FALSE)-T60)</f>
        <v>#N/A</v>
      </c>
      <c r="BM60" s="340" t="e">
        <f>IF(U60="-","-",VLOOKUP($A60,KALPit!$A$10:$AY$1193,BM$9,FALSE)-U60)</f>
        <v>#N/A</v>
      </c>
      <c r="BN60" s="340" t="e">
        <f>IF(V60="-","-",VLOOKUP($A60,KALPit!$A$10:$AY$1193,BN$9,FALSE)-V60)</f>
        <v>#N/A</v>
      </c>
      <c r="BO60" s="340" t="e">
        <f>IF(W60="-","-",VLOOKUP($A60,KALPit!$A$10:$AY$1193,BO$9,FALSE)-W60)</f>
        <v>#N/A</v>
      </c>
      <c r="BP60" s="340" t="e">
        <f>IF(X60="-","-",VLOOKUP($A60,KALPit!$A$10:$AY$1193,BP$9,FALSE)-X60)</f>
        <v>#N/A</v>
      </c>
      <c r="BQ60" s="340" t="e">
        <f>IF(Y60="-","-",VLOOKUP($A60,KALPit!$A$10:$AY$1193,BQ$9,FALSE)-Y60)</f>
        <v>#N/A</v>
      </c>
      <c r="BR60" s="340" t="e">
        <f>IF(Z60="-","-",VLOOKUP($A60,KALPit!$A$10:$AY$1193,BR$9,FALSE)-Z60)</f>
        <v>#N/A</v>
      </c>
      <c r="BS60" s="340" t="e">
        <f>IF(AA60="-","-",VLOOKUP($A60,KALPit!$A$10:$AY$1193,BS$9,FALSE)-AA60)</f>
        <v>#N/A</v>
      </c>
      <c r="BT60" s="340" t="e">
        <f>IF(AB60="-","-",VLOOKUP($A60,KALPit!$A$10:$AY$1193,BT$9,FALSE)-AB60)</f>
        <v>#N/A</v>
      </c>
      <c r="BU60" s="340" t="e">
        <f>IF(AC60="-","-",VLOOKUP($A60,KALPit!$A$10:$AY$1193,BU$9,FALSE)-AC60)</f>
        <v>#N/A</v>
      </c>
      <c r="BV60" s="340" t="e">
        <f>IF(AD60="-","-",VLOOKUP($A60,KALPit!$A$10:$AY$1193,BV$9,FALSE)-AD60)</f>
        <v>#N/A</v>
      </c>
      <c r="BW60" s="340" t="str">
        <f>IF(AE60="-","-",VLOOKUP($A60,KALPit!$A$10:$AY$1193,BW$9,FALSE)-AE60)</f>
        <v>-</v>
      </c>
      <c r="BX60" s="340" t="str">
        <f>IF(AF60="-","-",VLOOKUP($A60,KALPit!$A$10:$AY$1193,BX$9,FALSE)-AF60)</f>
        <v>-</v>
      </c>
      <c r="BY60" s="340" t="str">
        <f>IF(AG60="-","-",VLOOKUP($A60,KALPit!$A$10:$AY$1193,BY$9,FALSE)-AG60)</f>
        <v>-</v>
      </c>
      <c r="BZ60" s="340" t="str">
        <f>IF(AH60="-","-",VLOOKUP($A60,KALPit!$A$10:$AY$1193,BZ$9,FALSE)-AH60)</f>
        <v>-</v>
      </c>
      <c r="CA60" s="340" t="str">
        <f>IF(AI60="-","-",VLOOKUP($A60,KALPit!$A$10:$AY$1193,CA$9,FALSE)-AI60)</f>
        <v>-</v>
      </c>
      <c r="CB60" s="340" t="str">
        <f>IF(AJ60="-","-",VLOOKUP($A60,KALPit!$A$10:$AY$1193,CB$9,FALSE)-AJ60)</f>
        <v>-</v>
      </c>
      <c r="CC60" s="340" t="str">
        <f>IF(AK60="-","-",VLOOKUP($A60,KALPit!$A$10:$AY$1193,CC$9,FALSE)-AK60)</f>
        <v>-</v>
      </c>
      <c r="CD60" s="340" t="str">
        <f>IF(AL60="-","-",VLOOKUP($A60,KALPit!$A$10:$AY$1193,CD$9,FALSE)-AL60)</f>
        <v>-</v>
      </c>
      <c r="CE60" s="340" t="str">
        <f>IF(AM60="-","-",VLOOKUP($A60,KALPit!$A$10:$AY$1193,CE$9,FALSE)-AM60)</f>
        <v>-</v>
      </c>
      <c r="CF60" s="340" t="str">
        <f>IF(AN60="-","-",VLOOKUP($A60,KALPit!$A$10:$AY$1193,CF$9,FALSE)-AN60)</f>
        <v>-</v>
      </c>
      <c r="CG60" s="340" t="str">
        <f>IF(AO60="-","-",VLOOKUP($A60,KALPit!$A$10:$AY$1193,CG$9,FALSE)-AO60)</f>
        <v>-</v>
      </c>
      <c r="CH60" s="340" t="str">
        <f>IF(AP60="-","-",VLOOKUP($A60,KALPit!$A$10:$AY$1193,CH$9,FALSE)-AP60)</f>
        <v>-</v>
      </c>
      <c r="CI60" s="340" t="str">
        <f>IF(AQ60="-","-",VLOOKUP($A60,KALPit!$A$10:$AY$1193,CI$9,FALSE)-AQ60)</f>
        <v>-</v>
      </c>
      <c r="CJ60" s="340" t="str">
        <f>IF(AR60="-","-",VLOOKUP($A60,KALPit!$A$10:$AY$1193,CJ$9,FALSE)-AR60)</f>
        <v>-</v>
      </c>
      <c r="CK60" s="340" t="str">
        <f>IF(AS60="-","-",VLOOKUP($A60,KALPit!$A$10:$AY$1193,CK$9,FALSE)-AS60)</f>
        <v>-</v>
      </c>
      <c r="CL60" s="340" t="str">
        <f>IF(AT60="-","-",VLOOKUP($A60,KALPit!$A$10:$AY$1193,CL$9,FALSE)-AT60)</f>
        <v>-</v>
      </c>
      <c r="CM60" t="e">
        <f t="shared" si="25"/>
        <v>#N/A</v>
      </c>
    </row>
    <row r="61" spans="1:91" x14ac:dyDescent="0.25">
      <c r="A61" s="339" t="str">
        <f t="shared" si="14"/>
        <v>Stan Ford</v>
      </c>
      <c r="B61" s="339"/>
      <c r="C61" s="339"/>
      <c r="D61" s="339" t="str">
        <f t="shared" si="15"/>
        <v>K</v>
      </c>
      <c r="E61" t="s">
        <v>13</v>
      </c>
      <c r="F61" t="s">
        <v>850</v>
      </c>
      <c r="G61" s="339" t="s">
        <v>851</v>
      </c>
      <c r="H61" t="s">
        <v>553</v>
      </c>
      <c r="I61" t="s">
        <v>200</v>
      </c>
      <c r="J61">
        <v>22</v>
      </c>
      <c r="K61" t="s">
        <v>94</v>
      </c>
      <c r="L61" s="210" t="s">
        <v>94</v>
      </c>
      <c r="M61" t="s">
        <v>40</v>
      </c>
      <c r="N61" t="s">
        <v>40</v>
      </c>
      <c r="O61" t="s">
        <v>214</v>
      </c>
      <c r="P61" s="210" t="s">
        <v>215</v>
      </c>
      <c r="Q61">
        <v>3</v>
      </c>
      <c r="R61">
        <v>2</v>
      </c>
      <c r="S61" s="210">
        <v>1</v>
      </c>
      <c r="T61">
        <v>4</v>
      </c>
      <c r="U61">
        <v>2</v>
      </c>
      <c r="V61" s="210">
        <v>3</v>
      </c>
      <c r="W61">
        <v>6</v>
      </c>
      <c r="X61">
        <v>6</v>
      </c>
      <c r="Y61">
        <v>2</v>
      </c>
      <c r="Z61">
        <v>3</v>
      </c>
      <c r="AA61">
        <v>4</v>
      </c>
      <c r="AB61">
        <v>4</v>
      </c>
      <c r="AC61" t="s">
        <v>35</v>
      </c>
      <c r="AD61" t="s">
        <v>35</v>
      </c>
      <c r="AE61" t="s">
        <v>35</v>
      </c>
      <c r="AF61" t="s">
        <v>35</v>
      </c>
      <c r="AG61" t="s">
        <v>35</v>
      </c>
      <c r="AH61" t="s">
        <v>35</v>
      </c>
      <c r="AI61" t="s">
        <v>35</v>
      </c>
      <c r="AJ61" t="s">
        <v>35</v>
      </c>
      <c r="AK61">
        <v>5</v>
      </c>
      <c r="AL61">
        <v>5</v>
      </c>
      <c r="AM61" t="s">
        <v>35</v>
      </c>
      <c r="AN61" t="s">
        <v>35</v>
      </c>
      <c r="AO61" t="s">
        <v>35</v>
      </c>
      <c r="AP61" t="s">
        <v>35</v>
      </c>
      <c r="AQ61" t="s">
        <v>35</v>
      </c>
      <c r="AR61" t="s">
        <v>35</v>
      </c>
      <c r="AS61" t="s">
        <v>35</v>
      </c>
      <c r="AT61" s="210" t="s">
        <v>35</v>
      </c>
      <c r="AU61" t="s">
        <v>226</v>
      </c>
      <c r="AV61">
        <v>4</v>
      </c>
      <c r="AW61" s="11" t="s">
        <v>453</v>
      </c>
      <c r="AX61" s="78" t="s">
        <v>35</v>
      </c>
      <c r="AY61" s="210">
        <v>0</v>
      </c>
      <c r="AZ61" s="6">
        <f t="shared" si="16"/>
        <v>2.75</v>
      </c>
      <c r="BA61" s="9" t="str">
        <f t="shared" si="17"/>
        <v>Minors</v>
      </c>
      <c r="BB61" s="9">
        <f t="shared" si="18"/>
        <v>3.75</v>
      </c>
      <c r="BC61" s="9" t="str">
        <f t="shared" si="19"/>
        <v>Minors</v>
      </c>
      <c r="BD61" s="9">
        <f t="shared" si="20"/>
        <v>3.75</v>
      </c>
      <c r="BE61" s="9" t="str">
        <f t="shared" si="21"/>
        <v>Minors</v>
      </c>
      <c r="BF61" s="77">
        <f t="shared" si="22"/>
        <v>4</v>
      </c>
      <c r="BG61" s="76">
        <f t="shared" si="23"/>
        <v>1</v>
      </c>
      <c r="BH61" t="str">
        <f t="shared" si="24"/>
        <v/>
      </c>
      <c r="BI61" s="340" t="e">
        <f>IF(Q61="-","-",VLOOKUP($A61,KALPit!$A$10:$AY$1193,BI$9,FALSE)-Q61)</f>
        <v>#N/A</v>
      </c>
      <c r="BJ61" s="340" t="e">
        <f>IF(R61="-","-",VLOOKUP($A61,KALPit!$A$10:$AY$1193,BJ$9,FALSE)-R61)</f>
        <v>#N/A</v>
      </c>
      <c r="BK61" s="340" t="e">
        <f>IF(S61="-","-",VLOOKUP($A61,KALPit!$A$10:$AY$1193,BK$9,FALSE)-S61)</f>
        <v>#N/A</v>
      </c>
      <c r="BL61" s="340" t="e">
        <f>IF(T61="-","-",VLOOKUP($A61,KALPit!$A$10:$AY$1193,BL$9,FALSE)-T61)</f>
        <v>#N/A</v>
      </c>
      <c r="BM61" s="340" t="e">
        <f>IF(U61="-","-",VLOOKUP($A61,KALPit!$A$10:$AY$1193,BM$9,FALSE)-U61)</f>
        <v>#N/A</v>
      </c>
      <c r="BN61" s="340" t="e">
        <f>IF(V61="-","-",VLOOKUP($A61,KALPit!$A$10:$AY$1193,BN$9,FALSE)-V61)</f>
        <v>#N/A</v>
      </c>
      <c r="BO61" s="340" t="e">
        <f>IF(W61="-","-",VLOOKUP($A61,KALPit!$A$10:$AY$1193,BO$9,FALSE)-W61)</f>
        <v>#N/A</v>
      </c>
      <c r="BP61" s="340" t="e">
        <f>IF(X61="-","-",VLOOKUP($A61,KALPit!$A$10:$AY$1193,BP$9,FALSE)-X61)</f>
        <v>#N/A</v>
      </c>
      <c r="BQ61" s="340" t="e">
        <f>IF(Y61="-","-",VLOOKUP($A61,KALPit!$A$10:$AY$1193,BQ$9,FALSE)-Y61)</f>
        <v>#N/A</v>
      </c>
      <c r="BR61" s="340" t="e">
        <f>IF(Z61="-","-",VLOOKUP($A61,KALPit!$A$10:$AY$1193,BR$9,FALSE)-Z61)</f>
        <v>#N/A</v>
      </c>
      <c r="BS61" s="340" t="e">
        <f>IF(AA61="-","-",VLOOKUP($A61,KALPit!$A$10:$AY$1193,BS$9,FALSE)-AA61)</f>
        <v>#N/A</v>
      </c>
      <c r="BT61" s="340" t="e">
        <f>IF(AB61="-","-",VLOOKUP($A61,KALPit!$A$10:$AY$1193,BT$9,FALSE)-AB61)</f>
        <v>#N/A</v>
      </c>
      <c r="BU61" s="340" t="str">
        <f>IF(AC61="-","-",VLOOKUP($A61,KALPit!$A$10:$AY$1193,BU$9,FALSE)-AC61)</f>
        <v>-</v>
      </c>
      <c r="BV61" s="340" t="str">
        <f>IF(AD61="-","-",VLOOKUP($A61,KALPit!$A$10:$AY$1193,BV$9,FALSE)-AD61)</f>
        <v>-</v>
      </c>
      <c r="BW61" s="340" t="str">
        <f>IF(AE61="-","-",VLOOKUP($A61,KALPit!$A$10:$AY$1193,BW$9,FALSE)-AE61)</f>
        <v>-</v>
      </c>
      <c r="BX61" s="340" t="str">
        <f>IF(AF61="-","-",VLOOKUP($A61,KALPit!$A$10:$AY$1193,BX$9,FALSE)-AF61)</f>
        <v>-</v>
      </c>
      <c r="BY61" s="340" t="str">
        <f>IF(AG61="-","-",VLOOKUP($A61,KALPit!$A$10:$AY$1193,BY$9,FALSE)-AG61)</f>
        <v>-</v>
      </c>
      <c r="BZ61" s="340" t="str">
        <f>IF(AH61="-","-",VLOOKUP($A61,KALPit!$A$10:$AY$1193,BZ$9,FALSE)-AH61)</f>
        <v>-</v>
      </c>
      <c r="CA61" s="340" t="str">
        <f>IF(AI61="-","-",VLOOKUP($A61,KALPit!$A$10:$AY$1193,CA$9,FALSE)-AI61)</f>
        <v>-</v>
      </c>
      <c r="CB61" s="340" t="str">
        <f>IF(AJ61="-","-",VLOOKUP($A61,KALPit!$A$10:$AY$1193,CB$9,FALSE)-AJ61)</f>
        <v>-</v>
      </c>
      <c r="CC61" s="340" t="e">
        <f>IF(AK61="-","-",VLOOKUP($A61,KALPit!$A$10:$AY$1193,CC$9,FALSE)-AK61)</f>
        <v>#N/A</v>
      </c>
      <c r="CD61" s="340" t="e">
        <f>IF(AL61="-","-",VLOOKUP($A61,KALPit!$A$10:$AY$1193,CD$9,FALSE)-AL61)</f>
        <v>#N/A</v>
      </c>
      <c r="CE61" s="340" t="str">
        <f>IF(AM61="-","-",VLOOKUP($A61,KALPit!$A$10:$AY$1193,CE$9,FALSE)-AM61)</f>
        <v>-</v>
      </c>
      <c r="CF61" s="340" t="str">
        <f>IF(AN61="-","-",VLOOKUP($A61,KALPit!$A$10:$AY$1193,CF$9,FALSE)-AN61)</f>
        <v>-</v>
      </c>
      <c r="CG61" s="340" t="str">
        <f>IF(AO61="-","-",VLOOKUP($A61,KALPit!$A$10:$AY$1193,CG$9,FALSE)-AO61)</f>
        <v>-</v>
      </c>
      <c r="CH61" s="340" t="str">
        <f>IF(AP61="-","-",VLOOKUP($A61,KALPit!$A$10:$AY$1193,CH$9,FALSE)-AP61)</f>
        <v>-</v>
      </c>
      <c r="CI61" s="340" t="str">
        <f>IF(AQ61="-","-",VLOOKUP($A61,KALPit!$A$10:$AY$1193,CI$9,FALSE)-AQ61)</f>
        <v>-</v>
      </c>
      <c r="CJ61" s="340" t="str">
        <f>IF(AR61="-","-",VLOOKUP($A61,KALPit!$A$10:$AY$1193,CJ$9,FALSE)-AR61)</f>
        <v>-</v>
      </c>
      <c r="CK61" s="340" t="str">
        <f>IF(AS61="-","-",VLOOKUP($A61,KALPit!$A$10:$AY$1193,CK$9,FALSE)-AS61)</f>
        <v>-</v>
      </c>
      <c r="CL61" s="340" t="str">
        <f>IF(AT61="-","-",VLOOKUP($A61,KALPit!$A$10:$AY$1193,CL$9,FALSE)-AT61)</f>
        <v>-</v>
      </c>
      <c r="CM61" t="e">
        <f t="shared" si="25"/>
        <v>#N/A</v>
      </c>
    </row>
    <row r="62" spans="1:91" x14ac:dyDescent="0.25">
      <c r="A62" s="339" t="str">
        <f t="shared" si="14"/>
        <v>Gustavo Martínez</v>
      </c>
      <c r="B62" s="339"/>
      <c r="C62" s="339"/>
      <c r="D62" s="339" t="str">
        <f t="shared" si="15"/>
        <v>K</v>
      </c>
      <c r="E62" t="s">
        <v>13</v>
      </c>
      <c r="F62" t="s">
        <v>636</v>
      </c>
      <c r="G62" s="339" t="s">
        <v>635</v>
      </c>
      <c r="H62" t="s">
        <v>528</v>
      </c>
      <c r="I62" t="s">
        <v>198</v>
      </c>
      <c r="J62">
        <v>23</v>
      </c>
      <c r="K62" t="s">
        <v>94</v>
      </c>
      <c r="L62" s="212" t="s">
        <v>94</v>
      </c>
      <c r="M62" t="s">
        <v>40</v>
      </c>
      <c r="N62" t="s">
        <v>40</v>
      </c>
      <c r="O62" t="s">
        <v>215</v>
      </c>
      <c r="P62" s="212" t="s">
        <v>214</v>
      </c>
      <c r="Q62">
        <v>3</v>
      </c>
      <c r="R62">
        <v>3</v>
      </c>
      <c r="S62" s="212">
        <v>2</v>
      </c>
      <c r="T62">
        <v>3</v>
      </c>
      <c r="U62">
        <v>3</v>
      </c>
      <c r="V62" s="212">
        <v>2</v>
      </c>
      <c r="W62">
        <v>4</v>
      </c>
      <c r="X62">
        <v>4</v>
      </c>
      <c r="Y62">
        <v>4</v>
      </c>
      <c r="Z62">
        <v>4</v>
      </c>
      <c r="AA62">
        <v>3</v>
      </c>
      <c r="AB62">
        <v>4</v>
      </c>
      <c r="AC62" t="s">
        <v>35</v>
      </c>
      <c r="AD62" t="s">
        <v>35</v>
      </c>
      <c r="AE62" t="s">
        <v>35</v>
      </c>
      <c r="AF62" t="s">
        <v>35</v>
      </c>
      <c r="AG62">
        <v>4</v>
      </c>
      <c r="AH62">
        <v>4</v>
      </c>
      <c r="AI62" t="s">
        <v>35</v>
      </c>
      <c r="AJ62" t="s">
        <v>35</v>
      </c>
      <c r="AK62">
        <v>4</v>
      </c>
      <c r="AL62">
        <v>4</v>
      </c>
      <c r="AM62">
        <v>3</v>
      </c>
      <c r="AN62">
        <v>3</v>
      </c>
      <c r="AO62" t="s">
        <v>35</v>
      </c>
      <c r="AP62" t="s">
        <v>35</v>
      </c>
      <c r="AQ62" t="s">
        <v>35</v>
      </c>
      <c r="AR62" t="s">
        <v>35</v>
      </c>
      <c r="AS62" t="s">
        <v>35</v>
      </c>
      <c r="AT62" s="212" t="s">
        <v>35</v>
      </c>
      <c r="AU62" t="s">
        <v>459</v>
      </c>
      <c r="AV62">
        <v>8</v>
      </c>
      <c r="AW62" s="11" t="s">
        <v>454</v>
      </c>
      <c r="AX62" s="78" t="s">
        <v>35</v>
      </c>
      <c r="AY62" s="212">
        <v>0</v>
      </c>
      <c r="AZ62" s="6">
        <f t="shared" si="16"/>
        <v>3.6666666666666665</v>
      </c>
      <c r="BA62" s="9" t="str">
        <f t="shared" si="17"/>
        <v>Minors</v>
      </c>
      <c r="BB62" s="9">
        <f t="shared" si="18"/>
        <v>3.6666666666666665</v>
      </c>
      <c r="BC62" s="9" t="str">
        <f t="shared" si="19"/>
        <v>Minors</v>
      </c>
      <c r="BD62" s="9">
        <f t="shared" si="20"/>
        <v>3.6666666666666665</v>
      </c>
      <c r="BE62" s="9" t="str">
        <f t="shared" si="21"/>
        <v>Minors</v>
      </c>
      <c r="BF62" s="77">
        <f t="shared" si="22"/>
        <v>6</v>
      </c>
      <c r="BG62" s="76">
        <f t="shared" si="23"/>
        <v>0</v>
      </c>
      <c r="BH62" t="str">
        <f t="shared" si="24"/>
        <v/>
      </c>
      <c r="BI62" s="340">
        <f>IF(Q62="-","-",VLOOKUP($A62,KALPit!$A$10:$AY$1193,BI$9,FALSE)-Q62)</f>
        <v>0</v>
      </c>
      <c r="BJ62" s="340">
        <f>IF(R62="-","-",VLOOKUP($A62,KALPit!$A$10:$AY$1193,BJ$9,FALSE)-R62)</f>
        <v>0</v>
      </c>
      <c r="BK62" s="340">
        <f>IF(S62="-","-",VLOOKUP($A62,KALPit!$A$10:$AY$1193,BK$9,FALSE)-S62)</f>
        <v>0</v>
      </c>
      <c r="BL62" s="340">
        <f>IF(T62="-","-",VLOOKUP($A62,KALPit!$A$10:$AY$1193,BL$9,FALSE)-T62)</f>
        <v>0</v>
      </c>
      <c r="BM62" s="340">
        <f>IF(U62="-","-",VLOOKUP($A62,KALPit!$A$10:$AY$1193,BM$9,FALSE)-U62)</f>
        <v>1</v>
      </c>
      <c r="BN62" s="340">
        <f>IF(V62="-","-",VLOOKUP($A62,KALPit!$A$10:$AY$1193,BN$9,FALSE)-V62)</f>
        <v>0</v>
      </c>
      <c r="BO62" s="340">
        <f>IF(W62="-","-",VLOOKUP($A62,KALPit!$A$10:$AY$1193,BO$9,FALSE)-W62)</f>
        <v>0</v>
      </c>
      <c r="BP62" s="340">
        <f>IF(X62="-","-",VLOOKUP($A62,KALPit!$A$10:$AY$1193,BP$9,FALSE)-X62)</f>
        <v>0</v>
      </c>
      <c r="BQ62" s="340">
        <f>IF(Y62="-","-",VLOOKUP($A62,KALPit!$A$10:$AY$1193,BQ$9,FALSE)-Y62)</f>
        <v>0</v>
      </c>
      <c r="BR62" s="340">
        <f>IF(Z62="-","-",VLOOKUP($A62,KALPit!$A$10:$AY$1193,BR$9,FALSE)-Z62)</f>
        <v>0</v>
      </c>
      <c r="BS62" s="340">
        <f>IF(AA62="-","-",VLOOKUP($A62,KALPit!$A$10:$AY$1193,BS$9,FALSE)-AA62)</f>
        <v>0</v>
      </c>
      <c r="BT62" s="340">
        <f>IF(AB62="-","-",VLOOKUP($A62,KALPit!$A$10:$AY$1193,BT$9,FALSE)-AB62)</f>
        <v>0</v>
      </c>
      <c r="BU62" s="340" t="str">
        <f>IF(AC62="-","-",VLOOKUP($A62,KALPit!$A$10:$AY$1193,BU$9,FALSE)-AC62)</f>
        <v>-</v>
      </c>
      <c r="BV62" s="340" t="str">
        <f>IF(AD62="-","-",VLOOKUP($A62,KALPit!$A$10:$AY$1193,BV$9,FALSE)-AD62)</f>
        <v>-</v>
      </c>
      <c r="BW62" s="340" t="str">
        <f>IF(AE62="-","-",VLOOKUP($A62,KALPit!$A$10:$AY$1193,BW$9,FALSE)-AE62)</f>
        <v>-</v>
      </c>
      <c r="BX62" s="340" t="str">
        <f>IF(AF62="-","-",VLOOKUP($A62,KALPit!$A$10:$AY$1193,BX$9,FALSE)-AF62)</f>
        <v>-</v>
      </c>
      <c r="BY62" s="340">
        <f>IF(AG62="-","-",VLOOKUP($A62,KALPit!$A$10:$AY$1193,BY$9,FALSE)-AG62)</f>
        <v>0</v>
      </c>
      <c r="BZ62" s="340">
        <f>IF(AH62="-","-",VLOOKUP($A62,KALPit!$A$10:$AY$1193,BZ$9,FALSE)-AH62)</f>
        <v>0</v>
      </c>
      <c r="CA62" s="340" t="str">
        <f>IF(AI62="-","-",VLOOKUP($A62,KALPit!$A$10:$AY$1193,CA$9,FALSE)-AI62)</f>
        <v>-</v>
      </c>
      <c r="CB62" s="340" t="str">
        <f>IF(AJ62="-","-",VLOOKUP($A62,KALPit!$A$10:$AY$1193,CB$9,FALSE)-AJ62)</f>
        <v>-</v>
      </c>
      <c r="CC62" s="340">
        <f>IF(AK62="-","-",VLOOKUP($A62,KALPit!$A$10:$AY$1193,CC$9,FALSE)-AK62)</f>
        <v>0</v>
      </c>
      <c r="CD62" s="340">
        <f>IF(AL62="-","-",VLOOKUP($A62,KALPit!$A$10:$AY$1193,CD$9,FALSE)-AL62)</f>
        <v>1</v>
      </c>
      <c r="CE62" s="340">
        <f>IF(AM62="-","-",VLOOKUP($A62,KALPit!$A$10:$AY$1193,CE$9,FALSE)-AM62)</f>
        <v>1</v>
      </c>
      <c r="CF62" s="340">
        <f>IF(AN62="-","-",VLOOKUP($A62,KALPit!$A$10:$AY$1193,CF$9,FALSE)-AN62)</f>
        <v>1</v>
      </c>
      <c r="CG62" s="340" t="str">
        <f>IF(AO62="-","-",VLOOKUP($A62,KALPit!$A$10:$AY$1193,CG$9,FALSE)-AO62)</f>
        <v>-</v>
      </c>
      <c r="CH62" s="340" t="str">
        <f>IF(AP62="-","-",VLOOKUP($A62,KALPit!$A$10:$AY$1193,CH$9,FALSE)-AP62)</f>
        <v>-</v>
      </c>
      <c r="CI62" s="340" t="str">
        <f>IF(AQ62="-","-",VLOOKUP($A62,KALPit!$A$10:$AY$1193,CI$9,FALSE)-AQ62)</f>
        <v>-</v>
      </c>
      <c r="CJ62" s="340" t="str">
        <f>IF(AR62="-","-",VLOOKUP($A62,KALPit!$A$10:$AY$1193,CJ$9,FALSE)-AR62)</f>
        <v>-</v>
      </c>
      <c r="CK62" s="340" t="str">
        <f>IF(AS62="-","-",VLOOKUP($A62,KALPit!$A$10:$AY$1193,CK$9,FALSE)-AS62)</f>
        <v>-</v>
      </c>
      <c r="CL62" s="340" t="str">
        <f>IF(AT62="-","-",VLOOKUP($A62,KALPit!$A$10:$AY$1193,CL$9,FALSE)-AT62)</f>
        <v>-</v>
      </c>
      <c r="CM62">
        <f t="shared" si="25"/>
        <v>4</v>
      </c>
    </row>
    <row r="63" spans="1:91" x14ac:dyDescent="0.25">
      <c r="A63" s="339" t="str">
        <f t="shared" si="14"/>
        <v>Ashley Moore</v>
      </c>
      <c r="B63" s="339"/>
      <c r="C63" s="339"/>
      <c r="D63" s="339" t="str">
        <f t="shared" si="15"/>
        <v>K</v>
      </c>
      <c r="E63" t="s">
        <v>98</v>
      </c>
      <c r="F63" t="s">
        <v>646</v>
      </c>
      <c r="G63" s="339" t="s">
        <v>647</v>
      </c>
      <c r="H63" t="s">
        <v>553</v>
      </c>
      <c r="I63" t="s">
        <v>200</v>
      </c>
      <c r="J63">
        <v>21</v>
      </c>
      <c r="K63" t="s">
        <v>94</v>
      </c>
      <c r="L63" s="212" t="s">
        <v>94</v>
      </c>
      <c r="M63" t="s">
        <v>40</v>
      </c>
      <c r="N63" t="s">
        <v>40</v>
      </c>
      <c r="O63" t="s">
        <v>214</v>
      </c>
      <c r="P63" s="212" t="s">
        <v>213</v>
      </c>
      <c r="Q63">
        <v>3</v>
      </c>
      <c r="R63">
        <v>2</v>
      </c>
      <c r="S63" s="212">
        <v>1</v>
      </c>
      <c r="T63">
        <v>3</v>
      </c>
      <c r="U63">
        <v>2</v>
      </c>
      <c r="V63" s="212">
        <v>1</v>
      </c>
      <c r="W63" t="s">
        <v>35</v>
      </c>
      <c r="X63" t="s">
        <v>35</v>
      </c>
      <c r="Y63">
        <v>3</v>
      </c>
      <c r="Z63">
        <v>3</v>
      </c>
      <c r="AA63" t="s">
        <v>35</v>
      </c>
      <c r="AB63" t="s">
        <v>35</v>
      </c>
      <c r="AC63" t="s">
        <v>35</v>
      </c>
      <c r="AD63" t="s">
        <v>35</v>
      </c>
      <c r="AE63" t="s">
        <v>35</v>
      </c>
      <c r="AF63" t="s">
        <v>35</v>
      </c>
      <c r="AG63" t="s">
        <v>35</v>
      </c>
      <c r="AH63" t="s">
        <v>35</v>
      </c>
      <c r="AI63">
        <v>4</v>
      </c>
      <c r="AJ63">
        <v>5</v>
      </c>
      <c r="AK63" t="s">
        <v>35</v>
      </c>
      <c r="AL63" t="s">
        <v>35</v>
      </c>
      <c r="AM63" t="s">
        <v>35</v>
      </c>
      <c r="AN63" t="s">
        <v>35</v>
      </c>
      <c r="AO63" t="s">
        <v>35</v>
      </c>
      <c r="AP63" t="s">
        <v>35</v>
      </c>
      <c r="AQ63">
        <v>3</v>
      </c>
      <c r="AR63">
        <v>3</v>
      </c>
      <c r="AS63" t="s">
        <v>35</v>
      </c>
      <c r="AT63" s="212" t="s">
        <v>35</v>
      </c>
      <c r="AU63" t="s">
        <v>456</v>
      </c>
      <c r="AV63">
        <v>9</v>
      </c>
      <c r="AW63" s="11" t="s">
        <v>453</v>
      </c>
      <c r="AX63" s="78" t="s">
        <v>35</v>
      </c>
      <c r="AY63" s="212">
        <v>0</v>
      </c>
      <c r="AZ63" s="6">
        <f t="shared" si="16"/>
        <v>2.25</v>
      </c>
      <c r="BA63" s="9" t="str">
        <f t="shared" si="17"/>
        <v>Minors</v>
      </c>
      <c r="BB63" s="9">
        <f t="shared" si="18"/>
        <v>2.25</v>
      </c>
      <c r="BC63" s="9" t="str">
        <f t="shared" si="19"/>
        <v>Minors</v>
      </c>
      <c r="BD63" s="9">
        <f t="shared" si="20"/>
        <v>2.25</v>
      </c>
      <c r="BE63" s="9" t="str">
        <f t="shared" si="21"/>
        <v>Minors</v>
      </c>
      <c r="BF63" s="77">
        <f t="shared" si="22"/>
        <v>3</v>
      </c>
      <c r="BG63" s="76">
        <f t="shared" si="23"/>
        <v>0</v>
      </c>
      <c r="BH63" t="str">
        <f t="shared" si="24"/>
        <v/>
      </c>
      <c r="BI63" s="340" t="e">
        <f>IF(Q63="-","-",VLOOKUP($A63,KALPit!$A$10:$AY$1193,BI$9,FALSE)-Q63)</f>
        <v>#N/A</v>
      </c>
      <c r="BJ63" s="340" t="e">
        <f>IF(R63="-","-",VLOOKUP($A63,KALPit!$A$10:$AY$1193,BJ$9,FALSE)-R63)</f>
        <v>#N/A</v>
      </c>
      <c r="BK63" s="340" t="e">
        <f>IF(S63="-","-",VLOOKUP($A63,KALPit!$A$10:$AY$1193,BK$9,FALSE)-S63)</f>
        <v>#N/A</v>
      </c>
      <c r="BL63" s="340" t="e">
        <f>IF(T63="-","-",VLOOKUP($A63,KALPit!$A$10:$AY$1193,BL$9,FALSE)-T63)</f>
        <v>#N/A</v>
      </c>
      <c r="BM63" s="340" t="e">
        <f>IF(U63="-","-",VLOOKUP($A63,KALPit!$A$10:$AY$1193,BM$9,FALSE)-U63)</f>
        <v>#N/A</v>
      </c>
      <c r="BN63" s="340" t="e">
        <f>IF(V63="-","-",VLOOKUP($A63,KALPit!$A$10:$AY$1193,BN$9,FALSE)-V63)</f>
        <v>#N/A</v>
      </c>
      <c r="BO63" s="340" t="str">
        <f>IF(W63="-","-",VLOOKUP($A63,KALPit!$A$10:$AY$1193,BO$9,FALSE)-W63)</f>
        <v>-</v>
      </c>
      <c r="BP63" s="340" t="str">
        <f>IF(X63="-","-",VLOOKUP($A63,KALPit!$A$10:$AY$1193,BP$9,FALSE)-X63)</f>
        <v>-</v>
      </c>
      <c r="BQ63" s="340" t="e">
        <f>IF(Y63="-","-",VLOOKUP($A63,KALPit!$A$10:$AY$1193,BQ$9,FALSE)-Y63)</f>
        <v>#N/A</v>
      </c>
      <c r="BR63" s="340" t="e">
        <f>IF(Z63="-","-",VLOOKUP($A63,KALPit!$A$10:$AY$1193,BR$9,FALSE)-Z63)</f>
        <v>#N/A</v>
      </c>
      <c r="BS63" s="340" t="str">
        <f>IF(AA63="-","-",VLOOKUP($A63,KALPit!$A$10:$AY$1193,BS$9,FALSE)-AA63)</f>
        <v>-</v>
      </c>
      <c r="BT63" s="340" t="str">
        <f>IF(AB63="-","-",VLOOKUP($A63,KALPit!$A$10:$AY$1193,BT$9,FALSE)-AB63)</f>
        <v>-</v>
      </c>
      <c r="BU63" s="340" t="str">
        <f>IF(AC63="-","-",VLOOKUP($A63,KALPit!$A$10:$AY$1193,BU$9,FALSE)-AC63)</f>
        <v>-</v>
      </c>
      <c r="BV63" s="340" t="str">
        <f>IF(AD63="-","-",VLOOKUP($A63,KALPit!$A$10:$AY$1193,BV$9,FALSE)-AD63)</f>
        <v>-</v>
      </c>
      <c r="BW63" s="340" t="str">
        <f>IF(AE63="-","-",VLOOKUP($A63,KALPit!$A$10:$AY$1193,BW$9,FALSE)-AE63)</f>
        <v>-</v>
      </c>
      <c r="BX63" s="340" t="str">
        <f>IF(AF63="-","-",VLOOKUP($A63,KALPit!$A$10:$AY$1193,BX$9,FALSE)-AF63)</f>
        <v>-</v>
      </c>
      <c r="BY63" s="340" t="str">
        <f>IF(AG63="-","-",VLOOKUP($A63,KALPit!$A$10:$AY$1193,BY$9,FALSE)-AG63)</f>
        <v>-</v>
      </c>
      <c r="BZ63" s="340" t="str">
        <f>IF(AH63="-","-",VLOOKUP($A63,KALPit!$A$10:$AY$1193,BZ$9,FALSE)-AH63)</f>
        <v>-</v>
      </c>
      <c r="CA63" s="340" t="e">
        <f>IF(AI63="-","-",VLOOKUP($A63,KALPit!$A$10:$AY$1193,CA$9,FALSE)-AI63)</f>
        <v>#N/A</v>
      </c>
      <c r="CB63" s="340" t="e">
        <f>IF(AJ63="-","-",VLOOKUP($A63,KALPit!$A$10:$AY$1193,CB$9,FALSE)-AJ63)</f>
        <v>#N/A</v>
      </c>
      <c r="CC63" s="340" t="str">
        <f>IF(AK63="-","-",VLOOKUP($A63,KALPit!$A$10:$AY$1193,CC$9,FALSE)-AK63)</f>
        <v>-</v>
      </c>
      <c r="CD63" s="340" t="str">
        <f>IF(AL63="-","-",VLOOKUP($A63,KALPit!$A$10:$AY$1193,CD$9,FALSE)-AL63)</f>
        <v>-</v>
      </c>
      <c r="CE63" s="340" t="str">
        <f>IF(AM63="-","-",VLOOKUP($A63,KALPit!$A$10:$AY$1193,CE$9,FALSE)-AM63)</f>
        <v>-</v>
      </c>
      <c r="CF63" s="340" t="str">
        <f>IF(AN63="-","-",VLOOKUP($A63,KALPit!$A$10:$AY$1193,CF$9,FALSE)-AN63)</f>
        <v>-</v>
      </c>
      <c r="CG63" s="340" t="str">
        <f>IF(AO63="-","-",VLOOKUP($A63,KALPit!$A$10:$AY$1193,CG$9,FALSE)-AO63)</f>
        <v>-</v>
      </c>
      <c r="CH63" s="340" t="str">
        <f>IF(AP63="-","-",VLOOKUP($A63,KALPit!$A$10:$AY$1193,CH$9,FALSE)-AP63)</f>
        <v>-</v>
      </c>
      <c r="CI63" s="340" t="e">
        <f>IF(AQ63="-","-",VLOOKUP($A63,KALPit!$A$10:$AY$1193,CI$9,FALSE)-AQ63)</f>
        <v>#N/A</v>
      </c>
      <c r="CJ63" s="340" t="e">
        <f>IF(AR63="-","-",VLOOKUP($A63,KALPit!$A$10:$AY$1193,CJ$9,FALSE)-AR63)</f>
        <v>#N/A</v>
      </c>
      <c r="CK63" s="340" t="str">
        <f>IF(AS63="-","-",VLOOKUP($A63,KALPit!$A$10:$AY$1193,CK$9,FALSE)-AS63)</f>
        <v>-</v>
      </c>
      <c r="CL63" s="340" t="str">
        <f>IF(AT63="-","-",VLOOKUP($A63,KALPit!$A$10:$AY$1193,CL$9,FALSE)-AT63)</f>
        <v>-</v>
      </c>
      <c r="CM63" t="e">
        <f t="shared" si="25"/>
        <v>#N/A</v>
      </c>
    </row>
    <row r="64" spans="1:91" x14ac:dyDescent="0.25">
      <c r="A64" s="339" t="str">
        <f t="shared" si="14"/>
        <v>Alan Morales</v>
      </c>
      <c r="B64" s="339"/>
      <c r="C64" s="339"/>
      <c r="D64" s="339" t="str">
        <f t="shared" si="15"/>
        <v>K</v>
      </c>
      <c r="E64" t="s">
        <v>13</v>
      </c>
      <c r="F64" t="s">
        <v>648</v>
      </c>
      <c r="G64" s="339" t="s">
        <v>498</v>
      </c>
      <c r="H64" t="s">
        <v>553</v>
      </c>
      <c r="I64" t="s">
        <v>200</v>
      </c>
      <c r="J64">
        <v>22</v>
      </c>
      <c r="K64" t="s">
        <v>96</v>
      </c>
      <c r="L64" s="212" t="s">
        <v>94</v>
      </c>
      <c r="M64" t="s">
        <v>40</v>
      </c>
      <c r="N64" t="s">
        <v>40</v>
      </c>
      <c r="O64" t="s">
        <v>215</v>
      </c>
      <c r="P64" s="212" t="s">
        <v>214</v>
      </c>
      <c r="Q64">
        <v>3</v>
      </c>
      <c r="R64">
        <v>2</v>
      </c>
      <c r="S64" s="212">
        <v>1</v>
      </c>
      <c r="T64">
        <v>4</v>
      </c>
      <c r="U64">
        <v>2</v>
      </c>
      <c r="V64" s="212">
        <v>2</v>
      </c>
      <c r="W64">
        <v>4</v>
      </c>
      <c r="X64">
        <v>4</v>
      </c>
      <c r="Y64">
        <v>4</v>
      </c>
      <c r="Z64">
        <v>5</v>
      </c>
      <c r="AA64">
        <v>3</v>
      </c>
      <c r="AB64">
        <v>5</v>
      </c>
      <c r="AC64" t="s">
        <v>35</v>
      </c>
      <c r="AD64" t="s">
        <v>35</v>
      </c>
      <c r="AE64" t="s">
        <v>35</v>
      </c>
      <c r="AF64" t="s">
        <v>35</v>
      </c>
      <c r="AG64">
        <v>3</v>
      </c>
      <c r="AH64">
        <v>3</v>
      </c>
      <c r="AI64" t="s">
        <v>35</v>
      </c>
      <c r="AJ64" t="s">
        <v>35</v>
      </c>
      <c r="AK64" t="s">
        <v>35</v>
      </c>
      <c r="AL64" t="s">
        <v>35</v>
      </c>
      <c r="AM64" t="s">
        <v>35</v>
      </c>
      <c r="AN64" t="s">
        <v>35</v>
      </c>
      <c r="AO64" t="s">
        <v>35</v>
      </c>
      <c r="AP64" t="s">
        <v>35</v>
      </c>
      <c r="AQ64" t="s">
        <v>35</v>
      </c>
      <c r="AR64" t="s">
        <v>35</v>
      </c>
      <c r="AS64" t="s">
        <v>35</v>
      </c>
      <c r="AT64" s="212" t="s">
        <v>35</v>
      </c>
      <c r="AU64" t="s">
        <v>459</v>
      </c>
      <c r="AV64">
        <v>6</v>
      </c>
      <c r="AW64" s="11" t="s">
        <v>50</v>
      </c>
      <c r="AX64" s="78" t="s">
        <v>35</v>
      </c>
      <c r="AY64" s="212">
        <v>0</v>
      </c>
      <c r="AZ64" s="6">
        <f t="shared" si="16"/>
        <v>2.5</v>
      </c>
      <c r="BA64" s="9" t="str">
        <f t="shared" si="17"/>
        <v>Minors</v>
      </c>
      <c r="BB64" s="9">
        <f t="shared" si="18"/>
        <v>3.1666666666666665</v>
      </c>
      <c r="BC64" s="9" t="str">
        <f t="shared" si="19"/>
        <v>Minors</v>
      </c>
      <c r="BD64" s="9">
        <f t="shared" si="20"/>
        <v>3.1666666666666665</v>
      </c>
      <c r="BE64" s="9" t="str">
        <f t="shared" si="21"/>
        <v>Minors</v>
      </c>
      <c r="BF64" s="77">
        <f t="shared" si="22"/>
        <v>4</v>
      </c>
      <c r="BG64" s="76">
        <f t="shared" si="23"/>
        <v>0</v>
      </c>
      <c r="BH64" t="str">
        <f t="shared" si="24"/>
        <v/>
      </c>
      <c r="BI64" s="340" t="e">
        <f>IF(Q64="-","-",VLOOKUP($A64,KALPit!$A$10:$AY$1193,BI$9,FALSE)-Q64)</f>
        <v>#N/A</v>
      </c>
      <c r="BJ64" s="340" t="e">
        <f>IF(R64="-","-",VLOOKUP($A64,KALPit!$A$10:$AY$1193,BJ$9,FALSE)-R64)</f>
        <v>#N/A</v>
      </c>
      <c r="BK64" s="340" t="e">
        <f>IF(S64="-","-",VLOOKUP($A64,KALPit!$A$10:$AY$1193,BK$9,FALSE)-S64)</f>
        <v>#N/A</v>
      </c>
      <c r="BL64" s="340" t="e">
        <f>IF(T64="-","-",VLOOKUP($A64,KALPit!$A$10:$AY$1193,BL$9,FALSE)-T64)</f>
        <v>#N/A</v>
      </c>
      <c r="BM64" s="340" t="e">
        <f>IF(U64="-","-",VLOOKUP($A64,KALPit!$A$10:$AY$1193,BM$9,FALSE)-U64)</f>
        <v>#N/A</v>
      </c>
      <c r="BN64" s="340" t="e">
        <f>IF(V64="-","-",VLOOKUP($A64,KALPit!$A$10:$AY$1193,BN$9,FALSE)-V64)</f>
        <v>#N/A</v>
      </c>
      <c r="BO64" s="340" t="e">
        <f>IF(W64="-","-",VLOOKUP($A64,KALPit!$A$10:$AY$1193,BO$9,FALSE)-W64)</f>
        <v>#N/A</v>
      </c>
      <c r="BP64" s="340" t="e">
        <f>IF(X64="-","-",VLOOKUP($A64,KALPit!$A$10:$AY$1193,BP$9,FALSE)-X64)</f>
        <v>#N/A</v>
      </c>
      <c r="BQ64" s="340" t="e">
        <f>IF(Y64="-","-",VLOOKUP($A64,KALPit!$A$10:$AY$1193,BQ$9,FALSE)-Y64)</f>
        <v>#N/A</v>
      </c>
      <c r="BR64" s="340" t="e">
        <f>IF(Z64="-","-",VLOOKUP($A64,KALPit!$A$10:$AY$1193,BR$9,FALSE)-Z64)</f>
        <v>#N/A</v>
      </c>
      <c r="BS64" s="340" t="e">
        <f>IF(AA64="-","-",VLOOKUP($A64,KALPit!$A$10:$AY$1193,BS$9,FALSE)-AA64)</f>
        <v>#N/A</v>
      </c>
      <c r="BT64" s="340" t="e">
        <f>IF(AB64="-","-",VLOOKUP($A64,KALPit!$A$10:$AY$1193,BT$9,FALSE)-AB64)</f>
        <v>#N/A</v>
      </c>
      <c r="BU64" s="340" t="str">
        <f>IF(AC64="-","-",VLOOKUP($A64,KALPit!$A$10:$AY$1193,BU$9,FALSE)-AC64)</f>
        <v>-</v>
      </c>
      <c r="BV64" s="340" t="str">
        <f>IF(AD64="-","-",VLOOKUP($A64,KALPit!$A$10:$AY$1193,BV$9,FALSE)-AD64)</f>
        <v>-</v>
      </c>
      <c r="BW64" s="340" t="str">
        <f>IF(AE64="-","-",VLOOKUP($A64,KALPit!$A$10:$AY$1193,BW$9,FALSE)-AE64)</f>
        <v>-</v>
      </c>
      <c r="BX64" s="340" t="str">
        <f>IF(AF64="-","-",VLOOKUP($A64,KALPit!$A$10:$AY$1193,BX$9,FALSE)-AF64)</f>
        <v>-</v>
      </c>
      <c r="BY64" s="340" t="e">
        <f>IF(AG64="-","-",VLOOKUP($A64,KALPit!$A$10:$AY$1193,BY$9,FALSE)-AG64)</f>
        <v>#N/A</v>
      </c>
      <c r="BZ64" s="340" t="e">
        <f>IF(AH64="-","-",VLOOKUP($A64,KALPit!$A$10:$AY$1193,BZ$9,FALSE)-AH64)</f>
        <v>#N/A</v>
      </c>
      <c r="CA64" s="340" t="str">
        <f>IF(AI64="-","-",VLOOKUP($A64,KALPit!$A$10:$AY$1193,CA$9,FALSE)-AI64)</f>
        <v>-</v>
      </c>
      <c r="CB64" s="340" t="str">
        <f>IF(AJ64="-","-",VLOOKUP($A64,KALPit!$A$10:$AY$1193,CB$9,FALSE)-AJ64)</f>
        <v>-</v>
      </c>
      <c r="CC64" s="340" t="str">
        <f>IF(AK64="-","-",VLOOKUP($A64,KALPit!$A$10:$AY$1193,CC$9,FALSE)-AK64)</f>
        <v>-</v>
      </c>
      <c r="CD64" s="340" t="str">
        <f>IF(AL64="-","-",VLOOKUP($A64,KALPit!$A$10:$AY$1193,CD$9,FALSE)-AL64)</f>
        <v>-</v>
      </c>
      <c r="CE64" s="340" t="str">
        <f>IF(AM64="-","-",VLOOKUP($A64,KALPit!$A$10:$AY$1193,CE$9,FALSE)-AM64)</f>
        <v>-</v>
      </c>
      <c r="CF64" s="340" t="str">
        <f>IF(AN64="-","-",VLOOKUP($A64,KALPit!$A$10:$AY$1193,CF$9,FALSE)-AN64)</f>
        <v>-</v>
      </c>
      <c r="CG64" s="340" t="str">
        <f>IF(AO64="-","-",VLOOKUP($A64,KALPit!$A$10:$AY$1193,CG$9,FALSE)-AO64)</f>
        <v>-</v>
      </c>
      <c r="CH64" s="340" t="str">
        <f>IF(AP64="-","-",VLOOKUP($A64,KALPit!$A$10:$AY$1193,CH$9,FALSE)-AP64)</f>
        <v>-</v>
      </c>
      <c r="CI64" s="340" t="str">
        <f>IF(AQ64="-","-",VLOOKUP($A64,KALPit!$A$10:$AY$1193,CI$9,FALSE)-AQ64)</f>
        <v>-</v>
      </c>
      <c r="CJ64" s="340" t="str">
        <f>IF(AR64="-","-",VLOOKUP($A64,KALPit!$A$10:$AY$1193,CJ$9,FALSE)-AR64)</f>
        <v>-</v>
      </c>
      <c r="CK64" s="340" t="str">
        <f>IF(AS64="-","-",VLOOKUP($A64,KALPit!$A$10:$AY$1193,CK$9,FALSE)-AS64)</f>
        <v>-</v>
      </c>
      <c r="CL64" s="340" t="str">
        <f>IF(AT64="-","-",VLOOKUP($A64,KALPit!$A$10:$AY$1193,CL$9,FALSE)-AT64)</f>
        <v>-</v>
      </c>
      <c r="CM64" t="e">
        <f t="shared" si="25"/>
        <v>#N/A</v>
      </c>
    </row>
    <row r="65" spans="1:91" x14ac:dyDescent="0.25">
      <c r="A65" s="339" t="str">
        <f t="shared" si="14"/>
        <v>Vicente Negrete</v>
      </c>
      <c r="B65" s="339"/>
      <c r="C65" s="339"/>
      <c r="D65" s="339" t="str">
        <f t="shared" si="15"/>
        <v>K</v>
      </c>
      <c r="E65" t="s">
        <v>98</v>
      </c>
      <c r="F65" t="s">
        <v>655</v>
      </c>
      <c r="G65" s="339" t="s">
        <v>656</v>
      </c>
      <c r="H65" t="s">
        <v>533</v>
      </c>
      <c r="I65" t="s">
        <v>199</v>
      </c>
      <c r="J65">
        <v>19</v>
      </c>
      <c r="K65" t="s">
        <v>94</v>
      </c>
      <c r="L65" s="212" t="s">
        <v>94</v>
      </c>
      <c r="M65" t="s">
        <v>40</v>
      </c>
      <c r="N65" t="s">
        <v>40</v>
      </c>
      <c r="O65" t="s">
        <v>214</v>
      </c>
      <c r="P65" s="212" t="s">
        <v>214</v>
      </c>
      <c r="Q65">
        <v>3</v>
      </c>
      <c r="R65">
        <v>2</v>
      </c>
      <c r="S65" s="212">
        <v>1</v>
      </c>
      <c r="T65">
        <v>5</v>
      </c>
      <c r="U65">
        <v>2</v>
      </c>
      <c r="V65" s="212">
        <v>2</v>
      </c>
      <c r="W65">
        <v>6</v>
      </c>
      <c r="X65">
        <v>6</v>
      </c>
      <c r="Y65">
        <v>1</v>
      </c>
      <c r="Z65">
        <v>1</v>
      </c>
      <c r="AA65" t="s">
        <v>35</v>
      </c>
      <c r="AB65" t="s">
        <v>35</v>
      </c>
      <c r="AC65">
        <v>3</v>
      </c>
      <c r="AD65">
        <v>7</v>
      </c>
      <c r="AE65" t="s">
        <v>35</v>
      </c>
      <c r="AF65" t="s">
        <v>35</v>
      </c>
      <c r="AG65">
        <v>5</v>
      </c>
      <c r="AH65">
        <v>5</v>
      </c>
      <c r="AI65" t="s">
        <v>35</v>
      </c>
      <c r="AJ65" t="s">
        <v>35</v>
      </c>
      <c r="AK65" t="s">
        <v>35</v>
      </c>
      <c r="AL65" t="s">
        <v>35</v>
      </c>
      <c r="AM65">
        <v>1</v>
      </c>
      <c r="AN65">
        <v>5</v>
      </c>
      <c r="AO65" t="s">
        <v>35</v>
      </c>
      <c r="AP65" t="s">
        <v>35</v>
      </c>
      <c r="AQ65" t="s">
        <v>35</v>
      </c>
      <c r="AR65" t="s">
        <v>35</v>
      </c>
      <c r="AS65" t="s">
        <v>35</v>
      </c>
      <c r="AT65" s="212" t="s">
        <v>35</v>
      </c>
      <c r="AU65" t="s">
        <v>9</v>
      </c>
      <c r="AV65">
        <v>6</v>
      </c>
      <c r="AW65" s="11" t="s">
        <v>50</v>
      </c>
      <c r="AX65" s="78" t="s">
        <v>35</v>
      </c>
      <c r="AY65" s="212">
        <v>0</v>
      </c>
      <c r="AZ65" s="6">
        <f t="shared" si="16"/>
        <v>3</v>
      </c>
      <c r="BA65" s="9" t="str">
        <f t="shared" si="17"/>
        <v>Minors</v>
      </c>
      <c r="BB65" s="9">
        <f t="shared" si="18"/>
        <v>4</v>
      </c>
      <c r="BC65" s="9" t="str">
        <f t="shared" si="19"/>
        <v>Minors</v>
      </c>
      <c r="BD65" s="9">
        <f t="shared" si="20"/>
        <v>4</v>
      </c>
      <c r="BE65" s="9" t="str">
        <f t="shared" si="21"/>
        <v>Minors</v>
      </c>
      <c r="BF65" s="77">
        <f t="shared" si="22"/>
        <v>5</v>
      </c>
      <c r="BG65" s="76">
        <f t="shared" si="23"/>
        <v>1.5</v>
      </c>
      <c r="BH65" t="str">
        <f t="shared" si="24"/>
        <v/>
      </c>
      <c r="BI65" s="340">
        <f>IF(Q65="-","-",VLOOKUP($A65,KALPit!$A$10:$AY$1193,BI$9,FALSE)-Q65)</f>
        <v>1</v>
      </c>
      <c r="BJ65" s="340">
        <f>IF(R65="-","-",VLOOKUP($A65,KALPit!$A$10:$AY$1193,BJ$9,FALSE)-R65)</f>
        <v>0</v>
      </c>
      <c r="BK65" s="340">
        <f>IF(S65="-","-",VLOOKUP($A65,KALPit!$A$10:$AY$1193,BK$9,FALSE)-S65)</f>
        <v>0</v>
      </c>
      <c r="BL65" s="340">
        <f>IF(T65="-","-",VLOOKUP($A65,KALPit!$A$10:$AY$1193,BL$9,FALSE)-T65)</f>
        <v>0</v>
      </c>
      <c r="BM65" s="340">
        <f>IF(U65="-","-",VLOOKUP($A65,KALPit!$A$10:$AY$1193,BM$9,FALSE)-U65)</f>
        <v>0</v>
      </c>
      <c r="BN65" s="340">
        <f>IF(V65="-","-",VLOOKUP($A65,KALPit!$A$10:$AY$1193,BN$9,FALSE)-V65)</f>
        <v>-1</v>
      </c>
      <c r="BO65" s="340">
        <f>IF(W65="-","-",VLOOKUP($A65,KALPit!$A$10:$AY$1193,BO$9,FALSE)-W65)</f>
        <v>0</v>
      </c>
      <c r="BP65" s="340">
        <f>IF(X65="-","-",VLOOKUP($A65,KALPit!$A$10:$AY$1193,BP$9,FALSE)-X65)</f>
        <v>0</v>
      </c>
      <c r="BQ65" s="340">
        <f>IF(Y65="-","-",VLOOKUP($A65,KALPit!$A$10:$AY$1193,BQ$9,FALSE)-Y65)</f>
        <v>0</v>
      </c>
      <c r="BR65" s="340">
        <f>IF(Z65="-","-",VLOOKUP($A65,KALPit!$A$10:$AY$1193,BR$9,FALSE)-Z65)</f>
        <v>0</v>
      </c>
      <c r="BS65" s="340" t="str">
        <f>IF(AA65="-","-",VLOOKUP($A65,KALPit!$A$10:$AY$1193,BS$9,FALSE)-AA65)</f>
        <v>-</v>
      </c>
      <c r="BT65" s="340" t="str">
        <f>IF(AB65="-","-",VLOOKUP($A65,KALPit!$A$10:$AY$1193,BT$9,FALSE)-AB65)</f>
        <v>-</v>
      </c>
      <c r="BU65" s="340">
        <f>IF(AC65="-","-",VLOOKUP($A65,KALPit!$A$10:$AY$1193,BU$9,FALSE)-AC65)</f>
        <v>0</v>
      </c>
      <c r="BV65" s="340">
        <f>IF(AD65="-","-",VLOOKUP($A65,KALPit!$A$10:$AY$1193,BV$9,FALSE)-AD65)</f>
        <v>0</v>
      </c>
      <c r="BW65" s="340" t="str">
        <f>IF(AE65="-","-",VLOOKUP($A65,KALPit!$A$10:$AY$1193,BW$9,FALSE)-AE65)</f>
        <v>-</v>
      </c>
      <c r="BX65" s="340" t="str">
        <f>IF(AF65="-","-",VLOOKUP($A65,KALPit!$A$10:$AY$1193,BX$9,FALSE)-AF65)</f>
        <v>-</v>
      </c>
      <c r="BY65" s="340">
        <f>IF(AG65="-","-",VLOOKUP($A65,KALPit!$A$10:$AY$1193,BY$9,FALSE)-AG65)</f>
        <v>0</v>
      </c>
      <c r="BZ65" s="340">
        <f>IF(AH65="-","-",VLOOKUP($A65,KALPit!$A$10:$AY$1193,BZ$9,FALSE)-AH65)</f>
        <v>0</v>
      </c>
      <c r="CA65" s="340" t="str">
        <f>IF(AI65="-","-",VLOOKUP($A65,KALPit!$A$10:$AY$1193,CA$9,FALSE)-AI65)</f>
        <v>-</v>
      </c>
      <c r="CB65" s="340" t="str">
        <f>IF(AJ65="-","-",VLOOKUP($A65,KALPit!$A$10:$AY$1193,CB$9,FALSE)-AJ65)</f>
        <v>-</v>
      </c>
      <c r="CC65" s="340" t="str">
        <f>IF(AK65="-","-",VLOOKUP($A65,KALPit!$A$10:$AY$1193,CC$9,FALSE)-AK65)</f>
        <v>-</v>
      </c>
      <c r="CD65" s="340" t="str">
        <f>IF(AL65="-","-",VLOOKUP($A65,KALPit!$A$10:$AY$1193,CD$9,FALSE)-AL65)</f>
        <v>-</v>
      </c>
      <c r="CE65" s="340">
        <f>IF(AM65="-","-",VLOOKUP($A65,KALPit!$A$10:$AY$1193,CE$9,FALSE)-AM65)</f>
        <v>0</v>
      </c>
      <c r="CF65" s="340">
        <f>IF(AN65="-","-",VLOOKUP($A65,KALPit!$A$10:$AY$1193,CF$9,FALSE)-AN65)</f>
        <v>0</v>
      </c>
      <c r="CG65" s="340" t="str">
        <f>IF(AO65="-","-",VLOOKUP($A65,KALPit!$A$10:$AY$1193,CG$9,FALSE)-AO65)</f>
        <v>-</v>
      </c>
      <c r="CH65" s="340" t="str">
        <f>IF(AP65="-","-",VLOOKUP($A65,KALPit!$A$10:$AY$1193,CH$9,FALSE)-AP65)</f>
        <v>-</v>
      </c>
      <c r="CI65" s="340" t="str">
        <f>IF(AQ65="-","-",VLOOKUP($A65,KALPit!$A$10:$AY$1193,CI$9,FALSE)-AQ65)</f>
        <v>-</v>
      </c>
      <c r="CJ65" s="340" t="str">
        <f>IF(AR65="-","-",VLOOKUP($A65,KALPit!$A$10:$AY$1193,CJ$9,FALSE)-AR65)</f>
        <v>-</v>
      </c>
      <c r="CK65" s="340" t="str">
        <f>IF(AS65="-","-",VLOOKUP($A65,KALPit!$A$10:$AY$1193,CK$9,FALSE)-AS65)</f>
        <v>-</v>
      </c>
      <c r="CL65" s="340" t="str">
        <f>IF(AT65="-","-",VLOOKUP($A65,KALPit!$A$10:$AY$1193,CL$9,FALSE)-AT65)</f>
        <v>-</v>
      </c>
      <c r="CM65">
        <f t="shared" si="25"/>
        <v>0</v>
      </c>
    </row>
    <row r="66" spans="1:91" x14ac:dyDescent="0.25">
      <c r="A66" s="339" t="str">
        <f t="shared" si="14"/>
        <v>Hyo-cheong Pak</v>
      </c>
      <c r="B66" s="339"/>
      <c r="C66" s="339"/>
      <c r="D66" s="339" t="str">
        <f t="shared" si="15"/>
        <v>K</v>
      </c>
      <c r="E66" t="s">
        <v>98</v>
      </c>
      <c r="F66" t="s">
        <v>667</v>
      </c>
      <c r="G66" s="339" t="s">
        <v>488</v>
      </c>
      <c r="H66" t="s">
        <v>553</v>
      </c>
      <c r="I66" t="s">
        <v>200</v>
      </c>
      <c r="J66">
        <v>19</v>
      </c>
      <c r="K66" t="s">
        <v>94</v>
      </c>
      <c r="L66" s="212" t="s">
        <v>94</v>
      </c>
      <c r="M66" t="s">
        <v>40</v>
      </c>
      <c r="N66" t="s">
        <v>40</v>
      </c>
      <c r="O66" t="s">
        <v>214</v>
      </c>
      <c r="P66" s="212" t="s">
        <v>213</v>
      </c>
      <c r="Q66">
        <v>3</v>
      </c>
      <c r="R66">
        <v>3</v>
      </c>
      <c r="S66" s="212">
        <v>1</v>
      </c>
      <c r="T66">
        <v>4</v>
      </c>
      <c r="U66">
        <v>4</v>
      </c>
      <c r="V66" s="212">
        <v>2</v>
      </c>
      <c r="W66">
        <v>6</v>
      </c>
      <c r="X66">
        <v>7</v>
      </c>
      <c r="Y66">
        <v>1</v>
      </c>
      <c r="Z66">
        <v>1</v>
      </c>
      <c r="AA66">
        <v>3</v>
      </c>
      <c r="AB66">
        <v>4</v>
      </c>
      <c r="AC66">
        <v>3</v>
      </c>
      <c r="AD66">
        <v>3</v>
      </c>
      <c r="AE66" t="s">
        <v>35</v>
      </c>
      <c r="AF66" t="s">
        <v>35</v>
      </c>
      <c r="AG66" t="s">
        <v>35</v>
      </c>
      <c r="AH66" t="s">
        <v>35</v>
      </c>
      <c r="AI66" t="s">
        <v>35</v>
      </c>
      <c r="AJ66" t="s">
        <v>35</v>
      </c>
      <c r="AK66" t="s">
        <v>35</v>
      </c>
      <c r="AL66" t="s">
        <v>35</v>
      </c>
      <c r="AM66">
        <v>3</v>
      </c>
      <c r="AN66">
        <v>3</v>
      </c>
      <c r="AO66" t="s">
        <v>35</v>
      </c>
      <c r="AP66" t="s">
        <v>35</v>
      </c>
      <c r="AQ66" t="s">
        <v>35</v>
      </c>
      <c r="AR66" t="s">
        <v>35</v>
      </c>
      <c r="AS66" t="s">
        <v>35</v>
      </c>
      <c r="AT66" s="212" t="s">
        <v>35</v>
      </c>
      <c r="AU66" t="s">
        <v>9</v>
      </c>
      <c r="AV66">
        <v>6</v>
      </c>
      <c r="AW66" s="11" t="s">
        <v>453</v>
      </c>
      <c r="AX66" s="78" t="s">
        <v>35</v>
      </c>
      <c r="AY66" s="212" t="s">
        <v>38</v>
      </c>
      <c r="AZ66" s="6">
        <f t="shared" si="16"/>
        <v>3.3333333333333335</v>
      </c>
      <c r="BA66" s="9" t="str">
        <f t="shared" si="17"/>
        <v>Minors</v>
      </c>
      <c r="BB66" s="9">
        <f t="shared" si="18"/>
        <v>4.3333333333333339</v>
      </c>
      <c r="BC66" s="9" t="str">
        <f t="shared" si="19"/>
        <v>Bench</v>
      </c>
      <c r="BD66" s="9">
        <f t="shared" si="20"/>
        <v>4.3333333333333339</v>
      </c>
      <c r="BE66" s="9" t="str">
        <f t="shared" si="21"/>
        <v>Bench</v>
      </c>
      <c r="BF66" s="77">
        <f t="shared" si="22"/>
        <v>5</v>
      </c>
      <c r="BG66" s="76">
        <f t="shared" si="23"/>
        <v>1</v>
      </c>
      <c r="BH66" t="str">
        <f t="shared" si="24"/>
        <v/>
      </c>
      <c r="BI66" s="340">
        <f>IF(Q66="-","-",VLOOKUP($A66,KALPit!$A$10:$AY$1193,BI$9,FALSE)-Q66)</f>
        <v>1</v>
      </c>
      <c r="BJ66" s="340">
        <f>IF(R66="-","-",VLOOKUP($A66,KALPit!$A$10:$AY$1193,BJ$9,FALSE)-R66)</f>
        <v>1</v>
      </c>
      <c r="BK66" s="340">
        <f>IF(S66="-","-",VLOOKUP($A66,KALPit!$A$10:$AY$1193,BK$9,FALSE)-S66)</f>
        <v>0</v>
      </c>
      <c r="BL66" s="340">
        <f>IF(T66="-","-",VLOOKUP($A66,KALPit!$A$10:$AY$1193,BL$9,FALSE)-T66)</f>
        <v>0</v>
      </c>
      <c r="BM66" s="340">
        <f>IF(U66="-","-",VLOOKUP($A66,KALPit!$A$10:$AY$1193,BM$9,FALSE)-U66)</f>
        <v>0</v>
      </c>
      <c r="BN66" s="340">
        <f>IF(V66="-","-",VLOOKUP($A66,KALPit!$A$10:$AY$1193,BN$9,FALSE)-V66)</f>
        <v>1</v>
      </c>
      <c r="BO66" s="340">
        <f>IF(W66="-","-",VLOOKUP($A66,KALPit!$A$10:$AY$1193,BO$9,FALSE)-W66)</f>
        <v>0</v>
      </c>
      <c r="BP66" s="340">
        <f>IF(X66="-","-",VLOOKUP($A66,KALPit!$A$10:$AY$1193,BP$9,FALSE)-X66)</f>
        <v>0</v>
      </c>
      <c r="BQ66" s="340">
        <f>IF(Y66="-","-",VLOOKUP($A66,KALPit!$A$10:$AY$1193,BQ$9,FALSE)-Y66)</f>
        <v>0</v>
      </c>
      <c r="BR66" s="340">
        <f>IF(Z66="-","-",VLOOKUP($A66,KALPit!$A$10:$AY$1193,BR$9,FALSE)-Z66)</f>
        <v>0</v>
      </c>
      <c r="BS66" s="340">
        <f>IF(AA66="-","-",VLOOKUP($A66,KALPit!$A$10:$AY$1193,BS$9,FALSE)-AA66)</f>
        <v>0</v>
      </c>
      <c r="BT66" s="340">
        <f>IF(AB66="-","-",VLOOKUP($A66,KALPit!$A$10:$AY$1193,BT$9,FALSE)-AB66)</f>
        <v>0</v>
      </c>
      <c r="BU66" s="340">
        <f>IF(AC66="-","-",VLOOKUP($A66,KALPit!$A$10:$AY$1193,BU$9,FALSE)-AC66)</f>
        <v>0</v>
      </c>
      <c r="BV66" s="340">
        <f>IF(AD66="-","-",VLOOKUP($A66,KALPit!$A$10:$AY$1193,BV$9,FALSE)-AD66)</f>
        <v>0</v>
      </c>
      <c r="BW66" s="340" t="str">
        <f>IF(AE66="-","-",VLOOKUP($A66,KALPit!$A$10:$AY$1193,BW$9,FALSE)-AE66)</f>
        <v>-</v>
      </c>
      <c r="BX66" s="340" t="str">
        <f>IF(AF66="-","-",VLOOKUP($A66,KALPit!$A$10:$AY$1193,BX$9,FALSE)-AF66)</f>
        <v>-</v>
      </c>
      <c r="BY66" s="340" t="str">
        <f>IF(AG66="-","-",VLOOKUP($A66,KALPit!$A$10:$AY$1193,BY$9,FALSE)-AG66)</f>
        <v>-</v>
      </c>
      <c r="BZ66" s="340" t="str">
        <f>IF(AH66="-","-",VLOOKUP($A66,KALPit!$A$10:$AY$1193,BZ$9,FALSE)-AH66)</f>
        <v>-</v>
      </c>
      <c r="CA66" s="340" t="str">
        <f>IF(AI66="-","-",VLOOKUP($A66,KALPit!$A$10:$AY$1193,CA$9,FALSE)-AI66)</f>
        <v>-</v>
      </c>
      <c r="CB66" s="340" t="str">
        <f>IF(AJ66="-","-",VLOOKUP($A66,KALPit!$A$10:$AY$1193,CB$9,FALSE)-AJ66)</f>
        <v>-</v>
      </c>
      <c r="CC66" s="340" t="str">
        <f>IF(AK66="-","-",VLOOKUP($A66,KALPit!$A$10:$AY$1193,CC$9,FALSE)-AK66)</f>
        <v>-</v>
      </c>
      <c r="CD66" s="340" t="str">
        <f>IF(AL66="-","-",VLOOKUP($A66,KALPit!$A$10:$AY$1193,CD$9,FALSE)-AL66)</f>
        <v>-</v>
      </c>
      <c r="CE66" s="340">
        <f>IF(AM66="-","-",VLOOKUP($A66,KALPit!$A$10:$AY$1193,CE$9,FALSE)-AM66)</f>
        <v>0</v>
      </c>
      <c r="CF66" s="340">
        <f>IF(AN66="-","-",VLOOKUP($A66,KALPit!$A$10:$AY$1193,CF$9,FALSE)-AN66)</f>
        <v>0</v>
      </c>
      <c r="CG66" s="340" t="str">
        <f>IF(AO66="-","-",VLOOKUP($A66,KALPit!$A$10:$AY$1193,CG$9,FALSE)-AO66)</f>
        <v>-</v>
      </c>
      <c r="CH66" s="340" t="str">
        <f>IF(AP66="-","-",VLOOKUP($A66,KALPit!$A$10:$AY$1193,CH$9,FALSE)-AP66)</f>
        <v>-</v>
      </c>
      <c r="CI66" s="340" t="str">
        <f>IF(AQ66="-","-",VLOOKUP($A66,KALPit!$A$10:$AY$1193,CI$9,FALSE)-AQ66)</f>
        <v>-</v>
      </c>
      <c r="CJ66" s="340" t="str">
        <f>IF(AR66="-","-",VLOOKUP($A66,KALPit!$A$10:$AY$1193,CJ$9,FALSE)-AR66)</f>
        <v>-</v>
      </c>
      <c r="CK66" s="340" t="str">
        <f>IF(AS66="-","-",VLOOKUP($A66,KALPit!$A$10:$AY$1193,CK$9,FALSE)-AS66)</f>
        <v>-</v>
      </c>
      <c r="CL66" s="340" t="str">
        <f>IF(AT66="-","-",VLOOKUP($A66,KALPit!$A$10:$AY$1193,CL$9,FALSE)-AT66)</f>
        <v>-</v>
      </c>
      <c r="CM66">
        <f t="shared" si="25"/>
        <v>3</v>
      </c>
    </row>
    <row r="67" spans="1:91" x14ac:dyDescent="0.25">
      <c r="A67" s="339" t="str">
        <f t="shared" si="14"/>
        <v>Gary Rogers</v>
      </c>
      <c r="B67" s="339"/>
      <c r="C67" s="339"/>
      <c r="D67" s="339" t="str">
        <f t="shared" si="15"/>
        <v>K</v>
      </c>
      <c r="E67" t="s">
        <v>13</v>
      </c>
      <c r="F67" t="s">
        <v>641</v>
      </c>
      <c r="G67" s="339" t="s">
        <v>694</v>
      </c>
      <c r="H67" t="s">
        <v>528</v>
      </c>
      <c r="I67" t="s">
        <v>198</v>
      </c>
      <c r="J67">
        <v>22</v>
      </c>
      <c r="K67" t="s">
        <v>94</v>
      </c>
      <c r="L67" s="212" t="s">
        <v>94</v>
      </c>
      <c r="M67" t="s">
        <v>40</v>
      </c>
      <c r="N67" t="s">
        <v>40</v>
      </c>
      <c r="O67" t="s">
        <v>214</v>
      </c>
      <c r="P67" s="212" t="s">
        <v>214</v>
      </c>
      <c r="Q67">
        <v>3</v>
      </c>
      <c r="R67">
        <v>4</v>
      </c>
      <c r="S67" s="212">
        <v>4</v>
      </c>
      <c r="T67">
        <v>4</v>
      </c>
      <c r="U67">
        <v>4</v>
      </c>
      <c r="V67" s="212">
        <v>4</v>
      </c>
      <c r="W67" t="s">
        <v>35</v>
      </c>
      <c r="X67" t="s">
        <v>35</v>
      </c>
      <c r="Y67">
        <v>4</v>
      </c>
      <c r="Z67">
        <v>5</v>
      </c>
      <c r="AA67" t="s">
        <v>35</v>
      </c>
      <c r="AB67" t="s">
        <v>35</v>
      </c>
      <c r="AC67" t="s">
        <v>35</v>
      </c>
      <c r="AD67" t="s">
        <v>35</v>
      </c>
      <c r="AE67">
        <v>4</v>
      </c>
      <c r="AF67">
        <v>5</v>
      </c>
      <c r="AG67" t="s">
        <v>35</v>
      </c>
      <c r="AH67" t="s">
        <v>35</v>
      </c>
      <c r="AI67">
        <v>4</v>
      </c>
      <c r="AJ67">
        <v>5</v>
      </c>
      <c r="AK67">
        <v>4</v>
      </c>
      <c r="AL67">
        <v>4</v>
      </c>
      <c r="AM67" t="s">
        <v>35</v>
      </c>
      <c r="AN67" t="s">
        <v>35</v>
      </c>
      <c r="AO67" t="s">
        <v>35</v>
      </c>
      <c r="AP67" t="s">
        <v>35</v>
      </c>
      <c r="AQ67" t="s">
        <v>35</v>
      </c>
      <c r="AR67" t="s">
        <v>35</v>
      </c>
      <c r="AS67" t="s">
        <v>35</v>
      </c>
      <c r="AT67" s="212" t="s">
        <v>35</v>
      </c>
      <c r="AU67" t="s">
        <v>1</v>
      </c>
      <c r="AV67">
        <v>4</v>
      </c>
      <c r="AW67" s="11" t="s">
        <v>454</v>
      </c>
      <c r="AX67" s="78" t="s">
        <v>35</v>
      </c>
      <c r="AY67" s="212">
        <v>0</v>
      </c>
      <c r="AZ67" s="6">
        <f t="shared" si="16"/>
        <v>4.1666666666666661</v>
      </c>
      <c r="BA67" s="9" t="str">
        <f t="shared" si="17"/>
        <v>Bench</v>
      </c>
      <c r="BB67" s="9">
        <f t="shared" si="18"/>
        <v>4.5</v>
      </c>
      <c r="BC67" s="9" t="str">
        <f t="shared" si="19"/>
        <v>Bench</v>
      </c>
      <c r="BD67" s="9">
        <f t="shared" si="20"/>
        <v>4.5</v>
      </c>
      <c r="BE67" s="9" t="str">
        <f t="shared" si="21"/>
        <v>Bench</v>
      </c>
      <c r="BF67" s="77">
        <f t="shared" si="22"/>
        <v>4</v>
      </c>
      <c r="BG67" s="76">
        <f t="shared" si="23"/>
        <v>0</v>
      </c>
      <c r="BH67" t="str">
        <f t="shared" si="24"/>
        <v/>
      </c>
      <c r="BI67" s="340" t="e">
        <f>IF(Q67="-","-",VLOOKUP($A67,KALPit!$A$10:$AY$1193,BI$9,FALSE)-Q67)</f>
        <v>#N/A</v>
      </c>
      <c r="BJ67" s="340" t="e">
        <f>IF(R67="-","-",VLOOKUP($A67,KALPit!$A$10:$AY$1193,BJ$9,FALSE)-R67)</f>
        <v>#N/A</v>
      </c>
      <c r="BK67" s="340" t="e">
        <f>IF(S67="-","-",VLOOKUP($A67,KALPit!$A$10:$AY$1193,BK$9,FALSE)-S67)</f>
        <v>#N/A</v>
      </c>
      <c r="BL67" s="340" t="e">
        <f>IF(T67="-","-",VLOOKUP($A67,KALPit!$A$10:$AY$1193,BL$9,FALSE)-T67)</f>
        <v>#N/A</v>
      </c>
      <c r="BM67" s="340" t="e">
        <f>IF(U67="-","-",VLOOKUP($A67,KALPit!$A$10:$AY$1193,BM$9,FALSE)-U67)</f>
        <v>#N/A</v>
      </c>
      <c r="BN67" s="340" t="e">
        <f>IF(V67="-","-",VLOOKUP($A67,KALPit!$A$10:$AY$1193,BN$9,FALSE)-V67)</f>
        <v>#N/A</v>
      </c>
      <c r="BO67" s="340" t="str">
        <f>IF(W67="-","-",VLOOKUP($A67,KALPit!$A$10:$AY$1193,BO$9,FALSE)-W67)</f>
        <v>-</v>
      </c>
      <c r="BP67" s="340" t="str">
        <f>IF(X67="-","-",VLOOKUP($A67,KALPit!$A$10:$AY$1193,BP$9,FALSE)-X67)</f>
        <v>-</v>
      </c>
      <c r="BQ67" s="340" t="e">
        <f>IF(Y67="-","-",VLOOKUP($A67,KALPit!$A$10:$AY$1193,BQ$9,FALSE)-Y67)</f>
        <v>#N/A</v>
      </c>
      <c r="BR67" s="340" t="e">
        <f>IF(Z67="-","-",VLOOKUP($A67,KALPit!$A$10:$AY$1193,BR$9,FALSE)-Z67)</f>
        <v>#N/A</v>
      </c>
      <c r="BS67" s="340" t="str">
        <f>IF(AA67="-","-",VLOOKUP($A67,KALPit!$A$10:$AY$1193,BS$9,FALSE)-AA67)</f>
        <v>-</v>
      </c>
      <c r="BT67" s="340" t="str">
        <f>IF(AB67="-","-",VLOOKUP($A67,KALPit!$A$10:$AY$1193,BT$9,FALSE)-AB67)</f>
        <v>-</v>
      </c>
      <c r="BU67" s="340" t="str">
        <f>IF(AC67="-","-",VLOOKUP($A67,KALPit!$A$10:$AY$1193,BU$9,FALSE)-AC67)</f>
        <v>-</v>
      </c>
      <c r="BV67" s="340" t="str">
        <f>IF(AD67="-","-",VLOOKUP($A67,KALPit!$A$10:$AY$1193,BV$9,FALSE)-AD67)</f>
        <v>-</v>
      </c>
      <c r="BW67" s="340" t="e">
        <f>IF(AE67="-","-",VLOOKUP($A67,KALPit!$A$10:$AY$1193,BW$9,FALSE)-AE67)</f>
        <v>#N/A</v>
      </c>
      <c r="BX67" s="340" t="e">
        <f>IF(AF67="-","-",VLOOKUP($A67,KALPit!$A$10:$AY$1193,BX$9,FALSE)-AF67)</f>
        <v>#N/A</v>
      </c>
      <c r="BY67" s="340" t="str">
        <f>IF(AG67="-","-",VLOOKUP($A67,KALPit!$A$10:$AY$1193,BY$9,FALSE)-AG67)</f>
        <v>-</v>
      </c>
      <c r="BZ67" s="340" t="str">
        <f>IF(AH67="-","-",VLOOKUP($A67,KALPit!$A$10:$AY$1193,BZ$9,FALSE)-AH67)</f>
        <v>-</v>
      </c>
      <c r="CA67" s="340" t="e">
        <f>IF(AI67="-","-",VLOOKUP($A67,KALPit!$A$10:$AY$1193,CA$9,FALSE)-AI67)</f>
        <v>#N/A</v>
      </c>
      <c r="CB67" s="340" t="e">
        <f>IF(AJ67="-","-",VLOOKUP($A67,KALPit!$A$10:$AY$1193,CB$9,FALSE)-AJ67)</f>
        <v>#N/A</v>
      </c>
      <c r="CC67" s="340" t="e">
        <f>IF(AK67="-","-",VLOOKUP($A67,KALPit!$A$10:$AY$1193,CC$9,FALSE)-AK67)</f>
        <v>#N/A</v>
      </c>
      <c r="CD67" s="340" t="e">
        <f>IF(AL67="-","-",VLOOKUP($A67,KALPit!$A$10:$AY$1193,CD$9,FALSE)-AL67)</f>
        <v>#N/A</v>
      </c>
      <c r="CE67" s="340" t="str">
        <f>IF(AM67="-","-",VLOOKUP($A67,KALPit!$A$10:$AY$1193,CE$9,FALSE)-AM67)</f>
        <v>-</v>
      </c>
      <c r="CF67" s="340" t="str">
        <f>IF(AN67="-","-",VLOOKUP($A67,KALPit!$A$10:$AY$1193,CF$9,FALSE)-AN67)</f>
        <v>-</v>
      </c>
      <c r="CG67" s="340" t="str">
        <f>IF(AO67="-","-",VLOOKUP($A67,KALPit!$A$10:$AY$1193,CG$9,FALSE)-AO67)</f>
        <v>-</v>
      </c>
      <c r="CH67" s="340" t="str">
        <f>IF(AP67="-","-",VLOOKUP($A67,KALPit!$A$10:$AY$1193,CH$9,FALSE)-AP67)</f>
        <v>-</v>
      </c>
      <c r="CI67" s="340" t="str">
        <f>IF(AQ67="-","-",VLOOKUP($A67,KALPit!$A$10:$AY$1193,CI$9,FALSE)-AQ67)</f>
        <v>-</v>
      </c>
      <c r="CJ67" s="340" t="str">
        <f>IF(AR67="-","-",VLOOKUP($A67,KALPit!$A$10:$AY$1193,CJ$9,FALSE)-AR67)</f>
        <v>-</v>
      </c>
      <c r="CK67" s="340" t="str">
        <f>IF(AS67="-","-",VLOOKUP($A67,KALPit!$A$10:$AY$1193,CK$9,FALSE)-AS67)</f>
        <v>-</v>
      </c>
      <c r="CL67" s="340" t="str">
        <f>IF(AT67="-","-",VLOOKUP($A67,KALPit!$A$10:$AY$1193,CL$9,FALSE)-AT67)</f>
        <v>-</v>
      </c>
      <c r="CM67" t="e">
        <f t="shared" si="25"/>
        <v>#N/A</v>
      </c>
    </row>
    <row r="68" spans="1:91" x14ac:dyDescent="0.25">
      <c r="A68" s="339" t="str">
        <f t="shared" si="14"/>
        <v>Alberto Tapia</v>
      </c>
      <c r="B68" s="339"/>
      <c r="C68" s="339"/>
      <c r="D68" s="339" t="str">
        <f t="shared" si="15"/>
        <v>K</v>
      </c>
      <c r="E68" t="s">
        <v>98</v>
      </c>
      <c r="F68" t="s">
        <v>721</v>
      </c>
      <c r="G68" s="339" t="s">
        <v>722</v>
      </c>
      <c r="H68" t="s">
        <v>553</v>
      </c>
      <c r="I68" t="s">
        <v>200</v>
      </c>
      <c r="J68">
        <v>21</v>
      </c>
      <c r="K68" t="s">
        <v>94</v>
      </c>
      <c r="L68" s="212" t="s">
        <v>94</v>
      </c>
      <c r="M68" t="s">
        <v>40</v>
      </c>
      <c r="N68" t="s">
        <v>40</v>
      </c>
      <c r="O68" t="s">
        <v>215</v>
      </c>
      <c r="P68" s="212" t="s">
        <v>214</v>
      </c>
      <c r="Q68">
        <v>3</v>
      </c>
      <c r="R68">
        <v>2</v>
      </c>
      <c r="S68" s="212">
        <v>1</v>
      </c>
      <c r="T68">
        <v>3</v>
      </c>
      <c r="U68">
        <v>2</v>
      </c>
      <c r="V68" s="212">
        <v>1</v>
      </c>
      <c r="W68">
        <v>5</v>
      </c>
      <c r="X68">
        <v>5</v>
      </c>
      <c r="Y68">
        <v>4</v>
      </c>
      <c r="Z68">
        <v>4</v>
      </c>
      <c r="AA68" t="s">
        <v>35</v>
      </c>
      <c r="AB68" t="s">
        <v>35</v>
      </c>
      <c r="AC68">
        <v>3</v>
      </c>
      <c r="AD68">
        <v>3</v>
      </c>
      <c r="AE68" t="s">
        <v>35</v>
      </c>
      <c r="AF68" t="s">
        <v>35</v>
      </c>
      <c r="AG68" t="s">
        <v>35</v>
      </c>
      <c r="AH68" t="s">
        <v>35</v>
      </c>
      <c r="AI68" t="s">
        <v>35</v>
      </c>
      <c r="AJ68" t="s">
        <v>35</v>
      </c>
      <c r="AK68" t="s">
        <v>35</v>
      </c>
      <c r="AL68" t="s">
        <v>35</v>
      </c>
      <c r="AM68" t="s">
        <v>35</v>
      </c>
      <c r="AN68" t="s">
        <v>35</v>
      </c>
      <c r="AO68" t="s">
        <v>35</v>
      </c>
      <c r="AP68" t="s">
        <v>35</v>
      </c>
      <c r="AQ68" t="s">
        <v>35</v>
      </c>
      <c r="AR68" t="s">
        <v>35</v>
      </c>
      <c r="AS68" t="s">
        <v>35</v>
      </c>
      <c r="AT68" s="212" t="s">
        <v>35</v>
      </c>
      <c r="AU68" t="s">
        <v>2</v>
      </c>
      <c r="AV68">
        <v>9</v>
      </c>
      <c r="AW68" s="11" t="s">
        <v>50</v>
      </c>
      <c r="AX68" s="78" t="s">
        <v>35</v>
      </c>
      <c r="AY68" s="212">
        <v>0</v>
      </c>
      <c r="AZ68" s="6">
        <f t="shared" si="16"/>
        <v>2.25</v>
      </c>
      <c r="BA68" s="9" t="str">
        <f t="shared" si="17"/>
        <v>Minors</v>
      </c>
      <c r="BB68" s="9">
        <f t="shared" si="18"/>
        <v>2.25</v>
      </c>
      <c r="BC68" s="9" t="str">
        <f t="shared" si="19"/>
        <v>Minors</v>
      </c>
      <c r="BD68" s="9">
        <f t="shared" si="20"/>
        <v>2.25</v>
      </c>
      <c r="BE68" s="9" t="str">
        <f t="shared" si="21"/>
        <v>Minors</v>
      </c>
      <c r="BF68" s="77">
        <f t="shared" si="22"/>
        <v>3</v>
      </c>
      <c r="BG68" s="76">
        <f t="shared" si="23"/>
        <v>0</v>
      </c>
      <c r="BH68" t="str">
        <f t="shared" si="24"/>
        <v/>
      </c>
      <c r="BI68" s="340">
        <f>IF(Q68="-","-",VLOOKUP($A68,KALPit!$A$10:$AY$1193,BI$9,FALSE)-Q68)</f>
        <v>0</v>
      </c>
      <c r="BJ68" s="340">
        <f>IF(R68="-","-",VLOOKUP($A68,KALPit!$A$10:$AY$1193,BJ$9,FALSE)-R68)</f>
        <v>0</v>
      </c>
      <c r="BK68" s="340">
        <f>IF(S68="-","-",VLOOKUP($A68,KALPit!$A$10:$AY$1193,BK$9,FALSE)-S68)</f>
        <v>0</v>
      </c>
      <c r="BL68" s="340">
        <f>IF(T68="-","-",VLOOKUP($A68,KALPit!$A$10:$AY$1193,BL$9,FALSE)-T68)</f>
        <v>0</v>
      </c>
      <c r="BM68" s="340">
        <f>IF(U68="-","-",VLOOKUP($A68,KALPit!$A$10:$AY$1193,BM$9,FALSE)-U68)</f>
        <v>0</v>
      </c>
      <c r="BN68" s="340">
        <f>IF(V68="-","-",VLOOKUP($A68,KALPit!$A$10:$AY$1193,BN$9,FALSE)-V68)</f>
        <v>0</v>
      </c>
      <c r="BO68" s="340">
        <f>IF(W68="-","-",VLOOKUP($A68,KALPit!$A$10:$AY$1193,BO$9,FALSE)-W68)</f>
        <v>0</v>
      </c>
      <c r="BP68" s="340">
        <f>IF(X68="-","-",VLOOKUP($A68,KALPit!$A$10:$AY$1193,BP$9,FALSE)-X68)</f>
        <v>0</v>
      </c>
      <c r="BQ68" s="340">
        <f>IF(Y68="-","-",VLOOKUP($A68,KALPit!$A$10:$AY$1193,BQ$9,FALSE)-Y68)</f>
        <v>1</v>
      </c>
      <c r="BR68" s="340">
        <f>IF(Z68="-","-",VLOOKUP($A68,KALPit!$A$10:$AY$1193,BR$9,FALSE)-Z68)</f>
        <v>1</v>
      </c>
      <c r="BS68" s="340" t="str">
        <f>IF(AA68="-","-",VLOOKUP($A68,KALPit!$A$10:$AY$1193,BS$9,FALSE)-AA68)</f>
        <v>-</v>
      </c>
      <c r="BT68" s="340" t="str">
        <f>IF(AB68="-","-",VLOOKUP($A68,KALPit!$A$10:$AY$1193,BT$9,FALSE)-AB68)</f>
        <v>-</v>
      </c>
      <c r="BU68" s="340">
        <f>IF(AC68="-","-",VLOOKUP($A68,KALPit!$A$10:$AY$1193,BU$9,FALSE)-AC68)</f>
        <v>0</v>
      </c>
      <c r="BV68" s="340">
        <f>IF(AD68="-","-",VLOOKUP($A68,KALPit!$A$10:$AY$1193,BV$9,FALSE)-AD68)</f>
        <v>0</v>
      </c>
      <c r="BW68" s="340" t="str">
        <f>IF(AE68="-","-",VLOOKUP($A68,KALPit!$A$10:$AY$1193,BW$9,FALSE)-AE68)</f>
        <v>-</v>
      </c>
      <c r="BX68" s="340" t="str">
        <f>IF(AF68="-","-",VLOOKUP($A68,KALPit!$A$10:$AY$1193,BX$9,FALSE)-AF68)</f>
        <v>-</v>
      </c>
      <c r="BY68" s="340" t="str">
        <f>IF(AG68="-","-",VLOOKUP($A68,KALPit!$A$10:$AY$1193,BY$9,FALSE)-AG68)</f>
        <v>-</v>
      </c>
      <c r="BZ68" s="340" t="str">
        <f>IF(AH68="-","-",VLOOKUP($A68,KALPit!$A$10:$AY$1193,BZ$9,FALSE)-AH68)</f>
        <v>-</v>
      </c>
      <c r="CA68" s="340" t="str">
        <f>IF(AI68="-","-",VLOOKUP($A68,KALPit!$A$10:$AY$1193,CA$9,FALSE)-AI68)</f>
        <v>-</v>
      </c>
      <c r="CB68" s="340" t="str">
        <f>IF(AJ68="-","-",VLOOKUP($A68,KALPit!$A$10:$AY$1193,CB$9,FALSE)-AJ68)</f>
        <v>-</v>
      </c>
      <c r="CC68" s="340" t="str">
        <f>IF(AK68="-","-",VLOOKUP($A68,KALPit!$A$10:$AY$1193,CC$9,FALSE)-AK68)</f>
        <v>-</v>
      </c>
      <c r="CD68" s="340" t="str">
        <f>IF(AL68="-","-",VLOOKUP($A68,KALPit!$A$10:$AY$1193,CD$9,FALSE)-AL68)</f>
        <v>-</v>
      </c>
      <c r="CE68" s="340" t="str">
        <f>IF(AM68="-","-",VLOOKUP($A68,KALPit!$A$10:$AY$1193,CE$9,FALSE)-AM68)</f>
        <v>-</v>
      </c>
      <c r="CF68" s="340" t="str">
        <f>IF(AN68="-","-",VLOOKUP($A68,KALPit!$A$10:$AY$1193,CF$9,FALSE)-AN68)</f>
        <v>-</v>
      </c>
      <c r="CG68" s="340" t="str">
        <f>IF(AO68="-","-",VLOOKUP($A68,KALPit!$A$10:$AY$1193,CG$9,FALSE)-AO68)</f>
        <v>-</v>
      </c>
      <c r="CH68" s="340" t="str">
        <f>IF(AP68="-","-",VLOOKUP($A68,KALPit!$A$10:$AY$1193,CH$9,FALSE)-AP68)</f>
        <v>-</v>
      </c>
      <c r="CI68" s="340" t="str">
        <f>IF(AQ68="-","-",VLOOKUP($A68,KALPit!$A$10:$AY$1193,CI$9,FALSE)-AQ68)</f>
        <v>-</v>
      </c>
      <c r="CJ68" s="340" t="str">
        <f>IF(AR68="-","-",VLOOKUP($A68,KALPit!$A$10:$AY$1193,CJ$9,FALSE)-AR68)</f>
        <v>-</v>
      </c>
      <c r="CK68" s="340" t="str">
        <f>IF(AS68="-","-",VLOOKUP($A68,KALPit!$A$10:$AY$1193,CK$9,FALSE)-AS68)</f>
        <v>-</v>
      </c>
      <c r="CL68" s="340" t="str">
        <f>IF(AT68="-","-",VLOOKUP($A68,KALPit!$A$10:$AY$1193,CL$9,FALSE)-AT68)</f>
        <v>-</v>
      </c>
      <c r="CM68">
        <f t="shared" si="25"/>
        <v>2</v>
      </c>
    </row>
    <row r="69" spans="1:91" x14ac:dyDescent="0.25">
      <c r="A69" s="339" t="str">
        <f t="shared" si="14"/>
        <v>Ricardo Trujillo</v>
      </c>
      <c r="B69" s="339"/>
      <c r="C69" s="339"/>
      <c r="D69" s="339" t="str">
        <f t="shared" si="15"/>
        <v>K</v>
      </c>
      <c r="E69" t="s">
        <v>98</v>
      </c>
      <c r="F69" t="s">
        <v>727</v>
      </c>
      <c r="G69" s="339" t="s">
        <v>728</v>
      </c>
      <c r="H69" t="s">
        <v>528</v>
      </c>
      <c r="I69" t="s">
        <v>198</v>
      </c>
      <c r="J69">
        <v>24</v>
      </c>
      <c r="K69" t="s">
        <v>96</v>
      </c>
      <c r="L69" s="212" t="s">
        <v>94</v>
      </c>
      <c r="M69" t="s">
        <v>40</v>
      </c>
      <c r="N69" t="s">
        <v>40</v>
      </c>
      <c r="O69" t="s">
        <v>215</v>
      </c>
      <c r="P69" s="212" t="s">
        <v>215</v>
      </c>
      <c r="Q69">
        <v>3</v>
      </c>
      <c r="R69">
        <v>3</v>
      </c>
      <c r="S69" s="212">
        <v>3</v>
      </c>
      <c r="T69">
        <v>4</v>
      </c>
      <c r="U69">
        <v>3</v>
      </c>
      <c r="V69" s="212">
        <v>3</v>
      </c>
      <c r="W69">
        <v>5</v>
      </c>
      <c r="X69">
        <v>5</v>
      </c>
      <c r="Y69">
        <v>1</v>
      </c>
      <c r="Z69">
        <v>1</v>
      </c>
      <c r="AA69">
        <v>5</v>
      </c>
      <c r="AB69">
        <v>5</v>
      </c>
      <c r="AC69">
        <v>4</v>
      </c>
      <c r="AD69">
        <v>5</v>
      </c>
      <c r="AE69" t="s">
        <v>35</v>
      </c>
      <c r="AF69" t="s">
        <v>35</v>
      </c>
      <c r="AG69" t="s">
        <v>35</v>
      </c>
      <c r="AH69" t="s">
        <v>35</v>
      </c>
      <c r="AI69" t="s">
        <v>35</v>
      </c>
      <c r="AJ69" t="s">
        <v>35</v>
      </c>
      <c r="AK69" t="s">
        <v>35</v>
      </c>
      <c r="AL69" t="s">
        <v>35</v>
      </c>
      <c r="AM69" t="s">
        <v>35</v>
      </c>
      <c r="AN69" t="s">
        <v>35</v>
      </c>
      <c r="AO69" t="s">
        <v>35</v>
      </c>
      <c r="AP69" t="s">
        <v>35</v>
      </c>
      <c r="AQ69" t="s">
        <v>35</v>
      </c>
      <c r="AR69" t="s">
        <v>35</v>
      </c>
      <c r="AS69" t="s">
        <v>35</v>
      </c>
      <c r="AT69" s="212" t="s">
        <v>35</v>
      </c>
      <c r="AU69" t="s">
        <v>5</v>
      </c>
      <c r="AV69">
        <v>6</v>
      </c>
      <c r="AW69" s="11" t="s">
        <v>454</v>
      </c>
      <c r="AX69" s="78" t="s">
        <v>35</v>
      </c>
      <c r="AY69" s="212">
        <v>0</v>
      </c>
      <c r="AZ69" s="6">
        <f t="shared" si="16"/>
        <v>3.5</v>
      </c>
      <c r="BA69" s="9" t="str">
        <f t="shared" si="17"/>
        <v>Minors</v>
      </c>
      <c r="BB69" s="9">
        <f t="shared" si="18"/>
        <v>3.8333333333333335</v>
      </c>
      <c r="BC69" s="9" t="str">
        <f t="shared" si="19"/>
        <v>Minors</v>
      </c>
      <c r="BD69" s="9">
        <f t="shared" si="20"/>
        <v>3.8333333333333335</v>
      </c>
      <c r="BE69" s="9" t="str">
        <f t="shared" si="21"/>
        <v>Minors</v>
      </c>
      <c r="BF69" s="77">
        <f t="shared" si="22"/>
        <v>4</v>
      </c>
      <c r="BG69" s="76">
        <f t="shared" si="23"/>
        <v>0</v>
      </c>
      <c r="BH69" t="str">
        <f t="shared" si="24"/>
        <v/>
      </c>
      <c r="BI69" s="340">
        <f>IF(Q69="-","-",VLOOKUP($A69,KALPit!$A$10:$AY$1193,BI$9,FALSE)-Q69)</f>
        <v>0</v>
      </c>
      <c r="BJ69" s="340">
        <f>IF(R69="-","-",VLOOKUP($A69,KALPit!$A$10:$AY$1193,BJ$9,FALSE)-R69)</f>
        <v>-1</v>
      </c>
      <c r="BK69" s="340">
        <f>IF(S69="-","-",VLOOKUP($A69,KALPit!$A$10:$AY$1193,BK$9,FALSE)-S69)</f>
        <v>0</v>
      </c>
      <c r="BL69" s="340">
        <f>IF(T69="-","-",VLOOKUP($A69,KALPit!$A$10:$AY$1193,BL$9,FALSE)-T69)</f>
        <v>0</v>
      </c>
      <c r="BM69" s="340">
        <f>IF(U69="-","-",VLOOKUP($A69,KALPit!$A$10:$AY$1193,BM$9,FALSE)-U69)</f>
        <v>-1</v>
      </c>
      <c r="BN69" s="340">
        <f>IF(V69="-","-",VLOOKUP($A69,KALPit!$A$10:$AY$1193,BN$9,FALSE)-V69)</f>
        <v>1</v>
      </c>
      <c r="BO69" s="340">
        <f>IF(W69="-","-",VLOOKUP($A69,KALPit!$A$10:$AY$1193,BO$9,FALSE)-W69)</f>
        <v>0</v>
      </c>
      <c r="BP69" s="340">
        <f>IF(X69="-","-",VLOOKUP($A69,KALPit!$A$10:$AY$1193,BP$9,FALSE)-X69)</f>
        <v>0</v>
      </c>
      <c r="BQ69" s="340">
        <f>IF(Y69="-","-",VLOOKUP($A69,KALPit!$A$10:$AY$1193,BQ$9,FALSE)-Y69)</f>
        <v>0</v>
      </c>
      <c r="BR69" s="340">
        <f>IF(Z69="-","-",VLOOKUP($A69,KALPit!$A$10:$AY$1193,BR$9,FALSE)-Z69)</f>
        <v>1</v>
      </c>
      <c r="BS69" s="340">
        <f>IF(AA69="-","-",VLOOKUP($A69,KALPit!$A$10:$AY$1193,BS$9,FALSE)-AA69)</f>
        <v>-1</v>
      </c>
      <c r="BT69" s="340">
        <f>IF(AB69="-","-",VLOOKUP($A69,KALPit!$A$10:$AY$1193,BT$9,FALSE)-AB69)</f>
        <v>0</v>
      </c>
      <c r="BU69" s="340">
        <f>IF(AC69="-","-",VLOOKUP($A69,KALPit!$A$10:$AY$1193,BU$9,FALSE)-AC69)</f>
        <v>0</v>
      </c>
      <c r="BV69" s="340">
        <f>IF(AD69="-","-",VLOOKUP($A69,KALPit!$A$10:$AY$1193,BV$9,FALSE)-AD69)</f>
        <v>0</v>
      </c>
      <c r="BW69" s="340" t="str">
        <f>IF(AE69="-","-",VLOOKUP($A69,KALPit!$A$10:$AY$1193,BW$9,FALSE)-AE69)</f>
        <v>-</v>
      </c>
      <c r="BX69" s="340" t="str">
        <f>IF(AF69="-","-",VLOOKUP($A69,KALPit!$A$10:$AY$1193,BX$9,FALSE)-AF69)</f>
        <v>-</v>
      </c>
      <c r="BY69" s="340" t="str">
        <f>IF(AG69="-","-",VLOOKUP($A69,KALPit!$A$10:$AY$1193,BY$9,FALSE)-AG69)</f>
        <v>-</v>
      </c>
      <c r="BZ69" s="340" t="str">
        <f>IF(AH69="-","-",VLOOKUP($A69,KALPit!$A$10:$AY$1193,BZ$9,FALSE)-AH69)</f>
        <v>-</v>
      </c>
      <c r="CA69" s="340" t="str">
        <f>IF(AI69="-","-",VLOOKUP($A69,KALPit!$A$10:$AY$1193,CA$9,FALSE)-AI69)</f>
        <v>-</v>
      </c>
      <c r="CB69" s="340" t="str">
        <f>IF(AJ69="-","-",VLOOKUP($A69,KALPit!$A$10:$AY$1193,CB$9,FALSE)-AJ69)</f>
        <v>-</v>
      </c>
      <c r="CC69" s="340" t="str">
        <f>IF(AK69="-","-",VLOOKUP($A69,KALPit!$A$10:$AY$1193,CC$9,FALSE)-AK69)</f>
        <v>-</v>
      </c>
      <c r="CD69" s="340" t="str">
        <f>IF(AL69="-","-",VLOOKUP($A69,KALPit!$A$10:$AY$1193,CD$9,FALSE)-AL69)</f>
        <v>-</v>
      </c>
      <c r="CE69" s="340" t="str">
        <f>IF(AM69="-","-",VLOOKUP($A69,KALPit!$A$10:$AY$1193,CE$9,FALSE)-AM69)</f>
        <v>-</v>
      </c>
      <c r="CF69" s="340" t="str">
        <f>IF(AN69="-","-",VLOOKUP($A69,KALPit!$A$10:$AY$1193,CF$9,FALSE)-AN69)</f>
        <v>-</v>
      </c>
      <c r="CG69" s="340" t="str">
        <f>IF(AO69="-","-",VLOOKUP($A69,KALPit!$A$10:$AY$1193,CG$9,FALSE)-AO69)</f>
        <v>-</v>
      </c>
      <c r="CH69" s="340" t="str">
        <f>IF(AP69="-","-",VLOOKUP($A69,KALPit!$A$10:$AY$1193,CH$9,FALSE)-AP69)</f>
        <v>-</v>
      </c>
      <c r="CI69" s="340" t="str">
        <f>IF(AQ69="-","-",VLOOKUP($A69,KALPit!$A$10:$AY$1193,CI$9,FALSE)-AQ69)</f>
        <v>-</v>
      </c>
      <c r="CJ69" s="340" t="str">
        <f>IF(AR69="-","-",VLOOKUP($A69,KALPit!$A$10:$AY$1193,CJ$9,FALSE)-AR69)</f>
        <v>-</v>
      </c>
      <c r="CK69" s="340" t="str">
        <f>IF(AS69="-","-",VLOOKUP($A69,KALPit!$A$10:$AY$1193,CK$9,FALSE)-AS69)</f>
        <v>-</v>
      </c>
      <c r="CL69" s="340" t="str">
        <f>IF(AT69="-","-",VLOOKUP($A69,KALPit!$A$10:$AY$1193,CL$9,FALSE)-AT69)</f>
        <v>-</v>
      </c>
      <c r="CM69">
        <f t="shared" si="25"/>
        <v>-1</v>
      </c>
    </row>
    <row r="70" spans="1:91" x14ac:dyDescent="0.25">
      <c r="A70" s="339" t="str">
        <f t="shared" si="14"/>
        <v>Raúl Valentín</v>
      </c>
      <c r="B70" s="339"/>
      <c r="C70" s="339"/>
      <c r="D70" s="339" t="str">
        <f t="shared" si="15"/>
        <v>K</v>
      </c>
      <c r="E70" t="s">
        <v>13</v>
      </c>
      <c r="F70" t="s">
        <v>689</v>
      </c>
      <c r="G70" s="339" t="s">
        <v>513</v>
      </c>
      <c r="H70" t="s">
        <v>528</v>
      </c>
      <c r="I70" t="s">
        <v>198</v>
      </c>
      <c r="J70">
        <v>23</v>
      </c>
      <c r="K70" t="s">
        <v>94</v>
      </c>
      <c r="L70" s="212" t="s">
        <v>94</v>
      </c>
      <c r="M70" t="s">
        <v>40</v>
      </c>
      <c r="N70" t="s">
        <v>40</v>
      </c>
      <c r="O70" t="s">
        <v>214</v>
      </c>
      <c r="P70" s="212" t="s">
        <v>214</v>
      </c>
      <c r="Q70">
        <v>3</v>
      </c>
      <c r="R70">
        <v>2</v>
      </c>
      <c r="S70" s="212">
        <v>1</v>
      </c>
      <c r="T70">
        <v>4</v>
      </c>
      <c r="U70">
        <v>2</v>
      </c>
      <c r="V70" s="212">
        <v>3</v>
      </c>
      <c r="W70">
        <v>4</v>
      </c>
      <c r="X70">
        <v>5</v>
      </c>
      <c r="Y70">
        <v>3</v>
      </c>
      <c r="Z70">
        <v>5</v>
      </c>
      <c r="AA70" t="s">
        <v>35</v>
      </c>
      <c r="AB70" t="s">
        <v>35</v>
      </c>
      <c r="AC70">
        <v>4</v>
      </c>
      <c r="AD70">
        <v>5</v>
      </c>
      <c r="AE70" t="s">
        <v>35</v>
      </c>
      <c r="AF70" t="s">
        <v>35</v>
      </c>
      <c r="AG70">
        <v>3</v>
      </c>
      <c r="AH70">
        <v>4</v>
      </c>
      <c r="AI70" t="s">
        <v>35</v>
      </c>
      <c r="AJ70" t="s">
        <v>35</v>
      </c>
      <c r="AK70" t="s">
        <v>35</v>
      </c>
      <c r="AL70" t="s">
        <v>35</v>
      </c>
      <c r="AM70" t="s">
        <v>35</v>
      </c>
      <c r="AN70" t="s">
        <v>35</v>
      </c>
      <c r="AO70" t="s">
        <v>35</v>
      </c>
      <c r="AP70" t="s">
        <v>35</v>
      </c>
      <c r="AQ70" t="s">
        <v>35</v>
      </c>
      <c r="AR70" t="s">
        <v>35</v>
      </c>
      <c r="AS70" t="s">
        <v>35</v>
      </c>
      <c r="AT70" s="212" t="s">
        <v>35</v>
      </c>
      <c r="AU70" t="s">
        <v>459</v>
      </c>
      <c r="AV70">
        <v>10</v>
      </c>
      <c r="AW70" s="11" t="s">
        <v>453</v>
      </c>
      <c r="AX70" s="78" t="s">
        <v>35</v>
      </c>
      <c r="AY70" s="212">
        <v>0</v>
      </c>
      <c r="AZ70" s="6">
        <f t="shared" si="16"/>
        <v>2.5</v>
      </c>
      <c r="BA70" s="9" t="str">
        <f t="shared" si="17"/>
        <v>Minors</v>
      </c>
      <c r="BB70" s="9">
        <f t="shared" si="18"/>
        <v>3.5</v>
      </c>
      <c r="BC70" s="9" t="str">
        <f t="shared" si="19"/>
        <v>Minors</v>
      </c>
      <c r="BD70" s="9">
        <f t="shared" si="20"/>
        <v>3.5</v>
      </c>
      <c r="BE70" s="9" t="str">
        <f t="shared" si="21"/>
        <v>Minors</v>
      </c>
      <c r="BF70" s="77">
        <f t="shared" si="22"/>
        <v>4</v>
      </c>
      <c r="BG70" s="76">
        <f t="shared" si="23"/>
        <v>0</v>
      </c>
      <c r="BH70" t="str">
        <f t="shared" si="24"/>
        <v/>
      </c>
      <c r="BI70" s="340">
        <f>IF(Q70="-","-",VLOOKUP($A70,KALPit!$A$10:$AY$1193,BI$9,FALSE)-Q70)</f>
        <v>1</v>
      </c>
      <c r="BJ70" s="340">
        <f>IF(R70="-","-",VLOOKUP($A70,KALPit!$A$10:$AY$1193,BJ$9,FALSE)-R70)</f>
        <v>0</v>
      </c>
      <c r="BK70" s="340">
        <f>IF(S70="-","-",VLOOKUP($A70,KALPit!$A$10:$AY$1193,BK$9,FALSE)-S70)</f>
        <v>1</v>
      </c>
      <c r="BL70" s="340">
        <f>IF(T70="-","-",VLOOKUP($A70,KALPit!$A$10:$AY$1193,BL$9,FALSE)-T70)</f>
        <v>0</v>
      </c>
      <c r="BM70" s="340">
        <f>IF(U70="-","-",VLOOKUP($A70,KALPit!$A$10:$AY$1193,BM$9,FALSE)-U70)</f>
        <v>0</v>
      </c>
      <c r="BN70" s="340">
        <f>IF(V70="-","-",VLOOKUP($A70,KALPit!$A$10:$AY$1193,BN$9,FALSE)-V70)</f>
        <v>-1</v>
      </c>
      <c r="BO70" s="340">
        <f>IF(W70="-","-",VLOOKUP($A70,KALPit!$A$10:$AY$1193,BO$9,FALSE)-W70)</f>
        <v>1</v>
      </c>
      <c r="BP70" s="340">
        <f>IF(X70="-","-",VLOOKUP($A70,KALPit!$A$10:$AY$1193,BP$9,FALSE)-X70)</f>
        <v>0</v>
      </c>
      <c r="BQ70" s="340">
        <f>IF(Y70="-","-",VLOOKUP($A70,KALPit!$A$10:$AY$1193,BQ$9,FALSE)-Y70)</f>
        <v>0</v>
      </c>
      <c r="BR70" s="340">
        <f>IF(Z70="-","-",VLOOKUP($A70,KALPit!$A$10:$AY$1193,BR$9,FALSE)-Z70)</f>
        <v>-1</v>
      </c>
      <c r="BS70" s="340" t="str">
        <f>IF(AA70="-","-",VLOOKUP($A70,KALPit!$A$10:$AY$1193,BS$9,FALSE)-AA70)</f>
        <v>-</v>
      </c>
      <c r="BT70" s="340" t="str">
        <f>IF(AB70="-","-",VLOOKUP($A70,KALPit!$A$10:$AY$1193,BT$9,FALSE)-AB70)</f>
        <v>-</v>
      </c>
      <c r="BU70" s="340">
        <f>IF(AC70="-","-",VLOOKUP($A70,KALPit!$A$10:$AY$1193,BU$9,FALSE)-AC70)</f>
        <v>0</v>
      </c>
      <c r="BV70" s="340">
        <f>IF(AD70="-","-",VLOOKUP($A70,KALPit!$A$10:$AY$1193,BV$9,FALSE)-AD70)</f>
        <v>-1</v>
      </c>
      <c r="BW70" s="340" t="str">
        <f>IF(AE70="-","-",VLOOKUP($A70,KALPit!$A$10:$AY$1193,BW$9,FALSE)-AE70)</f>
        <v>-</v>
      </c>
      <c r="BX70" s="340" t="str">
        <f>IF(AF70="-","-",VLOOKUP($A70,KALPit!$A$10:$AY$1193,BX$9,FALSE)-AF70)</f>
        <v>-</v>
      </c>
      <c r="BY70" s="340">
        <f>IF(AG70="-","-",VLOOKUP($A70,KALPit!$A$10:$AY$1193,BY$9,FALSE)-AG70)</f>
        <v>0</v>
      </c>
      <c r="BZ70" s="340">
        <f>IF(AH70="-","-",VLOOKUP($A70,KALPit!$A$10:$AY$1193,BZ$9,FALSE)-AH70)</f>
        <v>-1</v>
      </c>
      <c r="CA70" s="340" t="str">
        <f>IF(AI70="-","-",VLOOKUP($A70,KALPit!$A$10:$AY$1193,CA$9,FALSE)-AI70)</f>
        <v>-</v>
      </c>
      <c r="CB70" s="340" t="str">
        <f>IF(AJ70="-","-",VLOOKUP($A70,KALPit!$A$10:$AY$1193,CB$9,FALSE)-AJ70)</f>
        <v>-</v>
      </c>
      <c r="CC70" s="340" t="str">
        <f>IF(AK70="-","-",VLOOKUP($A70,KALPit!$A$10:$AY$1193,CC$9,FALSE)-AK70)</f>
        <v>-</v>
      </c>
      <c r="CD70" s="340" t="str">
        <f>IF(AL70="-","-",VLOOKUP($A70,KALPit!$A$10:$AY$1193,CD$9,FALSE)-AL70)</f>
        <v>-</v>
      </c>
      <c r="CE70" s="340" t="str">
        <f>IF(AM70="-","-",VLOOKUP($A70,KALPit!$A$10:$AY$1193,CE$9,FALSE)-AM70)</f>
        <v>-</v>
      </c>
      <c r="CF70" s="340" t="str">
        <f>IF(AN70="-","-",VLOOKUP($A70,KALPit!$A$10:$AY$1193,CF$9,FALSE)-AN70)</f>
        <v>-</v>
      </c>
      <c r="CG70" s="340" t="str">
        <f>IF(AO70="-","-",VLOOKUP($A70,KALPit!$A$10:$AY$1193,CG$9,FALSE)-AO70)</f>
        <v>-</v>
      </c>
      <c r="CH70" s="340" t="str">
        <f>IF(AP70="-","-",VLOOKUP($A70,KALPit!$A$10:$AY$1193,CH$9,FALSE)-AP70)</f>
        <v>-</v>
      </c>
      <c r="CI70" s="340" t="str">
        <f>IF(AQ70="-","-",VLOOKUP($A70,KALPit!$A$10:$AY$1193,CI$9,FALSE)-AQ70)</f>
        <v>-</v>
      </c>
      <c r="CJ70" s="340" t="str">
        <f>IF(AR70="-","-",VLOOKUP($A70,KALPit!$A$10:$AY$1193,CJ$9,FALSE)-AR70)</f>
        <v>-</v>
      </c>
      <c r="CK70" s="340" t="str">
        <f>IF(AS70="-","-",VLOOKUP($A70,KALPit!$A$10:$AY$1193,CK$9,FALSE)-AS70)</f>
        <v>-</v>
      </c>
      <c r="CL70" s="340" t="str">
        <f>IF(AT70="-","-",VLOOKUP($A70,KALPit!$A$10:$AY$1193,CL$9,FALSE)-AT70)</f>
        <v>-</v>
      </c>
      <c r="CM70">
        <f t="shared" si="25"/>
        <v>-1</v>
      </c>
    </row>
    <row r="71" spans="1:91" x14ac:dyDescent="0.25">
      <c r="A71" s="339" t="str">
        <f t="shared" si="14"/>
        <v>Jorge Villa</v>
      </c>
      <c r="B71" s="339"/>
      <c r="C71" s="339"/>
      <c r="D71" s="339" t="str">
        <f t="shared" si="15"/>
        <v>K</v>
      </c>
      <c r="E71" t="s">
        <v>98</v>
      </c>
      <c r="F71" t="s">
        <v>741</v>
      </c>
      <c r="G71" s="339" t="s">
        <v>742</v>
      </c>
      <c r="H71" t="s">
        <v>531</v>
      </c>
      <c r="I71" t="s">
        <v>295</v>
      </c>
      <c r="J71" s="3">
        <v>19</v>
      </c>
      <c r="K71" t="s">
        <v>93</v>
      </c>
      <c r="L71" t="s">
        <v>93</v>
      </c>
      <c r="M71" t="s">
        <v>40</v>
      </c>
      <c r="N71" s="3" t="s">
        <v>40</v>
      </c>
      <c r="O71" t="s">
        <v>214</v>
      </c>
      <c r="P71" t="s">
        <v>214</v>
      </c>
      <c r="Q71" s="3">
        <v>3</v>
      </c>
      <c r="R71">
        <v>2</v>
      </c>
      <c r="S71">
        <v>1</v>
      </c>
      <c r="T71" s="3">
        <v>4</v>
      </c>
      <c r="U71">
        <v>2</v>
      </c>
      <c r="V71">
        <v>2</v>
      </c>
      <c r="W71">
        <v>4</v>
      </c>
      <c r="X71">
        <v>4</v>
      </c>
      <c r="Y71" t="s">
        <v>35</v>
      </c>
      <c r="Z71" t="s">
        <v>35</v>
      </c>
      <c r="AA71">
        <v>3</v>
      </c>
      <c r="AB71">
        <v>6</v>
      </c>
      <c r="AC71" t="s">
        <v>35</v>
      </c>
      <c r="AD71" t="s">
        <v>35</v>
      </c>
      <c r="AE71">
        <v>4</v>
      </c>
      <c r="AF71">
        <v>5</v>
      </c>
      <c r="AG71" t="s">
        <v>35</v>
      </c>
      <c r="AH71" t="s">
        <v>35</v>
      </c>
      <c r="AI71" t="s">
        <v>35</v>
      </c>
      <c r="AJ71" t="s">
        <v>35</v>
      </c>
      <c r="AK71" t="s">
        <v>35</v>
      </c>
      <c r="AL71" t="s">
        <v>35</v>
      </c>
      <c r="AM71" t="s">
        <v>35</v>
      </c>
      <c r="AN71" t="s">
        <v>35</v>
      </c>
      <c r="AO71" t="s">
        <v>35</v>
      </c>
      <c r="AP71" t="s">
        <v>35</v>
      </c>
      <c r="AQ71" t="s">
        <v>35</v>
      </c>
      <c r="AR71" s="3" t="s">
        <v>35</v>
      </c>
      <c r="AS71" t="s">
        <v>35</v>
      </c>
      <c r="AT71" t="s">
        <v>35</v>
      </c>
      <c r="AU71" s="3" t="s">
        <v>456</v>
      </c>
      <c r="AV71">
        <v>6</v>
      </c>
      <c r="AW71" s="3" t="s">
        <v>453</v>
      </c>
      <c r="AX71" t="s">
        <v>35</v>
      </c>
      <c r="AY71" s="5">
        <v>0</v>
      </c>
      <c r="AZ71" s="6">
        <f t="shared" ref="AZ71:AZ72" si="26">AVERAGE(Q71:S71)+0.25*MAX(0,(COUNT(W71,Y71,AA71,AC71,AE71,AG71,AI71,AK71,AM71,AO71,AQ71,AS71)-3))+IF(AW71&gt;0.55,0.25,0)+IF(MAX(W71,Y71,AA71,AC71,AE71,AG71,AI71,AK71,AM71,AO71,AQ71,AS71)&gt;5,0.25,0)</f>
        <v>2.25</v>
      </c>
      <c r="BA71" s="9" t="str">
        <f t="shared" ref="BA71:BA72" si="27">IF(AZ71&gt;9,"SuperStar",IF(AZ71&gt;8,"Star",IF(AZ71&gt;6.5,"GoodReg",IF(AZ71&gt;5,"Reg",IF(AZ71&gt;4,"Bench","Minors")))))</f>
        <v>Minors</v>
      </c>
      <c r="BB71" s="9">
        <f t="shared" ref="BB71:BB72" si="28">AVERAGE(T71:V71)+0.25*MAX(0,(COUNT(X71,Z71,AB71,AD71,AF71,AH71,AJ71,AL71,AN71,AP71,AR71,AT71)-3))+IF(AW71&gt;0.55,0.25,0)+IF(MAX(X71,Z71,AB71,AD71,AF71,AH71,AJ71,AL71,AN71,AP71,AR71,AT71)&gt;5,0.25,0)</f>
        <v>3.1666666666666665</v>
      </c>
      <c r="BC71" s="9" t="str">
        <f t="shared" ref="BC71:BC72" si="29">IF(BB71&gt;9,"SuperStar",IF(BB71&gt;8,"Star",IF(BB71&gt;6.5,"GoodReg",IF(BB71&gt;5,"Reg",IF(BB71&gt;4,"Bench","Minors")))))</f>
        <v>Minors</v>
      </c>
      <c r="BD71" s="9">
        <f t="shared" ref="BD71:BD72" si="30">MIN(AZ71+(MAX(0,25-U71))^1.5,BB71)</f>
        <v>3.1666666666666665</v>
      </c>
      <c r="BE71" s="9" t="str">
        <f t="shared" ref="BE71:BE72" si="31">IF(BD71&gt;9,"SuperStar",IF(BD71&gt;8,"Star",IF(BD71&gt;6.5,"GoodReg",IF(BD71&gt;5,"Reg",IF(BD71&gt;4,"Bench","Minors")))))</f>
        <v>Minors</v>
      </c>
      <c r="BF71" s="77">
        <f t="shared" ref="BF71:BF72" si="32">COUNT(W71:AT71)/2</f>
        <v>3</v>
      </c>
      <c r="BG71" s="76">
        <f t="shared" ref="BG71:BG72" si="33">COUNTIF(W71:AT71,"&gt;5")/2</f>
        <v>0.5</v>
      </c>
      <c r="BH71" t="str">
        <f t="shared" ref="BH71:BH72" si="34">IF(AY71=1,"Yes","")</f>
        <v/>
      </c>
      <c r="BI71" s="340">
        <f>IF(Q71="-","-",VLOOKUP($A71,KALPit!$A$10:$AY$1193,BI$9,FALSE)-Q71)</f>
        <v>1</v>
      </c>
      <c r="BJ71" s="340">
        <f>IF(R71="-","-",VLOOKUP($A71,KALPit!$A$10:$AY$1193,BJ$9,FALSE)-R71)</f>
        <v>0</v>
      </c>
      <c r="BK71" s="340">
        <f>IF(S71="-","-",VLOOKUP($A71,KALPit!$A$10:$AY$1193,BK$9,FALSE)-S71)</f>
        <v>0</v>
      </c>
      <c r="BL71" s="340">
        <f>IF(T71="-","-",VLOOKUP($A71,KALPit!$A$10:$AY$1193,BL$9,FALSE)-T71)</f>
        <v>1</v>
      </c>
      <c r="BM71" s="340">
        <f>IF(U71="-","-",VLOOKUP($A71,KALPit!$A$10:$AY$1193,BM$9,FALSE)-U71)</f>
        <v>0</v>
      </c>
      <c r="BN71" s="340">
        <f>IF(V71="-","-",VLOOKUP($A71,KALPit!$A$10:$AY$1193,BN$9,FALSE)-V71)</f>
        <v>-1</v>
      </c>
      <c r="BO71" s="340">
        <f>IF(W71="-","-",VLOOKUP($A71,KALPit!$A$10:$AY$1193,BO$9,FALSE)-W71)</f>
        <v>1</v>
      </c>
      <c r="BP71" s="340">
        <f>IF(X71="-","-",VLOOKUP($A71,KALPit!$A$10:$AY$1193,BP$9,FALSE)-X71)</f>
        <v>1</v>
      </c>
      <c r="BQ71" s="340" t="str">
        <f>IF(Y71="-","-",VLOOKUP($A71,KALPit!$A$10:$AY$1193,BQ$9,FALSE)-Y71)</f>
        <v>-</v>
      </c>
      <c r="BR71" s="340" t="str">
        <f>IF(Z71="-","-",VLOOKUP($A71,KALPit!$A$10:$AY$1193,BR$9,FALSE)-Z71)</f>
        <v>-</v>
      </c>
      <c r="BS71" s="340">
        <f>IF(AA71="-","-",VLOOKUP($A71,KALPit!$A$10:$AY$1193,BS$9,FALSE)-AA71)</f>
        <v>1</v>
      </c>
      <c r="BT71" s="340">
        <f>IF(AB71="-","-",VLOOKUP($A71,KALPit!$A$10:$AY$1193,BT$9,FALSE)-AB71)</f>
        <v>0</v>
      </c>
      <c r="BU71" s="340" t="str">
        <f>IF(AC71="-","-",VLOOKUP($A71,KALPit!$A$10:$AY$1193,BU$9,FALSE)-AC71)</f>
        <v>-</v>
      </c>
      <c r="BV71" s="340" t="str">
        <f>IF(AD71="-","-",VLOOKUP($A71,KALPit!$A$10:$AY$1193,BV$9,FALSE)-AD71)</f>
        <v>-</v>
      </c>
      <c r="BW71" s="340">
        <f>IF(AE71="-","-",VLOOKUP($A71,KALPit!$A$10:$AY$1193,BW$9,FALSE)-AE71)</f>
        <v>1</v>
      </c>
      <c r="BX71" s="340">
        <f>IF(AF71="-","-",VLOOKUP($A71,KALPit!$A$10:$AY$1193,BX$9,FALSE)-AF71)</f>
        <v>0</v>
      </c>
      <c r="BY71" s="340" t="str">
        <f>IF(AG71="-","-",VLOOKUP($A71,KALPit!$A$10:$AY$1193,BY$9,FALSE)-AG71)</f>
        <v>-</v>
      </c>
      <c r="BZ71" s="340" t="str">
        <f>IF(AH71="-","-",VLOOKUP($A71,KALPit!$A$10:$AY$1193,BZ$9,FALSE)-AH71)</f>
        <v>-</v>
      </c>
      <c r="CA71" s="340" t="str">
        <f>IF(AI71="-","-",VLOOKUP($A71,KALPit!$A$10:$AY$1193,CA$9,FALSE)-AI71)</f>
        <v>-</v>
      </c>
      <c r="CB71" s="340" t="str">
        <f>IF(AJ71="-","-",VLOOKUP($A71,KALPit!$A$10:$AY$1193,CB$9,FALSE)-AJ71)</f>
        <v>-</v>
      </c>
      <c r="CC71" s="340" t="str">
        <f>IF(AK71="-","-",VLOOKUP($A71,KALPit!$A$10:$AY$1193,CC$9,FALSE)-AK71)</f>
        <v>-</v>
      </c>
      <c r="CD71" s="340" t="str">
        <f>IF(AL71="-","-",VLOOKUP($A71,KALPit!$A$10:$AY$1193,CD$9,FALSE)-AL71)</f>
        <v>-</v>
      </c>
      <c r="CE71" s="340" t="str">
        <f>IF(AM71="-","-",VLOOKUP($A71,KALPit!$A$10:$AY$1193,CE$9,FALSE)-AM71)</f>
        <v>-</v>
      </c>
      <c r="CF71" s="340" t="str">
        <f>IF(AN71="-","-",VLOOKUP($A71,KALPit!$A$10:$AY$1193,CF$9,FALSE)-AN71)</f>
        <v>-</v>
      </c>
      <c r="CG71" s="340" t="str">
        <f>IF(AO71="-","-",VLOOKUP($A71,KALPit!$A$10:$AY$1193,CG$9,FALSE)-AO71)</f>
        <v>-</v>
      </c>
      <c r="CH71" s="340" t="str">
        <f>IF(AP71="-","-",VLOOKUP($A71,KALPit!$A$10:$AY$1193,CH$9,FALSE)-AP71)</f>
        <v>-</v>
      </c>
      <c r="CI71" s="340" t="str">
        <f>IF(AQ71="-","-",VLOOKUP($A71,KALPit!$A$10:$AY$1193,CI$9,FALSE)-AQ71)</f>
        <v>-</v>
      </c>
      <c r="CJ71" s="340" t="str">
        <f>IF(AR71="-","-",VLOOKUP($A71,KALPit!$A$10:$AY$1193,CJ$9,FALSE)-AR71)</f>
        <v>-</v>
      </c>
      <c r="CK71" s="340" t="str">
        <f>IF(AS71="-","-",VLOOKUP($A71,KALPit!$A$10:$AY$1193,CK$9,FALSE)-AS71)</f>
        <v>-</v>
      </c>
      <c r="CL71" s="340" t="str">
        <f>IF(AT71="-","-",VLOOKUP($A71,KALPit!$A$10:$AY$1193,CL$9,FALSE)-AT71)</f>
        <v>-</v>
      </c>
      <c r="CM71">
        <f t="shared" ref="CM71:CM72" si="35">SUM(BI71:CL71)</f>
        <v>5</v>
      </c>
    </row>
    <row r="72" spans="1:91" x14ac:dyDescent="0.25">
      <c r="A72" s="339" t="str">
        <f t="shared" si="14"/>
        <v>Andrew Wight</v>
      </c>
      <c r="B72" s="339"/>
      <c r="C72" s="339"/>
      <c r="D72" s="339" t="str">
        <f t="shared" si="15"/>
        <v>K</v>
      </c>
      <c r="E72" t="s">
        <v>13</v>
      </c>
      <c r="F72" t="s">
        <v>749</v>
      </c>
      <c r="G72" s="339" t="s">
        <v>750</v>
      </c>
      <c r="H72" t="s">
        <v>531</v>
      </c>
      <c r="I72" t="s">
        <v>295</v>
      </c>
      <c r="J72" s="3">
        <v>19</v>
      </c>
      <c r="K72" t="s">
        <v>93</v>
      </c>
      <c r="L72" t="s">
        <v>94</v>
      </c>
      <c r="M72" t="s">
        <v>40</v>
      </c>
      <c r="N72" s="3" t="s">
        <v>40</v>
      </c>
      <c r="O72" t="s">
        <v>213</v>
      </c>
      <c r="P72" t="s">
        <v>214</v>
      </c>
      <c r="Q72" s="3">
        <v>3</v>
      </c>
      <c r="R72">
        <v>1</v>
      </c>
      <c r="S72">
        <v>1</v>
      </c>
      <c r="T72" s="3">
        <v>6</v>
      </c>
      <c r="U72">
        <v>1</v>
      </c>
      <c r="V72">
        <v>4</v>
      </c>
      <c r="W72" t="s">
        <v>35</v>
      </c>
      <c r="X72" t="s">
        <v>35</v>
      </c>
      <c r="Y72">
        <v>1</v>
      </c>
      <c r="Z72">
        <v>3</v>
      </c>
      <c r="AA72">
        <v>4</v>
      </c>
      <c r="AB72">
        <v>8</v>
      </c>
      <c r="AC72" t="s">
        <v>35</v>
      </c>
      <c r="AD72" t="s">
        <v>35</v>
      </c>
      <c r="AE72" t="s">
        <v>35</v>
      </c>
      <c r="AF72" t="s">
        <v>35</v>
      </c>
      <c r="AG72" t="s">
        <v>35</v>
      </c>
      <c r="AH72" t="s">
        <v>35</v>
      </c>
      <c r="AI72">
        <v>4</v>
      </c>
      <c r="AJ72">
        <v>5</v>
      </c>
      <c r="AK72" t="s">
        <v>35</v>
      </c>
      <c r="AL72" t="s">
        <v>35</v>
      </c>
      <c r="AM72" t="s">
        <v>35</v>
      </c>
      <c r="AN72" t="s">
        <v>35</v>
      </c>
      <c r="AO72" t="s">
        <v>35</v>
      </c>
      <c r="AP72" t="s">
        <v>35</v>
      </c>
      <c r="AQ72" t="s">
        <v>35</v>
      </c>
      <c r="AR72" s="3" t="s">
        <v>35</v>
      </c>
      <c r="AS72" t="s">
        <v>35</v>
      </c>
      <c r="AT72" t="s">
        <v>35</v>
      </c>
      <c r="AU72" s="3" t="s">
        <v>459</v>
      </c>
      <c r="AV72">
        <v>9</v>
      </c>
      <c r="AW72" s="3" t="s">
        <v>453</v>
      </c>
      <c r="AX72" t="s">
        <v>35</v>
      </c>
      <c r="AY72" s="5">
        <v>0</v>
      </c>
      <c r="AZ72" s="6">
        <f t="shared" si="26"/>
        <v>1.9166666666666667</v>
      </c>
      <c r="BA72" s="9" t="str">
        <f t="shared" si="27"/>
        <v>Minors</v>
      </c>
      <c r="BB72" s="9">
        <f t="shared" si="28"/>
        <v>4.1666666666666661</v>
      </c>
      <c r="BC72" s="9" t="str">
        <f t="shared" si="29"/>
        <v>Bench</v>
      </c>
      <c r="BD72" s="9">
        <f t="shared" si="30"/>
        <v>4.1666666666666661</v>
      </c>
      <c r="BE72" s="9" t="str">
        <f t="shared" si="31"/>
        <v>Bench</v>
      </c>
      <c r="BF72" s="77">
        <f t="shared" si="32"/>
        <v>3</v>
      </c>
      <c r="BG72" s="76">
        <f t="shared" si="33"/>
        <v>0.5</v>
      </c>
      <c r="BH72" s="339" t="str">
        <f t="shared" si="34"/>
        <v/>
      </c>
      <c r="BI72" s="340">
        <f>IF(Q72="-","-",VLOOKUP($A72,KALPit!$A$10:$AY$1193,BI$9,FALSE)-Q72)</f>
        <v>0</v>
      </c>
      <c r="BJ72" s="340">
        <f>IF(R72="-","-",VLOOKUP($A72,KALPit!$A$10:$AY$1193,BJ$9,FALSE)-R72)</f>
        <v>0</v>
      </c>
      <c r="BK72" s="340">
        <f>IF(S72="-","-",VLOOKUP($A72,KALPit!$A$10:$AY$1193,BK$9,FALSE)-S72)</f>
        <v>0</v>
      </c>
      <c r="BL72" s="340">
        <f>IF(T72="-","-",VLOOKUP($A72,KALPit!$A$10:$AY$1193,BL$9,FALSE)-T72)</f>
        <v>-1</v>
      </c>
      <c r="BM72" s="340">
        <f>IF(U72="-","-",VLOOKUP($A72,KALPit!$A$10:$AY$1193,BM$9,FALSE)-U72)</f>
        <v>0</v>
      </c>
      <c r="BN72" s="340">
        <f>IF(V72="-","-",VLOOKUP($A72,KALPit!$A$10:$AY$1193,BN$9,FALSE)-V72)</f>
        <v>0</v>
      </c>
      <c r="BO72" s="340" t="str">
        <f>IF(W72="-","-",VLOOKUP($A72,KALPit!$A$10:$AY$1193,BO$9,FALSE)-W72)</f>
        <v>-</v>
      </c>
      <c r="BP72" s="340" t="str">
        <f>IF(X72="-","-",VLOOKUP($A72,KALPit!$A$10:$AY$1193,BP$9,FALSE)-X72)</f>
        <v>-</v>
      </c>
      <c r="BQ72" s="340">
        <f>IF(Y72="-","-",VLOOKUP($A72,KALPit!$A$10:$AY$1193,BQ$9,FALSE)-Y72)</f>
        <v>0</v>
      </c>
      <c r="BR72" s="340">
        <f>IF(Z72="-","-",VLOOKUP($A72,KALPit!$A$10:$AY$1193,BR$9,FALSE)-Z72)</f>
        <v>1</v>
      </c>
      <c r="BS72" s="340">
        <f>IF(AA72="-","-",VLOOKUP($A72,KALPit!$A$10:$AY$1193,BS$9,FALSE)-AA72)</f>
        <v>1</v>
      </c>
      <c r="BT72" s="340">
        <f>IF(AB72="-","-",VLOOKUP($A72,KALPit!$A$10:$AY$1193,BT$9,FALSE)-AB72)</f>
        <v>0</v>
      </c>
      <c r="BU72" s="340" t="str">
        <f>IF(AC72="-","-",VLOOKUP($A72,KALPit!$A$10:$AY$1193,BU$9,FALSE)-AC72)</f>
        <v>-</v>
      </c>
      <c r="BV72" s="340" t="str">
        <f>IF(AD72="-","-",VLOOKUP($A72,KALPit!$A$10:$AY$1193,BV$9,FALSE)-AD72)</f>
        <v>-</v>
      </c>
      <c r="BW72" s="340" t="str">
        <f>IF(AE72="-","-",VLOOKUP($A72,KALPit!$A$10:$AY$1193,BW$9,FALSE)-AE72)</f>
        <v>-</v>
      </c>
      <c r="BX72" s="340" t="str">
        <f>IF(AF72="-","-",VLOOKUP($A72,KALPit!$A$10:$AY$1193,BX$9,FALSE)-AF72)</f>
        <v>-</v>
      </c>
      <c r="BY72" s="340" t="str">
        <f>IF(AG72="-","-",VLOOKUP($A72,KALPit!$A$10:$AY$1193,BY$9,FALSE)-AG72)</f>
        <v>-</v>
      </c>
      <c r="BZ72" s="340" t="str">
        <f>IF(AH72="-","-",VLOOKUP($A72,KALPit!$A$10:$AY$1193,BZ$9,FALSE)-AH72)</f>
        <v>-</v>
      </c>
      <c r="CA72" s="340">
        <f>IF(AI72="-","-",VLOOKUP($A72,KALPit!$A$10:$AY$1193,CA$9,FALSE)-AI72)</f>
        <v>1</v>
      </c>
      <c r="CB72" s="340">
        <f>IF(AJ72="-","-",VLOOKUP($A72,KALPit!$A$10:$AY$1193,CB$9,FALSE)-AJ72)</f>
        <v>1</v>
      </c>
      <c r="CC72" s="340" t="str">
        <f>IF(AK72="-","-",VLOOKUP($A72,KALPit!$A$10:$AY$1193,CC$9,FALSE)-AK72)</f>
        <v>-</v>
      </c>
      <c r="CD72" s="340" t="str">
        <f>IF(AL72="-","-",VLOOKUP($A72,KALPit!$A$10:$AY$1193,CD$9,FALSE)-AL72)</f>
        <v>-</v>
      </c>
      <c r="CE72" s="340" t="str">
        <f>IF(AM72="-","-",VLOOKUP($A72,KALPit!$A$10:$AY$1193,CE$9,FALSE)-AM72)</f>
        <v>-</v>
      </c>
      <c r="CF72" s="340" t="str">
        <f>IF(AN72="-","-",VLOOKUP($A72,KALPit!$A$10:$AY$1193,CF$9,FALSE)-AN72)</f>
        <v>-</v>
      </c>
      <c r="CG72" s="340" t="str">
        <f>IF(AO72="-","-",VLOOKUP($A72,KALPit!$A$10:$AY$1193,CG$9,FALSE)-AO72)</f>
        <v>-</v>
      </c>
      <c r="CH72" s="340" t="str">
        <f>IF(AP72="-","-",VLOOKUP($A72,KALPit!$A$10:$AY$1193,CH$9,FALSE)-AP72)</f>
        <v>-</v>
      </c>
      <c r="CI72" s="340" t="str">
        <f>IF(AQ72="-","-",VLOOKUP($A72,KALPit!$A$10:$AY$1193,CI$9,FALSE)-AQ72)</f>
        <v>-</v>
      </c>
      <c r="CJ72" s="340" t="str">
        <f>IF(AR72="-","-",VLOOKUP($A72,KALPit!$A$10:$AY$1193,CJ$9,FALSE)-AR72)</f>
        <v>-</v>
      </c>
      <c r="CK72" s="340" t="str">
        <f>IF(AS72="-","-",VLOOKUP($A72,KALPit!$A$10:$AY$1193,CK$9,FALSE)-AS72)</f>
        <v>-</v>
      </c>
      <c r="CL72" s="340" t="str">
        <f>IF(AT72="-","-",VLOOKUP($A72,KALPit!$A$10:$AY$1193,CL$9,FALSE)-AT72)</f>
        <v>-</v>
      </c>
      <c r="CM72" s="339">
        <f t="shared" si="35"/>
        <v>3</v>
      </c>
    </row>
    <row r="73" spans="1:91" x14ac:dyDescent="0.25">
      <c r="A73" s="339" t="str">
        <f t="shared" si="14"/>
        <v>Jeff Young</v>
      </c>
      <c r="B73" s="339"/>
      <c r="C73" s="339"/>
      <c r="D73" s="339" t="str">
        <f t="shared" si="15"/>
        <v>K</v>
      </c>
      <c r="E73" t="s">
        <v>98</v>
      </c>
      <c r="F73" t="s">
        <v>588</v>
      </c>
      <c r="G73" s="339" t="s">
        <v>753</v>
      </c>
      <c r="H73" t="s">
        <v>553</v>
      </c>
      <c r="I73" t="s">
        <v>200</v>
      </c>
      <c r="J73" s="3">
        <v>22</v>
      </c>
      <c r="K73" t="s">
        <v>94</v>
      </c>
      <c r="L73" t="s">
        <v>94</v>
      </c>
      <c r="M73" t="s">
        <v>40</v>
      </c>
      <c r="N73" s="3" t="s">
        <v>40</v>
      </c>
      <c r="O73" t="s">
        <v>215</v>
      </c>
      <c r="P73" t="s">
        <v>213</v>
      </c>
      <c r="Q73" s="3">
        <v>3</v>
      </c>
      <c r="R73">
        <v>2</v>
      </c>
      <c r="S73">
        <v>2</v>
      </c>
      <c r="T73" s="3">
        <v>4</v>
      </c>
      <c r="U73">
        <v>2</v>
      </c>
      <c r="V73">
        <v>2</v>
      </c>
      <c r="W73" t="s">
        <v>35</v>
      </c>
      <c r="X73" t="s">
        <v>35</v>
      </c>
      <c r="Y73">
        <v>4</v>
      </c>
      <c r="Z73">
        <v>5</v>
      </c>
      <c r="AA73">
        <v>3</v>
      </c>
      <c r="AB73">
        <v>4</v>
      </c>
      <c r="AC73">
        <v>4</v>
      </c>
      <c r="AD73">
        <v>5</v>
      </c>
      <c r="AE73" t="s">
        <v>35</v>
      </c>
      <c r="AF73" t="s">
        <v>35</v>
      </c>
      <c r="AG73">
        <v>4</v>
      </c>
      <c r="AH73">
        <v>4</v>
      </c>
      <c r="AI73">
        <v>3</v>
      </c>
      <c r="AJ73">
        <v>4</v>
      </c>
      <c r="AK73" t="s">
        <v>35</v>
      </c>
      <c r="AL73" t="s">
        <v>35</v>
      </c>
      <c r="AM73" t="s">
        <v>35</v>
      </c>
      <c r="AN73" t="s">
        <v>35</v>
      </c>
      <c r="AO73" t="s">
        <v>35</v>
      </c>
      <c r="AP73" t="s">
        <v>35</v>
      </c>
      <c r="AQ73">
        <v>4</v>
      </c>
      <c r="AR73" s="3">
        <v>4</v>
      </c>
      <c r="AS73" t="s">
        <v>35</v>
      </c>
      <c r="AT73" t="s">
        <v>35</v>
      </c>
      <c r="AU73" s="3" t="s">
        <v>5</v>
      </c>
      <c r="AV73">
        <v>8</v>
      </c>
      <c r="AW73" s="3" t="s">
        <v>453</v>
      </c>
      <c r="AX73" t="s">
        <v>35</v>
      </c>
      <c r="AY73" s="5">
        <v>0</v>
      </c>
      <c r="AZ73" s="6">
        <f t="shared" ref="AZ73:AZ85" si="36">AVERAGE(Q73:S73)+0.25*MAX(0,(COUNT(W73,Y73,AA73,AC73,AE73,AG73,AI73,AK73,AM73,AO73,AQ73,AS73)-3))+IF(AW73&gt;0.55,0.25,0)+IF(MAX(W73,Y73,AA73,AC73,AE73,AG73,AI73,AK73,AM73,AO73,AQ73,AS73)&gt;5,0.25,0)</f>
        <v>3.3333333333333335</v>
      </c>
      <c r="BA73" s="9" t="str">
        <f t="shared" ref="BA73:BA85" si="37">IF(AZ73&gt;9,"SuperStar",IF(AZ73&gt;8,"Star",IF(AZ73&gt;6.5,"GoodReg",IF(AZ73&gt;5,"Reg",IF(AZ73&gt;4,"Bench","Minors")))))</f>
        <v>Minors</v>
      </c>
      <c r="BB73" s="9">
        <f t="shared" ref="BB73:BB85" si="38">AVERAGE(T73:V73)+0.25*MAX(0,(COUNT(X73,Z73,AB73,AD73,AF73,AH73,AJ73,AL73,AN73,AP73,AR73,AT73)-3))+IF(AW73&gt;0.55,0.25,0)+IF(MAX(X73,Z73,AB73,AD73,AF73,AH73,AJ73,AL73,AN73,AP73,AR73,AT73)&gt;5,0.25,0)</f>
        <v>3.6666666666666665</v>
      </c>
      <c r="BC73" s="9" t="str">
        <f t="shared" ref="BC73:BC85" si="39">IF(BB73&gt;9,"SuperStar",IF(BB73&gt;8,"Star",IF(BB73&gt;6.5,"GoodReg",IF(BB73&gt;5,"Reg",IF(BB73&gt;4,"Bench","Minors")))))</f>
        <v>Minors</v>
      </c>
      <c r="BD73" s="9">
        <f t="shared" ref="BD73:BD85" si="40">MIN(AZ73+(MAX(0,25-U73))^1.5,BB73)</f>
        <v>3.6666666666666665</v>
      </c>
      <c r="BE73" s="9" t="str">
        <f t="shared" ref="BE73:BE85" si="41">IF(BD73&gt;9,"SuperStar",IF(BD73&gt;8,"Star",IF(BD73&gt;6.5,"GoodReg",IF(BD73&gt;5,"Reg",IF(BD73&gt;4,"Bench","Minors")))))</f>
        <v>Minors</v>
      </c>
      <c r="BF73" s="77">
        <f t="shared" ref="BF73:BF85" si="42">COUNT(W73:AT73)/2</f>
        <v>6</v>
      </c>
      <c r="BG73" s="76">
        <f t="shared" ref="BG73:BG85" si="43">COUNTIF(W73:AT73,"&gt;5")/2</f>
        <v>0</v>
      </c>
      <c r="BH73" s="339" t="str">
        <f t="shared" ref="BH73:BH85" si="44">IF(AY73=1,"Yes","")</f>
        <v/>
      </c>
      <c r="BI73" s="340">
        <f>IF(Q73="-","-",VLOOKUP($A73,KALPit!$A$10:$AY$1193,BI$9,FALSE)-Q73)</f>
        <v>0</v>
      </c>
      <c r="BJ73" s="340">
        <f>IF(R73="-","-",VLOOKUP($A73,KALPit!$A$10:$AY$1193,BJ$9,FALSE)-R73)</f>
        <v>0</v>
      </c>
      <c r="BK73" s="340">
        <f>IF(S73="-","-",VLOOKUP($A73,KALPit!$A$10:$AY$1193,BK$9,FALSE)-S73)</f>
        <v>0</v>
      </c>
      <c r="BL73" s="340">
        <f>IF(T73="-","-",VLOOKUP($A73,KALPit!$A$10:$AY$1193,BL$9,FALSE)-T73)</f>
        <v>1</v>
      </c>
      <c r="BM73" s="340">
        <f>IF(U73="-","-",VLOOKUP($A73,KALPit!$A$10:$AY$1193,BM$9,FALSE)-U73)</f>
        <v>0</v>
      </c>
      <c r="BN73" s="340">
        <f>IF(V73="-","-",VLOOKUP($A73,KALPit!$A$10:$AY$1193,BN$9,FALSE)-V73)</f>
        <v>1</v>
      </c>
      <c r="BO73" s="340" t="str">
        <f>IF(W73="-","-",VLOOKUP($A73,KALPit!$A$10:$AY$1193,BO$9,FALSE)-W73)</f>
        <v>-</v>
      </c>
      <c r="BP73" s="340" t="str">
        <f>IF(X73="-","-",VLOOKUP($A73,KALPit!$A$10:$AY$1193,BP$9,FALSE)-X73)</f>
        <v>-</v>
      </c>
      <c r="BQ73" s="340">
        <f>IF(Y73="-","-",VLOOKUP($A73,KALPit!$A$10:$AY$1193,BQ$9,FALSE)-Y73)</f>
        <v>0</v>
      </c>
      <c r="BR73" s="340">
        <f>IF(Z73="-","-",VLOOKUP($A73,KALPit!$A$10:$AY$1193,BR$9,FALSE)-Z73)</f>
        <v>-1</v>
      </c>
      <c r="BS73" s="340">
        <f>IF(AA73="-","-",VLOOKUP($A73,KALPit!$A$10:$AY$1193,BS$9,FALSE)-AA73)</f>
        <v>0</v>
      </c>
      <c r="BT73" s="340">
        <f>IF(AB73="-","-",VLOOKUP($A73,KALPit!$A$10:$AY$1193,BT$9,FALSE)-AB73)</f>
        <v>1</v>
      </c>
      <c r="BU73" s="340">
        <f>IF(AC73="-","-",VLOOKUP($A73,KALPit!$A$10:$AY$1193,BU$9,FALSE)-AC73)</f>
        <v>0</v>
      </c>
      <c r="BV73" s="340">
        <f>IF(AD73="-","-",VLOOKUP($A73,KALPit!$A$10:$AY$1193,BV$9,FALSE)-AD73)</f>
        <v>1</v>
      </c>
      <c r="BW73" s="340" t="str">
        <f>IF(AE73="-","-",VLOOKUP($A73,KALPit!$A$10:$AY$1193,BW$9,FALSE)-AE73)</f>
        <v>-</v>
      </c>
      <c r="BX73" s="340" t="str">
        <f>IF(AF73="-","-",VLOOKUP($A73,KALPit!$A$10:$AY$1193,BX$9,FALSE)-AF73)</f>
        <v>-</v>
      </c>
      <c r="BY73" s="340">
        <f>IF(AG73="-","-",VLOOKUP($A73,KALPit!$A$10:$AY$1193,BY$9,FALSE)-AG73)</f>
        <v>0</v>
      </c>
      <c r="BZ73" s="340">
        <f>IF(AH73="-","-",VLOOKUP($A73,KALPit!$A$10:$AY$1193,BZ$9,FALSE)-AH73)</f>
        <v>1</v>
      </c>
      <c r="CA73" s="340">
        <f>IF(AI73="-","-",VLOOKUP($A73,KALPit!$A$10:$AY$1193,CA$9,FALSE)-AI73)</f>
        <v>0</v>
      </c>
      <c r="CB73" s="340">
        <f>IF(AJ73="-","-",VLOOKUP($A73,KALPit!$A$10:$AY$1193,CB$9,FALSE)-AJ73)</f>
        <v>0</v>
      </c>
      <c r="CC73" s="340" t="str">
        <f>IF(AK73="-","-",VLOOKUP($A73,KALPit!$A$10:$AY$1193,CC$9,FALSE)-AK73)</f>
        <v>-</v>
      </c>
      <c r="CD73" s="340" t="str">
        <f>IF(AL73="-","-",VLOOKUP($A73,KALPit!$A$10:$AY$1193,CD$9,FALSE)-AL73)</f>
        <v>-</v>
      </c>
      <c r="CE73" s="340" t="str">
        <f>IF(AM73="-","-",VLOOKUP($A73,KALPit!$A$10:$AY$1193,CE$9,FALSE)-AM73)</f>
        <v>-</v>
      </c>
      <c r="CF73" s="340" t="str">
        <f>IF(AN73="-","-",VLOOKUP($A73,KALPit!$A$10:$AY$1193,CF$9,FALSE)-AN73)</f>
        <v>-</v>
      </c>
      <c r="CG73" s="340" t="str">
        <f>IF(AO73="-","-",VLOOKUP($A73,KALPit!$A$10:$AY$1193,CG$9,FALSE)-AO73)</f>
        <v>-</v>
      </c>
      <c r="CH73" s="340" t="str">
        <f>IF(AP73="-","-",VLOOKUP($A73,KALPit!$A$10:$AY$1193,CH$9,FALSE)-AP73)</f>
        <v>-</v>
      </c>
      <c r="CI73" s="340">
        <f>IF(AQ73="-","-",VLOOKUP($A73,KALPit!$A$10:$AY$1193,CI$9,FALSE)-AQ73)</f>
        <v>0</v>
      </c>
      <c r="CJ73" s="340">
        <f>IF(AR73="-","-",VLOOKUP($A73,KALPit!$A$10:$AY$1193,CJ$9,FALSE)-AR73)</f>
        <v>0</v>
      </c>
      <c r="CK73" s="340" t="str">
        <f>IF(AS73="-","-",VLOOKUP($A73,KALPit!$A$10:$AY$1193,CK$9,FALSE)-AS73)</f>
        <v>-</v>
      </c>
      <c r="CL73" s="340" t="str">
        <f>IF(AT73="-","-",VLOOKUP($A73,KALPit!$A$10:$AY$1193,CL$9,FALSE)-AT73)</f>
        <v>-</v>
      </c>
      <c r="CM73" s="339">
        <f t="shared" ref="CM73:CM85" si="45">SUM(BI73:CL73)</f>
        <v>4</v>
      </c>
    </row>
    <row r="74" spans="1:91" x14ac:dyDescent="0.25">
      <c r="A74" s="339" t="str">
        <f t="shared" si="14"/>
        <v>Francisco Aguilera</v>
      </c>
      <c r="B74" s="339"/>
      <c r="C74" s="339"/>
      <c r="D74" s="339" t="str">
        <f t="shared" si="15"/>
        <v>K</v>
      </c>
      <c r="E74" t="s">
        <v>98</v>
      </c>
      <c r="F74" t="s">
        <v>526</v>
      </c>
      <c r="G74" s="339" t="s">
        <v>527</v>
      </c>
      <c r="H74" t="s">
        <v>531</v>
      </c>
      <c r="I74" t="s">
        <v>295</v>
      </c>
      <c r="J74" s="3">
        <v>19</v>
      </c>
      <c r="K74" t="s">
        <v>94</v>
      </c>
      <c r="L74" t="s">
        <v>93</v>
      </c>
      <c r="M74" t="s">
        <v>40</v>
      </c>
      <c r="N74" s="3" t="s">
        <v>40</v>
      </c>
      <c r="O74" t="s">
        <v>215</v>
      </c>
      <c r="P74" t="s">
        <v>214</v>
      </c>
      <c r="Q74" s="3">
        <v>2</v>
      </c>
      <c r="R74">
        <v>1</v>
      </c>
      <c r="S74">
        <v>1</v>
      </c>
      <c r="T74" s="3">
        <v>3</v>
      </c>
      <c r="U74">
        <v>2</v>
      </c>
      <c r="V74">
        <v>3</v>
      </c>
      <c r="W74">
        <v>4</v>
      </c>
      <c r="X74">
        <v>5</v>
      </c>
      <c r="Y74" t="s">
        <v>35</v>
      </c>
      <c r="Z74" t="s">
        <v>35</v>
      </c>
      <c r="AA74">
        <v>3</v>
      </c>
      <c r="AB74">
        <v>4</v>
      </c>
      <c r="AC74" t="s">
        <v>35</v>
      </c>
      <c r="AD74" t="s">
        <v>35</v>
      </c>
      <c r="AE74" t="s">
        <v>35</v>
      </c>
      <c r="AF74" t="s">
        <v>35</v>
      </c>
      <c r="AG74" t="s">
        <v>35</v>
      </c>
      <c r="AH74" t="s">
        <v>35</v>
      </c>
      <c r="AI74" t="s">
        <v>35</v>
      </c>
      <c r="AJ74" t="s">
        <v>35</v>
      </c>
      <c r="AK74" t="s">
        <v>35</v>
      </c>
      <c r="AL74" t="s">
        <v>35</v>
      </c>
      <c r="AM74">
        <v>3</v>
      </c>
      <c r="AN74">
        <v>4</v>
      </c>
      <c r="AO74" t="s">
        <v>35</v>
      </c>
      <c r="AP74" t="s">
        <v>35</v>
      </c>
      <c r="AQ74" t="s">
        <v>35</v>
      </c>
      <c r="AR74" s="3" t="s">
        <v>35</v>
      </c>
      <c r="AS74" t="s">
        <v>35</v>
      </c>
      <c r="AT74" t="s">
        <v>35</v>
      </c>
      <c r="AU74" s="3" t="s">
        <v>456</v>
      </c>
      <c r="AV74">
        <v>7</v>
      </c>
      <c r="AW74" s="3" t="s">
        <v>455</v>
      </c>
      <c r="AX74" t="s">
        <v>35</v>
      </c>
      <c r="AY74" s="5">
        <v>0</v>
      </c>
      <c r="AZ74" s="6">
        <f t="shared" si="36"/>
        <v>1.5833333333333333</v>
      </c>
      <c r="BA74" s="9" t="str">
        <f t="shared" si="37"/>
        <v>Minors</v>
      </c>
      <c r="BB74" s="9">
        <f t="shared" si="38"/>
        <v>2.9166666666666665</v>
      </c>
      <c r="BC74" s="9" t="str">
        <f t="shared" si="39"/>
        <v>Minors</v>
      </c>
      <c r="BD74" s="9">
        <f t="shared" si="40"/>
        <v>2.9166666666666665</v>
      </c>
      <c r="BE74" s="9" t="str">
        <f t="shared" si="41"/>
        <v>Minors</v>
      </c>
      <c r="BF74" s="77">
        <f t="shared" si="42"/>
        <v>3</v>
      </c>
      <c r="BG74" s="76">
        <f t="shared" si="43"/>
        <v>0</v>
      </c>
      <c r="BH74" s="339" t="str">
        <f t="shared" si="44"/>
        <v/>
      </c>
      <c r="BI74" s="340">
        <f>IF(Q74="-","-",VLOOKUP($A74,KALPit!$A$10:$AY$1193,BI$9,FALSE)-Q74)</f>
        <v>1</v>
      </c>
      <c r="BJ74" s="340">
        <f>IF(R74="-","-",VLOOKUP($A74,KALPit!$A$10:$AY$1193,BJ$9,FALSE)-R74)</f>
        <v>0</v>
      </c>
      <c r="BK74" s="340">
        <f>IF(S74="-","-",VLOOKUP($A74,KALPit!$A$10:$AY$1193,BK$9,FALSE)-S74)</f>
        <v>0</v>
      </c>
      <c r="BL74" s="340">
        <f>IF(T74="-","-",VLOOKUP($A74,KALPit!$A$10:$AY$1193,BL$9,FALSE)-T74)</f>
        <v>1</v>
      </c>
      <c r="BM74" s="340">
        <f>IF(U74="-","-",VLOOKUP($A74,KALPit!$A$10:$AY$1193,BM$9,FALSE)-U74)</f>
        <v>0</v>
      </c>
      <c r="BN74" s="340">
        <f>IF(V74="-","-",VLOOKUP($A74,KALPit!$A$10:$AY$1193,BN$9,FALSE)-V74)</f>
        <v>0</v>
      </c>
      <c r="BO74" s="340">
        <f>IF(W74="-","-",VLOOKUP($A74,KALPit!$A$10:$AY$1193,BO$9,FALSE)-W74)</f>
        <v>1</v>
      </c>
      <c r="BP74" s="340">
        <f>IF(X74="-","-",VLOOKUP($A74,KALPit!$A$10:$AY$1193,BP$9,FALSE)-X74)</f>
        <v>0</v>
      </c>
      <c r="BQ74" s="340" t="str">
        <f>IF(Y74="-","-",VLOOKUP($A74,KALPit!$A$10:$AY$1193,BQ$9,FALSE)-Y74)</f>
        <v>-</v>
      </c>
      <c r="BR74" s="340" t="str">
        <f>IF(Z74="-","-",VLOOKUP($A74,KALPit!$A$10:$AY$1193,BR$9,FALSE)-Z74)</f>
        <v>-</v>
      </c>
      <c r="BS74" s="340">
        <f>IF(AA74="-","-",VLOOKUP($A74,KALPit!$A$10:$AY$1193,BS$9,FALSE)-AA74)</f>
        <v>1</v>
      </c>
      <c r="BT74" s="340">
        <f>IF(AB74="-","-",VLOOKUP($A74,KALPit!$A$10:$AY$1193,BT$9,FALSE)-AB74)</f>
        <v>0</v>
      </c>
      <c r="BU74" s="340" t="str">
        <f>IF(AC74="-","-",VLOOKUP($A74,KALPit!$A$10:$AY$1193,BU$9,FALSE)-AC74)</f>
        <v>-</v>
      </c>
      <c r="BV74" s="340" t="str">
        <f>IF(AD74="-","-",VLOOKUP($A74,KALPit!$A$10:$AY$1193,BV$9,FALSE)-AD74)</f>
        <v>-</v>
      </c>
      <c r="BW74" s="340" t="str">
        <f>IF(AE74="-","-",VLOOKUP($A74,KALPit!$A$10:$AY$1193,BW$9,FALSE)-AE74)</f>
        <v>-</v>
      </c>
      <c r="BX74" s="340" t="str">
        <f>IF(AF74="-","-",VLOOKUP($A74,KALPit!$A$10:$AY$1193,BX$9,FALSE)-AF74)</f>
        <v>-</v>
      </c>
      <c r="BY74" s="340" t="str">
        <f>IF(AG74="-","-",VLOOKUP($A74,KALPit!$A$10:$AY$1193,BY$9,FALSE)-AG74)</f>
        <v>-</v>
      </c>
      <c r="BZ74" s="340" t="str">
        <f>IF(AH74="-","-",VLOOKUP($A74,KALPit!$A$10:$AY$1193,BZ$9,FALSE)-AH74)</f>
        <v>-</v>
      </c>
      <c r="CA74" s="340" t="str">
        <f>IF(AI74="-","-",VLOOKUP($A74,KALPit!$A$10:$AY$1193,CA$9,FALSE)-AI74)</f>
        <v>-</v>
      </c>
      <c r="CB74" s="340" t="str">
        <f>IF(AJ74="-","-",VLOOKUP($A74,KALPit!$A$10:$AY$1193,CB$9,FALSE)-AJ74)</f>
        <v>-</v>
      </c>
      <c r="CC74" s="340" t="str">
        <f>IF(AK74="-","-",VLOOKUP($A74,KALPit!$A$10:$AY$1193,CC$9,FALSE)-AK74)</f>
        <v>-</v>
      </c>
      <c r="CD74" s="340" t="str">
        <f>IF(AL74="-","-",VLOOKUP($A74,KALPit!$A$10:$AY$1193,CD$9,FALSE)-AL74)</f>
        <v>-</v>
      </c>
      <c r="CE74" s="340">
        <f>IF(AM74="-","-",VLOOKUP($A74,KALPit!$A$10:$AY$1193,CE$9,FALSE)-AM74)</f>
        <v>0</v>
      </c>
      <c r="CF74" s="340">
        <f>IF(AN74="-","-",VLOOKUP($A74,KALPit!$A$10:$AY$1193,CF$9,FALSE)-AN74)</f>
        <v>0</v>
      </c>
      <c r="CG74" s="340" t="str">
        <f>IF(AO74="-","-",VLOOKUP($A74,KALPit!$A$10:$AY$1193,CG$9,FALSE)-AO74)</f>
        <v>-</v>
      </c>
      <c r="CH74" s="340" t="str">
        <f>IF(AP74="-","-",VLOOKUP($A74,KALPit!$A$10:$AY$1193,CH$9,FALSE)-AP74)</f>
        <v>-</v>
      </c>
      <c r="CI74" s="340" t="str">
        <f>IF(AQ74="-","-",VLOOKUP($A74,KALPit!$A$10:$AY$1193,CI$9,FALSE)-AQ74)</f>
        <v>-</v>
      </c>
      <c r="CJ74" s="340" t="str">
        <f>IF(AR74="-","-",VLOOKUP($A74,KALPit!$A$10:$AY$1193,CJ$9,FALSE)-AR74)</f>
        <v>-</v>
      </c>
      <c r="CK74" s="340" t="str">
        <f>IF(AS74="-","-",VLOOKUP($A74,KALPit!$A$10:$AY$1193,CK$9,FALSE)-AS74)</f>
        <v>-</v>
      </c>
      <c r="CL74" s="340" t="str">
        <f>IF(AT74="-","-",VLOOKUP($A74,KALPit!$A$10:$AY$1193,CL$9,FALSE)-AT74)</f>
        <v>-</v>
      </c>
      <c r="CM74" s="339">
        <f t="shared" si="45"/>
        <v>4</v>
      </c>
    </row>
    <row r="75" spans="1:91" x14ac:dyDescent="0.25">
      <c r="A75" s="339" t="str">
        <f t="shared" si="14"/>
        <v>Kevin Baker</v>
      </c>
      <c r="B75" s="339"/>
      <c r="C75" s="339"/>
      <c r="D75" s="339" t="str">
        <f t="shared" si="15"/>
        <v>K</v>
      </c>
      <c r="E75" t="s">
        <v>13</v>
      </c>
      <c r="F75" t="s">
        <v>552</v>
      </c>
      <c r="G75" s="339" t="s">
        <v>551</v>
      </c>
      <c r="H75" t="s">
        <v>531</v>
      </c>
      <c r="I75" t="s">
        <v>295</v>
      </c>
      <c r="J75" s="3">
        <v>21</v>
      </c>
      <c r="K75" t="s">
        <v>93</v>
      </c>
      <c r="L75" t="s">
        <v>93</v>
      </c>
      <c r="M75" t="s">
        <v>40</v>
      </c>
      <c r="N75" s="3" t="s">
        <v>40</v>
      </c>
      <c r="O75" t="s">
        <v>214</v>
      </c>
      <c r="P75" t="s">
        <v>214</v>
      </c>
      <c r="Q75" s="3">
        <v>2</v>
      </c>
      <c r="R75">
        <v>2</v>
      </c>
      <c r="S75">
        <v>1</v>
      </c>
      <c r="T75" s="3">
        <v>2</v>
      </c>
      <c r="U75">
        <v>2</v>
      </c>
      <c r="V75">
        <v>1</v>
      </c>
      <c r="W75">
        <v>4</v>
      </c>
      <c r="X75">
        <v>4</v>
      </c>
      <c r="Y75">
        <v>1</v>
      </c>
      <c r="Z75">
        <v>1</v>
      </c>
      <c r="AA75" t="s">
        <v>35</v>
      </c>
      <c r="AB75" t="s">
        <v>35</v>
      </c>
      <c r="AC75">
        <v>3</v>
      </c>
      <c r="AD75">
        <v>3</v>
      </c>
      <c r="AE75" t="s">
        <v>35</v>
      </c>
      <c r="AF75" t="s">
        <v>35</v>
      </c>
      <c r="AG75" t="s">
        <v>35</v>
      </c>
      <c r="AH75" t="s">
        <v>35</v>
      </c>
      <c r="AI75" t="s">
        <v>35</v>
      </c>
      <c r="AJ75" t="s">
        <v>35</v>
      </c>
      <c r="AK75" t="s">
        <v>35</v>
      </c>
      <c r="AL75" t="s">
        <v>35</v>
      </c>
      <c r="AM75" t="s">
        <v>35</v>
      </c>
      <c r="AN75" t="s">
        <v>35</v>
      </c>
      <c r="AO75" t="s">
        <v>35</v>
      </c>
      <c r="AP75" t="s">
        <v>35</v>
      </c>
      <c r="AQ75" t="s">
        <v>35</v>
      </c>
      <c r="AR75" s="3" t="s">
        <v>35</v>
      </c>
      <c r="AS75" t="s">
        <v>35</v>
      </c>
      <c r="AT75" t="s">
        <v>35</v>
      </c>
      <c r="AU75" s="3" t="s">
        <v>1</v>
      </c>
      <c r="AV75">
        <v>8</v>
      </c>
      <c r="AW75" s="3" t="s">
        <v>50</v>
      </c>
      <c r="AX75" t="s">
        <v>35</v>
      </c>
      <c r="AY75" s="5">
        <v>0</v>
      </c>
      <c r="AZ75" s="6">
        <f t="shared" si="36"/>
        <v>1.9166666666666667</v>
      </c>
      <c r="BA75" s="9" t="str">
        <f t="shared" si="37"/>
        <v>Minors</v>
      </c>
      <c r="BB75" s="9">
        <f t="shared" si="38"/>
        <v>1.9166666666666667</v>
      </c>
      <c r="BC75" s="9" t="str">
        <f t="shared" si="39"/>
        <v>Minors</v>
      </c>
      <c r="BD75" s="9">
        <f t="shared" si="40"/>
        <v>1.9166666666666667</v>
      </c>
      <c r="BE75" s="9" t="str">
        <f t="shared" si="41"/>
        <v>Minors</v>
      </c>
      <c r="BF75" s="77">
        <f t="shared" si="42"/>
        <v>3</v>
      </c>
      <c r="BG75" s="76">
        <f t="shared" si="43"/>
        <v>0</v>
      </c>
      <c r="BH75" s="339" t="str">
        <f t="shared" si="44"/>
        <v/>
      </c>
      <c r="BI75" s="340" t="e">
        <f>IF(Q75="-","-",VLOOKUP($A75,KALPit!$A$10:$AY$1193,BI$9,FALSE)-Q75)</f>
        <v>#N/A</v>
      </c>
      <c r="BJ75" s="340" t="e">
        <f>IF(R75="-","-",VLOOKUP($A75,KALPit!$A$10:$AY$1193,BJ$9,FALSE)-R75)</f>
        <v>#N/A</v>
      </c>
      <c r="BK75" s="340" t="e">
        <f>IF(S75="-","-",VLOOKUP($A75,KALPit!$A$10:$AY$1193,BK$9,FALSE)-S75)</f>
        <v>#N/A</v>
      </c>
      <c r="BL75" s="340" t="e">
        <f>IF(T75="-","-",VLOOKUP($A75,KALPit!$A$10:$AY$1193,BL$9,FALSE)-T75)</f>
        <v>#N/A</v>
      </c>
      <c r="BM75" s="340" t="e">
        <f>IF(U75="-","-",VLOOKUP($A75,KALPit!$A$10:$AY$1193,BM$9,FALSE)-U75)</f>
        <v>#N/A</v>
      </c>
      <c r="BN75" s="340" t="e">
        <f>IF(V75="-","-",VLOOKUP($A75,KALPit!$A$10:$AY$1193,BN$9,FALSE)-V75)</f>
        <v>#N/A</v>
      </c>
      <c r="BO75" s="340" t="e">
        <f>IF(W75="-","-",VLOOKUP($A75,KALPit!$A$10:$AY$1193,BO$9,FALSE)-W75)</f>
        <v>#N/A</v>
      </c>
      <c r="BP75" s="340" t="e">
        <f>IF(X75="-","-",VLOOKUP($A75,KALPit!$A$10:$AY$1193,BP$9,FALSE)-X75)</f>
        <v>#N/A</v>
      </c>
      <c r="BQ75" s="340" t="e">
        <f>IF(Y75="-","-",VLOOKUP($A75,KALPit!$A$10:$AY$1193,BQ$9,FALSE)-Y75)</f>
        <v>#N/A</v>
      </c>
      <c r="BR75" s="340" t="e">
        <f>IF(Z75="-","-",VLOOKUP($A75,KALPit!$A$10:$AY$1193,BR$9,FALSE)-Z75)</f>
        <v>#N/A</v>
      </c>
      <c r="BS75" s="340" t="str">
        <f>IF(AA75="-","-",VLOOKUP($A75,KALPit!$A$10:$AY$1193,BS$9,FALSE)-AA75)</f>
        <v>-</v>
      </c>
      <c r="BT75" s="340" t="str">
        <f>IF(AB75="-","-",VLOOKUP($A75,KALPit!$A$10:$AY$1193,BT$9,FALSE)-AB75)</f>
        <v>-</v>
      </c>
      <c r="BU75" s="340" t="e">
        <f>IF(AC75="-","-",VLOOKUP($A75,KALPit!$A$10:$AY$1193,BU$9,FALSE)-AC75)</f>
        <v>#N/A</v>
      </c>
      <c r="BV75" s="340" t="e">
        <f>IF(AD75="-","-",VLOOKUP($A75,KALPit!$A$10:$AY$1193,BV$9,FALSE)-AD75)</f>
        <v>#N/A</v>
      </c>
      <c r="BW75" s="340" t="str">
        <f>IF(AE75="-","-",VLOOKUP($A75,KALPit!$A$10:$AY$1193,BW$9,FALSE)-AE75)</f>
        <v>-</v>
      </c>
      <c r="BX75" s="340" t="str">
        <f>IF(AF75="-","-",VLOOKUP($A75,KALPit!$A$10:$AY$1193,BX$9,FALSE)-AF75)</f>
        <v>-</v>
      </c>
      <c r="BY75" s="340" t="str">
        <f>IF(AG75="-","-",VLOOKUP($A75,KALPit!$A$10:$AY$1193,BY$9,FALSE)-AG75)</f>
        <v>-</v>
      </c>
      <c r="BZ75" s="340" t="str">
        <f>IF(AH75="-","-",VLOOKUP($A75,KALPit!$A$10:$AY$1193,BZ$9,FALSE)-AH75)</f>
        <v>-</v>
      </c>
      <c r="CA75" s="340" t="str">
        <f>IF(AI75="-","-",VLOOKUP($A75,KALPit!$A$10:$AY$1193,CA$9,FALSE)-AI75)</f>
        <v>-</v>
      </c>
      <c r="CB75" s="340" t="str">
        <f>IF(AJ75="-","-",VLOOKUP($A75,KALPit!$A$10:$AY$1193,CB$9,FALSE)-AJ75)</f>
        <v>-</v>
      </c>
      <c r="CC75" s="340" t="str">
        <f>IF(AK75="-","-",VLOOKUP($A75,KALPit!$A$10:$AY$1193,CC$9,FALSE)-AK75)</f>
        <v>-</v>
      </c>
      <c r="CD75" s="340" t="str">
        <f>IF(AL75="-","-",VLOOKUP($A75,KALPit!$A$10:$AY$1193,CD$9,FALSE)-AL75)</f>
        <v>-</v>
      </c>
      <c r="CE75" s="340" t="str">
        <f>IF(AM75="-","-",VLOOKUP($A75,KALPit!$A$10:$AY$1193,CE$9,FALSE)-AM75)</f>
        <v>-</v>
      </c>
      <c r="CF75" s="340" t="str">
        <f>IF(AN75="-","-",VLOOKUP($A75,KALPit!$A$10:$AY$1193,CF$9,FALSE)-AN75)</f>
        <v>-</v>
      </c>
      <c r="CG75" s="340" t="str">
        <f>IF(AO75="-","-",VLOOKUP($A75,KALPit!$A$10:$AY$1193,CG$9,FALSE)-AO75)</f>
        <v>-</v>
      </c>
      <c r="CH75" s="340" t="str">
        <f>IF(AP75="-","-",VLOOKUP($A75,KALPit!$A$10:$AY$1193,CH$9,FALSE)-AP75)</f>
        <v>-</v>
      </c>
      <c r="CI75" s="340" t="str">
        <f>IF(AQ75="-","-",VLOOKUP($A75,KALPit!$A$10:$AY$1193,CI$9,FALSE)-AQ75)</f>
        <v>-</v>
      </c>
      <c r="CJ75" s="340" t="str">
        <f>IF(AR75="-","-",VLOOKUP($A75,KALPit!$A$10:$AY$1193,CJ$9,FALSE)-AR75)</f>
        <v>-</v>
      </c>
      <c r="CK75" s="340" t="str">
        <f>IF(AS75="-","-",VLOOKUP($A75,KALPit!$A$10:$AY$1193,CK$9,FALSE)-AS75)</f>
        <v>-</v>
      </c>
      <c r="CL75" s="340" t="str">
        <f>IF(AT75="-","-",VLOOKUP($A75,KALPit!$A$10:$AY$1193,CL$9,FALSE)-AT75)</f>
        <v>-</v>
      </c>
      <c r="CM75" s="339" t="e">
        <f t="shared" si="45"/>
        <v>#N/A</v>
      </c>
    </row>
    <row r="76" spans="1:91" x14ac:dyDescent="0.25">
      <c r="A76" s="339" t="str">
        <f t="shared" ref="A76:A139" si="46">F76&amp;" "&amp;G76</f>
        <v>Luis Chávez</v>
      </c>
      <c r="B76" s="339"/>
      <c r="C76" s="339"/>
      <c r="D76" s="339" t="str">
        <f t="shared" ref="D76:D139" si="47">IF(OR(O76&gt;7,AND(O76&gt;4,P76&gt;5)),"K","T")</f>
        <v>K</v>
      </c>
      <c r="E76" t="s">
        <v>13</v>
      </c>
      <c r="F76" t="s">
        <v>573</v>
      </c>
      <c r="G76" s="339" t="s">
        <v>572</v>
      </c>
      <c r="H76" t="s">
        <v>531</v>
      </c>
      <c r="I76" t="s">
        <v>295</v>
      </c>
      <c r="J76" s="3">
        <v>22</v>
      </c>
      <c r="K76" t="s">
        <v>94</v>
      </c>
      <c r="L76" t="s">
        <v>94</v>
      </c>
      <c r="M76" t="s">
        <v>40</v>
      </c>
      <c r="N76" s="3" t="s">
        <v>40</v>
      </c>
      <c r="O76" t="s">
        <v>215</v>
      </c>
      <c r="P76" t="s">
        <v>214</v>
      </c>
      <c r="Q76" s="3">
        <v>2</v>
      </c>
      <c r="R76">
        <v>1</v>
      </c>
      <c r="S76">
        <v>2</v>
      </c>
      <c r="T76" s="3">
        <v>3</v>
      </c>
      <c r="U76">
        <v>2</v>
      </c>
      <c r="V76">
        <v>5</v>
      </c>
      <c r="W76">
        <v>4</v>
      </c>
      <c r="X76">
        <v>4</v>
      </c>
      <c r="Y76">
        <v>3</v>
      </c>
      <c r="Z76">
        <v>4</v>
      </c>
      <c r="AA76" t="s">
        <v>35</v>
      </c>
      <c r="AB76" t="s">
        <v>35</v>
      </c>
      <c r="AC76">
        <v>3</v>
      </c>
      <c r="AD76">
        <v>4</v>
      </c>
      <c r="AE76" t="s">
        <v>35</v>
      </c>
      <c r="AF76" t="s">
        <v>35</v>
      </c>
      <c r="AG76" t="s">
        <v>35</v>
      </c>
      <c r="AH76" t="s">
        <v>35</v>
      </c>
      <c r="AI76">
        <v>3</v>
      </c>
      <c r="AJ76">
        <v>4</v>
      </c>
      <c r="AK76">
        <v>3</v>
      </c>
      <c r="AL76">
        <v>4</v>
      </c>
      <c r="AM76">
        <v>2</v>
      </c>
      <c r="AN76">
        <v>5</v>
      </c>
      <c r="AO76" t="s">
        <v>35</v>
      </c>
      <c r="AP76" t="s">
        <v>35</v>
      </c>
      <c r="AQ76" t="s">
        <v>35</v>
      </c>
      <c r="AR76" s="3" t="s">
        <v>35</v>
      </c>
      <c r="AS76" t="s">
        <v>35</v>
      </c>
      <c r="AT76" t="s">
        <v>35</v>
      </c>
      <c r="AU76" s="3" t="s">
        <v>456</v>
      </c>
      <c r="AV76">
        <v>5</v>
      </c>
      <c r="AW76" s="3" t="s">
        <v>455</v>
      </c>
      <c r="AX76" t="s">
        <v>35</v>
      </c>
      <c r="AY76" s="5">
        <v>0</v>
      </c>
      <c r="AZ76" s="6">
        <f t="shared" si="36"/>
        <v>2.666666666666667</v>
      </c>
      <c r="BA76" s="9" t="str">
        <f t="shared" si="37"/>
        <v>Minors</v>
      </c>
      <c r="BB76" s="9">
        <f t="shared" si="38"/>
        <v>4.3333333333333339</v>
      </c>
      <c r="BC76" s="9" t="str">
        <f t="shared" si="39"/>
        <v>Bench</v>
      </c>
      <c r="BD76" s="9">
        <f t="shared" si="40"/>
        <v>4.3333333333333339</v>
      </c>
      <c r="BE76" s="9" t="str">
        <f t="shared" si="41"/>
        <v>Bench</v>
      </c>
      <c r="BF76" s="77">
        <f t="shared" si="42"/>
        <v>6</v>
      </c>
      <c r="BG76" s="76">
        <f t="shared" si="43"/>
        <v>0</v>
      </c>
      <c r="BH76" s="339" t="str">
        <f t="shared" si="44"/>
        <v/>
      </c>
      <c r="BI76" s="340" t="e">
        <f>IF(Q76="-","-",VLOOKUP($A76,KALPit!$A$10:$AY$1193,BI$9,FALSE)-Q76)</f>
        <v>#N/A</v>
      </c>
      <c r="BJ76" s="340" t="e">
        <f>IF(R76="-","-",VLOOKUP($A76,KALPit!$A$10:$AY$1193,BJ$9,FALSE)-R76)</f>
        <v>#N/A</v>
      </c>
      <c r="BK76" s="340" t="e">
        <f>IF(S76="-","-",VLOOKUP($A76,KALPit!$A$10:$AY$1193,BK$9,FALSE)-S76)</f>
        <v>#N/A</v>
      </c>
      <c r="BL76" s="340" t="e">
        <f>IF(T76="-","-",VLOOKUP($A76,KALPit!$A$10:$AY$1193,BL$9,FALSE)-T76)</f>
        <v>#N/A</v>
      </c>
      <c r="BM76" s="340" t="e">
        <f>IF(U76="-","-",VLOOKUP($A76,KALPit!$A$10:$AY$1193,BM$9,FALSE)-U76)</f>
        <v>#N/A</v>
      </c>
      <c r="BN76" s="340" t="e">
        <f>IF(V76="-","-",VLOOKUP($A76,KALPit!$A$10:$AY$1193,BN$9,FALSE)-V76)</f>
        <v>#N/A</v>
      </c>
      <c r="BO76" s="340" t="e">
        <f>IF(W76="-","-",VLOOKUP($A76,KALPit!$A$10:$AY$1193,BO$9,FALSE)-W76)</f>
        <v>#N/A</v>
      </c>
      <c r="BP76" s="340" t="e">
        <f>IF(X76="-","-",VLOOKUP($A76,KALPit!$A$10:$AY$1193,BP$9,FALSE)-X76)</f>
        <v>#N/A</v>
      </c>
      <c r="BQ76" s="340" t="e">
        <f>IF(Y76="-","-",VLOOKUP($A76,KALPit!$A$10:$AY$1193,BQ$9,FALSE)-Y76)</f>
        <v>#N/A</v>
      </c>
      <c r="BR76" s="340" t="e">
        <f>IF(Z76="-","-",VLOOKUP($A76,KALPit!$A$10:$AY$1193,BR$9,FALSE)-Z76)</f>
        <v>#N/A</v>
      </c>
      <c r="BS76" s="340" t="str">
        <f>IF(AA76="-","-",VLOOKUP($A76,KALPit!$A$10:$AY$1193,BS$9,FALSE)-AA76)</f>
        <v>-</v>
      </c>
      <c r="BT76" s="340" t="str">
        <f>IF(AB76="-","-",VLOOKUP($A76,KALPit!$A$10:$AY$1193,BT$9,FALSE)-AB76)</f>
        <v>-</v>
      </c>
      <c r="BU76" s="340" t="e">
        <f>IF(AC76="-","-",VLOOKUP($A76,KALPit!$A$10:$AY$1193,BU$9,FALSE)-AC76)</f>
        <v>#N/A</v>
      </c>
      <c r="BV76" s="340" t="e">
        <f>IF(AD76="-","-",VLOOKUP($A76,KALPit!$A$10:$AY$1193,BV$9,FALSE)-AD76)</f>
        <v>#N/A</v>
      </c>
      <c r="BW76" s="340" t="str">
        <f>IF(AE76="-","-",VLOOKUP($A76,KALPit!$A$10:$AY$1193,BW$9,FALSE)-AE76)</f>
        <v>-</v>
      </c>
      <c r="BX76" s="340" t="str">
        <f>IF(AF76="-","-",VLOOKUP($A76,KALPit!$A$10:$AY$1193,BX$9,FALSE)-AF76)</f>
        <v>-</v>
      </c>
      <c r="BY76" s="340" t="str">
        <f>IF(AG76="-","-",VLOOKUP($A76,KALPit!$A$10:$AY$1193,BY$9,FALSE)-AG76)</f>
        <v>-</v>
      </c>
      <c r="BZ76" s="340" t="str">
        <f>IF(AH76="-","-",VLOOKUP($A76,KALPit!$A$10:$AY$1193,BZ$9,FALSE)-AH76)</f>
        <v>-</v>
      </c>
      <c r="CA76" s="340" t="e">
        <f>IF(AI76="-","-",VLOOKUP($A76,KALPit!$A$10:$AY$1193,CA$9,FALSE)-AI76)</f>
        <v>#N/A</v>
      </c>
      <c r="CB76" s="340" t="e">
        <f>IF(AJ76="-","-",VLOOKUP($A76,KALPit!$A$10:$AY$1193,CB$9,FALSE)-AJ76)</f>
        <v>#N/A</v>
      </c>
      <c r="CC76" s="340" t="e">
        <f>IF(AK76="-","-",VLOOKUP($A76,KALPit!$A$10:$AY$1193,CC$9,FALSE)-AK76)</f>
        <v>#N/A</v>
      </c>
      <c r="CD76" s="340" t="e">
        <f>IF(AL76="-","-",VLOOKUP($A76,KALPit!$A$10:$AY$1193,CD$9,FALSE)-AL76)</f>
        <v>#N/A</v>
      </c>
      <c r="CE76" s="340" t="e">
        <f>IF(AM76="-","-",VLOOKUP($A76,KALPit!$A$10:$AY$1193,CE$9,FALSE)-AM76)</f>
        <v>#N/A</v>
      </c>
      <c r="CF76" s="340" t="e">
        <f>IF(AN76="-","-",VLOOKUP($A76,KALPit!$A$10:$AY$1193,CF$9,FALSE)-AN76)</f>
        <v>#N/A</v>
      </c>
      <c r="CG76" s="340" t="str">
        <f>IF(AO76="-","-",VLOOKUP($A76,KALPit!$A$10:$AY$1193,CG$9,FALSE)-AO76)</f>
        <v>-</v>
      </c>
      <c r="CH76" s="340" t="str">
        <f>IF(AP76="-","-",VLOOKUP($A76,KALPit!$A$10:$AY$1193,CH$9,FALSE)-AP76)</f>
        <v>-</v>
      </c>
      <c r="CI76" s="340" t="str">
        <f>IF(AQ76="-","-",VLOOKUP($A76,KALPit!$A$10:$AY$1193,CI$9,FALSE)-AQ76)</f>
        <v>-</v>
      </c>
      <c r="CJ76" s="340" t="str">
        <f>IF(AR76="-","-",VLOOKUP($A76,KALPit!$A$10:$AY$1193,CJ$9,FALSE)-AR76)</f>
        <v>-</v>
      </c>
      <c r="CK76" s="340" t="str">
        <f>IF(AS76="-","-",VLOOKUP($A76,KALPit!$A$10:$AY$1193,CK$9,FALSE)-AS76)</f>
        <v>-</v>
      </c>
      <c r="CL76" s="340" t="str">
        <f>IF(AT76="-","-",VLOOKUP($A76,KALPit!$A$10:$AY$1193,CL$9,FALSE)-AT76)</f>
        <v>-</v>
      </c>
      <c r="CM76" s="339" t="e">
        <f t="shared" si="45"/>
        <v>#N/A</v>
      </c>
    </row>
    <row r="77" spans="1:91" x14ac:dyDescent="0.25">
      <c r="A77" s="339" t="str">
        <f t="shared" si="46"/>
        <v>Glenn Cooper</v>
      </c>
      <c r="B77" s="339"/>
      <c r="C77" s="339"/>
      <c r="D77" s="339" t="str">
        <f t="shared" si="47"/>
        <v>K</v>
      </c>
      <c r="E77" t="s">
        <v>13</v>
      </c>
      <c r="F77" t="s">
        <v>580</v>
      </c>
      <c r="G77" s="339" t="s">
        <v>581</v>
      </c>
      <c r="H77" t="s">
        <v>531</v>
      </c>
      <c r="I77" t="s">
        <v>295</v>
      </c>
      <c r="J77" s="3">
        <v>19</v>
      </c>
      <c r="K77" t="s">
        <v>94</v>
      </c>
      <c r="L77" t="s">
        <v>94</v>
      </c>
      <c r="M77" t="s">
        <v>40</v>
      </c>
      <c r="N77" s="3" t="s">
        <v>40</v>
      </c>
      <c r="O77" t="s">
        <v>215</v>
      </c>
      <c r="P77" t="s">
        <v>214</v>
      </c>
      <c r="Q77" s="3">
        <v>2</v>
      </c>
      <c r="R77">
        <v>1</v>
      </c>
      <c r="S77">
        <v>1</v>
      </c>
      <c r="T77" s="3">
        <v>4</v>
      </c>
      <c r="U77">
        <v>1</v>
      </c>
      <c r="V77">
        <v>3</v>
      </c>
      <c r="W77">
        <v>4</v>
      </c>
      <c r="X77">
        <v>5</v>
      </c>
      <c r="Y77">
        <v>1</v>
      </c>
      <c r="Z77">
        <v>5</v>
      </c>
      <c r="AA77">
        <v>2</v>
      </c>
      <c r="AB77">
        <v>3</v>
      </c>
      <c r="AC77" t="s">
        <v>35</v>
      </c>
      <c r="AD77" t="s">
        <v>35</v>
      </c>
      <c r="AE77" t="s">
        <v>35</v>
      </c>
      <c r="AF77" t="s">
        <v>35</v>
      </c>
      <c r="AG77" t="s">
        <v>35</v>
      </c>
      <c r="AH77" t="s">
        <v>35</v>
      </c>
      <c r="AI77" t="s">
        <v>35</v>
      </c>
      <c r="AJ77" t="s">
        <v>35</v>
      </c>
      <c r="AK77">
        <v>3</v>
      </c>
      <c r="AL77">
        <v>3</v>
      </c>
      <c r="AM77" t="s">
        <v>35</v>
      </c>
      <c r="AN77" t="s">
        <v>35</v>
      </c>
      <c r="AO77" t="s">
        <v>35</v>
      </c>
      <c r="AP77" t="s">
        <v>35</v>
      </c>
      <c r="AQ77" t="s">
        <v>35</v>
      </c>
      <c r="AR77" s="3" t="s">
        <v>35</v>
      </c>
      <c r="AS77" t="s">
        <v>35</v>
      </c>
      <c r="AT77" t="s">
        <v>35</v>
      </c>
      <c r="AU77" s="3" t="s">
        <v>459</v>
      </c>
      <c r="AV77">
        <v>7</v>
      </c>
      <c r="AW77" s="3" t="s">
        <v>50</v>
      </c>
      <c r="AX77" t="s">
        <v>35</v>
      </c>
      <c r="AY77" s="5">
        <v>0</v>
      </c>
      <c r="AZ77" s="6">
        <f t="shared" si="36"/>
        <v>1.8333333333333333</v>
      </c>
      <c r="BA77" s="9" t="str">
        <f t="shared" si="37"/>
        <v>Minors</v>
      </c>
      <c r="BB77" s="9">
        <f t="shared" si="38"/>
        <v>3.1666666666666665</v>
      </c>
      <c r="BC77" s="9" t="str">
        <f t="shared" si="39"/>
        <v>Minors</v>
      </c>
      <c r="BD77" s="9">
        <f t="shared" si="40"/>
        <v>3.1666666666666665</v>
      </c>
      <c r="BE77" s="9" t="str">
        <f t="shared" si="41"/>
        <v>Minors</v>
      </c>
      <c r="BF77" s="77">
        <f t="shared" si="42"/>
        <v>4</v>
      </c>
      <c r="BG77" s="76">
        <f t="shared" si="43"/>
        <v>0</v>
      </c>
      <c r="BH77" s="339" t="str">
        <f t="shared" si="44"/>
        <v/>
      </c>
      <c r="BI77" s="340">
        <f>IF(Q77="-","-",VLOOKUP($A77,KALPit!$A$10:$AY$1193,BI$9,FALSE)-Q77)</f>
        <v>1</v>
      </c>
      <c r="BJ77" s="340">
        <f>IF(R77="-","-",VLOOKUP($A77,KALPit!$A$10:$AY$1193,BJ$9,FALSE)-R77)</f>
        <v>0</v>
      </c>
      <c r="BK77" s="340">
        <f>IF(S77="-","-",VLOOKUP($A77,KALPit!$A$10:$AY$1193,BK$9,FALSE)-S77)</f>
        <v>0</v>
      </c>
      <c r="BL77" s="340">
        <f>IF(T77="-","-",VLOOKUP($A77,KALPit!$A$10:$AY$1193,BL$9,FALSE)-T77)</f>
        <v>0</v>
      </c>
      <c r="BM77" s="340">
        <f>IF(U77="-","-",VLOOKUP($A77,KALPit!$A$10:$AY$1193,BM$9,FALSE)-U77)</f>
        <v>0</v>
      </c>
      <c r="BN77" s="340">
        <f>IF(V77="-","-",VLOOKUP($A77,KALPit!$A$10:$AY$1193,BN$9,FALSE)-V77)</f>
        <v>0</v>
      </c>
      <c r="BO77" s="340">
        <f>IF(W77="-","-",VLOOKUP($A77,KALPit!$A$10:$AY$1193,BO$9,FALSE)-W77)</f>
        <v>1</v>
      </c>
      <c r="BP77" s="340">
        <f>IF(X77="-","-",VLOOKUP($A77,KALPit!$A$10:$AY$1193,BP$9,FALSE)-X77)</f>
        <v>0</v>
      </c>
      <c r="BQ77" s="340">
        <f>IF(Y77="-","-",VLOOKUP($A77,KALPit!$A$10:$AY$1193,BQ$9,FALSE)-Y77)</f>
        <v>0</v>
      </c>
      <c r="BR77" s="340">
        <f>IF(Z77="-","-",VLOOKUP($A77,KALPit!$A$10:$AY$1193,BR$9,FALSE)-Z77)</f>
        <v>-2</v>
      </c>
      <c r="BS77" s="340">
        <f>IF(AA77="-","-",VLOOKUP($A77,KALPit!$A$10:$AY$1193,BS$9,FALSE)-AA77)</f>
        <v>1</v>
      </c>
      <c r="BT77" s="340">
        <f>IF(AB77="-","-",VLOOKUP($A77,KALPit!$A$10:$AY$1193,BT$9,FALSE)-AB77)</f>
        <v>1</v>
      </c>
      <c r="BU77" s="340" t="str">
        <f>IF(AC77="-","-",VLOOKUP($A77,KALPit!$A$10:$AY$1193,BU$9,FALSE)-AC77)</f>
        <v>-</v>
      </c>
      <c r="BV77" s="340" t="str">
        <f>IF(AD77="-","-",VLOOKUP($A77,KALPit!$A$10:$AY$1193,BV$9,FALSE)-AD77)</f>
        <v>-</v>
      </c>
      <c r="BW77" s="340" t="str">
        <f>IF(AE77="-","-",VLOOKUP($A77,KALPit!$A$10:$AY$1193,BW$9,FALSE)-AE77)</f>
        <v>-</v>
      </c>
      <c r="BX77" s="340" t="str">
        <f>IF(AF77="-","-",VLOOKUP($A77,KALPit!$A$10:$AY$1193,BX$9,FALSE)-AF77)</f>
        <v>-</v>
      </c>
      <c r="BY77" s="340" t="str">
        <f>IF(AG77="-","-",VLOOKUP($A77,KALPit!$A$10:$AY$1193,BY$9,FALSE)-AG77)</f>
        <v>-</v>
      </c>
      <c r="BZ77" s="340" t="str">
        <f>IF(AH77="-","-",VLOOKUP($A77,KALPit!$A$10:$AY$1193,BZ$9,FALSE)-AH77)</f>
        <v>-</v>
      </c>
      <c r="CA77" s="340" t="str">
        <f>IF(AI77="-","-",VLOOKUP($A77,KALPit!$A$10:$AY$1193,CA$9,FALSE)-AI77)</f>
        <v>-</v>
      </c>
      <c r="CB77" s="340" t="str">
        <f>IF(AJ77="-","-",VLOOKUP($A77,KALPit!$A$10:$AY$1193,CB$9,FALSE)-AJ77)</f>
        <v>-</v>
      </c>
      <c r="CC77" s="340">
        <f>IF(AK77="-","-",VLOOKUP($A77,KALPit!$A$10:$AY$1193,CC$9,FALSE)-AK77)</f>
        <v>0</v>
      </c>
      <c r="CD77" s="340">
        <f>IF(AL77="-","-",VLOOKUP($A77,KALPit!$A$10:$AY$1193,CD$9,FALSE)-AL77)</f>
        <v>0</v>
      </c>
      <c r="CE77" s="340" t="str">
        <f>IF(AM77="-","-",VLOOKUP($A77,KALPit!$A$10:$AY$1193,CE$9,FALSE)-AM77)</f>
        <v>-</v>
      </c>
      <c r="CF77" s="340" t="str">
        <f>IF(AN77="-","-",VLOOKUP($A77,KALPit!$A$10:$AY$1193,CF$9,FALSE)-AN77)</f>
        <v>-</v>
      </c>
      <c r="CG77" s="340" t="str">
        <f>IF(AO77="-","-",VLOOKUP($A77,KALPit!$A$10:$AY$1193,CG$9,FALSE)-AO77)</f>
        <v>-</v>
      </c>
      <c r="CH77" s="340" t="str">
        <f>IF(AP77="-","-",VLOOKUP($A77,KALPit!$A$10:$AY$1193,CH$9,FALSE)-AP77)</f>
        <v>-</v>
      </c>
      <c r="CI77" s="340" t="str">
        <f>IF(AQ77="-","-",VLOOKUP($A77,KALPit!$A$10:$AY$1193,CI$9,FALSE)-AQ77)</f>
        <v>-</v>
      </c>
      <c r="CJ77" s="340" t="str">
        <f>IF(AR77="-","-",VLOOKUP($A77,KALPit!$A$10:$AY$1193,CJ$9,FALSE)-AR77)</f>
        <v>-</v>
      </c>
      <c r="CK77" s="340" t="str">
        <f>IF(AS77="-","-",VLOOKUP($A77,KALPit!$A$10:$AY$1193,CK$9,FALSE)-AS77)</f>
        <v>-</v>
      </c>
      <c r="CL77" s="340" t="str">
        <f>IF(AT77="-","-",VLOOKUP($A77,KALPit!$A$10:$AY$1193,CL$9,FALSE)-AT77)</f>
        <v>-</v>
      </c>
      <c r="CM77" s="339">
        <f t="shared" si="45"/>
        <v>2</v>
      </c>
    </row>
    <row r="78" spans="1:91" x14ac:dyDescent="0.25">
      <c r="A78" s="339" t="str">
        <f t="shared" si="46"/>
        <v>Armando Hinojosa</v>
      </c>
      <c r="B78" s="339"/>
      <c r="C78" s="339"/>
      <c r="D78" s="339" t="str">
        <f t="shared" si="47"/>
        <v>K</v>
      </c>
      <c r="E78" t="s">
        <v>98</v>
      </c>
      <c r="F78" t="s">
        <v>605</v>
      </c>
      <c r="G78" s="339" t="s">
        <v>606</v>
      </c>
      <c r="H78" t="s">
        <v>468</v>
      </c>
      <c r="I78" t="s">
        <v>18</v>
      </c>
      <c r="J78" s="3">
        <v>17</v>
      </c>
      <c r="K78" t="s">
        <v>96</v>
      </c>
      <c r="L78" t="s">
        <v>94</v>
      </c>
      <c r="M78" t="s">
        <v>40</v>
      </c>
      <c r="N78" s="3" t="s">
        <v>40</v>
      </c>
      <c r="O78" t="s">
        <v>214</v>
      </c>
      <c r="P78" t="s">
        <v>215</v>
      </c>
      <c r="Q78" s="3">
        <v>2</v>
      </c>
      <c r="R78">
        <v>2</v>
      </c>
      <c r="S78">
        <v>1</v>
      </c>
      <c r="T78" s="3">
        <v>5</v>
      </c>
      <c r="U78">
        <v>2</v>
      </c>
      <c r="V78">
        <v>1</v>
      </c>
      <c r="W78">
        <v>3</v>
      </c>
      <c r="X78">
        <v>5</v>
      </c>
      <c r="Y78" t="s">
        <v>35</v>
      </c>
      <c r="Z78" t="s">
        <v>35</v>
      </c>
      <c r="AA78">
        <v>3</v>
      </c>
      <c r="AB78">
        <v>7</v>
      </c>
      <c r="AC78">
        <v>2</v>
      </c>
      <c r="AD78">
        <v>5</v>
      </c>
      <c r="AE78" t="s">
        <v>35</v>
      </c>
      <c r="AF78" t="s">
        <v>35</v>
      </c>
      <c r="AG78" t="s">
        <v>35</v>
      </c>
      <c r="AH78" t="s">
        <v>35</v>
      </c>
      <c r="AI78" t="s">
        <v>35</v>
      </c>
      <c r="AJ78" t="s">
        <v>35</v>
      </c>
      <c r="AK78" t="s">
        <v>35</v>
      </c>
      <c r="AL78" t="s">
        <v>35</v>
      </c>
      <c r="AM78" t="s">
        <v>35</v>
      </c>
      <c r="AN78" t="s">
        <v>35</v>
      </c>
      <c r="AO78">
        <v>2</v>
      </c>
      <c r="AP78">
        <v>5</v>
      </c>
      <c r="AQ78" t="s">
        <v>35</v>
      </c>
      <c r="AR78" s="3" t="s">
        <v>35</v>
      </c>
      <c r="AS78" t="s">
        <v>35</v>
      </c>
      <c r="AT78" t="s">
        <v>35</v>
      </c>
      <c r="AU78" s="3" t="s">
        <v>0</v>
      </c>
      <c r="AV78">
        <v>7</v>
      </c>
      <c r="AW78" s="3" t="s">
        <v>453</v>
      </c>
      <c r="AX78" t="s">
        <v>35</v>
      </c>
      <c r="AY78" s="5">
        <v>0</v>
      </c>
      <c r="AZ78" s="6">
        <f t="shared" si="36"/>
        <v>2.166666666666667</v>
      </c>
      <c r="BA78" s="9" t="str">
        <f t="shared" si="37"/>
        <v>Minors</v>
      </c>
      <c r="BB78" s="9">
        <f t="shared" si="38"/>
        <v>3.4166666666666665</v>
      </c>
      <c r="BC78" s="9" t="str">
        <f t="shared" si="39"/>
        <v>Minors</v>
      </c>
      <c r="BD78" s="9">
        <f t="shared" si="40"/>
        <v>3.4166666666666665</v>
      </c>
      <c r="BE78" s="9" t="str">
        <f t="shared" si="41"/>
        <v>Minors</v>
      </c>
      <c r="BF78" s="77">
        <f t="shared" si="42"/>
        <v>4</v>
      </c>
      <c r="BG78" s="76">
        <f t="shared" si="43"/>
        <v>0.5</v>
      </c>
      <c r="BH78" s="339" t="str">
        <f t="shared" si="44"/>
        <v/>
      </c>
      <c r="BI78" s="340">
        <f>IF(Q78="-","-",VLOOKUP($A78,KALPit!$A$10:$AY$1193,BI$9,FALSE)-Q78)</f>
        <v>0</v>
      </c>
      <c r="BJ78" s="340">
        <f>IF(R78="-","-",VLOOKUP($A78,KALPit!$A$10:$AY$1193,BJ$9,FALSE)-R78)</f>
        <v>0</v>
      </c>
      <c r="BK78" s="340">
        <f>IF(S78="-","-",VLOOKUP($A78,KALPit!$A$10:$AY$1193,BK$9,FALSE)-S78)</f>
        <v>0</v>
      </c>
      <c r="BL78" s="340">
        <f>IF(T78="-","-",VLOOKUP($A78,KALPit!$A$10:$AY$1193,BL$9,FALSE)-T78)</f>
        <v>1</v>
      </c>
      <c r="BM78" s="340">
        <f>IF(U78="-","-",VLOOKUP($A78,KALPit!$A$10:$AY$1193,BM$9,FALSE)-U78)</f>
        <v>0</v>
      </c>
      <c r="BN78" s="340">
        <f>IF(V78="-","-",VLOOKUP($A78,KALPit!$A$10:$AY$1193,BN$9,FALSE)-V78)</f>
        <v>1</v>
      </c>
      <c r="BO78" s="340">
        <f>IF(W78="-","-",VLOOKUP($A78,KALPit!$A$10:$AY$1193,BO$9,FALSE)-W78)</f>
        <v>1</v>
      </c>
      <c r="BP78" s="340">
        <f>IF(X78="-","-",VLOOKUP($A78,KALPit!$A$10:$AY$1193,BP$9,FALSE)-X78)</f>
        <v>1</v>
      </c>
      <c r="BQ78" s="340" t="str">
        <f>IF(Y78="-","-",VLOOKUP($A78,KALPit!$A$10:$AY$1193,BQ$9,FALSE)-Y78)</f>
        <v>-</v>
      </c>
      <c r="BR78" s="340" t="str">
        <f>IF(Z78="-","-",VLOOKUP($A78,KALPit!$A$10:$AY$1193,BR$9,FALSE)-Z78)</f>
        <v>-</v>
      </c>
      <c r="BS78" s="340">
        <f>IF(AA78="-","-",VLOOKUP($A78,KALPit!$A$10:$AY$1193,BS$9,FALSE)-AA78)</f>
        <v>0</v>
      </c>
      <c r="BT78" s="340">
        <f>IF(AB78="-","-",VLOOKUP($A78,KALPit!$A$10:$AY$1193,BT$9,FALSE)-AB78)</f>
        <v>0</v>
      </c>
      <c r="BU78" s="340">
        <f>IF(AC78="-","-",VLOOKUP($A78,KALPit!$A$10:$AY$1193,BU$9,FALSE)-AC78)</f>
        <v>0</v>
      </c>
      <c r="BV78" s="340">
        <f>IF(AD78="-","-",VLOOKUP($A78,KALPit!$A$10:$AY$1193,BV$9,FALSE)-AD78)</f>
        <v>1</v>
      </c>
      <c r="BW78" s="340" t="str">
        <f>IF(AE78="-","-",VLOOKUP($A78,KALPit!$A$10:$AY$1193,BW$9,FALSE)-AE78)</f>
        <v>-</v>
      </c>
      <c r="BX78" s="340" t="str">
        <f>IF(AF78="-","-",VLOOKUP($A78,KALPit!$A$10:$AY$1193,BX$9,FALSE)-AF78)</f>
        <v>-</v>
      </c>
      <c r="BY78" s="340" t="str">
        <f>IF(AG78="-","-",VLOOKUP($A78,KALPit!$A$10:$AY$1193,BY$9,FALSE)-AG78)</f>
        <v>-</v>
      </c>
      <c r="BZ78" s="340" t="str">
        <f>IF(AH78="-","-",VLOOKUP($A78,KALPit!$A$10:$AY$1193,BZ$9,FALSE)-AH78)</f>
        <v>-</v>
      </c>
      <c r="CA78" s="340" t="str">
        <f>IF(AI78="-","-",VLOOKUP($A78,KALPit!$A$10:$AY$1193,CA$9,FALSE)-AI78)</f>
        <v>-</v>
      </c>
      <c r="CB78" s="340" t="str">
        <f>IF(AJ78="-","-",VLOOKUP($A78,KALPit!$A$10:$AY$1193,CB$9,FALSE)-AJ78)</f>
        <v>-</v>
      </c>
      <c r="CC78" s="340" t="str">
        <f>IF(AK78="-","-",VLOOKUP($A78,KALPit!$A$10:$AY$1193,CC$9,FALSE)-AK78)</f>
        <v>-</v>
      </c>
      <c r="CD78" s="340" t="str">
        <f>IF(AL78="-","-",VLOOKUP($A78,KALPit!$A$10:$AY$1193,CD$9,FALSE)-AL78)</f>
        <v>-</v>
      </c>
      <c r="CE78" s="340" t="str">
        <f>IF(AM78="-","-",VLOOKUP($A78,KALPit!$A$10:$AY$1193,CE$9,FALSE)-AM78)</f>
        <v>-</v>
      </c>
      <c r="CF78" s="340" t="str">
        <f>IF(AN78="-","-",VLOOKUP($A78,KALPit!$A$10:$AY$1193,CF$9,FALSE)-AN78)</f>
        <v>-</v>
      </c>
      <c r="CG78" s="340">
        <f>IF(AO78="-","-",VLOOKUP($A78,KALPit!$A$10:$AY$1193,CG$9,FALSE)-AO78)</f>
        <v>0</v>
      </c>
      <c r="CH78" s="340">
        <f>IF(AP78="-","-",VLOOKUP($A78,KALPit!$A$10:$AY$1193,CH$9,FALSE)-AP78)</f>
        <v>2</v>
      </c>
      <c r="CI78" s="340" t="str">
        <f>IF(AQ78="-","-",VLOOKUP($A78,KALPit!$A$10:$AY$1193,CI$9,FALSE)-AQ78)</f>
        <v>-</v>
      </c>
      <c r="CJ78" s="340" t="str">
        <f>IF(AR78="-","-",VLOOKUP($A78,KALPit!$A$10:$AY$1193,CJ$9,FALSE)-AR78)</f>
        <v>-</v>
      </c>
      <c r="CK78" s="340" t="str">
        <f>IF(AS78="-","-",VLOOKUP($A78,KALPit!$A$10:$AY$1193,CK$9,FALSE)-AS78)</f>
        <v>-</v>
      </c>
      <c r="CL78" s="340" t="str">
        <f>IF(AT78="-","-",VLOOKUP($A78,KALPit!$A$10:$AY$1193,CL$9,FALSE)-AT78)</f>
        <v>-</v>
      </c>
      <c r="CM78" s="339">
        <f t="shared" si="45"/>
        <v>7</v>
      </c>
    </row>
    <row r="79" spans="1:91" x14ac:dyDescent="0.25">
      <c r="A79" s="339" t="str">
        <f t="shared" si="46"/>
        <v>Pepe Martínez</v>
      </c>
      <c r="B79" s="339"/>
      <c r="C79" s="339"/>
      <c r="D79" s="339" t="str">
        <f t="shared" si="47"/>
        <v>K</v>
      </c>
      <c r="E79" t="s">
        <v>98</v>
      </c>
      <c r="F79" t="s">
        <v>637</v>
      </c>
      <c r="G79" s="339" t="s">
        <v>635</v>
      </c>
      <c r="H79" t="s">
        <v>468</v>
      </c>
      <c r="I79" t="s">
        <v>18</v>
      </c>
      <c r="J79" s="3">
        <v>17</v>
      </c>
      <c r="K79" t="s">
        <v>94</v>
      </c>
      <c r="L79" t="s">
        <v>94</v>
      </c>
      <c r="M79" t="s">
        <v>40</v>
      </c>
      <c r="N79" s="3" t="s">
        <v>40</v>
      </c>
      <c r="O79" t="s">
        <v>213</v>
      </c>
      <c r="P79" t="s">
        <v>214</v>
      </c>
      <c r="Q79" s="3">
        <v>2</v>
      </c>
      <c r="R79">
        <v>2</v>
      </c>
      <c r="S79">
        <v>1</v>
      </c>
      <c r="T79" s="3">
        <v>5</v>
      </c>
      <c r="U79">
        <v>3</v>
      </c>
      <c r="V79">
        <v>1</v>
      </c>
      <c r="W79" t="s">
        <v>35</v>
      </c>
      <c r="X79" t="s">
        <v>35</v>
      </c>
      <c r="Y79">
        <v>1</v>
      </c>
      <c r="Z79">
        <v>1</v>
      </c>
      <c r="AA79">
        <v>4</v>
      </c>
      <c r="AB79">
        <v>9</v>
      </c>
      <c r="AC79" t="s">
        <v>35</v>
      </c>
      <c r="AD79" t="s">
        <v>35</v>
      </c>
      <c r="AE79" t="s">
        <v>35</v>
      </c>
      <c r="AF79" t="s">
        <v>35</v>
      </c>
      <c r="AG79" t="s">
        <v>35</v>
      </c>
      <c r="AH79" t="s">
        <v>35</v>
      </c>
      <c r="AI79">
        <v>4</v>
      </c>
      <c r="AJ79">
        <v>7</v>
      </c>
      <c r="AK79" t="s">
        <v>35</v>
      </c>
      <c r="AL79" t="s">
        <v>35</v>
      </c>
      <c r="AM79" t="s">
        <v>35</v>
      </c>
      <c r="AN79" t="s">
        <v>35</v>
      </c>
      <c r="AO79" t="s">
        <v>35</v>
      </c>
      <c r="AP79" t="s">
        <v>35</v>
      </c>
      <c r="AQ79" t="s">
        <v>35</v>
      </c>
      <c r="AR79" s="3" t="s">
        <v>35</v>
      </c>
      <c r="AS79" t="s">
        <v>35</v>
      </c>
      <c r="AT79" t="s">
        <v>35</v>
      </c>
      <c r="AU79" s="3" t="s">
        <v>1</v>
      </c>
      <c r="AV79">
        <v>9</v>
      </c>
      <c r="AW79" s="3" t="s">
        <v>453</v>
      </c>
      <c r="AX79" t="s">
        <v>35</v>
      </c>
      <c r="AY79" s="5">
        <v>0</v>
      </c>
      <c r="AZ79" s="6">
        <f t="shared" si="36"/>
        <v>1.9166666666666667</v>
      </c>
      <c r="BA79" s="9" t="str">
        <f t="shared" si="37"/>
        <v>Minors</v>
      </c>
      <c r="BB79" s="9">
        <f t="shared" si="38"/>
        <v>3.5</v>
      </c>
      <c r="BC79" s="9" t="str">
        <f t="shared" si="39"/>
        <v>Minors</v>
      </c>
      <c r="BD79" s="9">
        <f t="shared" si="40"/>
        <v>3.5</v>
      </c>
      <c r="BE79" s="9" t="str">
        <f t="shared" si="41"/>
        <v>Minors</v>
      </c>
      <c r="BF79" s="77">
        <f t="shared" si="42"/>
        <v>3</v>
      </c>
      <c r="BG79" s="76">
        <f t="shared" si="43"/>
        <v>1</v>
      </c>
      <c r="BH79" s="339" t="str">
        <f t="shared" si="44"/>
        <v/>
      </c>
      <c r="BI79" s="340">
        <f>IF(Q79="-","-",VLOOKUP($A79,KALPit!$A$10:$AY$1193,BI$9,FALSE)-Q79)</f>
        <v>0</v>
      </c>
      <c r="BJ79" s="340">
        <f>IF(R79="-","-",VLOOKUP($A79,KALPit!$A$10:$AY$1193,BJ$9,FALSE)-R79)</f>
        <v>0</v>
      </c>
      <c r="BK79" s="340">
        <f>IF(S79="-","-",VLOOKUP($A79,KALPit!$A$10:$AY$1193,BK$9,FALSE)-S79)</f>
        <v>0</v>
      </c>
      <c r="BL79" s="340">
        <f>IF(T79="-","-",VLOOKUP($A79,KALPit!$A$10:$AY$1193,BL$9,FALSE)-T79)</f>
        <v>0</v>
      </c>
      <c r="BM79" s="340">
        <f>IF(U79="-","-",VLOOKUP($A79,KALPit!$A$10:$AY$1193,BM$9,FALSE)-U79)</f>
        <v>0</v>
      </c>
      <c r="BN79" s="340">
        <f>IF(V79="-","-",VLOOKUP($A79,KALPit!$A$10:$AY$1193,BN$9,FALSE)-V79)</f>
        <v>0</v>
      </c>
      <c r="BO79" s="340" t="str">
        <f>IF(W79="-","-",VLOOKUP($A79,KALPit!$A$10:$AY$1193,BO$9,FALSE)-W79)</f>
        <v>-</v>
      </c>
      <c r="BP79" s="340" t="str">
        <f>IF(X79="-","-",VLOOKUP($A79,KALPit!$A$10:$AY$1193,BP$9,FALSE)-X79)</f>
        <v>-</v>
      </c>
      <c r="BQ79" s="340">
        <f>IF(Y79="-","-",VLOOKUP($A79,KALPit!$A$10:$AY$1193,BQ$9,FALSE)-Y79)</f>
        <v>0</v>
      </c>
      <c r="BR79" s="340">
        <f>IF(Z79="-","-",VLOOKUP($A79,KALPit!$A$10:$AY$1193,BR$9,FALSE)-Z79)</f>
        <v>0</v>
      </c>
      <c r="BS79" s="340">
        <f>IF(AA79="-","-",VLOOKUP($A79,KALPit!$A$10:$AY$1193,BS$9,FALSE)-AA79)</f>
        <v>0</v>
      </c>
      <c r="BT79" s="340">
        <f>IF(AB79="-","-",VLOOKUP($A79,KALPit!$A$10:$AY$1193,BT$9,FALSE)-AB79)</f>
        <v>-1</v>
      </c>
      <c r="BU79" s="340" t="str">
        <f>IF(AC79="-","-",VLOOKUP($A79,KALPit!$A$10:$AY$1193,BU$9,FALSE)-AC79)</f>
        <v>-</v>
      </c>
      <c r="BV79" s="340" t="str">
        <f>IF(AD79="-","-",VLOOKUP($A79,KALPit!$A$10:$AY$1193,BV$9,FALSE)-AD79)</f>
        <v>-</v>
      </c>
      <c r="BW79" s="340" t="str">
        <f>IF(AE79="-","-",VLOOKUP($A79,KALPit!$A$10:$AY$1193,BW$9,FALSE)-AE79)</f>
        <v>-</v>
      </c>
      <c r="BX79" s="340" t="str">
        <f>IF(AF79="-","-",VLOOKUP($A79,KALPit!$A$10:$AY$1193,BX$9,FALSE)-AF79)</f>
        <v>-</v>
      </c>
      <c r="BY79" s="340" t="str">
        <f>IF(AG79="-","-",VLOOKUP($A79,KALPit!$A$10:$AY$1193,BY$9,FALSE)-AG79)</f>
        <v>-</v>
      </c>
      <c r="BZ79" s="340" t="str">
        <f>IF(AH79="-","-",VLOOKUP($A79,KALPit!$A$10:$AY$1193,BZ$9,FALSE)-AH79)</f>
        <v>-</v>
      </c>
      <c r="CA79" s="340">
        <f>IF(AI79="-","-",VLOOKUP($A79,KALPit!$A$10:$AY$1193,CA$9,FALSE)-AI79)</f>
        <v>0</v>
      </c>
      <c r="CB79" s="340">
        <f>IF(AJ79="-","-",VLOOKUP($A79,KALPit!$A$10:$AY$1193,CB$9,FALSE)-AJ79)</f>
        <v>0</v>
      </c>
      <c r="CC79" s="340" t="str">
        <f>IF(AK79="-","-",VLOOKUP($A79,KALPit!$A$10:$AY$1193,CC$9,FALSE)-AK79)</f>
        <v>-</v>
      </c>
      <c r="CD79" s="340" t="str">
        <f>IF(AL79="-","-",VLOOKUP($A79,KALPit!$A$10:$AY$1193,CD$9,FALSE)-AL79)</f>
        <v>-</v>
      </c>
      <c r="CE79" s="340" t="str">
        <f>IF(AM79="-","-",VLOOKUP($A79,KALPit!$A$10:$AY$1193,CE$9,FALSE)-AM79)</f>
        <v>-</v>
      </c>
      <c r="CF79" s="340" t="str">
        <f>IF(AN79="-","-",VLOOKUP($A79,KALPit!$A$10:$AY$1193,CF$9,FALSE)-AN79)</f>
        <v>-</v>
      </c>
      <c r="CG79" s="340" t="str">
        <f>IF(AO79="-","-",VLOOKUP($A79,KALPit!$A$10:$AY$1193,CG$9,FALSE)-AO79)</f>
        <v>-</v>
      </c>
      <c r="CH79" s="340" t="str">
        <f>IF(AP79="-","-",VLOOKUP($A79,KALPit!$A$10:$AY$1193,CH$9,FALSE)-AP79)</f>
        <v>-</v>
      </c>
      <c r="CI79" s="340" t="str">
        <f>IF(AQ79="-","-",VLOOKUP($A79,KALPit!$A$10:$AY$1193,CI$9,FALSE)-AQ79)</f>
        <v>-</v>
      </c>
      <c r="CJ79" s="340" t="str">
        <f>IF(AR79="-","-",VLOOKUP($A79,KALPit!$A$10:$AY$1193,CJ$9,FALSE)-AR79)</f>
        <v>-</v>
      </c>
      <c r="CK79" s="340" t="str">
        <f>IF(AS79="-","-",VLOOKUP($A79,KALPit!$A$10:$AY$1193,CK$9,FALSE)-AS79)</f>
        <v>-</v>
      </c>
      <c r="CL79" s="340" t="str">
        <f>IF(AT79="-","-",VLOOKUP($A79,KALPit!$A$10:$AY$1193,CL$9,FALSE)-AT79)</f>
        <v>-</v>
      </c>
      <c r="CM79" s="339">
        <f t="shared" si="45"/>
        <v>-1</v>
      </c>
    </row>
    <row r="80" spans="1:91" x14ac:dyDescent="0.25">
      <c r="A80" s="339" t="str">
        <f t="shared" si="46"/>
        <v>Rubén Martínez</v>
      </c>
      <c r="B80" s="339"/>
      <c r="C80" s="339"/>
      <c r="D80" s="339" t="str">
        <f t="shared" si="47"/>
        <v>K</v>
      </c>
      <c r="E80" t="s">
        <v>98</v>
      </c>
      <c r="F80" t="s">
        <v>470</v>
      </c>
      <c r="G80" s="339" t="s">
        <v>635</v>
      </c>
      <c r="H80" t="s">
        <v>468</v>
      </c>
      <c r="I80" t="s">
        <v>18</v>
      </c>
      <c r="J80" s="3">
        <v>17</v>
      </c>
      <c r="K80" t="s">
        <v>94</v>
      </c>
      <c r="L80" t="s">
        <v>94</v>
      </c>
      <c r="M80" t="s">
        <v>40</v>
      </c>
      <c r="N80" s="3" t="s">
        <v>36</v>
      </c>
      <c r="O80" t="s">
        <v>213</v>
      </c>
      <c r="P80" t="s">
        <v>213</v>
      </c>
      <c r="Q80" s="3">
        <v>2</v>
      </c>
      <c r="R80">
        <v>2</v>
      </c>
      <c r="S80">
        <v>1</v>
      </c>
      <c r="T80" s="3">
        <v>8</v>
      </c>
      <c r="U80">
        <v>3</v>
      </c>
      <c r="V80">
        <v>5</v>
      </c>
      <c r="W80">
        <v>4</v>
      </c>
      <c r="X80">
        <v>7</v>
      </c>
      <c r="Y80" t="s">
        <v>35</v>
      </c>
      <c r="Z80" t="s">
        <v>35</v>
      </c>
      <c r="AA80">
        <v>2</v>
      </c>
      <c r="AB80">
        <v>10</v>
      </c>
      <c r="AC80" t="s">
        <v>35</v>
      </c>
      <c r="AD80" t="s">
        <v>35</v>
      </c>
      <c r="AE80" t="s">
        <v>35</v>
      </c>
      <c r="AF80" t="s">
        <v>35</v>
      </c>
      <c r="AG80">
        <v>4</v>
      </c>
      <c r="AH80">
        <v>6</v>
      </c>
      <c r="AI80" t="s">
        <v>35</v>
      </c>
      <c r="AJ80" t="s">
        <v>35</v>
      </c>
      <c r="AK80" t="s">
        <v>35</v>
      </c>
      <c r="AL80" t="s">
        <v>35</v>
      </c>
      <c r="AM80" t="s">
        <v>35</v>
      </c>
      <c r="AN80" t="s">
        <v>35</v>
      </c>
      <c r="AO80" t="s">
        <v>35</v>
      </c>
      <c r="AP80" t="s">
        <v>35</v>
      </c>
      <c r="AQ80" t="s">
        <v>35</v>
      </c>
      <c r="AR80" s="3" t="s">
        <v>35</v>
      </c>
      <c r="AS80" t="s">
        <v>35</v>
      </c>
      <c r="AT80" t="s">
        <v>35</v>
      </c>
      <c r="AU80" s="3" t="s">
        <v>459</v>
      </c>
      <c r="AV80">
        <v>9</v>
      </c>
      <c r="AW80" s="3" t="s">
        <v>453</v>
      </c>
      <c r="AX80" t="s">
        <v>35</v>
      </c>
      <c r="AY80" s="5" t="s">
        <v>38</v>
      </c>
      <c r="AZ80" s="6">
        <f t="shared" si="36"/>
        <v>1.9166666666666667</v>
      </c>
      <c r="BA80" s="9" t="str">
        <f t="shared" si="37"/>
        <v>Minors</v>
      </c>
      <c r="BB80" s="9">
        <f t="shared" si="38"/>
        <v>5.833333333333333</v>
      </c>
      <c r="BC80" s="9" t="str">
        <f t="shared" si="39"/>
        <v>Reg</v>
      </c>
      <c r="BD80" s="9">
        <f t="shared" si="40"/>
        <v>5.833333333333333</v>
      </c>
      <c r="BE80" s="9" t="str">
        <f t="shared" si="41"/>
        <v>Reg</v>
      </c>
      <c r="BF80" s="77">
        <f t="shared" si="42"/>
        <v>3</v>
      </c>
      <c r="BG80" s="76">
        <f t="shared" si="43"/>
        <v>1.5</v>
      </c>
      <c r="BH80" s="339" t="str">
        <f t="shared" si="44"/>
        <v/>
      </c>
      <c r="BI80" s="340">
        <f>IF(Q80="-","-",VLOOKUP($A80,KALPit!$A$10:$AY$1193,BI$9,FALSE)-Q80)</f>
        <v>1</v>
      </c>
      <c r="BJ80" s="340">
        <f>IF(R80="-","-",VLOOKUP($A80,KALPit!$A$10:$AY$1193,BJ$9,FALSE)-R80)</f>
        <v>1</v>
      </c>
      <c r="BK80" s="340">
        <f>IF(S80="-","-",VLOOKUP($A80,KALPit!$A$10:$AY$1193,BK$9,FALSE)-S80)</f>
        <v>0</v>
      </c>
      <c r="BL80" s="340">
        <f>IF(T80="-","-",VLOOKUP($A80,KALPit!$A$10:$AY$1193,BL$9,FALSE)-T80)</f>
        <v>-1</v>
      </c>
      <c r="BM80" s="340">
        <f>IF(U80="-","-",VLOOKUP($A80,KALPit!$A$10:$AY$1193,BM$9,FALSE)-U80)</f>
        <v>1</v>
      </c>
      <c r="BN80" s="340">
        <f>IF(V80="-","-",VLOOKUP($A80,KALPit!$A$10:$AY$1193,BN$9,FALSE)-V80)</f>
        <v>-2</v>
      </c>
      <c r="BO80" s="340">
        <f>IF(W80="-","-",VLOOKUP($A80,KALPit!$A$10:$AY$1193,BO$9,FALSE)-W80)</f>
        <v>0</v>
      </c>
      <c r="BP80" s="340">
        <f>IF(X80="-","-",VLOOKUP($A80,KALPit!$A$10:$AY$1193,BP$9,FALSE)-X80)</f>
        <v>0</v>
      </c>
      <c r="BQ80" s="340" t="str">
        <f>IF(Y80="-","-",VLOOKUP($A80,KALPit!$A$10:$AY$1193,BQ$9,FALSE)-Y80)</f>
        <v>-</v>
      </c>
      <c r="BR80" s="340" t="str">
        <f>IF(Z80="-","-",VLOOKUP($A80,KALPit!$A$10:$AY$1193,BR$9,FALSE)-Z80)</f>
        <v>-</v>
      </c>
      <c r="BS80" s="340">
        <f>IF(AA80="-","-",VLOOKUP($A80,KALPit!$A$10:$AY$1193,BS$9,FALSE)-AA80)</f>
        <v>0</v>
      </c>
      <c r="BT80" s="340">
        <f>IF(AB80="-","-",VLOOKUP($A80,KALPit!$A$10:$AY$1193,BT$9,FALSE)-AB80)</f>
        <v>-1</v>
      </c>
      <c r="BU80" s="340" t="str">
        <f>IF(AC80="-","-",VLOOKUP($A80,KALPit!$A$10:$AY$1193,BU$9,FALSE)-AC80)</f>
        <v>-</v>
      </c>
      <c r="BV80" s="340" t="str">
        <f>IF(AD80="-","-",VLOOKUP($A80,KALPit!$A$10:$AY$1193,BV$9,FALSE)-AD80)</f>
        <v>-</v>
      </c>
      <c r="BW80" s="340" t="str">
        <f>IF(AE80="-","-",VLOOKUP($A80,KALPit!$A$10:$AY$1193,BW$9,FALSE)-AE80)</f>
        <v>-</v>
      </c>
      <c r="BX80" s="340" t="str">
        <f>IF(AF80="-","-",VLOOKUP($A80,KALPit!$A$10:$AY$1193,BX$9,FALSE)-AF80)</f>
        <v>-</v>
      </c>
      <c r="BY80" s="340">
        <f>IF(AG80="-","-",VLOOKUP($A80,KALPit!$A$10:$AY$1193,BY$9,FALSE)-AG80)</f>
        <v>0</v>
      </c>
      <c r="BZ80" s="340">
        <f>IF(AH80="-","-",VLOOKUP($A80,KALPit!$A$10:$AY$1193,BZ$9,FALSE)-AH80)</f>
        <v>1</v>
      </c>
      <c r="CA80" s="340" t="str">
        <f>IF(AI80="-","-",VLOOKUP($A80,KALPit!$A$10:$AY$1193,CA$9,FALSE)-AI80)</f>
        <v>-</v>
      </c>
      <c r="CB80" s="340" t="str">
        <f>IF(AJ80="-","-",VLOOKUP($A80,KALPit!$A$10:$AY$1193,CB$9,FALSE)-AJ80)</f>
        <v>-</v>
      </c>
      <c r="CC80" s="340" t="str">
        <f>IF(AK80="-","-",VLOOKUP($A80,KALPit!$A$10:$AY$1193,CC$9,FALSE)-AK80)</f>
        <v>-</v>
      </c>
      <c r="CD80" s="340" t="str">
        <f>IF(AL80="-","-",VLOOKUP($A80,KALPit!$A$10:$AY$1193,CD$9,FALSE)-AL80)</f>
        <v>-</v>
      </c>
      <c r="CE80" s="340" t="str">
        <f>IF(AM80="-","-",VLOOKUP($A80,KALPit!$A$10:$AY$1193,CE$9,FALSE)-AM80)</f>
        <v>-</v>
      </c>
      <c r="CF80" s="340" t="str">
        <f>IF(AN80="-","-",VLOOKUP($A80,KALPit!$A$10:$AY$1193,CF$9,FALSE)-AN80)</f>
        <v>-</v>
      </c>
      <c r="CG80" s="340" t="str">
        <f>IF(AO80="-","-",VLOOKUP($A80,KALPit!$A$10:$AY$1193,CG$9,FALSE)-AO80)</f>
        <v>-</v>
      </c>
      <c r="CH80" s="340" t="str">
        <f>IF(AP80="-","-",VLOOKUP($A80,KALPit!$A$10:$AY$1193,CH$9,FALSE)-AP80)</f>
        <v>-</v>
      </c>
      <c r="CI80" s="340" t="str">
        <f>IF(AQ80="-","-",VLOOKUP($A80,KALPit!$A$10:$AY$1193,CI$9,FALSE)-AQ80)</f>
        <v>-</v>
      </c>
      <c r="CJ80" s="340" t="str">
        <f>IF(AR80="-","-",VLOOKUP($A80,KALPit!$A$10:$AY$1193,CJ$9,FALSE)-AR80)</f>
        <v>-</v>
      </c>
      <c r="CK80" s="340" t="str">
        <f>IF(AS80="-","-",VLOOKUP($A80,KALPit!$A$10:$AY$1193,CK$9,FALSE)-AS80)</f>
        <v>-</v>
      </c>
      <c r="CL80" s="340" t="str">
        <f>IF(AT80="-","-",VLOOKUP($A80,KALPit!$A$10:$AY$1193,CL$9,FALSE)-AT80)</f>
        <v>-</v>
      </c>
      <c r="CM80" s="339">
        <f t="shared" si="45"/>
        <v>0</v>
      </c>
    </row>
    <row r="81" spans="1:91" x14ac:dyDescent="0.25">
      <c r="A81" s="339" t="str">
        <f t="shared" si="46"/>
        <v>Pedro Méndez</v>
      </c>
      <c r="B81" s="339"/>
      <c r="C81" s="339"/>
      <c r="D81" s="339" t="str">
        <f t="shared" si="47"/>
        <v>K</v>
      </c>
      <c r="E81" t="s">
        <v>13</v>
      </c>
      <c r="F81" t="s">
        <v>501</v>
      </c>
      <c r="G81" s="339" t="s">
        <v>852</v>
      </c>
      <c r="H81" t="s">
        <v>531</v>
      </c>
      <c r="I81" t="s">
        <v>295</v>
      </c>
      <c r="J81" s="3">
        <v>18</v>
      </c>
      <c r="K81" t="s">
        <v>93</v>
      </c>
      <c r="L81" t="s">
        <v>93</v>
      </c>
      <c r="M81" t="s">
        <v>40</v>
      </c>
      <c r="N81" s="3" t="s">
        <v>40</v>
      </c>
      <c r="O81" t="s">
        <v>214</v>
      </c>
      <c r="P81" t="s">
        <v>214</v>
      </c>
      <c r="Q81" s="3">
        <v>2</v>
      </c>
      <c r="R81">
        <v>2</v>
      </c>
      <c r="S81">
        <v>1</v>
      </c>
      <c r="T81" s="3">
        <v>2</v>
      </c>
      <c r="U81">
        <v>2</v>
      </c>
      <c r="V81">
        <v>1</v>
      </c>
      <c r="W81" t="s">
        <v>35</v>
      </c>
      <c r="X81" t="s">
        <v>35</v>
      </c>
      <c r="Y81">
        <v>2</v>
      </c>
      <c r="Z81">
        <v>2</v>
      </c>
      <c r="AA81">
        <v>4</v>
      </c>
      <c r="AB81">
        <v>4</v>
      </c>
      <c r="AC81" t="s">
        <v>35</v>
      </c>
      <c r="AD81" t="s">
        <v>35</v>
      </c>
      <c r="AE81" t="s">
        <v>35</v>
      </c>
      <c r="AF81" t="s">
        <v>35</v>
      </c>
      <c r="AG81" t="s">
        <v>35</v>
      </c>
      <c r="AH81" t="s">
        <v>35</v>
      </c>
      <c r="AI81">
        <v>5</v>
      </c>
      <c r="AJ81">
        <v>5</v>
      </c>
      <c r="AK81" t="s">
        <v>35</v>
      </c>
      <c r="AL81" t="s">
        <v>35</v>
      </c>
      <c r="AM81" t="s">
        <v>35</v>
      </c>
      <c r="AN81" t="s">
        <v>35</v>
      </c>
      <c r="AO81" t="s">
        <v>35</v>
      </c>
      <c r="AP81" t="s">
        <v>35</v>
      </c>
      <c r="AQ81" t="s">
        <v>35</v>
      </c>
      <c r="AR81" s="3" t="s">
        <v>35</v>
      </c>
      <c r="AS81" t="s">
        <v>35</v>
      </c>
      <c r="AT81" t="s">
        <v>35</v>
      </c>
      <c r="AU81" s="3" t="s">
        <v>8</v>
      </c>
      <c r="AV81">
        <v>9</v>
      </c>
      <c r="AW81" s="3" t="s">
        <v>453</v>
      </c>
      <c r="AX81" t="s">
        <v>35</v>
      </c>
      <c r="AY81" s="5">
        <v>0</v>
      </c>
      <c r="AZ81" s="6">
        <f t="shared" si="36"/>
        <v>1.9166666666666667</v>
      </c>
      <c r="BA81" s="9" t="str">
        <f t="shared" si="37"/>
        <v>Minors</v>
      </c>
      <c r="BB81" s="9">
        <f t="shared" si="38"/>
        <v>1.9166666666666667</v>
      </c>
      <c r="BC81" s="9" t="str">
        <f t="shared" si="39"/>
        <v>Minors</v>
      </c>
      <c r="BD81" s="9">
        <f t="shared" si="40"/>
        <v>1.9166666666666667</v>
      </c>
      <c r="BE81" s="9" t="str">
        <f t="shared" si="41"/>
        <v>Minors</v>
      </c>
      <c r="BF81" s="77">
        <f t="shared" si="42"/>
        <v>3</v>
      </c>
      <c r="BG81" s="76">
        <f t="shared" si="43"/>
        <v>0</v>
      </c>
      <c r="BH81" s="339" t="str">
        <f t="shared" si="44"/>
        <v/>
      </c>
      <c r="BI81" s="340">
        <f>IF(Q81="-","-",VLOOKUP($A81,KALPit!$A$10:$AY$1193,BI$9,FALSE)-Q81)</f>
        <v>1</v>
      </c>
      <c r="BJ81" s="340">
        <f>IF(R81="-","-",VLOOKUP($A81,KALPit!$A$10:$AY$1193,BJ$9,FALSE)-R81)</f>
        <v>0</v>
      </c>
      <c r="BK81" s="340">
        <f>IF(S81="-","-",VLOOKUP($A81,KALPit!$A$10:$AY$1193,BK$9,FALSE)-S81)</f>
        <v>0</v>
      </c>
      <c r="BL81" s="340">
        <f>IF(T81="-","-",VLOOKUP($A81,KALPit!$A$10:$AY$1193,BL$9,FALSE)-T81)</f>
        <v>1</v>
      </c>
      <c r="BM81" s="340">
        <f>IF(U81="-","-",VLOOKUP($A81,KALPit!$A$10:$AY$1193,BM$9,FALSE)-U81)</f>
        <v>1</v>
      </c>
      <c r="BN81" s="340">
        <f>IF(V81="-","-",VLOOKUP($A81,KALPit!$A$10:$AY$1193,BN$9,FALSE)-V81)</f>
        <v>1</v>
      </c>
      <c r="BO81" s="340" t="str">
        <f>IF(W81="-","-",VLOOKUP($A81,KALPit!$A$10:$AY$1193,BO$9,FALSE)-W81)</f>
        <v>-</v>
      </c>
      <c r="BP81" s="340" t="str">
        <f>IF(X81="-","-",VLOOKUP($A81,KALPit!$A$10:$AY$1193,BP$9,FALSE)-X81)</f>
        <v>-</v>
      </c>
      <c r="BQ81" s="340">
        <f>IF(Y81="-","-",VLOOKUP($A81,KALPit!$A$10:$AY$1193,BQ$9,FALSE)-Y81)</f>
        <v>0</v>
      </c>
      <c r="BR81" s="340">
        <f>IF(Z81="-","-",VLOOKUP($A81,KALPit!$A$10:$AY$1193,BR$9,FALSE)-Z81)</f>
        <v>0</v>
      </c>
      <c r="BS81" s="340">
        <f>IF(AA81="-","-",VLOOKUP($A81,KALPit!$A$10:$AY$1193,BS$9,FALSE)-AA81)</f>
        <v>0</v>
      </c>
      <c r="BT81" s="340">
        <f>IF(AB81="-","-",VLOOKUP($A81,KALPit!$A$10:$AY$1193,BT$9,FALSE)-AB81)</f>
        <v>0</v>
      </c>
      <c r="BU81" s="340" t="str">
        <f>IF(AC81="-","-",VLOOKUP($A81,KALPit!$A$10:$AY$1193,BU$9,FALSE)-AC81)</f>
        <v>-</v>
      </c>
      <c r="BV81" s="340" t="str">
        <f>IF(AD81="-","-",VLOOKUP($A81,KALPit!$A$10:$AY$1193,BV$9,FALSE)-AD81)</f>
        <v>-</v>
      </c>
      <c r="BW81" s="340" t="str">
        <f>IF(AE81="-","-",VLOOKUP($A81,KALPit!$A$10:$AY$1193,BW$9,FALSE)-AE81)</f>
        <v>-</v>
      </c>
      <c r="BX81" s="340" t="str">
        <f>IF(AF81="-","-",VLOOKUP($A81,KALPit!$A$10:$AY$1193,BX$9,FALSE)-AF81)</f>
        <v>-</v>
      </c>
      <c r="BY81" s="340" t="str">
        <f>IF(AG81="-","-",VLOOKUP($A81,KALPit!$A$10:$AY$1193,BY$9,FALSE)-AG81)</f>
        <v>-</v>
      </c>
      <c r="BZ81" s="340" t="str">
        <f>IF(AH81="-","-",VLOOKUP($A81,KALPit!$A$10:$AY$1193,BZ$9,FALSE)-AH81)</f>
        <v>-</v>
      </c>
      <c r="CA81" s="340">
        <f>IF(AI81="-","-",VLOOKUP($A81,KALPit!$A$10:$AY$1193,CA$9,FALSE)-AI81)</f>
        <v>0</v>
      </c>
      <c r="CB81" s="340">
        <f>IF(AJ81="-","-",VLOOKUP($A81,KALPit!$A$10:$AY$1193,CB$9,FALSE)-AJ81)</f>
        <v>0</v>
      </c>
      <c r="CC81" s="340" t="str">
        <f>IF(AK81="-","-",VLOOKUP($A81,KALPit!$A$10:$AY$1193,CC$9,FALSE)-AK81)</f>
        <v>-</v>
      </c>
      <c r="CD81" s="340" t="str">
        <f>IF(AL81="-","-",VLOOKUP($A81,KALPit!$A$10:$AY$1193,CD$9,FALSE)-AL81)</f>
        <v>-</v>
      </c>
      <c r="CE81" s="340" t="str">
        <f>IF(AM81="-","-",VLOOKUP($A81,KALPit!$A$10:$AY$1193,CE$9,FALSE)-AM81)</f>
        <v>-</v>
      </c>
      <c r="CF81" s="340" t="str">
        <f>IF(AN81="-","-",VLOOKUP($A81,KALPit!$A$10:$AY$1193,CF$9,FALSE)-AN81)</f>
        <v>-</v>
      </c>
      <c r="CG81" s="340" t="str">
        <f>IF(AO81="-","-",VLOOKUP($A81,KALPit!$A$10:$AY$1193,CG$9,FALSE)-AO81)</f>
        <v>-</v>
      </c>
      <c r="CH81" s="340" t="str">
        <f>IF(AP81="-","-",VLOOKUP($A81,KALPit!$A$10:$AY$1193,CH$9,FALSE)-AP81)</f>
        <v>-</v>
      </c>
      <c r="CI81" s="340" t="str">
        <f>IF(AQ81="-","-",VLOOKUP($A81,KALPit!$A$10:$AY$1193,CI$9,FALSE)-AQ81)</f>
        <v>-</v>
      </c>
      <c r="CJ81" s="340" t="str">
        <f>IF(AR81="-","-",VLOOKUP($A81,KALPit!$A$10:$AY$1193,CJ$9,FALSE)-AR81)</f>
        <v>-</v>
      </c>
      <c r="CK81" s="340" t="str">
        <f>IF(AS81="-","-",VLOOKUP($A81,KALPit!$A$10:$AY$1193,CK$9,FALSE)-AS81)</f>
        <v>-</v>
      </c>
      <c r="CL81" s="340" t="str">
        <f>IF(AT81="-","-",VLOOKUP($A81,KALPit!$A$10:$AY$1193,CL$9,FALSE)-AT81)</f>
        <v>-</v>
      </c>
      <c r="CM81" s="339">
        <f t="shared" si="45"/>
        <v>4</v>
      </c>
    </row>
    <row r="82" spans="1:91" x14ac:dyDescent="0.25">
      <c r="A82" s="339" t="str">
        <f t="shared" si="46"/>
        <v>Juan Miranda</v>
      </c>
      <c r="B82" s="339"/>
      <c r="C82" s="339"/>
      <c r="D82" s="339" t="str">
        <f t="shared" si="47"/>
        <v>K</v>
      </c>
      <c r="E82" t="s">
        <v>98</v>
      </c>
      <c r="F82" t="s">
        <v>466</v>
      </c>
      <c r="G82" s="339" t="s">
        <v>644</v>
      </c>
      <c r="H82" t="s">
        <v>468</v>
      </c>
      <c r="I82" t="s">
        <v>18</v>
      </c>
      <c r="J82" s="3">
        <v>16</v>
      </c>
      <c r="K82" t="s">
        <v>94</v>
      </c>
      <c r="L82" t="s">
        <v>94</v>
      </c>
      <c r="M82" t="s">
        <v>40</v>
      </c>
      <c r="N82" s="3" t="s">
        <v>40</v>
      </c>
      <c r="O82" t="s">
        <v>215</v>
      </c>
      <c r="P82" t="s">
        <v>214</v>
      </c>
      <c r="Q82" s="3">
        <v>2</v>
      </c>
      <c r="R82">
        <v>2</v>
      </c>
      <c r="S82">
        <v>1</v>
      </c>
      <c r="T82" s="3">
        <v>3</v>
      </c>
      <c r="U82">
        <v>2</v>
      </c>
      <c r="V82">
        <v>1</v>
      </c>
      <c r="W82">
        <v>3</v>
      </c>
      <c r="X82">
        <v>3</v>
      </c>
      <c r="Y82" t="s">
        <v>35</v>
      </c>
      <c r="Z82" t="s">
        <v>35</v>
      </c>
      <c r="AA82">
        <v>1</v>
      </c>
      <c r="AB82">
        <v>5</v>
      </c>
      <c r="AC82" t="s">
        <v>35</v>
      </c>
      <c r="AD82" t="s">
        <v>35</v>
      </c>
      <c r="AE82" t="s">
        <v>35</v>
      </c>
      <c r="AF82" t="s">
        <v>35</v>
      </c>
      <c r="AG82">
        <v>3</v>
      </c>
      <c r="AH82">
        <v>3</v>
      </c>
      <c r="AI82" t="s">
        <v>35</v>
      </c>
      <c r="AJ82" t="s">
        <v>35</v>
      </c>
      <c r="AK82" t="s">
        <v>35</v>
      </c>
      <c r="AL82" t="s">
        <v>35</v>
      </c>
      <c r="AM82" t="s">
        <v>35</v>
      </c>
      <c r="AN82" t="s">
        <v>35</v>
      </c>
      <c r="AO82" t="s">
        <v>35</v>
      </c>
      <c r="AP82" t="s">
        <v>35</v>
      </c>
      <c r="AQ82" t="s">
        <v>35</v>
      </c>
      <c r="AR82" s="3" t="s">
        <v>35</v>
      </c>
      <c r="AS82" t="s">
        <v>35</v>
      </c>
      <c r="AT82" t="s">
        <v>35</v>
      </c>
      <c r="AU82" s="3" t="s">
        <v>397</v>
      </c>
      <c r="AV82">
        <v>5</v>
      </c>
      <c r="AW82" s="3" t="s">
        <v>453</v>
      </c>
      <c r="AX82" t="s">
        <v>35</v>
      </c>
      <c r="AY82" s="5">
        <v>0</v>
      </c>
      <c r="AZ82" s="6">
        <f t="shared" si="36"/>
        <v>1.9166666666666667</v>
      </c>
      <c r="BA82" s="9" t="str">
        <f t="shared" si="37"/>
        <v>Minors</v>
      </c>
      <c r="BB82" s="9">
        <f t="shared" si="38"/>
        <v>2.25</v>
      </c>
      <c r="BC82" s="9" t="str">
        <f t="shared" si="39"/>
        <v>Minors</v>
      </c>
      <c r="BD82" s="9">
        <f t="shared" si="40"/>
        <v>2.25</v>
      </c>
      <c r="BE82" s="9" t="str">
        <f t="shared" si="41"/>
        <v>Minors</v>
      </c>
      <c r="BF82" s="77">
        <f t="shared" si="42"/>
        <v>3</v>
      </c>
      <c r="BG82" s="76">
        <f t="shared" si="43"/>
        <v>0</v>
      </c>
      <c r="BH82" s="339" t="str">
        <f t="shared" si="44"/>
        <v/>
      </c>
      <c r="BI82" s="340">
        <f>IF(Q82="-","-",VLOOKUP($A82,KALPit!$A$10:$AY$1193,BI$9,FALSE)-Q82)</f>
        <v>0</v>
      </c>
      <c r="BJ82" s="340">
        <f>IF(R82="-","-",VLOOKUP($A82,KALPit!$A$10:$AY$1193,BJ$9,FALSE)-R82)</f>
        <v>-1</v>
      </c>
      <c r="BK82" s="340">
        <f>IF(S82="-","-",VLOOKUP($A82,KALPit!$A$10:$AY$1193,BK$9,FALSE)-S82)</f>
        <v>0</v>
      </c>
      <c r="BL82" s="340">
        <f>IF(T82="-","-",VLOOKUP($A82,KALPit!$A$10:$AY$1193,BL$9,FALSE)-T82)</f>
        <v>0</v>
      </c>
      <c r="BM82" s="340">
        <f>IF(U82="-","-",VLOOKUP($A82,KALPit!$A$10:$AY$1193,BM$9,FALSE)-U82)</f>
        <v>0</v>
      </c>
      <c r="BN82" s="340">
        <f>IF(V82="-","-",VLOOKUP($A82,KALPit!$A$10:$AY$1193,BN$9,FALSE)-V82)</f>
        <v>0</v>
      </c>
      <c r="BO82" s="340">
        <f>IF(W82="-","-",VLOOKUP($A82,KALPit!$A$10:$AY$1193,BO$9,FALSE)-W82)</f>
        <v>1</v>
      </c>
      <c r="BP82" s="340">
        <f>IF(X82="-","-",VLOOKUP($A82,KALPit!$A$10:$AY$1193,BP$9,FALSE)-X82)</f>
        <v>1</v>
      </c>
      <c r="BQ82" s="340" t="str">
        <f>IF(Y82="-","-",VLOOKUP($A82,KALPit!$A$10:$AY$1193,BQ$9,FALSE)-Y82)</f>
        <v>-</v>
      </c>
      <c r="BR82" s="340" t="str">
        <f>IF(Z82="-","-",VLOOKUP($A82,KALPit!$A$10:$AY$1193,BR$9,FALSE)-Z82)</f>
        <v>-</v>
      </c>
      <c r="BS82" s="340">
        <f>IF(AA82="-","-",VLOOKUP($A82,KALPit!$A$10:$AY$1193,BS$9,FALSE)-AA82)</f>
        <v>0</v>
      </c>
      <c r="BT82" s="340">
        <f>IF(AB82="-","-",VLOOKUP($A82,KALPit!$A$10:$AY$1193,BT$9,FALSE)-AB82)</f>
        <v>0</v>
      </c>
      <c r="BU82" s="340" t="str">
        <f>IF(AC82="-","-",VLOOKUP($A82,KALPit!$A$10:$AY$1193,BU$9,FALSE)-AC82)</f>
        <v>-</v>
      </c>
      <c r="BV82" s="340" t="str">
        <f>IF(AD82="-","-",VLOOKUP($A82,KALPit!$A$10:$AY$1193,BV$9,FALSE)-AD82)</f>
        <v>-</v>
      </c>
      <c r="BW82" s="340" t="str">
        <f>IF(AE82="-","-",VLOOKUP($A82,KALPit!$A$10:$AY$1193,BW$9,FALSE)-AE82)</f>
        <v>-</v>
      </c>
      <c r="BX82" s="340" t="str">
        <f>IF(AF82="-","-",VLOOKUP($A82,KALPit!$A$10:$AY$1193,BX$9,FALSE)-AF82)</f>
        <v>-</v>
      </c>
      <c r="BY82" s="340">
        <f>IF(AG82="-","-",VLOOKUP($A82,KALPit!$A$10:$AY$1193,BY$9,FALSE)-AG82)</f>
        <v>0</v>
      </c>
      <c r="BZ82" s="340">
        <f>IF(AH82="-","-",VLOOKUP($A82,KALPit!$A$10:$AY$1193,BZ$9,FALSE)-AH82)</f>
        <v>1</v>
      </c>
      <c r="CA82" s="340" t="str">
        <f>IF(AI82="-","-",VLOOKUP($A82,KALPit!$A$10:$AY$1193,CA$9,FALSE)-AI82)</f>
        <v>-</v>
      </c>
      <c r="CB82" s="340" t="str">
        <f>IF(AJ82="-","-",VLOOKUP($A82,KALPit!$A$10:$AY$1193,CB$9,FALSE)-AJ82)</f>
        <v>-</v>
      </c>
      <c r="CC82" s="340" t="str">
        <f>IF(AK82="-","-",VLOOKUP($A82,KALPit!$A$10:$AY$1193,CC$9,FALSE)-AK82)</f>
        <v>-</v>
      </c>
      <c r="CD82" s="340" t="str">
        <f>IF(AL82="-","-",VLOOKUP($A82,KALPit!$A$10:$AY$1193,CD$9,FALSE)-AL82)</f>
        <v>-</v>
      </c>
      <c r="CE82" s="340" t="str">
        <f>IF(AM82="-","-",VLOOKUP($A82,KALPit!$A$10:$AY$1193,CE$9,FALSE)-AM82)</f>
        <v>-</v>
      </c>
      <c r="CF82" s="340" t="str">
        <f>IF(AN82="-","-",VLOOKUP($A82,KALPit!$A$10:$AY$1193,CF$9,FALSE)-AN82)</f>
        <v>-</v>
      </c>
      <c r="CG82" s="340" t="str">
        <f>IF(AO82="-","-",VLOOKUP($A82,KALPit!$A$10:$AY$1193,CG$9,FALSE)-AO82)</f>
        <v>-</v>
      </c>
      <c r="CH82" s="340" t="str">
        <f>IF(AP82="-","-",VLOOKUP($A82,KALPit!$A$10:$AY$1193,CH$9,FALSE)-AP82)</f>
        <v>-</v>
      </c>
      <c r="CI82" s="340" t="str">
        <f>IF(AQ82="-","-",VLOOKUP($A82,KALPit!$A$10:$AY$1193,CI$9,FALSE)-AQ82)</f>
        <v>-</v>
      </c>
      <c r="CJ82" s="340" t="str">
        <f>IF(AR82="-","-",VLOOKUP($A82,KALPit!$A$10:$AY$1193,CJ$9,FALSE)-AR82)</f>
        <v>-</v>
      </c>
      <c r="CK82" s="340" t="str">
        <f>IF(AS82="-","-",VLOOKUP($A82,KALPit!$A$10:$AY$1193,CK$9,FALSE)-AS82)</f>
        <v>-</v>
      </c>
      <c r="CL82" s="340" t="str">
        <f>IF(AT82="-","-",VLOOKUP($A82,KALPit!$A$10:$AY$1193,CL$9,FALSE)-AT82)</f>
        <v>-</v>
      </c>
      <c r="CM82" s="339">
        <f t="shared" si="45"/>
        <v>2</v>
      </c>
    </row>
    <row r="83" spans="1:91" x14ac:dyDescent="0.25">
      <c r="A83" s="339" t="str">
        <f t="shared" si="46"/>
        <v>Tommy Parker</v>
      </c>
      <c r="B83" s="339"/>
      <c r="C83" s="339"/>
      <c r="D83" s="339" t="str">
        <f t="shared" si="47"/>
        <v>K</v>
      </c>
      <c r="E83" t="s">
        <v>88</v>
      </c>
      <c r="F83" t="s">
        <v>668</v>
      </c>
      <c r="G83" s="339" t="s">
        <v>669</v>
      </c>
      <c r="H83" t="s">
        <v>553</v>
      </c>
      <c r="I83" t="s">
        <v>200</v>
      </c>
      <c r="J83" s="3">
        <v>22</v>
      </c>
      <c r="K83" t="s">
        <v>94</v>
      </c>
      <c r="L83" t="s">
        <v>94</v>
      </c>
      <c r="M83" t="s">
        <v>40</v>
      </c>
      <c r="N83" s="3" t="s">
        <v>40</v>
      </c>
      <c r="O83" t="s">
        <v>215</v>
      </c>
      <c r="P83" t="s">
        <v>214</v>
      </c>
      <c r="Q83" s="3">
        <v>2</v>
      </c>
      <c r="R83">
        <v>2</v>
      </c>
      <c r="S83">
        <v>1</v>
      </c>
      <c r="T83" s="3">
        <v>3</v>
      </c>
      <c r="U83">
        <v>2</v>
      </c>
      <c r="V83">
        <v>2</v>
      </c>
      <c r="W83">
        <v>3</v>
      </c>
      <c r="X83">
        <v>4</v>
      </c>
      <c r="Y83">
        <v>4</v>
      </c>
      <c r="Z83">
        <v>5</v>
      </c>
      <c r="AA83" t="s">
        <v>35</v>
      </c>
      <c r="AB83" t="s">
        <v>35</v>
      </c>
      <c r="AC83">
        <v>3</v>
      </c>
      <c r="AD83">
        <v>4</v>
      </c>
      <c r="AE83" t="s">
        <v>35</v>
      </c>
      <c r="AF83" t="s">
        <v>35</v>
      </c>
      <c r="AG83" t="s">
        <v>35</v>
      </c>
      <c r="AH83" t="s">
        <v>35</v>
      </c>
      <c r="AI83" t="s">
        <v>35</v>
      </c>
      <c r="AJ83" t="s">
        <v>35</v>
      </c>
      <c r="AK83" t="s">
        <v>35</v>
      </c>
      <c r="AL83" t="s">
        <v>35</v>
      </c>
      <c r="AM83" t="s">
        <v>35</v>
      </c>
      <c r="AN83" t="s">
        <v>35</v>
      </c>
      <c r="AO83" t="s">
        <v>35</v>
      </c>
      <c r="AP83" t="s">
        <v>35</v>
      </c>
      <c r="AQ83" t="s">
        <v>35</v>
      </c>
      <c r="AR83" s="3" t="s">
        <v>35</v>
      </c>
      <c r="AS83" t="s">
        <v>35</v>
      </c>
      <c r="AT83" t="s">
        <v>35</v>
      </c>
      <c r="AU83" s="3" t="s">
        <v>457</v>
      </c>
      <c r="AV83">
        <v>5</v>
      </c>
      <c r="AW83" s="3" t="s">
        <v>453</v>
      </c>
      <c r="AX83" t="s">
        <v>35</v>
      </c>
      <c r="AY83" s="5" t="s">
        <v>38</v>
      </c>
      <c r="AZ83" s="6">
        <f t="shared" si="36"/>
        <v>1.9166666666666667</v>
      </c>
      <c r="BA83" s="9" t="str">
        <f t="shared" si="37"/>
        <v>Minors</v>
      </c>
      <c r="BB83" s="9">
        <f t="shared" si="38"/>
        <v>2.5833333333333335</v>
      </c>
      <c r="BC83" s="9" t="str">
        <f t="shared" si="39"/>
        <v>Minors</v>
      </c>
      <c r="BD83" s="9">
        <f t="shared" si="40"/>
        <v>2.5833333333333335</v>
      </c>
      <c r="BE83" s="9" t="str">
        <f t="shared" si="41"/>
        <v>Minors</v>
      </c>
      <c r="BF83" s="77">
        <f t="shared" si="42"/>
        <v>3</v>
      </c>
      <c r="BG83" s="76">
        <f t="shared" si="43"/>
        <v>0</v>
      </c>
      <c r="BH83" s="339" t="str">
        <f t="shared" si="44"/>
        <v/>
      </c>
      <c r="BI83" s="340" t="e">
        <f>IF(Q83="-","-",VLOOKUP($A83,KALPit!$A$10:$AY$1193,BI$9,FALSE)-Q83)</f>
        <v>#N/A</v>
      </c>
      <c r="BJ83" s="340" t="e">
        <f>IF(R83="-","-",VLOOKUP($A83,KALPit!$A$10:$AY$1193,BJ$9,FALSE)-R83)</f>
        <v>#N/A</v>
      </c>
      <c r="BK83" s="340" t="e">
        <f>IF(S83="-","-",VLOOKUP($A83,KALPit!$A$10:$AY$1193,BK$9,FALSE)-S83)</f>
        <v>#N/A</v>
      </c>
      <c r="BL83" s="340" t="e">
        <f>IF(T83="-","-",VLOOKUP($A83,KALPit!$A$10:$AY$1193,BL$9,FALSE)-T83)</f>
        <v>#N/A</v>
      </c>
      <c r="BM83" s="340" t="e">
        <f>IF(U83="-","-",VLOOKUP($A83,KALPit!$A$10:$AY$1193,BM$9,FALSE)-U83)</f>
        <v>#N/A</v>
      </c>
      <c r="BN83" s="340" t="e">
        <f>IF(V83="-","-",VLOOKUP($A83,KALPit!$A$10:$AY$1193,BN$9,FALSE)-V83)</f>
        <v>#N/A</v>
      </c>
      <c r="BO83" s="340" t="e">
        <f>IF(W83="-","-",VLOOKUP($A83,KALPit!$A$10:$AY$1193,BO$9,FALSE)-W83)</f>
        <v>#N/A</v>
      </c>
      <c r="BP83" s="340" t="e">
        <f>IF(X83="-","-",VLOOKUP($A83,KALPit!$A$10:$AY$1193,BP$9,FALSE)-X83)</f>
        <v>#N/A</v>
      </c>
      <c r="BQ83" s="340" t="e">
        <f>IF(Y83="-","-",VLOOKUP($A83,KALPit!$A$10:$AY$1193,BQ$9,FALSE)-Y83)</f>
        <v>#N/A</v>
      </c>
      <c r="BR83" s="340" t="e">
        <f>IF(Z83="-","-",VLOOKUP($A83,KALPit!$A$10:$AY$1193,BR$9,FALSE)-Z83)</f>
        <v>#N/A</v>
      </c>
      <c r="BS83" s="340" t="str">
        <f>IF(AA83="-","-",VLOOKUP($A83,KALPit!$A$10:$AY$1193,BS$9,FALSE)-AA83)</f>
        <v>-</v>
      </c>
      <c r="BT83" s="340" t="str">
        <f>IF(AB83="-","-",VLOOKUP($A83,KALPit!$A$10:$AY$1193,BT$9,FALSE)-AB83)</f>
        <v>-</v>
      </c>
      <c r="BU83" s="340" t="e">
        <f>IF(AC83="-","-",VLOOKUP($A83,KALPit!$A$10:$AY$1193,BU$9,FALSE)-AC83)</f>
        <v>#N/A</v>
      </c>
      <c r="BV83" s="340" t="e">
        <f>IF(AD83="-","-",VLOOKUP($A83,KALPit!$A$10:$AY$1193,BV$9,FALSE)-AD83)</f>
        <v>#N/A</v>
      </c>
      <c r="BW83" s="340" t="str">
        <f>IF(AE83="-","-",VLOOKUP($A83,KALPit!$A$10:$AY$1193,BW$9,FALSE)-AE83)</f>
        <v>-</v>
      </c>
      <c r="BX83" s="340" t="str">
        <f>IF(AF83="-","-",VLOOKUP($A83,KALPit!$A$10:$AY$1193,BX$9,FALSE)-AF83)</f>
        <v>-</v>
      </c>
      <c r="BY83" s="340" t="str">
        <f>IF(AG83="-","-",VLOOKUP($A83,KALPit!$A$10:$AY$1193,BY$9,FALSE)-AG83)</f>
        <v>-</v>
      </c>
      <c r="BZ83" s="340" t="str">
        <f>IF(AH83="-","-",VLOOKUP($A83,KALPit!$A$10:$AY$1193,BZ$9,FALSE)-AH83)</f>
        <v>-</v>
      </c>
      <c r="CA83" s="340" t="str">
        <f>IF(AI83="-","-",VLOOKUP($A83,KALPit!$A$10:$AY$1193,CA$9,FALSE)-AI83)</f>
        <v>-</v>
      </c>
      <c r="CB83" s="340" t="str">
        <f>IF(AJ83="-","-",VLOOKUP($A83,KALPit!$A$10:$AY$1193,CB$9,FALSE)-AJ83)</f>
        <v>-</v>
      </c>
      <c r="CC83" s="340" t="str">
        <f>IF(AK83="-","-",VLOOKUP($A83,KALPit!$A$10:$AY$1193,CC$9,FALSE)-AK83)</f>
        <v>-</v>
      </c>
      <c r="CD83" s="340" t="str">
        <f>IF(AL83="-","-",VLOOKUP($A83,KALPit!$A$10:$AY$1193,CD$9,FALSE)-AL83)</f>
        <v>-</v>
      </c>
      <c r="CE83" s="340" t="str">
        <f>IF(AM83="-","-",VLOOKUP($A83,KALPit!$A$10:$AY$1193,CE$9,FALSE)-AM83)</f>
        <v>-</v>
      </c>
      <c r="CF83" s="340" t="str">
        <f>IF(AN83="-","-",VLOOKUP($A83,KALPit!$A$10:$AY$1193,CF$9,FALSE)-AN83)</f>
        <v>-</v>
      </c>
      <c r="CG83" s="340" t="str">
        <f>IF(AO83="-","-",VLOOKUP($A83,KALPit!$A$10:$AY$1193,CG$9,FALSE)-AO83)</f>
        <v>-</v>
      </c>
      <c r="CH83" s="340" t="str">
        <f>IF(AP83="-","-",VLOOKUP($A83,KALPit!$A$10:$AY$1193,CH$9,FALSE)-AP83)</f>
        <v>-</v>
      </c>
      <c r="CI83" s="340" t="str">
        <f>IF(AQ83="-","-",VLOOKUP($A83,KALPit!$A$10:$AY$1193,CI$9,FALSE)-AQ83)</f>
        <v>-</v>
      </c>
      <c r="CJ83" s="340" t="str">
        <f>IF(AR83="-","-",VLOOKUP($A83,KALPit!$A$10:$AY$1193,CJ$9,FALSE)-AR83)</f>
        <v>-</v>
      </c>
      <c r="CK83" s="340" t="str">
        <f>IF(AS83="-","-",VLOOKUP($A83,KALPit!$A$10:$AY$1193,CK$9,FALSE)-AS83)</f>
        <v>-</v>
      </c>
      <c r="CL83" s="340" t="str">
        <f>IF(AT83="-","-",VLOOKUP($A83,KALPit!$A$10:$AY$1193,CL$9,FALSE)-AT83)</f>
        <v>-</v>
      </c>
      <c r="CM83" s="339" t="e">
        <f t="shared" si="45"/>
        <v>#N/A</v>
      </c>
    </row>
    <row r="84" spans="1:91" x14ac:dyDescent="0.25">
      <c r="A84" s="339" t="str">
        <f t="shared" si="46"/>
        <v>Guillermo Peña</v>
      </c>
      <c r="B84" s="339"/>
      <c r="C84" s="339"/>
      <c r="D84" s="339" t="str">
        <f t="shared" si="47"/>
        <v>K</v>
      </c>
      <c r="E84" t="s">
        <v>98</v>
      </c>
      <c r="F84" t="s">
        <v>676</v>
      </c>
      <c r="G84" s="339" t="s">
        <v>677</v>
      </c>
      <c r="H84" t="s">
        <v>531</v>
      </c>
      <c r="I84" t="s">
        <v>295</v>
      </c>
      <c r="J84" s="3">
        <v>21</v>
      </c>
      <c r="K84" t="s">
        <v>94</v>
      </c>
      <c r="L84" t="s">
        <v>94</v>
      </c>
      <c r="M84" t="s">
        <v>40</v>
      </c>
      <c r="N84" s="3" t="s">
        <v>40</v>
      </c>
      <c r="O84" t="s">
        <v>215</v>
      </c>
      <c r="P84" t="s">
        <v>214</v>
      </c>
      <c r="Q84" s="3">
        <v>2</v>
      </c>
      <c r="R84">
        <v>2</v>
      </c>
      <c r="S84">
        <v>1</v>
      </c>
      <c r="T84" s="3">
        <v>3</v>
      </c>
      <c r="U84">
        <v>2</v>
      </c>
      <c r="V84">
        <v>2</v>
      </c>
      <c r="W84" t="s">
        <v>35</v>
      </c>
      <c r="X84" t="s">
        <v>35</v>
      </c>
      <c r="Y84" t="s">
        <v>35</v>
      </c>
      <c r="Z84" t="s">
        <v>35</v>
      </c>
      <c r="AA84">
        <v>4</v>
      </c>
      <c r="AB84">
        <v>5</v>
      </c>
      <c r="AC84" t="s">
        <v>35</v>
      </c>
      <c r="AD84" t="s">
        <v>35</v>
      </c>
      <c r="AE84" t="s">
        <v>35</v>
      </c>
      <c r="AF84" t="s">
        <v>35</v>
      </c>
      <c r="AG84" t="s">
        <v>35</v>
      </c>
      <c r="AH84" t="s">
        <v>35</v>
      </c>
      <c r="AI84">
        <v>4</v>
      </c>
      <c r="AJ84">
        <v>4</v>
      </c>
      <c r="AK84" t="s">
        <v>35</v>
      </c>
      <c r="AL84" t="s">
        <v>35</v>
      </c>
      <c r="AM84">
        <v>1</v>
      </c>
      <c r="AN84">
        <v>3</v>
      </c>
      <c r="AO84" t="s">
        <v>35</v>
      </c>
      <c r="AP84" t="s">
        <v>35</v>
      </c>
      <c r="AQ84" t="s">
        <v>35</v>
      </c>
      <c r="AR84" s="3" t="s">
        <v>35</v>
      </c>
      <c r="AS84" t="s">
        <v>35</v>
      </c>
      <c r="AT84" t="s">
        <v>35</v>
      </c>
      <c r="AU84" s="3" t="s">
        <v>5</v>
      </c>
      <c r="AV84">
        <v>6</v>
      </c>
      <c r="AW84" s="3" t="s">
        <v>453</v>
      </c>
      <c r="AX84" t="s">
        <v>35</v>
      </c>
      <c r="AY84" s="5">
        <v>0</v>
      </c>
      <c r="AZ84" s="6">
        <f t="shared" si="36"/>
        <v>1.9166666666666667</v>
      </c>
      <c r="BA84" s="9" t="str">
        <f t="shared" si="37"/>
        <v>Minors</v>
      </c>
      <c r="BB84" s="9">
        <f t="shared" si="38"/>
        <v>2.5833333333333335</v>
      </c>
      <c r="BC84" s="9" t="str">
        <f t="shared" si="39"/>
        <v>Minors</v>
      </c>
      <c r="BD84" s="9">
        <f t="shared" si="40"/>
        <v>2.5833333333333335</v>
      </c>
      <c r="BE84" s="9" t="str">
        <f t="shared" si="41"/>
        <v>Minors</v>
      </c>
      <c r="BF84" s="77">
        <f t="shared" si="42"/>
        <v>3</v>
      </c>
      <c r="BG84" s="76">
        <f t="shared" si="43"/>
        <v>0</v>
      </c>
      <c r="BH84" s="339" t="str">
        <f t="shared" si="44"/>
        <v/>
      </c>
      <c r="BI84" s="340" t="e">
        <f>IF(Q84="-","-",VLOOKUP($A84,KALPit!$A$10:$AY$1193,BI$9,FALSE)-Q84)</f>
        <v>#N/A</v>
      </c>
      <c r="BJ84" s="340" t="e">
        <f>IF(R84="-","-",VLOOKUP($A84,KALPit!$A$10:$AY$1193,BJ$9,FALSE)-R84)</f>
        <v>#N/A</v>
      </c>
      <c r="BK84" s="340" t="e">
        <f>IF(S84="-","-",VLOOKUP($A84,KALPit!$A$10:$AY$1193,BK$9,FALSE)-S84)</f>
        <v>#N/A</v>
      </c>
      <c r="BL84" s="340" t="e">
        <f>IF(T84="-","-",VLOOKUP($A84,KALPit!$A$10:$AY$1193,BL$9,FALSE)-T84)</f>
        <v>#N/A</v>
      </c>
      <c r="BM84" s="340" t="e">
        <f>IF(U84="-","-",VLOOKUP($A84,KALPit!$A$10:$AY$1193,BM$9,FALSE)-U84)</f>
        <v>#N/A</v>
      </c>
      <c r="BN84" s="340" t="e">
        <f>IF(V84="-","-",VLOOKUP($A84,KALPit!$A$10:$AY$1193,BN$9,FALSE)-V84)</f>
        <v>#N/A</v>
      </c>
      <c r="BO84" s="340" t="str">
        <f>IF(W84="-","-",VLOOKUP($A84,KALPit!$A$10:$AY$1193,BO$9,FALSE)-W84)</f>
        <v>-</v>
      </c>
      <c r="BP84" s="340" t="str">
        <f>IF(X84="-","-",VLOOKUP($A84,KALPit!$A$10:$AY$1193,BP$9,FALSE)-X84)</f>
        <v>-</v>
      </c>
      <c r="BQ84" s="340" t="str">
        <f>IF(Y84="-","-",VLOOKUP($A84,KALPit!$A$10:$AY$1193,BQ$9,FALSE)-Y84)</f>
        <v>-</v>
      </c>
      <c r="BR84" s="340" t="str">
        <f>IF(Z84="-","-",VLOOKUP($A84,KALPit!$A$10:$AY$1193,BR$9,FALSE)-Z84)</f>
        <v>-</v>
      </c>
      <c r="BS84" s="340" t="e">
        <f>IF(AA84="-","-",VLOOKUP($A84,KALPit!$A$10:$AY$1193,BS$9,FALSE)-AA84)</f>
        <v>#N/A</v>
      </c>
      <c r="BT84" s="340" t="e">
        <f>IF(AB84="-","-",VLOOKUP($A84,KALPit!$A$10:$AY$1193,BT$9,FALSE)-AB84)</f>
        <v>#N/A</v>
      </c>
      <c r="BU84" s="340" t="str">
        <f>IF(AC84="-","-",VLOOKUP($A84,KALPit!$A$10:$AY$1193,BU$9,FALSE)-AC84)</f>
        <v>-</v>
      </c>
      <c r="BV84" s="340" t="str">
        <f>IF(AD84="-","-",VLOOKUP($A84,KALPit!$A$10:$AY$1193,BV$9,FALSE)-AD84)</f>
        <v>-</v>
      </c>
      <c r="BW84" s="340" t="str">
        <f>IF(AE84="-","-",VLOOKUP($A84,KALPit!$A$10:$AY$1193,BW$9,FALSE)-AE84)</f>
        <v>-</v>
      </c>
      <c r="BX84" s="340" t="str">
        <f>IF(AF84="-","-",VLOOKUP($A84,KALPit!$A$10:$AY$1193,BX$9,FALSE)-AF84)</f>
        <v>-</v>
      </c>
      <c r="BY84" s="340" t="str">
        <f>IF(AG84="-","-",VLOOKUP($A84,KALPit!$A$10:$AY$1193,BY$9,FALSE)-AG84)</f>
        <v>-</v>
      </c>
      <c r="BZ84" s="340" t="str">
        <f>IF(AH84="-","-",VLOOKUP($A84,KALPit!$A$10:$AY$1193,BZ$9,FALSE)-AH84)</f>
        <v>-</v>
      </c>
      <c r="CA84" s="340" t="e">
        <f>IF(AI84="-","-",VLOOKUP($A84,KALPit!$A$10:$AY$1193,CA$9,FALSE)-AI84)</f>
        <v>#N/A</v>
      </c>
      <c r="CB84" s="340" t="e">
        <f>IF(AJ84="-","-",VLOOKUP($A84,KALPit!$A$10:$AY$1193,CB$9,FALSE)-AJ84)</f>
        <v>#N/A</v>
      </c>
      <c r="CC84" s="340" t="str">
        <f>IF(AK84="-","-",VLOOKUP($A84,KALPit!$A$10:$AY$1193,CC$9,FALSE)-AK84)</f>
        <v>-</v>
      </c>
      <c r="CD84" s="340" t="str">
        <f>IF(AL84="-","-",VLOOKUP($A84,KALPit!$A$10:$AY$1193,CD$9,FALSE)-AL84)</f>
        <v>-</v>
      </c>
      <c r="CE84" s="340" t="e">
        <f>IF(AM84="-","-",VLOOKUP($A84,KALPit!$A$10:$AY$1193,CE$9,FALSE)-AM84)</f>
        <v>#N/A</v>
      </c>
      <c r="CF84" s="340" t="e">
        <f>IF(AN84="-","-",VLOOKUP($A84,KALPit!$A$10:$AY$1193,CF$9,FALSE)-AN84)</f>
        <v>#N/A</v>
      </c>
      <c r="CG84" s="340" t="str">
        <f>IF(AO84="-","-",VLOOKUP($A84,KALPit!$A$10:$AY$1193,CG$9,FALSE)-AO84)</f>
        <v>-</v>
      </c>
      <c r="CH84" s="340" t="str">
        <f>IF(AP84="-","-",VLOOKUP($A84,KALPit!$A$10:$AY$1193,CH$9,FALSE)-AP84)</f>
        <v>-</v>
      </c>
      <c r="CI84" s="340" t="str">
        <f>IF(AQ84="-","-",VLOOKUP($A84,KALPit!$A$10:$AY$1193,CI$9,FALSE)-AQ84)</f>
        <v>-</v>
      </c>
      <c r="CJ84" s="340" t="str">
        <f>IF(AR84="-","-",VLOOKUP($A84,KALPit!$A$10:$AY$1193,CJ$9,FALSE)-AR84)</f>
        <v>-</v>
      </c>
      <c r="CK84" s="340" t="str">
        <f>IF(AS84="-","-",VLOOKUP($A84,KALPit!$A$10:$AY$1193,CK$9,FALSE)-AS84)</f>
        <v>-</v>
      </c>
      <c r="CL84" s="340" t="str">
        <f>IF(AT84="-","-",VLOOKUP($A84,KALPit!$A$10:$AY$1193,CL$9,FALSE)-AT84)</f>
        <v>-</v>
      </c>
      <c r="CM84" s="339" t="e">
        <f t="shared" si="45"/>
        <v>#N/A</v>
      </c>
    </row>
    <row r="85" spans="1:91" x14ac:dyDescent="0.25">
      <c r="A85" s="339" t="str">
        <f t="shared" si="46"/>
        <v>Francisco Pérez</v>
      </c>
      <c r="B85" s="339"/>
      <c r="C85" s="339"/>
      <c r="D85" s="339" t="str">
        <f t="shared" si="47"/>
        <v>K</v>
      </c>
      <c r="E85" t="s">
        <v>98</v>
      </c>
      <c r="F85" t="s">
        <v>526</v>
      </c>
      <c r="G85" s="339" t="s">
        <v>679</v>
      </c>
      <c r="H85" t="s">
        <v>468</v>
      </c>
      <c r="I85" t="s">
        <v>18</v>
      </c>
      <c r="J85" s="3">
        <v>17</v>
      </c>
      <c r="K85" t="s">
        <v>94</v>
      </c>
      <c r="L85" t="s">
        <v>94</v>
      </c>
      <c r="M85" t="s">
        <v>40</v>
      </c>
      <c r="N85" s="3" t="s">
        <v>40</v>
      </c>
      <c r="O85" t="s">
        <v>213</v>
      </c>
      <c r="P85" t="s">
        <v>214</v>
      </c>
      <c r="Q85" s="3">
        <v>2</v>
      </c>
      <c r="R85">
        <v>2</v>
      </c>
      <c r="S85">
        <v>1</v>
      </c>
      <c r="T85" s="3">
        <v>4</v>
      </c>
      <c r="U85">
        <v>4</v>
      </c>
      <c r="V85">
        <v>4</v>
      </c>
      <c r="W85">
        <v>3</v>
      </c>
      <c r="X85">
        <v>5</v>
      </c>
      <c r="Y85" t="s">
        <v>35</v>
      </c>
      <c r="Z85" t="s">
        <v>35</v>
      </c>
      <c r="AA85">
        <v>1</v>
      </c>
      <c r="AB85">
        <v>5</v>
      </c>
      <c r="AC85" t="s">
        <v>35</v>
      </c>
      <c r="AD85" t="s">
        <v>35</v>
      </c>
      <c r="AE85" t="s">
        <v>35</v>
      </c>
      <c r="AF85" t="s">
        <v>35</v>
      </c>
      <c r="AG85" t="s">
        <v>35</v>
      </c>
      <c r="AH85" t="s">
        <v>35</v>
      </c>
      <c r="AI85" t="s">
        <v>35</v>
      </c>
      <c r="AJ85" t="s">
        <v>35</v>
      </c>
      <c r="AK85" t="s">
        <v>35</v>
      </c>
      <c r="AL85" t="s">
        <v>35</v>
      </c>
      <c r="AM85">
        <v>3</v>
      </c>
      <c r="AN85">
        <v>6</v>
      </c>
      <c r="AO85" t="s">
        <v>35</v>
      </c>
      <c r="AP85" t="s">
        <v>35</v>
      </c>
      <c r="AQ85" t="s">
        <v>35</v>
      </c>
      <c r="AR85" s="3" t="s">
        <v>35</v>
      </c>
      <c r="AS85" t="s">
        <v>35</v>
      </c>
      <c r="AT85" t="s">
        <v>35</v>
      </c>
      <c r="AU85" s="3" t="s">
        <v>0</v>
      </c>
      <c r="AV85">
        <v>9</v>
      </c>
      <c r="AW85" s="3" t="s">
        <v>50</v>
      </c>
      <c r="AX85" t="s">
        <v>35</v>
      </c>
      <c r="AY85" s="5">
        <v>0</v>
      </c>
      <c r="AZ85" s="6">
        <f t="shared" si="36"/>
        <v>1.9166666666666667</v>
      </c>
      <c r="BA85" s="9" t="str">
        <f t="shared" si="37"/>
        <v>Minors</v>
      </c>
      <c r="BB85" s="9">
        <f t="shared" si="38"/>
        <v>4.5</v>
      </c>
      <c r="BC85" s="9" t="str">
        <f t="shared" si="39"/>
        <v>Bench</v>
      </c>
      <c r="BD85" s="9">
        <f t="shared" si="40"/>
        <v>4.5</v>
      </c>
      <c r="BE85" s="9" t="str">
        <f t="shared" si="41"/>
        <v>Bench</v>
      </c>
      <c r="BF85" s="77">
        <f t="shared" si="42"/>
        <v>3</v>
      </c>
      <c r="BG85" s="76">
        <f t="shared" si="43"/>
        <v>0.5</v>
      </c>
      <c r="BH85" s="339" t="str">
        <f t="shared" si="44"/>
        <v/>
      </c>
      <c r="BI85" s="340">
        <f>IF(Q85="-","-",VLOOKUP($A85,KALPit!$A$10:$AY$1193,BI$9,FALSE)-Q85)</f>
        <v>0</v>
      </c>
      <c r="BJ85" s="340">
        <f>IF(R85="-","-",VLOOKUP($A85,KALPit!$A$10:$AY$1193,BJ$9,FALSE)-R85)</f>
        <v>0</v>
      </c>
      <c r="BK85" s="340">
        <f>IF(S85="-","-",VLOOKUP($A85,KALPit!$A$10:$AY$1193,BK$9,FALSE)-S85)</f>
        <v>0</v>
      </c>
      <c r="BL85" s="340">
        <f>IF(T85="-","-",VLOOKUP($A85,KALPit!$A$10:$AY$1193,BL$9,FALSE)-T85)</f>
        <v>-1</v>
      </c>
      <c r="BM85" s="340">
        <f>IF(U85="-","-",VLOOKUP($A85,KALPit!$A$10:$AY$1193,BM$9,FALSE)-U85)</f>
        <v>-1</v>
      </c>
      <c r="BN85" s="340">
        <f>IF(V85="-","-",VLOOKUP($A85,KALPit!$A$10:$AY$1193,BN$9,FALSE)-V85)</f>
        <v>-1</v>
      </c>
      <c r="BO85" s="340">
        <f>IF(W85="-","-",VLOOKUP($A85,KALPit!$A$10:$AY$1193,BO$9,FALSE)-W85)</f>
        <v>1</v>
      </c>
      <c r="BP85" s="340">
        <f>IF(X85="-","-",VLOOKUP($A85,KALPit!$A$10:$AY$1193,BP$9,FALSE)-X85)</f>
        <v>-1</v>
      </c>
      <c r="BQ85" s="340" t="str">
        <f>IF(Y85="-","-",VLOOKUP($A85,KALPit!$A$10:$AY$1193,BQ$9,FALSE)-Y85)</f>
        <v>-</v>
      </c>
      <c r="BR85" s="340" t="str">
        <f>IF(Z85="-","-",VLOOKUP($A85,KALPit!$A$10:$AY$1193,BR$9,FALSE)-Z85)</f>
        <v>-</v>
      </c>
      <c r="BS85" s="340">
        <f>IF(AA85="-","-",VLOOKUP($A85,KALPit!$A$10:$AY$1193,BS$9,FALSE)-AA85)</f>
        <v>0</v>
      </c>
      <c r="BT85" s="340">
        <f>IF(AB85="-","-",VLOOKUP($A85,KALPit!$A$10:$AY$1193,BT$9,FALSE)-AB85)</f>
        <v>-1</v>
      </c>
      <c r="BU85" s="340" t="str">
        <f>IF(AC85="-","-",VLOOKUP($A85,KALPit!$A$10:$AY$1193,BU$9,FALSE)-AC85)</f>
        <v>-</v>
      </c>
      <c r="BV85" s="340" t="str">
        <f>IF(AD85="-","-",VLOOKUP($A85,KALPit!$A$10:$AY$1193,BV$9,FALSE)-AD85)</f>
        <v>-</v>
      </c>
      <c r="BW85" s="340" t="str">
        <f>IF(AE85="-","-",VLOOKUP($A85,KALPit!$A$10:$AY$1193,BW$9,FALSE)-AE85)</f>
        <v>-</v>
      </c>
      <c r="BX85" s="340" t="str">
        <f>IF(AF85="-","-",VLOOKUP($A85,KALPit!$A$10:$AY$1193,BX$9,FALSE)-AF85)</f>
        <v>-</v>
      </c>
      <c r="BY85" s="340" t="str">
        <f>IF(AG85="-","-",VLOOKUP($A85,KALPit!$A$10:$AY$1193,BY$9,FALSE)-AG85)</f>
        <v>-</v>
      </c>
      <c r="BZ85" s="340" t="str">
        <f>IF(AH85="-","-",VLOOKUP($A85,KALPit!$A$10:$AY$1193,BZ$9,FALSE)-AH85)</f>
        <v>-</v>
      </c>
      <c r="CA85" s="340" t="str">
        <f>IF(AI85="-","-",VLOOKUP($A85,KALPit!$A$10:$AY$1193,CA$9,FALSE)-AI85)</f>
        <v>-</v>
      </c>
      <c r="CB85" s="340" t="str">
        <f>IF(AJ85="-","-",VLOOKUP($A85,KALPit!$A$10:$AY$1193,CB$9,FALSE)-AJ85)</f>
        <v>-</v>
      </c>
      <c r="CC85" s="340" t="str">
        <f>IF(AK85="-","-",VLOOKUP($A85,KALPit!$A$10:$AY$1193,CC$9,FALSE)-AK85)</f>
        <v>-</v>
      </c>
      <c r="CD85" s="340" t="str">
        <f>IF(AL85="-","-",VLOOKUP($A85,KALPit!$A$10:$AY$1193,CD$9,FALSE)-AL85)</f>
        <v>-</v>
      </c>
      <c r="CE85" s="340">
        <f>IF(AM85="-","-",VLOOKUP($A85,KALPit!$A$10:$AY$1193,CE$9,FALSE)-AM85)</f>
        <v>0</v>
      </c>
      <c r="CF85" s="340">
        <f>IF(AN85="-","-",VLOOKUP($A85,KALPit!$A$10:$AY$1193,CF$9,FALSE)-AN85)</f>
        <v>-3</v>
      </c>
      <c r="CG85" s="340" t="str">
        <f>IF(AO85="-","-",VLOOKUP($A85,KALPit!$A$10:$AY$1193,CG$9,FALSE)-AO85)</f>
        <v>-</v>
      </c>
      <c r="CH85" s="340" t="str">
        <f>IF(AP85="-","-",VLOOKUP($A85,KALPit!$A$10:$AY$1193,CH$9,FALSE)-AP85)</f>
        <v>-</v>
      </c>
      <c r="CI85" s="340" t="str">
        <f>IF(AQ85="-","-",VLOOKUP($A85,KALPit!$A$10:$AY$1193,CI$9,FALSE)-AQ85)</f>
        <v>-</v>
      </c>
      <c r="CJ85" s="340" t="str">
        <f>IF(AR85="-","-",VLOOKUP($A85,KALPit!$A$10:$AY$1193,CJ$9,FALSE)-AR85)</f>
        <v>-</v>
      </c>
      <c r="CK85" s="340" t="str">
        <f>IF(AS85="-","-",VLOOKUP($A85,KALPit!$A$10:$AY$1193,CK$9,FALSE)-AS85)</f>
        <v>-</v>
      </c>
      <c r="CL85" s="340" t="str">
        <f>IF(AT85="-","-",VLOOKUP($A85,KALPit!$A$10:$AY$1193,CL$9,FALSE)-AT85)</f>
        <v>-</v>
      </c>
      <c r="CM85" s="339">
        <f t="shared" si="45"/>
        <v>-7</v>
      </c>
    </row>
    <row r="86" spans="1:91" x14ac:dyDescent="0.25">
      <c r="A86" s="339" t="str">
        <f t="shared" si="46"/>
        <v>Arturo Rodríguez</v>
      </c>
      <c r="B86" s="339"/>
      <c r="C86" s="339"/>
      <c r="D86" s="339" t="str">
        <f t="shared" si="47"/>
        <v>K</v>
      </c>
      <c r="E86" t="s">
        <v>13</v>
      </c>
      <c r="F86" t="s">
        <v>569</v>
      </c>
      <c r="G86" s="339" t="s">
        <v>502</v>
      </c>
      <c r="H86" t="s">
        <v>531</v>
      </c>
      <c r="I86" t="s">
        <v>295</v>
      </c>
      <c r="J86" s="3">
        <v>18</v>
      </c>
      <c r="K86" t="s">
        <v>94</v>
      </c>
      <c r="L86" t="s">
        <v>93</v>
      </c>
      <c r="M86" t="s">
        <v>40</v>
      </c>
      <c r="N86" s="3" t="s">
        <v>40</v>
      </c>
      <c r="O86" t="s">
        <v>215</v>
      </c>
      <c r="P86" t="s">
        <v>214</v>
      </c>
      <c r="Q86" s="3">
        <v>2</v>
      </c>
      <c r="R86">
        <v>2</v>
      </c>
      <c r="S86">
        <v>1</v>
      </c>
      <c r="T86" s="3">
        <v>4</v>
      </c>
      <c r="U86">
        <v>2</v>
      </c>
      <c r="V86">
        <v>1</v>
      </c>
      <c r="W86">
        <v>4</v>
      </c>
      <c r="X86">
        <v>4</v>
      </c>
      <c r="Y86">
        <v>3</v>
      </c>
      <c r="Z86">
        <v>4</v>
      </c>
      <c r="AA86">
        <v>3</v>
      </c>
      <c r="AB86">
        <v>5</v>
      </c>
      <c r="AC86" t="s">
        <v>35</v>
      </c>
      <c r="AD86" t="s">
        <v>35</v>
      </c>
      <c r="AE86" t="s">
        <v>35</v>
      </c>
      <c r="AF86" t="s">
        <v>35</v>
      </c>
      <c r="AG86" t="s">
        <v>35</v>
      </c>
      <c r="AH86" t="s">
        <v>35</v>
      </c>
      <c r="AI86" t="s">
        <v>35</v>
      </c>
      <c r="AJ86" t="s">
        <v>35</v>
      </c>
      <c r="AK86" t="s">
        <v>35</v>
      </c>
      <c r="AL86" t="s">
        <v>35</v>
      </c>
      <c r="AM86" t="s">
        <v>35</v>
      </c>
      <c r="AN86" t="s">
        <v>35</v>
      </c>
      <c r="AO86" t="s">
        <v>35</v>
      </c>
      <c r="AP86" t="s">
        <v>35</v>
      </c>
      <c r="AQ86" t="s">
        <v>35</v>
      </c>
      <c r="AR86" s="3" t="s">
        <v>35</v>
      </c>
      <c r="AS86" t="s">
        <v>35</v>
      </c>
      <c r="AT86" t="s">
        <v>35</v>
      </c>
      <c r="AU86" s="3" t="s">
        <v>456</v>
      </c>
      <c r="AV86">
        <v>8</v>
      </c>
      <c r="AW86" s="3" t="s">
        <v>453</v>
      </c>
      <c r="AX86" t="s">
        <v>35</v>
      </c>
      <c r="AY86" s="5">
        <v>0</v>
      </c>
      <c r="AZ86" s="6">
        <f t="shared" ref="AZ86:AZ149" si="48">AVERAGE(Q86:S86)+0.25*MAX(0,(COUNT(W86,Y86,AA86,AC86,AE86,AG86,AI86,AK86,AM86,AO86,AQ86,AS86)-3))+IF(AW86&gt;0.55,0.25,0)+IF(MAX(W86,Y86,AA86,AC86,AE86,AG86,AI86,AK86,AM86,AO86,AQ86,AS86)&gt;5,0.25,0)</f>
        <v>1.9166666666666667</v>
      </c>
      <c r="BA86" s="9" t="str">
        <f t="shared" ref="BA86:BA149" si="49">IF(AZ86&gt;9,"SuperStar",IF(AZ86&gt;8,"Star",IF(AZ86&gt;6.5,"GoodReg",IF(AZ86&gt;5,"Reg",IF(AZ86&gt;4,"Bench","Minors")))))</f>
        <v>Minors</v>
      </c>
      <c r="BB86" s="9">
        <f t="shared" ref="BB86:BB149" si="50">AVERAGE(T86:V86)+0.25*MAX(0,(COUNT(X86,Z86,AB86,AD86,AF86,AH86,AJ86,AL86,AN86,AP86,AR86,AT86)-3))+IF(AW86&gt;0.55,0.25,0)+IF(MAX(X86,Z86,AB86,AD86,AF86,AH86,AJ86,AL86,AN86,AP86,AR86,AT86)&gt;5,0.25,0)</f>
        <v>2.5833333333333335</v>
      </c>
      <c r="BC86" s="9" t="str">
        <f t="shared" ref="BC86:BC149" si="51">IF(BB86&gt;9,"SuperStar",IF(BB86&gt;8,"Star",IF(BB86&gt;6.5,"GoodReg",IF(BB86&gt;5,"Reg",IF(BB86&gt;4,"Bench","Minors")))))</f>
        <v>Minors</v>
      </c>
      <c r="BD86" s="9">
        <f t="shared" ref="BD86:BD149" si="52">MIN(AZ86+(MAX(0,25-U86))^1.5,BB86)</f>
        <v>2.5833333333333335</v>
      </c>
      <c r="BE86" s="9" t="str">
        <f t="shared" ref="BE86:BE149" si="53">IF(BD86&gt;9,"SuperStar",IF(BD86&gt;8,"Star",IF(BD86&gt;6.5,"GoodReg",IF(BD86&gt;5,"Reg",IF(BD86&gt;4,"Bench","Minors")))))</f>
        <v>Minors</v>
      </c>
      <c r="BF86" s="77">
        <f t="shared" ref="BF86:BF149" si="54">COUNT(W86:AT86)/2</f>
        <v>3</v>
      </c>
      <c r="BG86" s="76">
        <f t="shared" ref="BG86:BG149" si="55">COUNTIF(W86:AT86,"&gt;5")/2</f>
        <v>0</v>
      </c>
      <c r="BH86" s="339" t="str">
        <f t="shared" ref="BH86:BH149" si="56">IF(AY86=1,"Yes","")</f>
        <v/>
      </c>
      <c r="BI86" s="340">
        <f>IF(Q86="-","-",VLOOKUP($A86,KALPit!$A$10:$AY$1193,BI$9,FALSE)-Q86)</f>
        <v>1</v>
      </c>
      <c r="BJ86" s="340">
        <f>IF(R86="-","-",VLOOKUP($A86,KALPit!$A$10:$AY$1193,BJ$9,FALSE)-R86)</f>
        <v>0</v>
      </c>
      <c r="BK86" s="340">
        <f>IF(S86="-","-",VLOOKUP($A86,KALPit!$A$10:$AY$1193,BK$9,FALSE)-S86)</f>
        <v>0</v>
      </c>
      <c r="BL86" s="340">
        <f>IF(T86="-","-",VLOOKUP($A86,KALPit!$A$10:$AY$1193,BL$9,FALSE)-T86)</f>
        <v>0</v>
      </c>
      <c r="BM86" s="340">
        <f>IF(U86="-","-",VLOOKUP($A86,KALPit!$A$10:$AY$1193,BM$9,FALSE)-U86)</f>
        <v>0</v>
      </c>
      <c r="BN86" s="340">
        <f>IF(V86="-","-",VLOOKUP($A86,KALPit!$A$10:$AY$1193,BN$9,FALSE)-V86)</f>
        <v>0</v>
      </c>
      <c r="BO86" s="340">
        <f>IF(W86="-","-",VLOOKUP($A86,KALPit!$A$10:$AY$1193,BO$9,FALSE)-W86)</f>
        <v>0</v>
      </c>
      <c r="BP86" s="340">
        <f>IF(X86="-","-",VLOOKUP($A86,KALPit!$A$10:$AY$1193,BP$9,FALSE)-X86)</f>
        <v>0</v>
      </c>
      <c r="BQ86" s="340">
        <f>IF(Y86="-","-",VLOOKUP($A86,KALPit!$A$10:$AY$1193,BQ$9,FALSE)-Y86)</f>
        <v>0</v>
      </c>
      <c r="BR86" s="340">
        <f>IF(Z86="-","-",VLOOKUP($A86,KALPit!$A$10:$AY$1193,BR$9,FALSE)-Z86)</f>
        <v>0</v>
      </c>
      <c r="BS86" s="340">
        <f>IF(AA86="-","-",VLOOKUP($A86,KALPit!$A$10:$AY$1193,BS$9,FALSE)-AA86)</f>
        <v>1</v>
      </c>
      <c r="BT86" s="340">
        <f>IF(AB86="-","-",VLOOKUP($A86,KALPit!$A$10:$AY$1193,BT$9,FALSE)-AB86)</f>
        <v>1</v>
      </c>
      <c r="BU86" s="340" t="str">
        <f>IF(AC86="-","-",VLOOKUP($A86,KALPit!$A$10:$AY$1193,BU$9,FALSE)-AC86)</f>
        <v>-</v>
      </c>
      <c r="BV86" s="340" t="str">
        <f>IF(AD86="-","-",VLOOKUP($A86,KALPit!$A$10:$AY$1193,BV$9,FALSE)-AD86)</f>
        <v>-</v>
      </c>
      <c r="BW86" s="340" t="str">
        <f>IF(AE86="-","-",VLOOKUP($A86,KALPit!$A$10:$AY$1193,BW$9,FALSE)-AE86)</f>
        <v>-</v>
      </c>
      <c r="BX86" s="340" t="str">
        <f>IF(AF86="-","-",VLOOKUP($A86,KALPit!$A$10:$AY$1193,BX$9,FALSE)-AF86)</f>
        <v>-</v>
      </c>
      <c r="BY86" s="340" t="str">
        <f>IF(AG86="-","-",VLOOKUP($A86,KALPit!$A$10:$AY$1193,BY$9,FALSE)-AG86)</f>
        <v>-</v>
      </c>
      <c r="BZ86" s="340" t="str">
        <f>IF(AH86="-","-",VLOOKUP($A86,KALPit!$A$10:$AY$1193,BZ$9,FALSE)-AH86)</f>
        <v>-</v>
      </c>
      <c r="CA86" s="340" t="str">
        <f>IF(AI86="-","-",VLOOKUP($A86,KALPit!$A$10:$AY$1193,CA$9,FALSE)-AI86)</f>
        <v>-</v>
      </c>
      <c r="CB86" s="340" t="str">
        <f>IF(AJ86="-","-",VLOOKUP($A86,KALPit!$A$10:$AY$1193,CB$9,FALSE)-AJ86)</f>
        <v>-</v>
      </c>
      <c r="CC86" s="340" t="str">
        <f>IF(AK86="-","-",VLOOKUP($A86,KALPit!$A$10:$AY$1193,CC$9,FALSE)-AK86)</f>
        <v>-</v>
      </c>
      <c r="CD86" s="340" t="str">
        <f>IF(AL86="-","-",VLOOKUP($A86,KALPit!$A$10:$AY$1193,CD$9,FALSE)-AL86)</f>
        <v>-</v>
      </c>
      <c r="CE86" s="340" t="str">
        <f>IF(AM86="-","-",VLOOKUP($A86,KALPit!$A$10:$AY$1193,CE$9,FALSE)-AM86)</f>
        <v>-</v>
      </c>
      <c r="CF86" s="340" t="str">
        <f>IF(AN86="-","-",VLOOKUP($A86,KALPit!$A$10:$AY$1193,CF$9,FALSE)-AN86)</f>
        <v>-</v>
      </c>
      <c r="CG86" s="340" t="str">
        <f>IF(AO86="-","-",VLOOKUP($A86,KALPit!$A$10:$AY$1193,CG$9,FALSE)-AO86)</f>
        <v>-</v>
      </c>
      <c r="CH86" s="340" t="str">
        <f>IF(AP86="-","-",VLOOKUP($A86,KALPit!$A$10:$AY$1193,CH$9,FALSE)-AP86)</f>
        <v>-</v>
      </c>
      <c r="CI86" s="340" t="str">
        <f>IF(AQ86="-","-",VLOOKUP($A86,KALPit!$A$10:$AY$1193,CI$9,FALSE)-AQ86)</f>
        <v>-</v>
      </c>
      <c r="CJ86" s="340" t="str">
        <f>IF(AR86="-","-",VLOOKUP($A86,KALPit!$A$10:$AY$1193,CJ$9,FALSE)-AR86)</f>
        <v>-</v>
      </c>
      <c r="CK86" s="340" t="str">
        <f>IF(AS86="-","-",VLOOKUP($A86,KALPit!$A$10:$AY$1193,CK$9,FALSE)-AS86)</f>
        <v>-</v>
      </c>
      <c r="CL86" s="340" t="str">
        <f>IF(AT86="-","-",VLOOKUP($A86,KALPit!$A$10:$AY$1193,CL$9,FALSE)-AT86)</f>
        <v>-</v>
      </c>
      <c r="CM86" s="339">
        <f t="shared" ref="CM86:CM149" si="57">SUM(BI86:CL86)</f>
        <v>3</v>
      </c>
    </row>
    <row r="87" spans="1:91" x14ac:dyDescent="0.25">
      <c r="A87" s="339" t="str">
        <f t="shared" si="46"/>
        <v>Mauro Sánchez</v>
      </c>
      <c r="B87" s="339"/>
      <c r="C87" s="339"/>
      <c r="D87" s="339" t="str">
        <f t="shared" si="47"/>
        <v>K</v>
      </c>
      <c r="E87" t="s">
        <v>98</v>
      </c>
      <c r="F87" t="s">
        <v>700</v>
      </c>
      <c r="G87" s="339" t="s">
        <v>701</v>
      </c>
      <c r="H87" t="s">
        <v>528</v>
      </c>
      <c r="I87" t="s">
        <v>198</v>
      </c>
      <c r="J87" s="3">
        <v>22</v>
      </c>
      <c r="K87" t="s">
        <v>93</v>
      </c>
      <c r="L87" t="s">
        <v>93</v>
      </c>
      <c r="M87" t="s">
        <v>40</v>
      </c>
      <c r="N87" s="3" t="s">
        <v>40</v>
      </c>
      <c r="O87" t="s">
        <v>214</v>
      </c>
      <c r="P87" t="s">
        <v>214</v>
      </c>
      <c r="Q87" s="3">
        <v>2</v>
      </c>
      <c r="R87">
        <v>3</v>
      </c>
      <c r="S87">
        <v>3</v>
      </c>
      <c r="T87" s="3">
        <v>2</v>
      </c>
      <c r="U87">
        <v>4</v>
      </c>
      <c r="V87">
        <v>4</v>
      </c>
      <c r="W87">
        <v>4</v>
      </c>
      <c r="X87">
        <v>4</v>
      </c>
      <c r="Y87">
        <v>1</v>
      </c>
      <c r="Z87">
        <v>2</v>
      </c>
      <c r="AA87" t="s">
        <v>35</v>
      </c>
      <c r="AB87" t="s">
        <v>35</v>
      </c>
      <c r="AC87">
        <v>3</v>
      </c>
      <c r="AD87">
        <v>3</v>
      </c>
      <c r="AE87" t="s">
        <v>35</v>
      </c>
      <c r="AF87" t="s">
        <v>35</v>
      </c>
      <c r="AG87" t="s">
        <v>35</v>
      </c>
      <c r="AH87" t="s">
        <v>35</v>
      </c>
      <c r="AI87" t="s">
        <v>35</v>
      </c>
      <c r="AJ87" t="s">
        <v>35</v>
      </c>
      <c r="AK87">
        <v>5</v>
      </c>
      <c r="AL87">
        <v>5</v>
      </c>
      <c r="AM87" t="s">
        <v>35</v>
      </c>
      <c r="AN87" t="s">
        <v>35</v>
      </c>
      <c r="AO87" t="s">
        <v>35</v>
      </c>
      <c r="AP87" t="s">
        <v>35</v>
      </c>
      <c r="AQ87" t="s">
        <v>35</v>
      </c>
      <c r="AR87" s="3" t="s">
        <v>35</v>
      </c>
      <c r="AS87" t="s">
        <v>35</v>
      </c>
      <c r="AT87" t="s">
        <v>35</v>
      </c>
      <c r="AU87" s="3" t="s">
        <v>5</v>
      </c>
      <c r="AV87">
        <v>7</v>
      </c>
      <c r="AW87" s="3" t="s">
        <v>453</v>
      </c>
      <c r="AX87" t="s">
        <v>35</v>
      </c>
      <c r="AY87" s="5">
        <v>0</v>
      </c>
      <c r="AZ87" s="6">
        <f t="shared" si="48"/>
        <v>3.1666666666666665</v>
      </c>
      <c r="BA87" s="9" t="str">
        <f t="shared" si="49"/>
        <v>Minors</v>
      </c>
      <c r="BB87" s="9">
        <f t="shared" si="50"/>
        <v>3.8333333333333335</v>
      </c>
      <c r="BC87" s="9" t="str">
        <f t="shared" si="51"/>
        <v>Minors</v>
      </c>
      <c r="BD87" s="9">
        <f t="shared" si="52"/>
        <v>3.8333333333333335</v>
      </c>
      <c r="BE87" s="9" t="str">
        <f t="shared" si="53"/>
        <v>Minors</v>
      </c>
      <c r="BF87" s="77">
        <f t="shared" si="54"/>
        <v>4</v>
      </c>
      <c r="BG87" s="76">
        <f t="shared" si="55"/>
        <v>0</v>
      </c>
      <c r="BH87" s="339" t="str">
        <f t="shared" si="56"/>
        <v/>
      </c>
      <c r="BI87" s="340">
        <f>IF(Q87="-","-",VLOOKUP($A87,KALPit!$A$10:$AY$1193,BI$9,FALSE)-Q87)</f>
        <v>0</v>
      </c>
      <c r="BJ87" s="340">
        <f>IF(R87="-","-",VLOOKUP($A87,KALPit!$A$10:$AY$1193,BJ$9,FALSE)-R87)</f>
        <v>0</v>
      </c>
      <c r="BK87" s="340">
        <f>IF(S87="-","-",VLOOKUP($A87,KALPit!$A$10:$AY$1193,BK$9,FALSE)-S87)</f>
        <v>1</v>
      </c>
      <c r="BL87" s="340">
        <f>IF(T87="-","-",VLOOKUP($A87,KALPit!$A$10:$AY$1193,BL$9,FALSE)-T87)</f>
        <v>0</v>
      </c>
      <c r="BM87" s="340">
        <f>IF(U87="-","-",VLOOKUP($A87,KALPit!$A$10:$AY$1193,BM$9,FALSE)-U87)</f>
        <v>1</v>
      </c>
      <c r="BN87" s="340">
        <f>IF(V87="-","-",VLOOKUP($A87,KALPit!$A$10:$AY$1193,BN$9,FALSE)-V87)</f>
        <v>0</v>
      </c>
      <c r="BO87" s="340">
        <f>IF(W87="-","-",VLOOKUP($A87,KALPit!$A$10:$AY$1193,BO$9,FALSE)-W87)</f>
        <v>0</v>
      </c>
      <c r="BP87" s="340">
        <f>IF(X87="-","-",VLOOKUP($A87,KALPit!$A$10:$AY$1193,BP$9,FALSE)-X87)</f>
        <v>0</v>
      </c>
      <c r="BQ87" s="340">
        <f>IF(Y87="-","-",VLOOKUP($A87,KALPit!$A$10:$AY$1193,BQ$9,FALSE)-Y87)</f>
        <v>0</v>
      </c>
      <c r="BR87" s="340">
        <f>IF(Z87="-","-",VLOOKUP($A87,KALPit!$A$10:$AY$1193,BR$9,FALSE)-Z87)</f>
        <v>0</v>
      </c>
      <c r="BS87" s="340" t="str">
        <f>IF(AA87="-","-",VLOOKUP($A87,KALPit!$A$10:$AY$1193,BS$9,FALSE)-AA87)</f>
        <v>-</v>
      </c>
      <c r="BT87" s="340" t="str">
        <f>IF(AB87="-","-",VLOOKUP($A87,KALPit!$A$10:$AY$1193,BT$9,FALSE)-AB87)</f>
        <v>-</v>
      </c>
      <c r="BU87" s="340">
        <f>IF(AC87="-","-",VLOOKUP($A87,KALPit!$A$10:$AY$1193,BU$9,FALSE)-AC87)</f>
        <v>0</v>
      </c>
      <c r="BV87" s="340">
        <f>IF(AD87="-","-",VLOOKUP($A87,KALPit!$A$10:$AY$1193,BV$9,FALSE)-AD87)</f>
        <v>0</v>
      </c>
      <c r="BW87" s="340" t="str">
        <f>IF(AE87="-","-",VLOOKUP($A87,KALPit!$A$10:$AY$1193,BW$9,FALSE)-AE87)</f>
        <v>-</v>
      </c>
      <c r="BX87" s="340" t="str">
        <f>IF(AF87="-","-",VLOOKUP($A87,KALPit!$A$10:$AY$1193,BX$9,FALSE)-AF87)</f>
        <v>-</v>
      </c>
      <c r="BY87" s="340" t="str">
        <f>IF(AG87="-","-",VLOOKUP($A87,KALPit!$A$10:$AY$1193,BY$9,FALSE)-AG87)</f>
        <v>-</v>
      </c>
      <c r="BZ87" s="340" t="str">
        <f>IF(AH87="-","-",VLOOKUP($A87,KALPit!$A$10:$AY$1193,BZ$9,FALSE)-AH87)</f>
        <v>-</v>
      </c>
      <c r="CA87" s="340" t="str">
        <f>IF(AI87="-","-",VLOOKUP($A87,KALPit!$A$10:$AY$1193,CA$9,FALSE)-AI87)</f>
        <v>-</v>
      </c>
      <c r="CB87" s="340" t="str">
        <f>IF(AJ87="-","-",VLOOKUP($A87,KALPit!$A$10:$AY$1193,CB$9,FALSE)-AJ87)</f>
        <v>-</v>
      </c>
      <c r="CC87" s="340">
        <f>IF(AK87="-","-",VLOOKUP($A87,KALPit!$A$10:$AY$1193,CC$9,FALSE)-AK87)</f>
        <v>0</v>
      </c>
      <c r="CD87" s="340">
        <f>IF(AL87="-","-",VLOOKUP($A87,KALPit!$A$10:$AY$1193,CD$9,FALSE)-AL87)</f>
        <v>0</v>
      </c>
      <c r="CE87" s="340" t="str">
        <f>IF(AM87="-","-",VLOOKUP($A87,KALPit!$A$10:$AY$1193,CE$9,FALSE)-AM87)</f>
        <v>-</v>
      </c>
      <c r="CF87" s="340" t="str">
        <f>IF(AN87="-","-",VLOOKUP($A87,KALPit!$A$10:$AY$1193,CF$9,FALSE)-AN87)</f>
        <v>-</v>
      </c>
      <c r="CG87" s="340" t="str">
        <f>IF(AO87="-","-",VLOOKUP($A87,KALPit!$A$10:$AY$1193,CG$9,FALSE)-AO87)</f>
        <v>-</v>
      </c>
      <c r="CH87" s="340" t="str">
        <f>IF(AP87="-","-",VLOOKUP($A87,KALPit!$A$10:$AY$1193,CH$9,FALSE)-AP87)</f>
        <v>-</v>
      </c>
      <c r="CI87" s="340" t="str">
        <f>IF(AQ87="-","-",VLOOKUP($A87,KALPit!$A$10:$AY$1193,CI$9,FALSE)-AQ87)</f>
        <v>-</v>
      </c>
      <c r="CJ87" s="340" t="str">
        <f>IF(AR87="-","-",VLOOKUP($A87,KALPit!$A$10:$AY$1193,CJ$9,FALSE)-AR87)</f>
        <v>-</v>
      </c>
      <c r="CK87" s="340" t="str">
        <f>IF(AS87="-","-",VLOOKUP($A87,KALPit!$A$10:$AY$1193,CK$9,FALSE)-AS87)</f>
        <v>-</v>
      </c>
      <c r="CL87" s="340" t="str">
        <f>IF(AT87="-","-",VLOOKUP($A87,KALPit!$A$10:$AY$1193,CL$9,FALSE)-AT87)</f>
        <v>-</v>
      </c>
      <c r="CM87" s="339">
        <f t="shared" si="57"/>
        <v>2</v>
      </c>
    </row>
    <row r="88" spans="1:91" x14ac:dyDescent="0.25">
      <c r="A88" s="339" t="str">
        <f t="shared" si="46"/>
        <v>Phil Sanders</v>
      </c>
      <c r="B88" s="339"/>
      <c r="C88" s="339"/>
      <c r="D88" s="339" t="str">
        <f t="shared" si="47"/>
        <v>K</v>
      </c>
      <c r="E88" t="s">
        <v>13</v>
      </c>
      <c r="F88" t="s">
        <v>853</v>
      </c>
      <c r="G88" s="339" t="s">
        <v>854</v>
      </c>
      <c r="H88" t="s">
        <v>531</v>
      </c>
      <c r="I88" t="s">
        <v>295</v>
      </c>
      <c r="J88" s="3">
        <v>22</v>
      </c>
      <c r="K88" t="s">
        <v>93</v>
      </c>
      <c r="L88" t="s">
        <v>93</v>
      </c>
      <c r="M88" t="s">
        <v>40</v>
      </c>
      <c r="N88" s="3" t="s">
        <v>40</v>
      </c>
      <c r="O88" t="s">
        <v>215</v>
      </c>
      <c r="P88" t="s">
        <v>214</v>
      </c>
      <c r="Q88" s="3">
        <v>2</v>
      </c>
      <c r="R88">
        <v>2</v>
      </c>
      <c r="S88">
        <v>2</v>
      </c>
      <c r="T88" s="3">
        <v>5</v>
      </c>
      <c r="U88">
        <v>3</v>
      </c>
      <c r="V88">
        <v>2</v>
      </c>
      <c r="W88">
        <v>5</v>
      </c>
      <c r="X88">
        <v>6</v>
      </c>
      <c r="Y88">
        <v>2</v>
      </c>
      <c r="Z88">
        <v>4</v>
      </c>
      <c r="AA88">
        <v>3</v>
      </c>
      <c r="AB88">
        <v>5</v>
      </c>
      <c r="AC88" t="s">
        <v>35</v>
      </c>
      <c r="AD88" t="s">
        <v>35</v>
      </c>
      <c r="AE88" t="s">
        <v>35</v>
      </c>
      <c r="AF88" t="s">
        <v>35</v>
      </c>
      <c r="AG88" t="s">
        <v>35</v>
      </c>
      <c r="AH88" t="s">
        <v>35</v>
      </c>
      <c r="AI88" t="s">
        <v>35</v>
      </c>
      <c r="AJ88" t="s">
        <v>35</v>
      </c>
      <c r="AK88" t="s">
        <v>35</v>
      </c>
      <c r="AL88" t="s">
        <v>35</v>
      </c>
      <c r="AM88" t="s">
        <v>35</v>
      </c>
      <c r="AN88" t="s">
        <v>35</v>
      </c>
      <c r="AO88" t="s">
        <v>35</v>
      </c>
      <c r="AP88" t="s">
        <v>35</v>
      </c>
      <c r="AQ88" t="s">
        <v>35</v>
      </c>
      <c r="AR88" s="3" t="s">
        <v>35</v>
      </c>
      <c r="AS88" t="s">
        <v>35</v>
      </c>
      <c r="AT88" t="s">
        <v>35</v>
      </c>
      <c r="AU88" s="3" t="s">
        <v>9</v>
      </c>
      <c r="AV88">
        <v>9</v>
      </c>
      <c r="AW88" s="3" t="s">
        <v>453</v>
      </c>
      <c r="AX88" t="s">
        <v>35</v>
      </c>
      <c r="AY88" s="5">
        <v>0</v>
      </c>
      <c r="AZ88" s="6">
        <f t="shared" si="48"/>
        <v>2.25</v>
      </c>
      <c r="BA88" s="9" t="str">
        <f t="shared" si="49"/>
        <v>Minors</v>
      </c>
      <c r="BB88" s="9">
        <f t="shared" si="50"/>
        <v>3.8333333333333335</v>
      </c>
      <c r="BC88" s="9" t="str">
        <f t="shared" si="51"/>
        <v>Minors</v>
      </c>
      <c r="BD88" s="9">
        <f t="shared" si="52"/>
        <v>3.8333333333333335</v>
      </c>
      <c r="BE88" s="9" t="str">
        <f t="shared" si="53"/>
        <v>Minors</v>
      </c>
      <c r="BF88" s="77">
        <f t="shared" si="54"/>
        <v>3</v>
      </c>
      <c r="BG88" s="76">
        <f t="shared" si="55"/>
        <v>0.5</v>
      </c>
      <c r="BH88" s="339" t="str">
        <f t="shared" si="56"/>
        <v/>
      </c>
      <c r="BI88" s="340" t="e">
        <f>IF(Q88="-","-",VLOOKUP($A88,KALPit!$A$10:$AY$1193,BI$9,FALSE)-Q88)</f>
        <v>#N/A</v>
      </c>
      <c r="BJ88" s="340" t="e">
        <f>IF(R88="-","-",VLOOKUP($A88,KALPit!$A$10:$AY$1193,BJ$9,FALSE)-R88)</f>
        <v>#N/A</v>
      </c>
      <c r="BK88" s="340" t="e">
        <f>IF(S88="-","-",VLOOKUP($A88,KALPit!$A$10:$AY$1193,BK$9,FALSE)-S88)</f>
        <v>#N/A</v>
      </c>
      <c r="BL88" s="340" t="e">
        <f>IF(T88="-","-",VLOOKUP($A88,KALPit!$A$10:$AY$1193,BL$9,FALSE)-T88)</f>
        <v>#N/A</v>
      </c>
      <c r="BM88" s="340" t="e">
        <f>IF(U88="-","-",VLOOKUP($A88,KALPit!$A$10:$AY$1193,BM$9,FALSE)-U88)</f>
        <v>#N/A</v>
      </c>
      <c r="BN88" s="340" t="e">
        <f>IF(V88="-","-",VLOOKUP($A88,KALPit!$A$10:$AY$1193,BN$9,FALSE)-V88)</f>
        <v>#N/A</v>
      </c>
      <c r="BO88" s="340" t="e">
        <f>IF(W88="-","-",VLOOKUP($A88,KALPit!$A$10:$AY$1193,BO$9,FALSE)-W88)</f>
        <v>#N/A</v>
      </c>
      <c r="BP88" s="340" t="e">
        <f>IF(X88="-","-",VLOOKUP($A88,KALPit!$A$10:$AY$1193,BP$9,FALSE)-X88)</f>
        <v>#N/A</v>
      </c>
      <c r="BQ88" s="340" t="e">
        <f>IF(Y88="-","-",VLOOKUP($A88,KALPit!$A$10:$AY$1193,BQ$9,FALSE)-Y88)</f>
        <v>#N/A</v>
      </c>
      <c r="BR88" s="340" t="e">
        <f>IF(Z88="-","-",VLOOKUP($A88,KALPit!$A$10:$AY$1193,BR$9,FALSE)-Z88)</f>
        <v>#N/A</v>
      </c>
      <c r="BS88" s="340" t="e">
        <f>IF(AA88="-","-",VLOOKUP($A88,KALPit!$A$10:$AY$1193,BS$9,FALSE)-AA88)</f>
        <v>#N/A</v>
      </c>
      <c r="BT88" s="340" t="e">
        <f>IF(AB88="-","-",VLOOKUP($A88,KALPit!$A$10:$AY$1193,BT$9,FALSE)-AB88)</f>
        <v>#N/A</v>
      </c>
      <c r="BU88" s="340" t="str">
        <f>IF(AC88="-","-",VLOOKUP($A88,KALPit!$A$10:$AY$1193,BU$9,FALSE)-AC88)</f>
        <v>-</v>
      </c>
      <c r="BV88" s="340" t="str">
        <f>IF(AD88="-","-",VLOOKUP($A88,KALPit!$A$10:$AY$1193,BV$9,FALSE)-AD88)</f>
        <v>-</v>
      </c>
      <c r="BW88" s="340" t="str">
        <f>IF(AE88="-","-",VLOOKUP($A88,KALPit!$A$10:$AY$1193,BW$9,FALSE)-AE88)</f>
        <v>-</v>
      </c>
      <c r="BX88" s="340" t="str">
        <f>IF(AF88="-","-",VLOOKUP($A88,KALPit!$A$10:$AY$1193,BX$9,FALSE)-AF88)</f>
        <v>-</v>
      </c>
      <c r="BY88" s="340" t="str">
        <f>IF(AG88="-","-",VLOOKUP($A88,KALPit!$A$10:$AY$1193,BY$9,FALSE)-AG88)</f>
        <v>-</v>
      </c>
      <c r="BZ88" s="340" t="str">
        <f>IF(AH88="-","-",VLOOKUP($A88,KALPit!$A$10:$AY$1193,BZ$9,FALSE)-AH88)</f>
        <v>-</v>
      </c>
      <c r="CA88" s="340" t="str">
        <f>IF(AI88="-","-",VLOOKUP($A88,KALPit!$A$10:$AY$1193,CA$9,FALSE)-AI88)</f>
        <v>-</v>
      </c>
      <c r="CB88" s="340" t="str">
        <f>IF(AJ88="-","-",VLOOKUP($A88,KALPit!$A$10:$AY$1193,CB$9,FALSE)-AJ88)</f>
        <v>-</v>
      </c>
      <c r="CC88" s="340" t="str">
        <f>IF(AK88="-","-",VLOOKUP($A88,KALPit!$A$10:$AY$1193,CC$9,FALSE)-AK88)</f>
        <v>-</v>
      </c>
      <c r="CD88" s="340" t="str">
        <f>IF(AL88="-","-",VLOOKUP($A88,KALPit!$A$10:$AY$1193,CD$9,FALSE)-AL88)</f>
        <v>-</v>
      </c>
      <c r="CE88" s="340" t="str">
        <f>IF(AM88="-","-",VLOOKUP($A88,KALPit!$A$10:$AY$1193,CE$9,FALSE)-AM88)</f>
        <v>-</v>
      </c>
      <c r="CF88" s="340" t="str">
        <f>IF(AN88="-","-",VLOOKUP($A88,KALPit!$A$10:$AY$1193,CF$9,FALSE)-AN88)</f>
        <v>-</v>
      </c>
      <c r="CG88" s="340" t="str">
        <f>IF(AO88="-","-",VLOOKUP($A88,KALPit!$A$10:$AY$1193,CG$9,FALSE)-AO88)</f>
        <v>-</v>
      </c>
      <c r="CH88" s="340" t="str">
        <f>IF(AP88="-","-",VLOOKUP($A88,KALPit!$A$10:$AY$1193,CH$9,FALSE)-AP88)</f>
        <v>-</v>
      </c>
      <c r="CI88" s="340" t="str">
        <f>IF(AQ88="-","-",VLOOKUP($A88,KALPit!$A$10:$AY$1193,CI$9,FALSE)-AQ88)</f>
        <v>-</v>
      </c>
      <c r="CJ88" s="340" t="str">
        <f>IF(AR88="-","-",VLOOKUP($A88,KALPit!$A$10:$AY$1193,CJ$9,FALSE)-AR88)</f>
        <v>-</v>
      </c>
      <c r="CK88" s="340" t="str">
        <f>IF(AS88="-","-",VLOOKUP($A88,KALPit!$A$10:$AY$1193,CK$9,FALSE)-AS88)</f>
        <v>-</v>
      </c>
      <c r="CL88" s="340" t="str">
        <f>IF(AT88="-","-",VLOOKUP($A88,KALPit!$A$10:$AY$1193,CL$9,FALSE)-AT88)</f>
        <v>-</v>
      </c>
      <c r="CM88" s="339" t="e">
        <f t="shared" si="57"/>
        <v>#N/A</v>
      </c>
    </row>
    <row r="89" spans="1:91" x14ac:dyDescent="0.25">
      <c r="A89" s="339" t="str">
        <f t="shared" si="46"/>
        <v>George Schultz</v>
      </c>
      <c r="B89" s="339"/>
      <c r="C89" s="339"/>
      <c r="D89" s="339" t="str">
        <f t="shared" si="47"/>
        <v>K</v>
      </c>
      <c r="E89" t="s">
        <v>98</v>
      </c>
      <c r="F89" t="s">
        <v>507</v>
      </c>
      <c r="G89" s="339" t="s">
        <v>704</v>
      </c>
      <c r="H89" t="s">
        <v>531</v>
      </c>
      <c r="I89" t="s">
        <v>295</v>
      </c>
      <c r="J89" s="3">
        <v>19</v>
      </c>
      <c r="K89" t="s">
        <v>94</v>
      </c>
      <c r="L89" t="s">
        <v>94</v>
      </c>
      <c r="M89" t="s">
        <v>40</v>
      </c>
      <c r="N89" s="3" t="s">
        <v>40</v>
      </c>
      <c r="O89" t="s">
        <v>214</v>
      </c>
      <c r="P89" t="s">
        <v>214</v>
      </c>
      <c r="Q89" s="3">
        <v>2</v>
      </c>
      <c r="R89">
        <v>2</v>
      </c>
      <c r="S89">
        <v>1</v>
      </c>
      <c r="T89" s="3">
        <v>3</v>
      </c>
      <c r="U89">
        <v>2</v>
      </c>
      <c r="V89">
        <v>3</v>
      </c>
      <c r="W89">
        <v>5</v>
      </c>
      <c r="X89">
        <v>5</v>
      </c>
      <c r="Y89" t="s">
        <v>35</v>
      </c>
      <c r="Z89" t="s">
        <v>35</v>
      </c>
      <c r="AA89">
        <v>2</v>
      </c>
      <c r="AB89">
        <v>3</v>
      </c>
      <c r="AC89">
        <v>3</v>
      </c>
      <c r="AD89">
        <v>3</v>
      </c>
      <c r="AE89" t="s">
        <v>35</v>
      </c>
      <c r="AF89" t="s">
        <v>35</v>
      </c>
      <c r="AG89" t="s">
        <v>35</v>
      </c>
      <c r="AH89" t="s">
        <v>35</v>
      </c>
      <c r="AI89" t="s">
        <v>35</v>
      </c>
      <c r="AJ89" t="s">
        <v>35</v>
      </c>
      <c r="AK89" t="s">
        <v>35</v>
      </c>
      <c r="AL89" t="s">
        <v>35</v>
      </c>
      <c r="AM89" t="s">
        <v>35</v>
      </c>
      <c r="AN89" t="s">
        <v>35</v>
      </c>
      <c r="AO89" t="s">
        <v>35</v>
      </c>
      <c r="AP89" t="s">
        <v>35</v>
      </c>
      <c r="AQ89" t="s">
        <v>35</v>
      </c>
      <c r="AR89" s="3" t="s">
        <v>35</v>
      </c>
      <c r="AS89" t="s">
        <v>35</v>
      </c>
      <c r="AT89" t="s">
        <v>35</v>
      </c>
      <c r="AU89" s="3" t="s">
        <v>7</v>
      </c>
      <c r="AV89">
        <v>9</v>
      </c>
      <c r="AW89" s="3" t="s">
        <v>453</v>
      </c>
      <c r="AX89" t="s">
        <v>35</v>
      </c>
      <c r="AY89" s="5">
        <v>0</v>
      </c>
      <c r="AZ89" s="6">
        <f t="shared" si="48"/>
        <v>1.9166666666666667</v>
      </c>
      <c r="BA89" s="9" t="str">
        <f t="shared" si="49"/>
        <v>Minors</v>
      </c>
      <c r="BB89" s="9">
        <f t="shared" si="50"/>
        <v>2.9166666666666665</v>
      </c>
      <c r="BC89" s="9" t="str">
        <f t="shared" si="51"/>
        <v>Minors</v>
      </c>
      <c r="BD89" s="9">
        <f t="shared" si="52"/>
        <v>2.9166666666666665</v>
      </c>
      <c r="BE89" s="9" t="str">
        <f t="shared" si="53"/>
        <v>Minors</v>
      </c>
      <c r="BF89" s="77">
        <f t="shared" si="54"/>
        <v>3</v>
      </c>
      <c r="BG89" s="76">
        <f t="shared" si="55"/>
        <v>0</v>
      </c>
      <c r="BH89" s="339" t="str">
        <f t="shared" si="56"/>
        <v/>
      </c>
      <c r="BI89" s="340">
        <f>IF(Q89="-","-",VLOOKUP($A89,KALPit!$A$10:$AY$1193,BI$9,FALSE)-Q89)</f>
        <v>1</v>
      </c>
      <c r="BJ89" s="340">
        <f>IF(R89="-","-",VLOOKUP($A89,KALPit!$A$10:$AY$1193,BJ$9,FALSE)-R89)</f>
        <v>0</v>
      </c>
      <c r="BK89" s="340">
        <f>IF(S89="-","-",VLOOKUP($A89,KALPit!$A$10:$AY$1193,BK$9,FALSE)-S89)</f>
        <v>0</v>
      </c>
      <c r="BL89" s="340">
        <f>IF(T89="-","-",VLOOKUP($A89,KALPit!$A$10:$AY$1193,BL$9,FALSE)-T89)</f>
        <v>1</v>
      </c>
      <c r="BM89" s="340">
        <f>IF(U89="-","-",VLOOKUP($A89,KALPit!$A$10:$AY$1193,BM$9,FALSE)-U89)</f>
        <v>0</v>
      </c>
      <c r="BN89" s="340">
        <f>IF(V89="-","-",VLOOKUP($A89,KALPit!$A$10:$AY$1193,BN$9,FALSE)-V89)</f>
        <v>-1</v>
      </c>
      <c r="BO89" s="340">
        <f>IF(W89="-","-",VLOOKUP($A89,KALPit!$A$10:$AY$1193,BO$9,FALSE)-W89)</f>
        <v>0</v>
      </c>
      <c r="BP89" s="340">
        <f>IF(X89="-","-",VLOOKUP($A89,KALPit!$A$10:$AY$1193,BP$9,FALSE)-X89)</f>
        <v>1</v>
      </c>
      <c r="BQ89" s="340" t="str">
        <f>IF(Y89="-","-",VLOOKUP($A89,KALPit!$A$10:$AY$1193,BQ$9,FALSE)-Y89)</f>
        <v>-</v>
      </c>
      <c r="BR89" s="340" t="str">
        <f>IF(Z89="-","-",VLOOKUP($A89,KALPit!$A$10:$AY$1193,BR$9,FALSE)-Z89)</f>
        <v>-</v>
      </c>
      <c r="BS89" s="340">
        <f>IF(AA89="-","-",VLOOKUP($A89,KALPit!$A$10:$AY$1193,BS$9,FALSE)-AA89)</f>
        <v>1</v>
      </c>
      <c r="BT89" s="340">
        <f>IF(AB89="-","-",VLOOKUP($A89,KALPit!$A$10:$AY$1193,BT$9,FALSE)-AB89)</f>
        <v>1</v>
      </c>
      <c r="BU89" s="340">
        <f>IF(AC89="-","-",VLOOKUP($A89,KALPit!$A$10:$AY$1193,BU$9,FALSE)-AC89)</f>
        <v>0</v>
      </c>
      <c r="BV89" s="340">
        <f>IF(AD89="-","-",VLOOKUP($A89,KALPit!$A$10:$AY$1193,BV$9,FALSE)-AD89)</f>
        <v>1</v>
      </c>
      <c r="BW89" s="340" t="str">
        <f>IF(AE89="-","-",VLOOKUP($A89,KALPit!$A$10:$AY$1193,BW$9,FALSE)-AE89)</f>
        <v>-</v>
      </c>
      <c r="BX89" s="340" t="str">
        <f>IF(AF89="-","-",VLOOKUP($A89,KALPit!$A$10:$AY$1193,BX$9,FALSE)-AF89)</f>
        <v>-</v>
      </c>
      <c r="BY89" s="340" t="str">
        <f>IF(AG89="-","-",VLOOKUP($A89,KALPit!$A$10:$AY$1193,BY$9,FALSE)-AG89)</f>
        <v>-</v>
      </c>
      <c r="BZ89" s="340" t="str">
        <f>IF(AH89="-","-",VLOOKUP($A89,KALPit!$A$10:$AY$1193,BZ$9,FALSE)-AH89)</f>
        <v>-</v>
      </c>
      <c r="CA89" s="340" t="str">
        <f>IF(AI89="-","-",VLOOKUP($A89,KALPit!$A$10:$AY$1193,CA$9,FALSE)-AI89)</f>
        <v>-</v>
      </c>
      <c r="CB89" s="340" t="str">
        <f>IF(AJ89="-","-",VLOOKUP($A89,KALPit!$A$10:$AY$1193,CB$9,FALSE)-AJ89)</f>
        <v>-</v>
      </c>
      <c r="CC89" s="340" t="str">
        <f>IF(AK89="-","-",VLOOKUP($A89,KALPit!$A$10:$AY$1193,CC$9,FALSE)-AK89)</f>
        <v>-</v>
      </c>
      <c r="CD89" s="340" t="str">
        <f>IF(AL89="-","-",VLOOKUP($A89,KALPit!$A$10:$AY$1193,CD$9,FALSE)-AL89)</f>
        <v>-</v>
      </c>
      <c r="CE89" s="340" t="str">
        <f>IF(AM89="-","-",VLOOKUP($A89,KALPit!$A$10:$AY$1193,CE$9,FALSE)-AM89)</f>
        <v>-</v>
      </c>
      <c r="CF89" s="340" t="str">
        <f>IF(AN89="-","-",VLOOKUP($A89,KALPit!$A$10:$AY$1193,CF$9,FALSE)-AN89)</f>
        <v>-</v>
      </c>
      <c r="CG89" s="340" t="str">
        <f>IF(AO89="-","-",VLOOKUP($A89,KALPit!$A$10:$AY$1193,CG$9,FALSE)-AO89)</f>
        <v>-</v>
      </c>
      <c r="CH89" s="340" t="str">
        <f>IF(AP89="-","-",VLOOKUP($A89,KALPit!$A$10:$AY$1193,CH$9,FALSE)-AP89)</f>
        <v>-</v>
      </c>
      <c r="CI89" s="340" t="str">
        <f>IF(AQ89="-","-",VLOOKUP($A89,KALPit!$A$10:$AY$1193,CI$9,FALSE)-AQ89)</f>
        <v>-</v>
      </c>
      <c r="CJ89" s="340" t="str">
        <f>IF(AR89="-","-",VLOOKUP($A89,KALPit!$A$10:$AY$1193,CJ$9,FALSE)-AR89)</f>
        <v>-</v>
      </c>
      <c r="CK89" s="340" t="str">
        <f>IF(AS89="-","-",VLOOKUP($A89,KALPit!$A$10:$AY$1193,CK$9,FALSE)-AS89)</f>
        <v>-</v>
      </c>
      <c r="CL89" s="340" t="str">
        <f>IF(AT89="-","-",VLOOKUP($A89,KALPit!$A$10:$AY$1193,CL$9,FALSE)-AT89)</f>
        <v>-</v>
      </c>
      <c r="CM89" s="339">
        <f t="shared" si="57"/>
        <v>5</v>
      </c>
    </row>
    <row r="90" spans="1:91" x14ac:dyDescent="0.25">
      <c r="A90" s="339" t="str">
        <f t="shared" si="46"/>
        <v>Chia-kang Sheng</v>
      </c>
      <c r="B90" s="339"/>
      <c r="C90" s="339"/>
      <c r="D90" s="339" t="str">
        <f t="shared" si="47"/>
        <v>K</v>
      </c>
      <c r="E90" t="s">
        <v>98</v>
      </c>
      <c r="F90" t="s">
        <v>708</v>
      </c>
      <c r="G90" s="339" t="s">
        <v>709</v>
      </c>
      <c r="H90" t="s">
        <v>468</v>
      </c>
      <c r="I90" t="s">
        <v>18</v>
      </c>
      <c r="J90" s="3">
        <v>18</v>
      </c>
      <c r="K90" t="s">
        <v>94</v>
      </c>
      <c r="L90" t="s">
        <v>94</v>
      </c>
      <c r="M90" t="s">
        <v>40</v>
      </c>
      <c r="N90" s="3" t="s">
        <v>40</v>
      </c>
      <c r="O90" t="s">
        <v>213</v>
      </c>
      <c r="P90" t="s">
        <v>213</v>
      </c>
      <c r="Q90" s="3">
        <v>2</v>
      </c>
      <c r="R90">
        <v>2</v>
      </c>
      <c r="S90">
        <v>1</v>
      </c>
      <c r="T90" s="3">
        <v>4</v>
      </c>
      <c r="U90">
        <v>2</v>
      </c>
      <c r="V90">
        <v>1</v>
      </c>
      <c r="W90" t="s">
        <v>35</v>
      </c>
      <c r="X90" t="s">
        <v>35</v>
      </c>
      <c r="Y90">
        <v>1</v>
      </c>
      <c r="Z90">
        <v>2</v>
      </c>
      <c r="AA90">
        <v>4</v>
      </c>
      <c r="AB90">
        <v>7</v>
      </c>
      <c r="AC90" t="s">
        <v>35</v>
      </c>
      <c r="AD90" t="s">
        <v>35</v>
      </c>
      <c r="AE90" t="s">
        <v>35</v>
      </c>
      <c r="AF90" t="s">
        <v>35</v>
      </c>
      <c r="AG90" t="s">
        <v>35</v>
      </c>
      <c r="AH90" t="s">
        <v>35</v>
      </c>
      <c r="AI90">
        <v>3</v>
      </c>
      <c r="AJ90">
        <v>5</v>
      </c>
      <c r="AK90" t="s">
        <v>35</v>
      </c>
      <c r="AL90" t="s">
        <v>35</v>
      </c>
      <c r="AM90" t="s">
        <v>35</v>
      </c>
      <c r="AN90" t="s">
        <v>35</v>
      </c>
      <c r="AO90" t="s">
        <v>35</v>
      </c>
      <c r="AP90" t="s">
        <v>35</v>
      </c>
      <c r="AQ90" t="s">
        <v>35</v>
      </c>
      <c r="AR90" s="3" t="s">
        <v>35</v>
      </c>
      <c r="AS90" t="s">
        <v>35</v>
      </c>
      <c r="AT90" t="s">
        <v>35</v>
      </c>
      <c r="AU90" s="3" t="s">
        <v>0</v>
      </c>
      <c r="AV90">
        <v>9</v>
      </c>
      <c r="AW90" s="3" t="s">
        <v>453</v>
      </c>
      <c r="AX90" t="s">
        <v>35</v>
      </c>
      <c r="AY90" s="5">
        <v>0</v>
      </c>
      <c r="AZ90" s="6">
        <f t="shared" si="48"/>
        <v>1.9166666666666667</v>
      </c>
      <c r="BA90" s="9" t="str">
        <f t="shared" si="49"/>
        <v>Minors</v>
      </c>
      <c r="BB90" s="9">
        <f t="shared" si="50"/>
        <v>2.8333333333333335</v>
      </c>
      <c r="BC90" s="9" t="str">
        <f t="shared" si="51"/>
        <v>Minors</v>
      </c>
      <c r="BD90" s="9">
        <f t="shared" si="52"/>
        <v>2.8333333333333335</v>
      </c>
      <c r="BE90" s="9" t="str">
        <f t="shared" si="53"/>
        <v>Minors</v>
      </c>
      <c r="BF90" s="77">
        <f t="shared" si="54"/>
        <v>3</v>
      </c>
      <c r="BG90" s="76">
        <f t="shared" si="55"/>
        <v>0.5</v>
      </c>
      <c r="BH90" s="339" t="str">
        <f t="shared" si="56"/>
        <v/>
      </c>
      <c r="BI90" s="340">
        <f>IF(Q90="-","-",VLOOKUP($A90,KALPit!$A$10:$AY$1193,BI$9,FALSE)-Q90)</f>
        <v>0</v>
      </c>
      <c r="BJ90" s="340">
        <f>IF(R90="-","-",VLOOKUP($A90,KALPit!$A$10:$AY$1193,BJ$9,FALSE)-R90)</f>
        <v>0</v>
      </c>
      <c r="BK90" s="340">
        <f>IF(S90="-","-",VLOOKUP($A90,KALPit!$A$10:$AY$1193,BK$9,FALSE)-S90)</f>
        <v>0</v>
      </c>
      <c r="BL90" s="340">
        <f>IF(T90="-","-",VLOOKUP($A90,KALPit!$A$10:$AY$1193,BL$9,FALSE)-T90)</f>
        <v>1</v>
      </c>
      <c r="BM90" s="340">
        <f>IF(U90="-","-",VLOOKUP($A90,KALPit!$A$10:$AY$1193,BM$9,FALSE)-U90)</f>
        <v>0</v>
      </c>
      <c r="BN90" s="340">
        <f>IF(V90="-","-",VLOOKUP($A90,KALPit!$A$10:$AY$1193,BN$9,FALSE)-V90)</f>
        <v>1</v>
      </c>
      <c r="BO90" s="340" t="str">
        <f>IF(W90="-","-",VLOOKUP($A90,KALPit!$A$10:$AY$1193,BO$9,FALSE)-W90)</f>
        <v>-</v>
      </c>
      <c r="BP90" s="340" t="str">
        <f>IF(X90="-","-",VLOOKUP($A90,KALPit!$A$10:$AY$1193,BP$9,FALSE)-X90)</f>
        <v>-</v>
      </c>
      <c r="BQ90" s="340">
        <f>IF(Y90="-","-",VLOOKUP($A90,KALPit!$A$10:$AY$1193,BQ$9,FALSE)-Y90)</f>
        <v>0</v>
      </c>
      <c r="BR90" s="340">
        <f>IF(Z90="-","-",VLOOKUP($A90,KALPit!$A$10:$AY$1193,BR$9,FALSE)-Z90)</f>
        <v>2</v>
      </c>
      <c r="BS90" s="340">
        <f>IF(AA90="-","-",VLOOKUP($A90,KALPit!$A$10:$AY$1193,BS$9,FALSE)-AA90)</f>
        <v>0</v>
      </c>
      <c r="BT90" s="340">
        <f>IF(AB90="-","-",VLOOKUP($A90,KALPit!$A$10:$AY$1193,BT$9,FALSE)-AB90)</f>
        <v>1</v>
      </c>
      <c r="BU90" s="340" t="str">
        <f>IF(AC90="-","-",VLOOKUP($A90,KALPit!$A$10:$AY$1193,BU$9,FALSE)-AC90)</f>
        <v>-</v>
      </c>
      <c r="BV90" s="340" t="str">
        <f>IF(AD90="-","-",VLOOKUP($A90,KALPit!$A$10:$AY$1193,BV$9,FALSE)-AD90)</f>
        <v>-</v>
      </c>
      <c r="BW90" s="340" t="str">
        <f>IF(AE90="-","-",VLOOKUP($A90,KALPit!$A$10:$AY$1193,BW$9,FALSE)-AE90)</f>
        <v>-</v>
      </c>
      <c r="BX90" s="340" t="str">
        <f>IF(AF90="-","-",VLOOKUP($A90,KALPit!$A$10:$AY$1193,BX$9,FALSE)-AF90)</f>
        <v>-</v>
      </c>
      <c r="BY90" s="340" t="str">
        <f>IF(AG90="-","-",VLOOKUP($A90,KALPit!$A$10:$AY$1193,BY$9,FALSE)-AG90)</f>
        <v>-</v>
      </c>
      <c r="BZ90" s="340" t="str">
        <f>IF(AH90="-","-",VLOOKUP($A90,KALPit!$A$10:$AY$1193,BZ$9,FALSE)-AH90)</f>
        <v>-</v>
      </c>
      <c r="CA90" s="340">
        <f>IF(AI90="-","-",VLOOKUP($A90,KALPit!$A$10:$AY$1193,CA$9,FALSE)-AI90)</f>
        <v>1</v>
      </c>
      <c r="CB90" s="340">
        <f>IF(AJ90="-","-",VLOOKUP($A90,KALPit!$A$10:$AY$1193,CB$9,FALSE)-AJ90)</f>
        <v>0</v>
      </c>
      <c r="CC90" s="340" t="str">
        <f>IF(AK90="-","-",VLOOKUP($A90,KALPit!$A$10:$AY$1193,CC$9,FALSE)-AK90)</f>
        <v>-</v>
      </c>
      <c r="CD90" s="340" t="str">
        <f>IF(AL90="-","-",VLOOKUP($A90,KALPit!$A$10:$AY$1193,CD$9,FALSE)-AL90)</f>
        <v>-</v>
      </c>
      <c r="CE90" s="340" t="str">
        <f>IF(AM90="-","-",VLOOKUP($A90,KALPit!$A$10:$AY$1193,CE$9,FALSE)-AM90)</f>
        <v>-</v>
      </c>
      <c r="CF90" s="340" t="str">
        <f>IF(AN90="-","-",VLOOKUP($A90,KALPit!$A$10:$AY$1193,CF$9,FALSE)-AN90)</f>
        <v>-</v>
      </c>
      <c r="CG90" s="340" t="str">
        <f>IF(AO90="-","-",VLOOKUP($A90,KALPit!$A$10:$AY$1193,CG$9,FALSE)-AO90)</f>
        <v>-</v>
      </c>
      <c r="CH90" s="340" t="str">
        <f>IF(AP90="-","-",VLOOKUP($A90,KALPit!$A$10:$AY$1193,CH$9,FALSE)-AP90)</f>
        <v>-</v>
      </c>
      <c r="CI90" s="340" t="str">
        <f>IF(AQ90="-","-",VLOOKUP($A90,KALPit!$A$10:$AY$1193,CI$9,FALSE)-AQ90)</f>
        <v>-</v>
      </c>
      <c r="CJ90" s="340" t="str">
        <f>IF(AR90="-","-",VLOOKUP($A90,KALPit!$A$10:$AY$1193,CJ$9,FALSE)-AR90)</f>
        <v>-</v>
      </c>
      <c r="CK90" s="340" t="str">
        <f>IF(AS90="-","-",VLOOKUP($A90,KALPit!$A$10:$AY$1193,CK$9,FALSE)-AS90)</f>
        <v>-</v>
      </c>
      <c r="CL90" s="340" t="str">
        <f>IF(AT90="-","-",VLOOKUP($A90,KALPit!$A$10:$AY$1193,CL$9,FALSE)-AT90)</f>
        <v>-</v>
      </c>
      <c r="CM90" s="339">
        <f t="shared" si="57"/>
        <v>6</v>
      </c>
    </row>
    <row r="91" spans="1:91" x14ac:dyDescent="0.25">
      <c r="A91" s="339" t="str">
        <f t="shared" si="46"/>
        <v>Hughie Tuck</v>
      </c>
      <c r="B91" s="339"/>
      <c r="C91" s="339"/>
      <c r="D91" s="339" t="str">
        <f t="shared" si="47"/>
        <v>K</v>
      </c>
      <c r="E91" t="s">
        <v>98</v>
      </c>
      <c r="F91" t="s">
        <v>729</v>
      </c>
      <c r="G91" s="339" t="s">
        <v>730</v>
      </c>
      <c r="H91" t="s">
        <v>531</v>
      </c>
      <c r="I91" t="s">
        <v>295</v>
      </c>
      <c r="J91" s="3">
        <v>18</v>
      </c>
      <c r="K91" t="s">
        <v>94</v>
      </c>
      <c r="L91" t="s">
        <v>94</v>
      </c>
      <c r="M91" t="s">
        <v>40</v>
      </c>
      <c r="N91" s="3" t="s">
        <v>40</v>
      </c>
      <c r="O91" t="s">
        <v>215</v>
      </c>
      <c r="P91" t="s">
        <v>214</v>
      </c>
      <c r="Q91" s="3">
        <v>2</v>
      </c>
      <c r="R91">
        <v>2</v>
      </c>
      <c r="S91">
        <v>1</v>
      </c>
      <c r="T91" s="3">
        <v>2</v>
      </c>
      <c r="U91">
        <v>3</v>
      </c>
      <c r="V91">
        <v>2</v>
      </c>
      <c r="W91">
        <v>4</v>
      </c>
      <c r="X91">
        <v>4</v>
      </c>
      <c r="Y91">
        <v>2</v>
      </c>
      <c r="Z91">
        <v>2</v>
      </c>
      <c r="AA91">
        <v>2</v>
      </c>
      <c r="AB91">
        <v>2</v>
      </c>
      <c r="AC91" t="s">
        <v>35</v>
      </c>
      <c r="AD91" t="s">
        <v>35</v>
      </c>
      <c r="AE91" t="s">
        <v>35</v>
      </c>
      <c r="AF91" t="s">
        <v>35</v>
      </c>
      <c r="AG91">
        <v>3</v>
      </c>
      <c r="AH91">
        <v>3</v>
      </c>
      <c r="AI91" t="s">
        <v>35</v>
      </c>
      <c r="AJ91" t="s">
        <v>35</v>
      </c>
      <c r="AK91">
        <v>4</v>
      </c>
      <c r="AL91">
        <v>4</v>
      </c>
      <c r="AM91" t="s">
        <v>35</v>
      </c>
      <c r="AN91" t="s">
        <v>35</v>
      </c>
      <c r="AO91" t="s">
        <v>35</v>
      </c>
      <c r="AP91" t="s">
        <v>35</v>
      </c>
      <c r="AQ91" t="s">
        <v>35</v>
      </c>
      <c r="AR91" s="3" t="s">
        <v>35</v>
      </c>
      <c r="AS91" t="s">
        <v>35</v>
      </c>
      <c r="AT91" t="s">
        <v>35</v>
      </c>
      <c r="AU91" s="3" t="s">
        <v>1</v>
      </c>
      <c r="AV91">
        <v>9</v>
      </c>
      <c r="AW91" s="3" t="s">
        <v>453</v>
      </c>
      <c r="AX91" t="s">
        <v>35</v>
      </c>
      <c r="AY91" s="5">
        <v>0</v>
      </c>
      <c r="AZ91" s="6">
        <f t="shared" si="48"/>
        <v>2.416666666666667</v>
      </c>
      <c r="BA91" s="9" t="str">
        <f t="shared" si="49"/>
        <v>Minors</v>
      </c>
      <c r="BB91" s="9">
        <f t="shared" si="50"/>
        <v>3.0833333333333335</v>
      </c>
      <c r="BC91" s="9" t="str">
        <f t="shared" si="51"/>
        <v>Minors</v>
      </c>
      <c r="BD91" s="9">
        <f t="shared" si="52"/>
        <v>3.0833333333333335</v>
      </c>
      <c r="BE91" s="9" t="str">
        <f t="shared" si="53"/>
        <v>Minors</v>
      </c>
      <c r="BF91" s="77">
        <f t="shared" si="54"/>
        <v>5</v>
      </c>
      <c r="BG91" s="76">
        <f t="shared" si="55"/>
        <v>0</v>
      </c>
      <c r="BH91" s="339" t="str">
        <f t="shared" si="56"/>
        <v/>
      </c>
      <c r="BI91" s="340">
        <f>IF(Q91="-","-",VLOOKUP($A91,KALPit!$A$10:$AY$1193,BI$9,FALSE)-Q91)</f>
        <v>0</v>
      </c>
      <c r="BJ91" s="340">
        <f>IF(R91="-","-",VLOOKUP($A91,KALPit!$A$10:$AY$1193,BJ$9,FALSE)-R91)</f>
        <v>0</v>
      </c>
      <c r="BK91" s="340">
        <f>IF(S91="-","-",VLOOKUP($A91,KALPit!$A$10:$AY$1193,BK$9,FALSE)-S91)</f>
        <v>0</v>
      </c>
      <c r="BL91" s="340">
        <f>IF(T91="-","-",VLOOKUP($A91,KALPit!$A$10:$AY$1193,BL$9,FALSE)-T91)</f>
        <v>1</v>
      </c>
      <c r="BM91" s="340">
        <f>IF(U91="-","-",VLOOKUP($A91,KALPit!$A$10:$AY$1193,BM$9,FALSE)-U91)</f>
        <v>-1</v>
      </c>
      <c r="BN91" s="340">
        <f>IF(V91="-","-",VLOOKUP($A91,KALPit!$A$10:$AY$1193,BN$9,FALSE)-V91)</f>
        <v>0</v>
      </c>
      <c r="BO91" s="340">
        <f>IF(W91="-","-",VLOOKUP($A91,KALPit!$A$10:$AY$1193,BO$9,FALSE)-W91)</f>
        <v>0</v>
      </c>
      <c r="BP91" s="340">
        <f>IF(X91="-","-",VLOOKUP($A91,KALPit!$A$10:$AY$1193,BP$9,FALSE)-X91)</f>
        <v>1</v>
      </c>
      <c r="BQ91" s="340">
        <f>IF(Y91="-","-",VLOOKUP($A91,KALPit!$A$10:$AY$1193,BQ$9,FALSE)-Y91)</f>
        <v>0</v>
      </c>
      <c r="BR91" s="340">
        <f>IF(Z91="-","-",VLOOKUP($A91,KALPit!$A$10:$AY$1193,BR$9,FALSE)-Z91)</f>
        <v>0</v>
      </c>
      <c r="BS91" s="340">
        <f>IF(AA91="-","-",VLOOKUP($A91,KALPit!$A$10:$AY$1193,BS$9,FALSE)-AA91)</f>
        <v>1</v>
      </c>
      <c r="BT91" s="340">
        <f>IF(AB91="-","-",VLOOKUP($A91,KALPit!$A$10:$AY$1193,BT$9,FALSE)-AB91)</f>
        <v>1</v>
      </c>
      <c r="BU91" s="340" t="str">
        <f>IF(AC91="-","-",VLOOKUP($A91,KALPit!$A$10:$AY$1193,BU$9,FALSE)-AC91)</f>
        <v>-</v>
      </c>
      <c r="BV91" s="340" t="str">
        <f>IF(AD91="-","-",VLOOKUP($A91,KALPit!$A$10:$AY$1193,BV$9,FALSE)-AD91)</f>
        <v>-</v>
      </c>
      <c r="BW91" s="340" t="str">
        <f>IF(AE91="-","-",VLOOKUP($A91,KALPit!$A$10:$AY$1193,BW$9,FALSE)-AE91)</f>
        <v>-</v>
      </c>
      <c r="BX91" s="340" t="str">
        <f>IF(AF91="-","-",VLOOKUP($A91,KALPit!$A$10:$AY$1193,BX$9,FALSE)-AF91)</f>
        <v>-</v>
      </c>
      <c r="BY91" s="340">
        <f>IF(AG91="-","-",VLOOKUP($A91,KALPit!$A$10:$AY$1193,BY$9,FALSE)-AG91)</f>
        <v>1</v>
      </c>
      <c r="BZ91" s="340">
        <f>IF(AH91="-","-",VLOOKUP($A91,KALPit!$A$10:$AY$1193,BZ$9,FALSE)-AH91)</f>
        <v>1</v>
      </c>
      <c r="CA91" s="340" t="str">
        <f>IF(AI91="-","-",VLOOKUP($A91,KALPit!$A$10:$AY$1193,CA$9,FALSE)-AI91)</f>
        <v>-</v>
      </c>
      <c r="CB91" s="340" t="str">
        <f>IF(AJ91="-","-",VLOOKUP($A91,KALPit!$A$10:$AY$1193,CB$9,FALSE)-AJ91)</f>
        <v>-</v>
      </c>
      <c r="CC91" s="340">
        <f>IF(AK91="-","-",VLOOKUP($A91,KALPit!$A$10:$AY$1193,CC$9,FALSE)-AK91)</f>
        <v>0</v>
      </c>
      <c r="CD91" s="340">
        <f>IF(AL91="-","-",VLOOKUP($A91,KALPit!$A$10:$AY$1193,CD$9,FALSE)-AL91)</f>
        <v>0</v>
      </c>
      <c r="CE91" s="340" t="str">
        <f>IF(AM91="-","-",VLOOKUP($A91,KALPit!$A$10:$AY$1193,CE$9,FALSE)-AM91)</f>
        <v>-</v>
      </c>
      <c r="CF91" s="340" t="str">
        <f>IF(AN91="-","-",VLOOKUP($A91,KALPit!$A$10:$AY$1193,CF$9,FALSE)-AN91)</f>
        <v>-</v>
      </c>
      <c r="CG91" s="340" t="str">
        <f>IF(AO91="-","-",VLOOKUP($A91,KALPit!$A$10:$AY$1193,CG$9,FALSE)-AO91)</f>
        <v>-</v>
      </c>
      <c r="CH91" s="340" t="str">
        <f>IF(AP91="-","-",VLOOKUP($A91,KALPit!$A$10:$AY$1193,CH$9,FALSE)-AP91)</f>
        <v>-</v>
      </c>
      <c r="CI91" s="340" t="str">
        <f>IF(AQ91="-","-",VLOOKUP($A91,KALPit!$A$10:$AY$1193,CI$9,FALSE)-AQ91)</f>
        <v>-</v>
      </c>
      <c r="CJ91" s="340" t="str">
        <f>IF(AR91="-","-",VLOOKUP($A91,KALPit!$A$10:$AY$1193,CJ$9,FALSE)-AR91)</f>
        <v>-</v>
      </c>
      <c r="CK91" s="340" t="str">
        <f>IF(AS91="-","-",VLOOKUP($A91,KALPit!$A$10:$AY$1193,CK$9,FALSE)-AS91)</f>
        <v>-</v>
      </c>
      <c r="CL91" s="340" t="str">
        <f>IF(AT91="-","-",VLOOKUP($A91,KALPit!$A$10:$AY$1193,CL$9,FALSE)-AT91)</f>
        <v>-</v>
      </c>
      <c r="CM91" s="339">
        <f t="shared" si="57"/>
        <v>5</v>
      </c>
    </row>
    <row r="92" spans="1:91" x14ac:dyDescent="0.25">
      <c r="A92" s="339" t="str">
        <f t="shared" si="46"/>
        <v>Evan van der Kamp</v>
      </c>
      <c r="B92" s="339"/>
      <c r="C92" s="339"/>
      <c r="D92" s="339" t="str">
        <f t="shared" si="47"/>
        <v>K</v>
      </c>
      <c r="E92" t="s">
        <v>98</v>
      </c>
      <c r="F92" t="s">
        <v>737</v>
      </c>
      <c r="G92" s="339" t="s">
        <v>738</v>
      </c>
      <c r="H92" t="s">
        <v>468</v>
      </c>
      <c r="I92" t="s">
        <v>18</v>
      </c>
      <c r="J92" s="3">
        <v>17</v>
      </c>
      <c r="K92" t="s">
        <v>96</v>
      </c>
      <c r="L92" t="s">
        <v>94</v>
      </c>
      <c r="M92" t="s">
        <v>40</v>
      </c>
      <c r="N92" s="3" t="s">
        <v>40</v>
      </c>
      <c r="O92" t="s">
        <v>215</v>
      </c>
      <c r="P92" t="s">
        <v>214</v>
      </c>
      <c r="Q92" s="3">
        <v>2</v>
      </c>
      <c r="R92">
        <v>2</v>
      </c>
      <c r="S92">
        <v>1</v>
      </c>
      <c r="T92" s="3">
        <v>4</v>
      </c>
      <c r="U92">
        <v>2</v>
      </c>
      <c r="V92">
        <v>2</v>
      </c>
      <c r="W92" t="s">
        <v>35</v>
      </c>
      <c r="X92" t="s">
        <v>35</v>
      </c>
      <c r="Y92">
        <v>2</v>
      </c>
      <c r="Z92">
        <v>2</v>
      </c>
      <c r="AA92" t="s">
        <v>35</v>
      </c>
      <c r="AB92" t="s">
        <v>35</v>
      </c>
      <c r="AC92">
        <v>2</v>
      </c>
      <c r="AD92">
        <v>6</v>
      </c>
      <c r="AE92" t="s">
        <v>35</v>
      </c>
      <c r="AF92" t="s">
        <v>35</v>
      </c>
      <c r="AG92" t="s">
        <v>35</v>
      </c>
      <c r="AH92" t="s">
        <v>35</v>
      </c>
      <c r="AI92">
        <v>4</v>
      </c>
      <c r="AJ92">
        <v>6</v>
      </c>
      <c r="AK92" t="s">
        <v>35</v>
      </c>
      <c r="AL92" t="s">
        <v>35</v>
      </c>
      <c r="AM92" t="s">
        <v>35</v>
      </c>
      <c r="AN92" t="s">
        <v>35</v>
      </c>
      <c r="AO92" t="s">
        <v>35</v>
      </c>
      <c r="AP92" t="s">
        <v>35</v>
      </c>
      <c r="AQ92" t="s">
        <v>35</v>
      </c>
      <c r="AR92" s="3" t="s">
        <v>35</v>
      </c>
      <c r="AS92" t="s">
        <v>35</v>
      </c>
      <c r="AT92" t="s">
        <v>35</v>
      </c>
      <c r="AU92" s="3" t="s">
        <v>1</v>
      </c>
      <c r="AV92">
        <v>2</v>
      </c>
      <c r="AW92" s="3" t="s">
        <v>453</v>
      </c>
      <c r="AX92" t="s">
        <v>35</v>
      </c>
      <c r="AY92" s="5">
        <v>0</v>
      </c>
      <c r="AZ92" s="6">
        <f t="shared" si="48"/>
        <v>1.9166666666666667</v>
      </c>
      <c r="BA92" s="9" t="str">
        <f t="shared" si="49"/>
        <v>Minors</v>
      </c>
      <c r="BB92" s="9">
        <f t="shared" si="50"/>
        <v>3.1666666666666665</v>
      </c>
      <c r="BC92" s="9" t="str">
        <f t="shared" si="51"/>
        <v>Minors</v>
      </c>
      <c r="BD92" s="9">
        <f t="shared" si="52"/>
        <v>3.1666666666666665</v>
      </c>
      <c r="BE92" s="9" t="str">
        <f t="shared" si="53"/>
        <v>Minors</v>
      </c>
      <c r="BF92" s="77">
        <f t="shared" si="54"/>
        <v>3</v>
      </c>
      <c r="BG92" s="76">
        <f t="shared" si="55"/>
        <v>1</v>
      </c>
      <c r="BH92" s="339" t="str">
        <f t="shared" si="56"/>
        <v/>
      </c>
      <c r="BI92" s="340">
        <f>IF(Q92="-","-",VLOOKUP($A92,KALPit!$A$10:$AY$1193,BI$9,FALSE)-Q92)</f>
        <v>0</v>
      </c>
      <c r="BJ92" s="340">
        <f>IF(R92="-","-",VLOOKUP($A92,KALPit!$A$10:$AY$1193,BJ$9,FALSE)-R92)</f>
        <v>1</v>
      </c>
      <c r="BK92" s="340">
        <f>IF(S92="-","-",VLOOKUP($A92,KALPit!$A$10:$AY$1193,BK$9,FALSE)-S92)</f>
        <v>0</v>
      </c>
      <c r="BL92" s="340">
        <f>IF(T92="-","-",VLOOKUP($A92,KALPit!$A$10:$AY$1193,BL$9,FALSE)-T92)</f>
        <v>0</v>
      </c>
      <c r="BM92" s="340">
        <f>IF(U92="-","-",VLOOKUP($A92,KALPit!$A$10:$AY$1193,BM$9,FALSE)-U92)</f>
        <v>1</v>
      </c>
      <c r="BN92" s="340">
        <f>IF(V92="-","-",VLOOKUP($A92,KALPit!$A$10:$AY$1193,BN$9,FALSE)-V92)</f>
        <v>1</v>
      </c>
      <c r="BO92" s="340" t="str">
        <f>IF(W92="-","-",VLOOKUP($A92,KALPit!$A$10:$AY$1193,BO$9,FALSE)-W92)</f>
        <v>-</v>
      </c>
      <c r="BP92" s="340" t="str">
        <f>IF(X92="-","-",VLOOKUP($A92,KALPit!$A$10:$AY$1193,BP$9,FALSE)-X92)</f>
        <v>-</v>
      </c>
      <c r="BQ92" s="340">
        <f>IF(Y92="-","-",VLOOKUP($A92,KALPit!$A$10:$AY$1193,BQ$9,FALSE)-Y92)</f>
        <v>0</v>
      </c>
      <c r="BR92" s="340">
        <f>IF(Z92="-","-",VLOOKUP($A92,KALPit!$A$10:$AY$1193,BR$9,FALSE)-Z92)</f>
        <v>1</v>
      </c>
      <c r="BS92" s="340" t="str">
        <f>IF(AA92="-","-",VLOOKUP($A92,KALPit!$A$10:$AY$1193,BS$9,FALSE)-AA92)</f>
        <v>-</v>
      </c>
      <c r="BT92" s="340" t="str">
        <f>IF(AB92="-","-",VLOOKUP($A92,KALPit!$A$10:$AY$1193,BT$9,FALSE)-AB92)</f>
        <v>-</v>
      </c>
      <c r="BU92" s="340">
        <f>IF(AC92="-","-",VLOOKUP($A92,KALPit!$A$10:$AY$1193,BU$9,FALSE)-AC92)</f>
        <v>1</v>
      </c>
      <c r="BV92" s="340">
        <f>IF(AD92="-","-",VLOOKUP($A92,KALPit!$A$10:$AY$1193,BV$9,FALSE)-AD92)</f>
        <v>1</v>
      </c>
      <c r="BW92" s="340" t="str">
        <f>IF(AE92="-","-",VLOOKUP($A92,KALPit!$A$10:$AY$1193,BW$9,FALSE)-AE92)</f>
        <v>-</v>
      </c>
      <c r="BX92" s="340" t="str">
        <f>IF(AF92="-","-",VLOOKUP($A92,KALPit!$A$10:$AY$1193,BX$9,FALSE)-AF92)</f>
        <v>-</v>
      </c>
      <c r="BY92" s="340" t="str">
        <f>IF(AG92="-","-",VLOOKUP($A92,KALPit!$A$10:$AY$1193,BY$9,FALSE)-AG92)</f>
        <v>-</v>
      </c>
      <c r="BZ92" s="340" t="str">
        <f>IF(AH92="-","-",VLOOKUP($A92,KALPit!$A$10:$AY$1193,BZ$9,FALSE)-AH92)</f>
        <v>-</v>
      </c>
      <c r="CA92" s="340">
        <f>IF(AI92="-","-",VLOOKUP($A92,KALPit!$A$10:$AY$1193,CA$9,FALSE)-AI92)</f>
        <v>1</v>
      </c>
      <c r="CB92" s="340">
        <f>IF(AJ92="-","-",VLOOKUP($A92,KALPit!$A$10:$AY$1193,CB$9,FALSE)-AJ92)</f>
        <v>0</v>
      </c>
      <c r="CC92" s="340" t="str">
        <f>IF(AK92="-","-",VLOOKUP($A92,KALPit!$A$10:$AY$1193,CC$9,FALSE)-AK92)</f>
        <v>-</v>
      </c>
      <c r="CD92" s="340" t="str">
        <f>IF(AL92="-","-",VLOOKUP($A92,KALPit!$A$10:$AY$1193,CD$9,FALSE)-AL92)</f>
        <v>-</v>
      </c>
      <c r="CE92" s="340" t="str">
        <f>IF(AM92="-","-",VLOOKUP($A92,KALPit!$A$10:$AY$1193,CE$9,FALSE)-AM92)</f>
        <v>-</v>
      </c>
      <c r="CF92" s="340" t="str">
        <f>IF(AN92="-","-",VLOOKUP($A92,KALPit!$A$10:$AY$1193,CF$9,FALSE)-AN92)</f>
        <v>-</v>
      </c>
      <c r="CG92" s="340" t="str">
        <f>IF(AO92="-","-",VLOOKUP($A92,KALPit!$A$10:$AY$1193,CG$9,FALSE)-AO92)</f>
        <v>-</v>
      </c>
      <c r="CH92" s="340" t="str">
        <f>IF(AP92="-","-",VLOOKUP($A92,KALPit!$A$10:$AY$1193,CH$9,FALSE)-AP92)</f>
        <v>-</v>
      </c>
      <c r="CI92" s="340" t="str">
        <f>IF(AQ92="-","-",VLOOKUP($A92,KALPit!$A$10:$AY$1193,CI$9,FALSE)-AQ92)</f>
        <v>-</v>
      </c>
      <c r="CJ92" s="340" t="str">
        <f>IF(AR92="-","-",VLOOKUP($A92,KALPit!$A$10:$AY$1193,CJ$9,FALSE)-AR92)</f>
        <v>-</v>
      </c>
      <c r="CK92" s="340" t="str">
        <f>IF(AS92="-","-",VLOOKUP($A92,KALPit!$A$10:$AY$1193,CK$9,FALSE)-AS92)</f>
        <v>-</v>
      </c>
      <c r="CL92" s="340" t="str">
        <f>IF(AT92="-","-",VLOOKUP($A92,KALPit!$A$10:$AY$1193,CL$9,FALSE)-AT92)</f>
        <v>-</v>
      </c>
      <c r="CM92" s="339">
        <f t="shared" si="57"/>
        <v>7</v>
      </c>
    </row>
    <row r="93" spans="1:91" x14ac:dyDescent="0.25">
      <c r="A93" s="339" t="str">
        <f t="shared" si="46"/>
        <v>George Abrams</v>
      </c>
      <c r="B93" s="339"/>
      <c r="C93" s="339"/>
      <c r="D93" s="339" t="str">
        <f t="shared" si="47"/>
        <v>K</v>
      </c>
      <c r="E93" t="s">
        <v>90</v>
      </c>
      <c r="F93" t="s">
        <v>507</v>
      </c>
      <c r="G93" s="339" t="s">
        <v>508</v>
      </c>
      <c r="H93" t="s">
        <v>528</v>
      </c>
      <c r="I93" t="s">
        <v>198</v>
      </c>
      <c r="J93" s="3">
        <v>33</v>
      </c>
      <c r="K93" t="s">
        <v>94</v>
      </c>
      <c r="L93" t="s">
        <v>94</v>
      </c>
      <c r="M93" t="s">
        <v>40</v>
      </c>
      <c r="N93" s="3" t="s">
        <v>40</v>
      </c>
      <c r="O93" t="s">
        <v>214</v>
      </c>
      <c r="P93" t="s">
        <v>214</v>
      </c>
      <c r="Q93" s="3">
        <v>1</v>
      </c>
      <c r="R93">
        <v>1</v>
      </c>
      <c r="S93">
        <v>1</v>
      </c>
      <c r="T93" s="3">
        <v>1</v>
      </c>
      <c r="U93">
        <v>1</v>
      </c>
      <c r="V93">
        <v>1</v>
      </c>
      <c r="W93">
        <v>1</v>
      </c>
      <c r="X93">
        <v>1</v>
      </c>
      <c r="Y93" t="s">
        <v>35</v>
      </c>
      <c r="Z93" t="s">
        <v>35</v>
      </c>
      <c r="AA93" t="s">
        <v>35</v>
      </c>
      <c r="AB93" t="s">
        <v>35</v>
      </c>
      <c r="AC93" t="s">
        <v>35</v>
      </c>
      <c r="AD93" t="s">
        <v>35</v>
      </c>
      <c r="AE93" t="s">
        <v>35</v>
      </c>
      <c r="AF93" t="s">
        <v>35</v>
      </c>
      <c r="AG93" t="s">
        <v>35</v>
      </c>
      <c r="AH93" t="s">
        <v>35</v>
      </c>
      <c r="AI93" t="s">
        <v>35</v>
      </c>
      <c r="AJ93" t="s">
        <v>35</v>
      </c>
      <c r="AK93" t="s">
        <v>35</v>
      </c>
      <c r="AL93" t="s">
        <v>35</v>
      </c>
      <c r="AM93" t="s">
        <v>35</v>
      </c>
      <c r="AN93" t="s">
        <v>35</v>
      </c>
      <c r="AO93" t="s">
        <v>35</v>
      </c>
      <c r="AP93" t="s">
        <v>35</v>
      </c>
      <c r="AQ93" t="s">
        <v>35</v>
      </c>
      <c r="AR93" s="3" t="s">
        <v>35</v>
      </c>
      <c r="AS93" t="s">
        <v>35</v>
      </c>
      <c r="AT93" t="s">
        <v>35</v>
      </c>
      <c r="AU93" s="3" t="s">
        <v>832</v>
      </c>
      <c r="AV93">
        <v>1</v>
      </c>
      <c r="AW93" s="3" t="s">
        <v>455</v>
      </c>
      <c r="AX93">
        <v>510000</v>
      </c>
      <c r="AY93" s="5" t="s">
        <v>38</v>
      </c>
      <c r="AZ93" s="6">
        <f t="shared" si="48"/>
        <v>1.25</v>
      </c>
      <c r="BA93" s="9" t="str">
        <f t="shared" si="49"/>
        <v>Minors</v>
      </c>
      <c r="BB93" s="9">
        <f t="shared" si="50"/>
        <v>1.25</v>
      </c>
      <c r="BC93" s="9" t="str">
        <f t="shared" si="51"/>
        <v>Minors</v>
      </c>
      <c r="BD93" s="9">
        <f t="shared" si="52"/>
        <v>1.25</v>
      </c>
      <c r="BE93" s="9" t="str">
        <f t="shared" si="53"/>
        <v>Minors</v>
      </c>
      <c r="BF93" s="77">
        <f t="shared" si="54"/>
        <v>1</v>
      </c>
      <c r="BG93" s="76">
        <f t="shared" si="55"/>
        <v>0</v>
      </c>
      <c r="BH93" s="339" t="str">
        <f t="shared" si="56"/>
        <v/>
      </c>
      <c r="BI93" s="340" t="e">
        <f>IF(Q93="-","-",VLOOKUP($A93,KALPit!$A$10:$AY$1193,BI$9,FALSE)-Q93)</f>
        <v>#N/A</v>
      </c>
      <c r="BJ93" s="340" t="e">
        <f>IF(R93="-","-",VLOOKUP($A93,KALPit!$A$10:$AY$1193,BJ$9,FALSE)-R93)</f>
        <v>#N/A</v>
      </c>
      <c r="BK93" s="340" t="e">
        <f>IF(S93="-","-",VLOOKUP($A93,KALPit!$A$10:$AY$1193,BK$9,FALSE)-S93)</f>
        <v>#N/A</v>
      </c>
      <c r="BL93" s="340" t="e">
        <f>IF(T93="-","-",VLOOKUP($A93,KALPit!$A$10:$AY$1193,BL$9,FALSE)-T93)</f>
        <v>#N/A</v>
      </c>
      <c r="BM93" s="340" t="e">
        <f>IF(U93="-","-",VLOOKUP($A93,KALPit!$A$10:$AY$1193,BM$9,FALSE)-U93)</f>
        <v>#N/A</v>
      </c>
      <c r="BN93" s="340" t="e">
        <f>IF(V93="-","-",VLOOKUP($A93,KALPit!$A$10:$AY$1193,BN$9,FALSE)-V93)</f>
        <v>#N/A</v>
      </c>
      <c r="BO93" s="340" t="e">
        <f>IF(W93="-","-",VLOOKUP($A93,KALPit!$A$10:$AY$1193,BO$9,FALSE)-W93)</f>
        <v>#N/A</v>
      </c>
      <c r="BP93" s="340" t="e">
        <f>IF(X93="-","-",VLOOKUP($A93,KALPit!$A$10:$AY$1193,BP$9,FALSE)-X93)</f>
        <v>#N/A</v>
      </c>
      <c r="BQ93" s="340" t="str">
        <f>IF(Y93="-","-",VLOOKUP($A93,KALPit!$A$10:$AY$1193,BQ$9,FALSE)-Y93)</f>
        <v>-</v>
      </c>
      <c r="BR93" s="340" t="str">
        <f>IF(Z93="-","-",VLOOKUP($A93,KALPit!$A$10:$AY$1193,BR$9,FALSE)-Z93)</f>
        <v>-</v>
      </c>
      <c r="BS93" s="340" t="str">
        <f>IF(AA93="-","-",VLOOKUP($A93,KALPit!$A$10:$AY$1193,BS$9,FALSE)-AA93)</f>
        <v>-</v>
      </c>
      <c r="BT93" s="340" t="str">
        <f>IF(AB93="-","-",VLOOKUP($A93,KALPit!$A$10:$AY$1193,BT$9,FALSE)-AB93)</f>
        <v>-</v>
      </c>
      <c r="BU93" s="340" t="str">
        <f>IF(AC93="-","-",VLOOKUP($A93,KALPit!$A$10:$AY$1193,BU$9,FALSE)-AC93)</f>
        <v>-</v>
      </c>
      <c r="BV93" s="340" t="str">
        <f>IF(AD93="-","-",VLOOKUP($A93,KALPit!$A$10:$AY$1193,BV$9,FALSE)-AD93)</f>
        <v>-</v>
      </c>
      <c r="BW93" s="340" t="str">
        <f>IF(AE93="-","-",VLOOKUP($A93,KALPit!$A$10:$AY$1193,BW$9,FALSE)-AE93)</f>
        <v>-</v>
      </c>
      <c r="BX93" s="340" t="str">
        <f>IF(AF93="-","-",VLOOKUP($A93,KALPit!$A$10:$AY$1193,BX$9,FALSE)-AF93)</f>
        <v>-</v>
      </c>
      <c r="BY93" s="340" t="str">
        <f>IF(AG93="-","-",VLOOKUP($A93,KALPit!$A$10:$AY$1193,BY$9,FALSE)-AG93)</f>
        <v>-</v>
      </c>
      <c r="BZ93" s="340" t="str">
        <f>IF(AH93="-","-",VLOOKUP($A93,KALPit!$A$10:$AY$1193,BZ$9,FALSE)-AH93)</f>
        <v>-</v>
      </c>
      <c r="CA93" s="340" t="str">
        <f>IF(AI93="-","-",VLOOKUP($A93,KALPit!$A$10:$AY$1193,CA$9,FALSE)-AI93)</f>
        <v>-</v>
      </c>
      <c r="CB93" s="340" t="str">
        <f>IF(AJ93="-","-",VLOOKUP($A93,KALPit!$A$10:$AY$1193,CB$9,FALSE)-AJ93)</f>
        <v>-</v>
      </c>
      <c r="CC93" s="340" t="str">
        <f>IF(AK93="-","-",VLOOKUP($A93,KALPit!$A$10:$AY$1193,CC$9,FALSE)-AK93)</f>
        <v>-</v>
      </c>
      <c r="CD93" s="340" t="str">
        <f>IF(AL93="-","-",VLOOKUP($A93,KALPit!$A$10:$AY$1193,CD$9,FALSE)-AL93)</f>
        <v>-</v>
      </c>
      <c r="CE93" s="340" t="str">
        <f>IF(AM93="-","-",VLOOKUP($A93,KALPit!$A$10:$AY$1193,CE$9,FALSE)-AM93)</f>
        <v>-</v>
      </c>
      <c r="CF93" s="340" t="str">
        <f>IF(AN93="-","-",VLOOKUP($A93,KALPit!$A$10:$AY$1193,CF$9,FALSE)-AN93)</f>
        <v>-</v>
      </c>
      <c r="CG93" s="340" t="str">
        <f>IF(AO93="-","-",VLOOKUP($A93,KALPit!$A$10:$AY$1193,CG$9,FALSE)-AO93)</f>
        <v>-</v>
      </c>
      <c r="CH93" s="340" t="str">
        <f>IF(AP93="-","-",VLOOKUP($A93,KALPit!$A$10:$AY$1193,CH$9,FALSE)-AP93)</f>
        <v>-</v>
      </c>
      <c r="CI93" s="340" t="str">
        <f>IF(AQ93="-","-",VLOOKUP($A93,KALPit!$A$10:$AY$1193,CI$9,FALSE)-AQ93)</f>
        <v>-</v>
      </c>
      <c r="CJ93" s="340" t="str">
        <f>IF(AR93="-","-",VLOOKUP($A93,KALPit!$A$10:$AY$1193,CJ$9,FALSE)-AR93)</f>
        <v>-</v>
      </c>
      <c r="CK93" s="340" t="str">
        <f>IF(AS93="-","-",VLOOKUP($A93,KALPit!$A$10:$AY$1193,CK$9,FALSE)-AS93)</f>
        <v>-</v>
      </c>
      <c r="CL93" s="340" t="str">
        <f>IF(AT93="-","-",VLOOKUP($A93,KALPit!$A$10:$AY$1193,CL$9,FALSE)-AT93)</f>
        <v>-</v>
      </c>
      <c r="CM93" s="339" t="e">
        <f t="shared" si="57"/>
        <v>#N/A</v>
      </c>
    </row>
    <row r="94" spans="1:91" x14ac:dyDescent="0.25">
      <c r="A94" s="339" t="str">
        <f t="shared" si="46"/>
        <v>Héctor Álvarez</v>
      </c>
      <c r="B94" s="339"/>
      <c r="C94" s="339"/>
      <c r="D94" s="339" t="str">
        <f t="shared" si="47"/>
        <v>K</v>
      </c>
      <c r="E94" t="s">
        <v>82</v>
      </c>
      <c r="F94" t="s">
        <v>532</v>
      </c>
      <c r="G94" s="339" t="s">
        <v>530</v>
      </c>
      <c r="H94" t="s">
        <v>533</v>
      </c>
      <c r="I94" t="s">
        <v>199</v>
      </c>
      <c r="J94" s="3">
        <v>24</v>
      </c>
      <c r="K94" t="s">
        <v>96</v>
      </c>
      <c r="L94" t="s">
        <v>94</v>
      </c>
      <c r="M94" t="s">
        <v>40</v>
      </c>
      <c r="N94" s="3" t="s">
        <v>36</v>
      </c>
      <c r="O94" t="s">
        <v>214</v>
      </c>
      <c r="P94" t="s">
        <v>215</v>
      </c>
      <c r="Q94" s="3">
        <v>1</v>
      </c>
      <c r="R94">
        <v>1</v>
      </c>
      <c r="S94">
        <v>1</v>
      </c>
      <c r="T94" s="3">
        <v>1</v>
      </c>
      <c r="U94">
        <v>1</v>
      </c>
      <c r="V94">
        <v>1</v>
      </c>
      <c r="W94">
        <v>1</v>
      </c>
      <c r="X94">
        <v>2</v>
      </c>
      <c r="Y94" t="s">
        <v>35</v>
      </c>
      <c r="Z94" t="s">
        <v>35</v>
      </c>
      <c r="AA94" t="s">
        <v>35</v>
      </c>
      <c r="AB94" t="s">
        <v>35</v>
      </c>
      <c r="AC94" t="s">
        <v>35</v>
      </c>
      <c r="AD94" t="s">
        <v>35</v>
      </c>
      <c r="AE94" t="s">
        <v>35</v>
      </c>
      <c r="AF94" t="s">
        <v>35</v>
      </c>
      <c r="AG94" t="s">
        <v>35</v>
      </c>
      <c r="AH94" t="s">
        <v>35</v>
      </c>
      <c r="AI94" t="s">
        <v>35</v>
      </c>
      <c r="AJ94" t="s">
        <v>35</v>
      </c>
      <c r="AK94" t="s">
        <v>35</v>
      </c>
      <c r="AL94" t="s">
        <v>35</v>
      </c>
      <c r="AM94" t="s">
        <v>35</v>
      </c>
      <c r="AN94" t="s">
        <v>35</v>
      </c>
      <c r="AO94" t="s">
        <v>35</v>
      </c>
      <c r="AP94" t="s">
        <v>35</v>
      </c>
      <c r="AQ94" t="s">
        <v>35</v>
      </c>
      <c r="AR94" s="3" t="s">
        <v>35</v>
      </c>
      <c r="AS94" t="s">
        <v>35</v>
      </c>
      <c r="AT94" t="s">
        <v>35</v>
      </c>
      <c r="AU94" s="3" t="s">
        <v>832</v>
      </c>
      <c r="AV94">
        <v>1</v>
      </c>
      <c r="AW94" s="3" t="s">
        <v>455</v>
      </c>
      <c r="AX94" t="s">
        <v>35</v>
      </c>
      <c r="AY94" s="5">
        <v>0</v>
      </c>
      <c r="AZ94" s="6">
        <f t="shared" si="48"/>
        <v>1.25</v>
      </c>
      <c r="BA94" s="9" t="str">
        <f t="shared" si="49"/>
        <v>Minors</v>
      </c>
      <c r="BB94" s="9">
        <f t="shared" si="50"/>
        <v>1.25</v>
      </c>
      <c r="BC94" s="9" t="str">
        <f t="shared" si="51"/>
        <v>Minors</v>
      </c>
      <c r="BD94" s="9">
        <f t="shared" si="52"/>
        <v>1.25</v>
      </c>
      <c r="BE94" s="9" t="str">
        <f t="shared" si="53"/>
        <v>Minors</v>
      </c>
      <c r="BF94" s="77">
        <f t="shared" si="54"/>
        <v>1</v>
      </c>
      <c r="BG94" s="76">
        <f t="shared" si="55"/>
        <v>0</v>
      </c>
      <c r="BH94" s="339" t="str">
        <f t="shared" si="56"/>
        <v/>
      </c>
      <c r="BI94" s="340" t="e">
        <f>IF(Q94="-","-",VLOOKUP($A94,KALPit!$A$10:$AY$1193,BI$9,FALSE)-Q94)</f>
        <v>#N/A</v>
      </c>
      <c r="BJ94" s="340" t="e">
        <f>IF(R94="-","-",VLOOKUP($A94,KALPit!$A$10:$AY$1193,BJ$9,FALSE)-R94)</f>
        <v>#N/A</v>
      </c>
      <c r="BK94" s="340" t="e">
        <f>IF(S94="-","-",VLOOKUP($A94,KALPit!$A$10:$AY$1193,BK$9,FALSE)-S94)</f>
        <v>#N/A</v>
      </c>
      <c r="BL94" s="340" t="e">
        <f>IF(T94="-","-",VLOOKUP($A94,KALPit!$A$10:$AY$1193,BL$9,FALSE)-T94)</f>
        <v>#N/A</v>
      </c>
      <c r="BM94" s="340" t="e">
        <f>IF(U94="-","-",VLOOKUP($A94,KALPit!$A$10:$AY$1193,BM$9,FALSE)-U94)</f>
        <v>#N/A</v>
      </c>
      <c r="BN94" s="340" t="e">
        <f>IF(V94="-","-",VLOOKUP($A94,KALPit!$A$10:$AY$1193,BN$9,FALSE)-V94)</f>
        <v>#N/A</v>
      </c>
      <c r="BO94" s="340" t="e">
        <f>IF(W94="-","-",VLOOKUP($A94,KALPit!$A$10:$AY$1193,BO$9,FALSE)-W94)</f>
        <v>#N/A</v>
      </c>
      <c r="BP94" s="340" t="e">
        <f>IF(X94="-","-",VLOOKUP($A94,KALPit!$A$10:$AY$1193,BP$9,FALSE)-X94)</f>
        <v>#N/A</v>
      </c>
      <c r="BQ94" s="340" t="str">
        <f>IF(Y94="-","-",VLOOKUP($A94,KALPit!$A$10:$AY$1193,BQ$9,FALSE)-Y94)</f>
        <v>-</v>
      </c>
      <c r="BR94" s="340" t="str">
        <f>IF(Z94="-","-",VLOOKUP($A94,KALPit!$A$10:$AY$1193,BR$9,FALSE)-Z94)</f>
        <v>-</v>
      </c>
      <c r="BS94" s="340" t="str">
        <f>IF(AA94="-","-",VLOOKUP($A94,KALPit!$A$10:$AY$1193,BS$9,FALSE)-AA94)</f>
        <v>-</v>
      </c>
      <c r="BT94" s="340" t="str">
        <f>IF(AB94="-","-",VLOOKUP($A94,KALPit!$A$10:$AY$1193,BT$9,FALSE)-AB94)</f>
        <v>-</v>
      </c>
      <c r="BU94" s="340" t="str">
        <f>IF(AC94="-","-",VLOOKUP($A94,KALPit!$A$10:$AY$1193,BU$9,FALSE)-AC94)</f>
        <v>-</v>
      </c>
      <c r="BV94" s="340" t="str">
        <f>IF(AD94="-","-",VLOOKUP($A94,KALPit!$A$10:$AY$1193,BV$9,FALSE)-AD94)</f>
        <v>-</v>
      </c>
      <c r="BW94" s="340" t="str">
        <f>IF(AE94="-","-",VLOOKUP($A94,KALPit!$A$10:$AY$1193,BW$9,FALSE)-AE94)</f>
        <v>-</v>
      </c>
      <c r="BX94" s="340" t="str">
        <f>IF(AF94="-","-",VLOOKUP($A94,KALPit!$A$10:$AY$1193,BX$9,FALSE)-AF94)</f>
        <v>-</v>
      </c>
      <c r="BY94" s="340" t="str">
        <f>IF(AG94="-","-",VLOOKUP($A94,KALPit!$A$10:$AY$1193,BY$9,FALSE)-AG94)</f>
        <v>-</v>
      </c>
      <c r="BZ94" s="340" t="str">
        <f>IF(AH94="-","-",VLOOKUP($A94,KALPit!$A$10:$AY$1193,BZ$9,FALSE)-AH94)</f>
        <v>-</v>
      </c>
      <c r="CA94" s="340" t="str">
        <f>IF(AI94="-","-",VLOOKUP($A94,KALPit!$A$10:$AY$1193,CA$9,FALSE)-AI94)</f>
        <v>-</v>
      </c>
      <c r="CB94" s="340" t="str">
        <f>IF(AJ94="-","-",VLOOKUP($A94,KALPit!$A$10:$AY$1193,CB$9,FALSE)-AJ94)</f>
        <v>-</v>
      </c>
      <c r="CC94" s="340" t="str">
        <f>IF(AK94="-","-",VLOOKUP($A94,KALPit!$A$10:$AY$1193,CC$9,FALSE)-AK94)</f>
        <v>-</v>
      </c>
      <c r="CD94" s="340" t="str">
        <f>IF(AL94="-","-",VLOOKUP($A94,KALPit!$A$10:$AY$1193,CD$9,FALSE)-AL94)</f>
        <v>-</v>
      </c>
      <c r="CE94" s="340" t="str">
        <f>IF(AM94="-","-",VLOOKUP($A94,KALPit!$A$10:$AY$1193,CE$9,FALSE)-AM94)</f>
        <v>-</v>
      </c>
      <c r="CF94" s="340" t="str">
        <f>IF(AN94="-","-",VLOOKUP($A94,KALPit!$A$10:$AY$1193,CF$9,FALSE)-AN94)</f>
        <v>-</v>
      </c>
      <c r="CG94" s="340" t="str">
        <f>IF(AO94="-","-",VLOOKUP($A94,KALPit!$A$10:$AY$1193,CG$9,FALSE)-AO94)</f>
        <v>-</v>
      </c>
      <c r="CH94" s="340" t="str">
        <f>IF(AP94="-","-",VLOOKUP($A94,KALPit!$A$10:$AY$1193,CH$9,FALSE)-AP94)</f>
        <v>-</v>
      </c>
      <c r="CI94" s="340" t="str">
        <f>IF(AQ94="-","-",VLOOKUP($A94,KALPit!$A$10:$AY$1193,CI$9,FALSE)-AQ94)</f>
        <v>-</v>
      </c>
      <c r="CJ94" s="340" t="str">
        <f>IF(AR94="-","-",VLOOKUP($A94,KALPit!$A$10:$AY$1193,CJ$9,FALSE)-AR94)</f>
        <v>-</v>
      </c>
      <c r="CK94" s="340" t="str">
        <f>IF(AS94="-","-",VLOOKUP($A94,KALPit!$A$10:$AY$1193,CK$9,FALSE)-AS94)</f>
        <v>-</v>
      </c>
      <c r="CL94" s="340" t="str">
        <f>IF(AT94="-","-",VLOOKUP($A94,KALPit!$A$10:$AY$1193,CL$9,FALSE)-AT94)</f>
        <v>-</v>
      </c>
      <c r="CM94" s="339" t="e">
        <f t="shared" si="57"/>
        <v>#N/A</v>
      </c>
    </row>
    <row r="95" spans="1:91" x14ac:dyDescent="0.25">
      <c r="A95" s="339" t="str">
        <f t="shared" si="46"/>
        <v>Lorenzo Amador</v>
      </c>
      <c r="B95" s="339"/>
      <c r="C95" s="339"/>
      <c r="D95" s="339" t="str">
        <f t="shared" si="47"/>
        <v>K</v>
      </c>
      <c r="E95" t="s">
        <v>82</v>
      </c>
      <c r="F95" t="s">
        <v>472</v>
      </c>
      <c r="G95" s="339" t="s">
        <v>473</v>
      </c>
      <c r="H95" t="s">
        <v>468</v>
      </c>
      <c r="I95" t="s">
        <v>469</v>
      </c>
      <c r="J95" s="3">
        <v>36</v>
      </c>
      <c r="K95" t="s">
        <v>94</v>
      </c>
      <c r="L95" t="s">
        <v>94</v>
      </c>
      <c r="M95" t="s">
        <v>41</v>
      </c>
      <c r="N95" s="3" t="s">
        <v>41</v>
      </c>
      <c r="O95" t="s">
        <v>213</v>
      </c>
      <c r="P95" t="s">
        <v>213</v>
      </c>
      <c r="Q95" s="3">
        <v>1</v>
      </c>
      <c r="R95">
        <v>1</v>
      </c>
      <c r="S95">
        <v>1</v>
      </c>
      <c r="T95" s="3">
        <v>1</v>
      </c>
      <c r="U95">
        <v>1</v>
      </c>
      <c r="V95">
        <v>1</v>
      </c>
      <c r="W95">
        <v>1</v>
      </c>
      <c r="X95">
        <v>1</v>
      </c>
      <c r="Y95" t="s">
        <v>35</v>
      </c>
      <c r="Z95" t="s">
        <v>35</v>
      </c>
      <c r="AA95" t="s">
        <v>35</v>
      </c>
      <c r="AB95" t="s">
        <v>35</v>
      </c>
      <c r="AC95" t="s">
        <v>35</v>
      </c>
      <c r="AD95" t="s">
        <v>35</v>
      </c>
      <c r="AE95" t="s">
        <v>35</v>
      </c>
      <c r="AF95" t="s">
        <v>35</v>
      </c>
      <c r="AG95" t="s">
        <v>35</v>
      </c>
      <c r="AH95" t="s">
        <v>35</v>
      </c>
      <c r="AI95" t="s">
        <v>35</v>
      </c>
      <c r="AJ95" t="s">
        <v>35</v>
      </c>
      <c r="AK95" t="s">
        <v>35</v>
      </c>
      <c r="AL95" t="s">
        <v>35</v>
      </c>
      <c r="AM95" t="s">
        <v>35</v>
      </c>
      <c r="AN95" t="s">
        <v>35</v>
      </c>
      <c r="AO95" t="s">
        <v>35</v>
      </c>
      <c r="AP95" t="s">
        <v>35</v>
      </c>
      <c r="AQ95" t="s">
        <v>35</v>
      </c>
      <c r="AR95" s="3" t="s">
        <v>35</v>
      </c>
      <c r="AS95" t="s">
        <v>35</v>
      </c>
      <c r="AT95" t="s">
        <v>35</v>
      </c>
      <c r="AU95" s="3" t="s">
        <v>35</v>
      </c>
      <c r="AV95">
        <v>1</v>
      </c>
      <c r="AW95" s="3" t="s">
        <v>455</v>
      </c>
      <c r="AX95">
        <v>13000000</v>
      </c>
      <c r="AY95" s="5">
        <v>3</v>
      </c>
      <c r="AZ95" s="6">
        <f t="shared" si="48"/>
        <v>1.25</v>
      </c>
      <c r="BA95" s="9" t="str">
        <f t="shared" si="49"/>
        <v>Minors</v>
      </c>
      <c r="BB95" s="9">
        <f t="shared" si="50"/>
        <v>1.25</v>
      </c>
      <c r="BC95" s="9" t="str">
        <f t="shared" si="51"/>
        <v>Minors</v>
      </c>
      <c r="BD95" s="9">
        <f t="shared" si="52"/>
        <v>1.25</v>
      </c>
      <c r="BE95" s="9" t="str">
        <f t="shared" si="53"/>
        <v>Minors</v>
      </c>
      <c r="BF95" s="77">
        <f t="shared" si="54"/>
        <v>1</v>
      </c>
      <c r="BG95" s="76">
        <f t="shared" si="55"/>
        <v>0</v>
      </c>
      <c r="BH95" s="339" t="str">
        <f t="shared" si="56"/>
        <v/>
      </c>
      <c r="BI95" s="340" t="e">
        <f>IF(Q95="-","-",VLOOKUP($A95,KALPit!$A$10:$AY$1193,BI$9,FALSE)-Q95)</f>
        <v>#N/A</v>
      </c>
      <c r="BJ95" s="340" t="e">
        <f>IF(R95="-","-",VLOOKUP($A95,KALPit!$A$10:$AY$1193,BJ$9,FALSE)-R95)</f>
        <v>#N/A</v>
      </c>
      <c r="BK95" s="340" t="e">
        <f>IF(S95="-","-",VLOOKUP($A95,KALPit!$A$10:$AY$1193,BK$9,FALSE)-S95)</f>
        <v>#N/A</v>
      </c>
      <c r="BL95" s="340" t="e">
        <f>IF(T95="-","-",VLOOKUP($A95,KALPit!$A$10:$AY$1193,BL$9,FALSE)-T95)</f>
        <v>#N/A</v>
      </c>
      <c r="BM95" s="340" t="e">
        <f>IF(U95="-","-",VLOOKUP($A95,KALPit!$A$10:$AY$1193,BM$9,FALSE)-U95)</f>
        <v>#N/A</v>
      </c>
      <c r="BN95" s="340" t="e">
        <f>IF(V95="-","-",VLOOKUP($A95,KALPit!$A$10:$AY$1193,BN$9,FALSE)-V95)</f>
        <v>#N/A</v>
      </c>
      <c r="BO95" s="340" t="e">
        <f>IF(W95="-","-",VLOOKUP($A95,KALPit!$A$10:$AY$1193,BO$9,FALSE)-W95)</f>
        <v>#N/A</v>
      </c>
      <c r="BP95" s="340" t="e">
        <f>IF(X95="-","-",VLOOKUP($A95,KALPit!$A$10:$AY$1193,BP$9,FALSE)-X95)</f>
        <v>#N/A</v>
      </c>
      <c r="BQ95" s="340" t="str">
        <f>IF(Y95="-","-",VLOOKUP($A95,KALPit!$A$10:$AY$1193,BQ$9,FALSE)-Y95)</f>
        <v>-</v>
      </c>
      <c r="BR95" s="340" t="str">
        <f>IF(Z95="-","-",VLOOKUP($A95,KALPit!$A$10:$AY$1193,BR$9,FALSE)-Z95)</f>
        <v>-</v>
      </c>
      <c r="BS95" s="340" t="str">
        <f>IF(AA95="-","-",VLOOKUP($A95,KALPit!$A$10:$AY$1193,BS$9,FALSE)-AA95)</f>
        <v>-</v>
      </c>
      <c r="BT95" s="340" t="str">
        <f>IF(AB95="-","-",VLOOKUP($A95,KALPit!$A$10:$AY$1193,BT$9,FALSE)-AB95)</f>
        <v>-</v>
      </c>
      <c r="BU95" s="340" t="str">
        <f>IF(AC95="-","-",VLOOKUP($A95,KALPit!$A$10:$AY$1193,BU$9,FALSE)-AC95)</f>
        <v>-</v>
      </c>
      <c r="BV95" s="340" t="str">
        <f>IF(AD95="-","-",VLOOKUP($A95,KALPit!$A$10:$AY$1193,BV$9,FALSE)-AD95)</f>
        <v>-</v>
      </c>
      <c r="BW95" s="340" t="str">
        <f>IF(AE95="-","-",VLOOKUP($A95,KALPit!$A$10:$AY$1193,BW$9,FALSE)-AE95)</f>
        <v>-</v>
      </c>
      <c r="BX95" s="340" t="str">
        <f>IF(AF95="-","-",VLOOKUP($A95,KALPit!$A$10:$AY$1193,BX$9,FALSE)-AF95)</f>
        <v>-</v>
      </c>
      <c r="BY95" s="340" t="str">
        <f>IF(AG95="-","-",VLOOKUP($A95,KALPit!$A$10:$AY$1193,BY$9,FALSE)-AG95)</f>
        <v>-</v>
      </c>
      <c r="BZ95" s="340" t="str">
        <f>IF(AH95="-","-",VLOOKUP($A95,KALPit!$A$10:$AY$1193,BZ$9,FALSE)-AH95)</f>
        <v>-</v>
      </c>
      <c r="CA95" s="340" t="str">
        <f>IF(AI95="-","-",VLOOKUP($A95,KALPit!$A$10:$AY$1193,CA$9,FALSE)-AI95)</f>
        <v>-</v>
      </c>
      <c r="CB95" s="340" t="str">
        <f>IF(AJ95="-","-",VLOOKUP($A95,KALPit!$A$10:$AY$1193,CB$9,FALSE)-AJ95)</f>
        <v>-</v>
      </c>
      <c r="CC95" s="340" t="str">
        <f>IF(AK95="-","-",VLOOKUP($A95,KALPit!$A$10:$AY$1193,CC$9,FALSE)-AK95)</f>
        <v>-</v>
      </c>
      <c r="CD95" s="340" t="str">
        <f>IF(AL95="-","-",VLOOKUP($A95,KALPit!$A$10:$AY$1193,CD$9,FALSE)-AL95)</f>
        <v>-</v>
      </c>
      <c r="CE95" s="340" t="str">
        <f>IF(AM95="-","-",VLOOKUP($A95,KALPit!$A$10:$AY$1193,CE$9,FALSE)-AM95)</f>
        <v>-</v>
      </c>
      <c r="CF95" s="340" t="str">
        <f>IF(AN95="-","-",VLOOKUP($A95,KALPit!$A$10:$AY$1193,CF$9,FALSE)-AN95)</f>
        <v>-</v>
      </c>
      <c r="CG95" s="340" t="str">
        <f>IF(AO95="-","-",VLOOKUP($A95,KALPit!$A$10:$AY$1193,CG$9,FALSE)-AO95)</f>
        <v>-</v>
      </c>
      <c r="CH95" s="340" t="str">
        <f>IF(AP95="-","-",VLOOKUP($A95,KALPit!$A$10:$AY$1193,CH$9,FALSE)-AP95)</f>
        <v>-</v>
      </c>
      <c r="CI95" s="340" t="str">
        <f>IF(AQ95="-","-",VLOOKUP($A95,KALPit!$A$10:$AY$1193,CI$9,FALSE)-AQ95)</f>
        <v>-</v>
      </c>
      <c r="CJ95" s="340" t="str">
        <f>IF(AR95="-","-",VLOOKUP($A95,KALPit!$A$10:$AY$1193,CJ$9,FALSE)-AR95)</f>
        <v>-</v>
      </c>
      <c r="CK95" s="340" t="str">
        <f>IF(AS95="-","-",VLOOKUP($A95,KALPit!$A$10:$AY$1193,CK$9,FALSE)-AS95)</f>
        <v>-</v>
      </c>
      <c r="CL95" s="340" t="str">
        <f>IF(AT95="-","-",VLOOKUP($A95,KALPit!$A$10:$AY$1193,CL$9,FALSE)-AT95)</f>
        <v>-</v>
      </c>
      <c r="CM95" s="339" t="e">
        <f t="shared" si="57"/>
        <v>#N/A</v>
      </c>
    </row>
    <row r="96" spans="1:91" x14ac:dyDescent="0.25">
      <c r="A96" s="339" t="str">
        <f t="shared" si="46"/>
        <v>Fred Anderson</v>
      </c>
      <c r="B96" s="339"/>
      <c r="C96" s="339"/>
      <c r="D96" s="339" t="str">
        <f t="shared" si="47"/>
        <v>K</v>
      </c>
      <c r="E96" t="s">
        <v>87</v>
      </c>
      <c r="F96" t="s">
        <v>534</v>
      </c>
      <c r="G96" s="339" t="s">
        <v>535</v>
      </c>
      <c r="H96" t="s">
        <v>531</v>
      </c>
      <c r="I96" t="s">
        <v>295</v>
      </c>
      <c r="J96" s="3">
        <v>23</v>
      </c>
      <c r="K96" t="s">
        <v>94</v>
      </c>
      <c r="L96" t="s">
        <v>94</v>
      </c>
      <c r="M96" t="s">
        <v>40</v>
      </c>
      <c r="N96" s="3" t="s">
        <v>40</v>
      </c>
      <c r="O96" t="s">
        <v>215</v>
      </c>
      <c r="P96" t="s">
        <v>213</v>
      </c>
      <c r="Q96" s="3">
        <v>1</v>
      </c>
      <c r="R96">
        <v>1</v>
      </c>
      <c r="S96">
        <v>1</v>
      </c>
      <c r="T96" s="3">
        <v>1</v>
      </c>
      <c r="U96">
        <v>1</v>
      </c>
      <c r="V96">
        <v>2</v>
      </c>
      <c r="W96">
        <v>1</v>
      </c>
      <c r="X96">
        <v>2</v>
      </c>
      <c r="Y96" t="s">
        <v>35</v>
      </c>
      <c r="Z96" t="s">
        <v>35</v>
      </c>
      <c r="AA96" t="s">
        <v>35</v>
      </c>
      <c r="AB96" t="s">
        <v>35</v>
      </c>
      <c r="AC96" t="s">
        <v>35</v>
      </c>
      <c r="AD96" t="s">
        <v>35</v>
      </c>
      <c r="AE96" t="s">
        <v>35</v>
      </c>
      <c r="AF96" t="s">
        <v>35</v>
      </c>
      <c r="AG96" t="s">
        <v>35</v>
      </c>
      <c r="AH96" t="s">
        <v>35</v>
      </c>
      <c r="AI96" t="s">
        <v>35</v>
      </c>
      <c r="AJ96" t="s">
        <v>35</v>
      </c>
      <c r="AK96" t="s">
        <v>35</v>
      </c>
      <c r="AL96" t="s">
        <v>35</v>
      </c>
      <c r="AM96" t="s">
        <v>35</v>
      </c>
      <c r="AN96" t="s">
        <v>35</v>
      </c>
      <c r="AO96" t="s">
        <v>35</v>
      </c>
      <c r="AP96" t="s">
        <v>35</v>
      </c>
      <c r="AQ96" t="s">
        <v>35</v>
      </c>
      <c r="AR96" s="3" t="s">
        <v>35</v>
      </c>
      <c r="AS96" t="s">
        <v>35</v>
      </c>
      <c r="AT96" t="s">
        <v>35</v>
      </c>
      <c r="AU96" s="3" t="s">
        <v>832</v>
      </c>
      <c r="AV96">
        <v>1</v>
      </c>
      <c r="AW96" s="3" t="s">
        <v>50</v>
      </c>
      <c r="AX96" t="s">
        <v>35</v>
      </c>
      <c r="AY96" s="5" t="s">
        <v>38</v>
      </c>
      <c r="AZ96" s="6">
        <f t="shared" si="48"/>
        <v>1.25</v>
      </c>
      <c r="BA96" s="9" t="str">
        <f t="shared" si="49"/>
        <v>Minors</v>
      </c>
      <c r="BB96" s="9">
        <f t="shared" si="50"/>
        <v>1.5833333333333333</v>
      </c>
      <c r="BC96" s="9" t="str">
        <f t="shared" si="51"/>
        <v>Minors</v>
      </c>
      <c r="BD96" s="9">
        <f t="shared" si="52"/>
        <v>1.5833333333333333</v>
      </c>
      <c r="BE96" s="9" t="str">
        <f t="shared" si="53"/>
        <v>Minors</v>
      </c>
      <c r="BF96" s="77">
        <f t="shared" si="54"/>
        <v>1</v>
      </c>
      <c r="BG96" s="76">
        <f t="shared" si="55"/>
        <v>0</v>
      </c>
      <c r="BH96" s="339" t="str">
        <f t="shared" si="56"/>
        <v/>
      </c>
      <c r="BI96" s="340" t="e">
        <f>IF(Q96="-","-",VLOOKUP($A96,KALPit!$A$10:$AY$1193,BI$9,FALSE)-Q96)</f>
        <v>#N/A</v>
      </c>
      <c r="BJ96" s="340" t="e">
        <f>IF(R96="-","-",VLOOKUP($A96,KALPit!$A$10:$AY$1193,BJ$9,FALSE)-R96)</f>
        <v>#N/A</v>
      </c>
      <c r="BK96" s="340" t="e">
        <f>IF(S96="-","-",VLOOKUP($A96,KALPit!$A$10:$AY$1193,BK$9,FALSE)-S96)</f>
        <v>#N/A</v>
      </c>
      <c r="BL96" s="340" t="e">
        <f>IF(T96="-","-",VLOOKUP($A96,KALPit!$A$10:$AY$1193,BL$9,FALSE)-T96)</f>
        <v>#N/A</v>
      </c>
      <c r="BM96" s="340" t="e">
        <f>IF(U96="-","-",VLOOKUP($A96,KALPit!$A$10:$AY$1193,BM$9,FALSE)-U96)</f>
        <v>#N/A</v>
      </c>
      <c r="BN96" s="340" t="e">
        <f>IF(V96="-","-",VLOOKUP($A96,KALPit!$A$10:$AY$1193,BN$9,FALSE)-V96)</f>
        <v>#N/A</v>
      </c>
      <c r="BO96" s="340" t="e">
        <f>IF(W96="-","-",VLOOKUP($A96,KALPit!$A$10:$AY$1193,BO$9,FALSE)-W96)</f>
        <v>#N/A</v>
      </c>
      <c r="BP96" s="340" t="e">
        <f>IF(X96="-","-",VLOOKUP($A96,KALPit!$A$10:$AY$1193,BP$9,FALSE)-X96)</f>
        <v>#N/A</v>
      </c>
      <c r="BQ96" s="340" t="str">
        <f>IF(Y96="-","-",VLOOKUP($A96,KALPit!$A$10:$AY$1193,BQ$9,FALSE)-Y96)</f>
        <v>-</v>
      </c>
      <c r="BR96" s="340" t="str">
        <f>IF(Z96="-","-",VLOOKUP($A96,KALPit!$A$10:$AY$1193,BR$9,FALSE)-Z96)</f>
        <v>-</v>
      </c>
      <c r="BS96" s="340" t="str">
        <f>IF(AA96="-","-",VLOOKUP($A96,KALPit!$A$10:$AY$1193,BS$9,FALSE)-AA96)</f>
        <v>-</v>
      </c>
      <c r="BT96" s="340" t="str">
        <f>IF(AB96="-","-",VLOOKUP($A96,KALPit!$A$10:$AY$1193,BT$9,FALSE)-AB96)</f>
        <v>-</v>
      </c>
      <c r="BU96" s="340" t="str">
        <f>IF(AC96="-","-",VLOOKUP($A96,KALPit!$A$10:$AY$1193,BU$9,FALSE)-AC96)</f>
        <v>-</v>
      </c>
      <c r="BV96" s="340" t="str">
        <f>IF(AD96="-","-",VLOOKUP($A96,KALPit!$A$10:$AY$1193,BV$9,FALSE)-AD96)</f>
        <v>-</v>
      </c>
      <c r="BW96" s="340" t="str">
        <f>IF(AE96="-","-",VLOOKUP($A96,KALPit!$A$10:$AY$1193,BW$9,FALSE)-AE96)</f>
        <v>-</v>
      </c>
      <c r="BX96" s="340" t="str">
        <f>IF(AF96="-","-",VLOOKUP($A96,KALPit!$A$10:$AY$1193,BX$9,FALSE)-AF96)</f>
        <v>-</v>
      </c>
      <c r="BY96" s="340" t="str">
        <f>IF(AG96="-","-",VLOOKUP($A96,KALPit!$A$10:$AY$1193,BY$9,FALSE)-AG96)</f>
        <v>-</v>
      </c>
      <c r="BZ96" s="340" t="str">
        <f>IF(AH96="-","-",VLOOKUP($A96,KALPit!$A$10:$AY$1193,BZ$9,FALSE)-AH96)</f>
        <v>-</v>
      </c>
      <c r="CA96" s="340" t="str">
        <f>IF(AI96="-","-",VLOOKUP($A96,KALPit!$A$10:$AY$1193,CA$9,FALSE)-AI96)</f>
        <v>-</v>
      </c>
      <c r="CB96" s="340" t="str">
        <f>IF(AJ96="-","-",VLOOKUP($A96,KALPit!$A$10:$AY$1193,CB$9,FALSE)-AJ96)</f>
        <v>-</v>
      </c>
      <c r="CC96" s="340" t="str">
        <f>IF(AK96="-","-",VLOOKUP($A96,KALPit!$A$10:$AY$1193,CC$9,FALSE)-AK96)</f>
        <v>-</v>
      </c>
      <c r="CD96" s="340" t="str">
        <f>IF(AL96="-","-",VLOOKUP($A96,KALPit!$A$10:$AY$1193,CD$9,FALSE)-AL96)</f>
        <v>-</v>
      </c>
      <c r="CE96" s="340" t="str">
        <f>IF(AM96="-","-",VLOOKUP($A96,KALPit!$A$10:$AY$1193,CE$9,FALSE)-AM96)</f>
        <v>-</v>
      </c>
      <c r="CF96" s="340" t="str">
        <f>IF(AN96="-","-",VLOOKUP($A96,KALPit!$A$10:$AY$1193,CF$9,FALSE)-AN96)</f>
        <v>-</v>
      </c>
      <c r="CG96" s="340" t="str">
        <f>IF(AO96="-","-",VLOOKUP($A96,KALPit!$A$10:$AY$1193,CG$9,FALSE)-AO96)</f>
        <v>-</v>
      </c>
      <c r="CH96" s="340" t="str">
        <f>IF(AP96="-","-",VLOOKUP($A96,KALPit!$A$10:$AY$1193,CH$9,FALSE)-AP96)</f>
        <v>-</v>
      </c>
      <c r="CI96" s="340" t="str">
        <f>IF(AQ96="-","-",VLOOKUP($A96,KALPit!$A$10:$AY$1193,CI$9,FALSE)-AQ96)</f>
        <v>-</v>
      </c>
      <c r="CJ96" s="340" t="str">
        <f>IF(AR96="-","-",VLOOKUP($A96,KALPit!$A$10:$AY$1193,CJ$9,FALSE)-AR96)</f>
        <v>-</v>
      </c>
      <c r="CK96" s="340" t="str">
        <f>IF(AS96="-","-",VLOOKUP($A96,KALPit!$A$10:$AY$1193,CK$9,FALSE)-AS96)</f>
        <v>-</v>
      </c>
      <c r="CL96" s="340" t="str">
        <f>IF(AT96="-","-",VLOOKUP($A96,KALPit!$A$10:$AY$1193,CL$9,FALSE)-AT96)</f>
        <v>-</v>
      </c>
      <c r="CM96" s="339" t="e">
        <f t="shared" si="57"/>
        <v>#N/A</v>
      </c>
    </row>
    <row r="97" spans="1:91" x14ac:dyDescent="0.25">
      <c r="A97" s="339" t="str">
        <f t="shared" si="46"/>
        <v>Tatsukichi Araki</v>
      </c>
      <c r="B97" s="339"/>
      <c r="C97" s="339"/>
      <c r="D97" s="339" t="str">
        <f t="shared" si="47"/>
        <v>K</v>
      </c>
      <c r="E97" t="s">
        <v>82</v>
      </c>
      <c r="F97" t="s">
        <v>540</v>
      </c>
      <c r="G97" s="339" t="s">
        <v>541</v>
      </c>
      <c r="H97" t="s">
        <v>531</v>
      </c>
      <c r="I97" t="s">
        <v>295</v>
      </c>
      <c r="J97" s="3">
        <v>19</v>
      </c>
      <c r="K97" t="s">
        <v>94</v>
      </c>
      <c r="L97" t="s">
        <v>94</v>
      </c>
      <c r="M97" t="s">
        <v>40</v>
      </c>
      <c r="N97" s="3" t="s">
        <v>40</v>
      </c>
      <c r="O97" t="s">
        <v>214</v>
      </c>
      <c r="P97" t="s">
        <v>214</v>
      </c>
      <c r="Q97" s="3">
        <v>1</v>
      </c>
      <c r="R97">
        <v>1</v>
      </c>
      <c r="S97">
        <v>1</v>
      </c>
      <c r="T97" s="3">
        <v>1</v>
      </c>
      <c r="U97">
        <v>2</v>
      </c>
      <c r="V97">
        <v>1</v>
      </c>
      <c r="W97">
        <v>1</v>
      </c>
      <c r="X97">
        <v>1</v>
      </c>
      <c r="Y97" t="s">
        <v>35</v>
      </c>
      <c r="Z97" t="s">
        <v>35</v>
      </c>
      <c r="AA97" t="s">
        <v>35</v>
      </c>
      <c r="AB97" t="s">
        <v>35</v>
      </c>
      <c r="AC97" t="s">
        <v>35</v>
      </c>
      <c r="AD97" t="s">
        <v>35</v>
      </c>
      <c r="AE97" t="s">
        <v>35</v>
      </c>
      <c r="AF97" t="s">
        <v>35</v>
      </c>
      <c r="AG97" t="s">
        <v>35</v>
      </c>
      <c r="AH97" t="s">
        <v>35</v>
      </c>
      <c r="AI97" t="s">
        <v>35</v>
      </c>
      <c r="AJ97" t="s">
        <v>35</v>
      </c>
      <c r="AK97" t="s">
        <v>35</v>
      </c>
      <c r="AL97" t="s">
        <v>35</v>
      </c>
      <c r="AM97" t="s">
        <v>35</v>
      </c>
      <c r="AN97" t="s">
        <v>35</v>
      </c>
      <c r="AO97" t="s">
        <v>35</v>
      </c>
      <c r="AP97" t="s">
        <v>35</v>
      </c>
      <c r="AQ97" t="s">
        <v>35</v>
      </c>
      <c r="AR97" s="3" t="s">
        <v>35</v>
      </c>
      <c r="AS97" t="s">
        <v>35</v>
      </c>
      <c r="AT97" t="s">
        <v>35</v>
      </c>
      <c r="AU97" s="3" t="s">
        <v>832</v>
      </c>
      <c r="AV97">
        <v>1</v>
      </c>
      <c r="AW97" s="3" t="s">
        <v>455</v>
      </c>
      <c r="AX97" t="s">
        <v>35</v>
      </c>
      <c r="AY97" s="5">
        <v>0</v>
      </c>
      <c r="AZ97" s="6">
        <f t="shared" si="48"/>
        <v>1.25</v>
      </c>
      <c r="BA97" s="9" t="str">
        <f t="shared" si="49"/>
        <v>Minors</v>
      </c>
      <c r="BB97" s="9">
        <f t="shared" si="50"/>
        <v>1.5833333333333333</v>
      </c>
      <c r="BC97" s="9" t="str">
        <f t="shared" si="51"/>
        <v>Minors</v>
      </c>
      <c r="BD97" s="9">
        <f t="shared" si="52"/>
        <v>1.5833333333333333</v>
      </c>
      <c r="BE97" s="9" t="str">
        <f t="shared" si="53"/>
        <v>Minors</v>
      </c>
      <c r="BF97" s="77">
        <f t="shared" si="54"/>
        <v>1</v>
      </c>
      <c r="BG97" s="76">
        <f t="shared" si="55"/>
        <v>0</v>
      </c>
      <c r="BH97" s="339" t="str">
        <f t="shared" si="56"/>
        <v/>
      </c>
      <c r="BI97" s="340" t="e">
        <f>IF(Q97="-","-",VLOOKUP($A97,KALPit!$A$10:$AY$1193,BI$9,FALSE)-Q97)</f>
        <v>#N/A</v>
      </c>
      <c r="BJ97" s="340" t="e">
        <f>IF(R97="-","-",VLOOKUP($A97,KALPit!$A$10:$AY$1193,BJ$9,FALSE)-R97)</f>
        <v>#N/A</v>
      </c>
      <c r="BK97" s="340" t="e">
        <f>IF(S97="-","-",VLOOKUP($A97,KALPit!$A$10:$AY$1193,BK$9,FALSE)-S97)</f>
        <v>#N/A</v>
      </c>
      <c r="BL97" s="340" t="e">
        <f>IF(T97="-","-",VLOOKUP($A97,KALPit!$A$10:$AY$1193,BL$9,FALSE)-T97)</f>
        <v>#N/A</v>
      </c>
      <c r="BM97" s="340" t="e">
        <f>IF(U97="-","-",VLOOKUP($A97,KALPit!$A$10:$AY$1193,BM$9,FALSE)-U97)</f>
        <v>#N/A</v>
      </c>
      <c r="BN97" s="340" t="e">
        <f>IF(V97="-","-",VLOOKUP($A97,KALPit!$A$10:$AY$1193,BN$9,FALSE)-V97)</f>
        <v>#N/A</v>
      </c>
      <c r="BO97" s="340" t="e">
        <f>IF(W97="-","-",VLOOKUP($A97,KALPit!$A$10:$AY$1193,BO$9,FALSE)-W97)</f>
        <v>#N/A</v>
      </c>
      <c r="BP97" s="340" t="e">
        <f>IF(X97="-","-",VLOOKUP($A97,KALPit!$A$10:$AY$1193,BP$9,FALSE)-X97)</f>
        <v>#N/A</v>
      </c>
      <c r="BQ97" s="340" t="str">
        <f>IF(Y97="-","-",VLOOKUP($A97,KALPit!$A$10:$AY$1193,BQ$9,FALSE)-Y97)</f>
        <v>-</v>
      </c>
      <c r="BR97" s="340" t="str">
        <f>IF(Z97="-","-",VLOOKUP($A97,KALPit!$A$10:$AY$1193,BR$9,FALSE)-Z97)</f>
        <v>-</v>
      </c>
      <c r="BS97" s="340" t="str">
        <f>IF(AA97="-","-",VLOOKUP($A97,KALPit!$A$10:$AY$1193,BS$9,FALSE)-AA97)</f>
        <v>-</v>
      </c>
      <c r="BT97" s="340" t="str">
        <f>IF(AB97="-","-",VLOOKUP($A97,KALPit!$A$10:$AY$1193,BT$9,FALSE)-AB97)</f>
        <v>-</v>
      </c>
      <c r="BU97" s="340" t="str">
        <f>IF(AC97="-","-",VLOOKUP($A97,KALPit!$A$10:$AY$1193,BU$9,FALSE)-AC97)</f>
        <v>-</v>
      </c>
      <c r="BV97" s="340" t="str">
        <f>IF(AD97="-","-",VLOOKUP($A97,KALPit!$A$10:$AY$1193,BV$9,FALSE)-AD97)</f>
        <v>-</v>
      </c>
      <c r="BW97" s="340" t="str">
        <f>IF(AE97="-","-",VLOOKUP($A97,KALPit!$A$10:$AY$1193,BW$9,FALSE)-AE97)</f>
        <v>-</v>
      </c>
      <c r="BX97" s="340" t="str">
        <f>IF(AF97="-","-",VLOOKUP($A97,KALPit!$A$10:$AY$1193,BX$9,FALSE)-AF97)</f>
        <v>-</v>
      </c>
      <c r="BY97" s="340" t="str">
        <f>IF(AG97="-","-",VLOOKUP($A97,KALPit!$A$10:$AY$1193,BY$9,FALSE)-AG97)</f>
        <v>-</v>
      </c>
      <c r="BZ97" s="340" t="str">
        <f>IF(AH97="-","-",VLOOKUP($A97,KALPit!$A$10:$AY$1193,BZ$9,FALSE)-AH97)</f>
        <v>-</v>
      </c>
      <c r="CA97" s="340" t="str">
        <f>IF(AI97="-","-",VLOOKUP($A97,KALPit!$A$10:$AY$1193,CA$9,FALSE)-AI97)</f>
        <v>-</v>
      </c>
      <c r="CB97" s="340" t="str">
        <f>IF(AJ97="-","-",VLOOKUP($A97,KALPit!$A$10:$AY$1193,CB$9,FALSE)-AJ97)</f>
        <v>-</v>
      </c>
      <c r="CC97" s="340" t="str">
        <f>IF(AK97="-","-",VLOOKUP($A97,KALPit!$A$10:$AY$1193,CC$9,FALSE)-AK97)</f>
        <v>-</v>
      </c>
      <c r="CD97" s="340" t="str">
        <f>IF(AL97="-","-",VLOOKUP($A97,KALPit!$A$10:$AY$1193,CD$9,FALSE)-AL97)</f>
        <v>-</v>
      </c>
      <c r="CE97" s="340" t="str">
        <f>IF(AM97="-","-",VLOOKUP($A97,KALPit!$A$10:$AY$1193,CE$9,FALSE)-AM97)</f>
        <v>-</v>
      </c>
      <c r="CF97" s="340" t="str">
        <f>IF(AN97="-","-",VLOOKUP($A97,KALPit!$A$10:$AY$1193,CF$9,FALSE)-AN97)</f>
        <v>-</v>
      </c>
      <c r="CG97" s="340" t="str">
        <f>IF(AO97="-","-",VLOOKUP($A97,KALPit!$A$10:$AY$1193,CG$9,FALSE)-AO97)</f>
        <v>-</v>
      </c>
      <c r="CH97" s="340" t="str">
        <f>IF(AP97="-","-",VLOOKUP($A97,KALPit!$A$10:$AY$1193,CH$9,FALSE)-AP97)</f>
        <v>-</v>
      </c>
      <c r="CI97" s="340" t="str">
        <f>IF(AQ97="-","-",VLOOKUP($A97,KALPit!$A$10:$AY$1193,CI$9,FALSE)-AQ97)</f>
        <v>-</v>
      </c>
      <c r="CJ97" s="340" t="str">
        <f>IF(AR97="-","-",VLOOKUP($A97,KALPit!$A$10:$AY$1193,CJ$9,FALSE)-AR97)</f>
        <v>-</v>
      </c>
      <c r="CK97" s="340" t="str">
        <f>IF(AS97="-","-",VLOOKUP($A97,KALPit!$A$10:$AY$1193,CK$9,FALSE)-AS97)</f>
        <v>-</v>
      </c>
      <c r="CL97" s="340" t="str">
        <f>IF(AT97="-","-",VLOOKUP($A97,KALPit!$A$10:$AY$1193,CL$9,FALSE)-AT97)</f>
        <v>-</v>
      </c>
      <c r="CM97" s="339" t="e">
        <f t="shared" si="57"/>
        <v>#N/A</v>
      </c>
    </row>
    <row r="98" spans="1:91" x14ac:dyDescent="0.25">
      <c r="A98" s="339" t="str">
        <f t="shared" si="46"/>
        <v>Kaspar Augustyn</v>
      </c>
      <c r="B98" s="339"/>
      <c r="C98" s="339"/>
      <c r="D98" s="339" t="str">
        <f t="shared" si="47"/>
        <v>K</v>
      </c>
      <c r="E98" t="s">
        <v>90</v>
      </c>
      <c r="F98" t="s">
        <v>542</v>
      </c>
      <c r="G98" s="339" t="s">
        <v>543</v>
      </c>
      <c r="H98" t="s">
        <v>531</v>
      </c>
      <c r="I98" t="s">
        <v>295</v>
      </c>
      <c r="J98" s="3">
        <v>23</v>
      </c>
      <c r="K98" t="s">
        <v>93</v>
      </c>
      <c r="L98" t="s">
        <v>93</v>
      </c>
      <c r="M98" t="s">
        <v>40</v>
      </c>
      <c r="N98" s="3" t="s">
        <v>40</v>
      </c>
      <c r="O98" t="s">
        <v>214</v>
      </c>
      <c r="P98" t="s">
        <v>214</v>
      </c>
      <c r="Q98" s="3">
        <v>1</v>
      </c>
      <c r="R98">
        <v>1</v>
      </c>
      <c r="S98">
        <v>1</v>
      </c>
      <c r="T98" s="3">
        <v>1</v>
      </c>
      <c r="U98">
        <v>1</v>
      </c>
      <c r="V98">
        <v>1</v>
      </c>
      <c r="W98">
        <v>1</v>
      </c>
      <c r="X98">
        <v>1</v>
      </c>
      <c r="Y98" t="s">
        <v>35</v>
      </c>
      <c r="Z98" t="s">
        <v>35</v>
      </c>
      <c r="AA98" t="s">
        <v>35</v>
      </c>
      <c r="AB98" t="s">
        <v>35</v>
      </c>
      <c r="AC98" t="s">
        <v>35</v>
      </c>
      <c r="AD98" t="s">
        <v>35</v>
      </c>
      <c r="AE98" t="s">
        <v>35</v>
      </c>
      <c r="AF98" t="s">
        <v>35</v>
      </c>
      <c r="AG98" t="s">
        <v>35</v>
      </c>
      <c r="AH98" t="s">
        <v>35</v>
      </c>
      <c r="AI98" t="s">
        <v>35</v>
      </c>
      <c r="AJ98" t="s">
        <v>35</v>
      </c>
      <c r="AK98" t="s">
        <v>35</v>
      </c>
      <c r="AL98" t="s">
        <v>35</v>
      </c>
      <c r="AM98" t="s">
        <v>35</v>
      </c>
      <c r="AN98" t="s">
        <v>35</v>
      </c>
      <c r="AO98" t="s">
        <v>35</v>
      </c>
      <c r="AP98" t="s">
        <v>35</v>
      </c>
      <c r="AQ98" t="s">
        <v>35</v>
      </c>
      <c r="AR98" s="3" t="s">
        <v>35</v>
      </c>
      <c r="AS98" t="s">
        <v>35</v>
      </c>
      <c r="AT98" t="s">
        <v>35</v>
      </c>
      <c r="AU98" s="3" t="s">
        <v>832</v>
      </c>
      <c r="AV98">
        <v>1</v>
      </c>
      <c r="AW98" s="3" t="s">
        <v>455</v>
      </c>
      <c r="AX98" t="s">
        <v>35</v>
      </c>
      <c r="AY98" s="5">
        <v>0</v>
      </c>
      <c r="AZ98" s="6">
        <f t="shared" si="48"/>
        <v>1.25</v>
      </c>
      <c r="BA98" s="9" t="str">
        <f t="shared" si="49"/>
        <v>Minors</v>
      </c>
      <c r="BB98" s="9">
        <f t="shared" si="50"/>
        <v>1.25</v>
      </c>
      <c r="BC98" s="9" t="str">
        <f t="shared" si="51"/>
        <v>Minors</v>
      </c>
      <c r="BD98" s="9">
        <f t="shared" si="52"/>
        <v>1.25</v>
      </c>
      <c r="BE98" s="9" t="str">
        <f t="shared" si="53"/>
        <v>Minors</v>
      </c>
      <c r="BF98" s="77">
        <f t="shared" si="54"/>
        <v>1</v>
      </c>
      <c r="BG98" s="76">
        <f t="shared" si="55"/>
        <v>0</v>
      </c>
      <c r="BH98" s="339" t="str">
        <f t="shared" si="56"/>
        <v/>
      </c>
      <c r="BI98" s="340" t="e">
        <f>IF(Q98="-","-",VLOOKUP($A98,KALPit!$A$10:$AY$1193,BI$9,FALSE)-Q98)</f>
        <v>#N/A</v>
      </c>
      <c r="BJ98" s="340" t="e">
        <f>IF(R98="-","-",VLOOKUP($A98,KALPit!$A$10:$AY$1193,BJ$9,FALSE)-R98)</f>
        <v>#N/A</v>
      </c>
      <c r="BK98" s="340" t="e">
        <f>IF(S98="-","-",VLOOKUP($A98,KALPit!$A$10:$AY$1193,BK$9,FALSE)-S98)</f>
        <v>#N/A</v>
      </c>
      <c r="BL98" s="340" t="e">
        <f>IF(T98="-","-",VLOOKUP($A98,KALPit!$A$10:$AY$1193,BL$9,FALSE)-T98)</f>
        <v>#N/A</v>
      </c>
      <c r="BM98" s="340" t="e">
        <f>IF(U98="-","-",VLOOKUP($A98,KALPit!$A$10:$AY$1193,BM$9,FALSE)-U98)</f>
        <v>#N/A</v>
      </c>
      <c r="BN98" s="340" t="e">
        <f>IF(V98="-","-",VLOOKUP($A98,KALPit!$A$10:$AY$1193,BN$9,FALSE)-V98)</f>
        <v>#N/A</v>
      </c>
      <c r="BO98" s="340" t="e">
        <f>IF(W98="-","-",VLOOKUP($A98,KALPit!$A$10:$AY$1193,BO$9,FALSE)-W98)</f>
        <v>#N/A</v>
      </c>
      <c r="BP98" s="340" t="e">
        <f>IF(X98="-","-",VLOOKUP($A98,KALPit!$A$10:$AY$1193,BP$9,FALSE)-X98)</f>
        <v>#N/A</v>
      </c>
      <c r="BQ98" s="340" t="str">
        <f>IF(Y98="-","-",VLOOKUP($A98,KALPit!$A$10:$AY$1193,BQ$9,FALSE)-Y98)</f>
        <v>-</v>
      </c>
      <c r="BR98" s="340" t="str">
        <f>IF(Z98="-","-",VLOOKUP($A98,KALPit!$A$10:$AY$1193,BR$9,FALSE)-Z98)</f>
        <v>-</v>
      </c>
      <c r="BS98" s="340" t="str">
        <f>IF(AA98="-","-",VLOOKUP($A98,KALPit!$A$10:$AY$1193,BS$9,FALSE)-AA98)</f>
        <v>-</v>
      </c>
      <c r="BT98" s="340" t="str">
        <f>IF(AB98="-","-",VLOOKUP($A98,KALPit!$A$10:$AY$1193,BT$9,FALSE)-AB98)</f>
        <v>-</v>
      </c>
      <c r="BU98" s="340" t="str">
        <f>IF(AC98="-","-",VLOOKUP($A98,KALPit!$A$10:$AY$1193,BU$9,FALSE)-AC98)</f>
        <v>-</v>
      </c>
      <c r="BV98" s="340" t="str">
        <f>IF(AD98="-","-",VLOOKUP($A98,KALPit!$A$10:$AY$1193,BV$9,FALSE)-AD98)</f>
        <v>-</v>
      </c>
      <c r="BW98" s="340" t="str">
        <f>IF(AE98="-","-",VLOOKUP($A98,KALPit!$A$10:$AY$1193,BW$9,FALSE)-AE98)</f>
        <v>-</v>
      </c>
      <c r="BX98" s="340" t="str">
        <f>IF(AF98="-","-",VLOOKUP($A98,KALPit!$A$10:$AY$1193,BX$9,FALSE)-AF98)</f>
        <v>-</v>
      </c>
      <c r="BY98" s="340" t="str">
        <f>IF(AG98="-","-",VLOOKUP($A98,KALPit!$A$10:$AY$1193,BY$9,FALSE)-AG98)</f>
        <v>-</v>
      </c>
      <c r="BZ98" s="340" t="str">
        <f>IF(AH98="-","-",VLOOKUP($A98,KALPit!$A$10:$AY$1193,BZ$9,FALSE)-AH98)</f>
        <v>-</v>
      </c>
      <c r="CA98" s="340" t="str">
        <f>IF(AI98="-","-",VLOOKUP($A98,KALPit!$A$10:$AY$1193,CA$9,FALSE)-AI98)</f>
        <v>-</v>
      </c>
      <c r="CB98" s="340" t="str">
        <f>IF(AJ98="-","-",VLOOKUP($A98,KALPit!$A$10:$AY$1193,CB$9,FALSE)-AJ98)</f>
        <v>-</v>
      </c>
      <c r="CC98" s="340" t="str">
        <f>IF(AK98="-","-",VLOOKUP($A98,KALPit!$A$10:$AY$1193,CC$9,FALSE)-AK98)</f>
        <v>-</v>
      </c>
      <c r="CD98" s="340" t="str">
        <f>IF(AL98="-","-",VLOOKUP($A98,KALPit!$A$10:$AY$1193,CD$9,FALSE)-AL98)</f>
        <v>-</v>
      </c>
      <c r="CE98" s="340" t="str">
        <f>IF(AM98="-","-",VLOOKUP($A98,KALPit!$A$10:$AY$1193,CE$9,FALSE)-AM98)</f>
        <v>-</v>
      </c>
      <c r="CF98" s="340" t="str">
        <f>IF(AN98="-","-",VLOOKUP($A98,KALPit!$A$10:$AY$1193,CF$9,FALSE)-AN98)</f>
        <v>-</v>
      </c>
      <c r="CG98" s="340" t="str">
        <f>IF(AO98="-","-",VLOOKUP($A98,KALPit!$A$10:$AY$1193,CG$9,FALSE)-AO98)</f>
        <v>-</v>
      </c>
      <c r="CH98" s="340" t="str">
        <f>IF(AP98="-","-",VLOOKUP($A98,KALPit!$A$10:$AY$1193,CH$9,FALSE)-AP98)</f>
        <v>-</v>
      </c>
      <c r="CI98" s="340" t="str">
        <f>IF(AQ98="-","-",VLOOKUP($A98,KALPit!$A$10:$AY$1193,CI$9,FALSE)-AQ98)</f>
        <v>-</v>
      </c>
      <c r="CJ98" s="340" t="str">
        <f>IF(AR98="-","-",VLOOKUP($A98,KALPit!$A$10:$AY$1193,CJ$9,FALSE)-AR98)</f>
        <v>-</v>
      </c>
      <c r="CK98" s="340" t="str">
        <f>IF(AS98="-","-",VLOOKUP($A98,KALPit!$A$10:$AY$1193,CK$9,FALSE)-AS98)</f>
        <v>-</v>
      </c>
      <c r="CL98" s="340" t="str">
        <f>IF(AT98="-","-",VLOOKUP($A98,KALPit!$A$10:$AY$1193,CL$9,FALSE)-AT98)</f>
        <v>-</v>
      </c>
      <c r="CM98" s="339" t="e">
        <f t="shared" si="57"/>
        <v>#N/A</v>
      </c>
    </row>
    <row r="99" spans="1:91" x14ac:dyDescent="0.25">
      <c r="A99" s="339" t="str">
        <f t="shared" si="46"/>
        <v>Santiago Ayala</v>
      </c>
      <c r="B99" s="339"/>
      <c r="C99" s="339"/>
      <c r="D99" s="339" t="str">
        <f t="shared" si="47"/>
        <v>K</v>
      </c>
      <c r="E99" t="s">
        <v>85</v>
      </c>
      <c r="F99" t="s">
        <v>855</v>
      </c>
      <c r="G99" s="339" t="s">
        <v>856</v>
      </c>
      <c r="H99" t="s">
        <v>528</v>
      </c>
      <c r="I99" t="s">
        <v>198</v>
      </c>
      <c r="J99" s="3">
        <v>31</v>
      </c>
      <c r="K99" t="s">
        <v>94</v>
      </c>
      <c r="L99" t="s">
        <v>94</v>
      </c>
      <c r="M99" t="s">
        <v>36</v>
      </c>
      <c r="N99" s="3" t="s">
        <v>36</v>
      </c>
      <c r="O99" t="s">
        <v>215</v>
      </c>
      <c r="P99" t="s">
        <v>213</v>
      </c>
      <c r="Q99" s="3">
        <v>1</v>
      </c>
      <c r="R99">
        <v>1</v>
      </c>
      <c r="S99">
        <v>1</v>
      </c>
      <c r="T99" s="3">
        <v>1</v>
      </c>
      <c r="U99">
        <v>1</v>
      </c>
      <c r="V99">
        <v>1</v>
      </c>
      <c r="W99">
        <v>1</v>
      </c>
      <c r="X99">
        <v>1</v>
      </c>
      <c r="Y99" t="s">
        <v>35</v>
      </c>
      <c r="Z99" t="s">
        <v>35</v>
      </c>
      <c r="AA99" t="s">
        <v>35</v>
      </c>
      <c r="AB99" t="s">
        <v>35</v>
      </c>
      <c r="AC99" t="s">
        <v>35</v>
      </c>
      <c r="AD99" t="s">
        <v>35</v>
      </c>
      <c r="AE99" t="s">
        <v>35</v>
      </c>
      <c r="AF99" t="s">
        <v>35</v>
      </c>
      <c r="AG99" t="s">
        <v>35</v>
      </c>
      <c r="AH99" t="s">
        <v>35</v>
      </c>
      <c r="AI99" t="s">
        <v>35</v>
      </c>
      <c r="AJ99" t="s">
        <v>35</v>
      </c>
      <c r="AK99" t="s">
        <v>35</v>
      </c>
      <c r="AL99" t="s">
        <v>35</v>
      </c>
      <c r="AM99" t="s">
        <v>35</v>
      </c>
      <c r="AN99" t="s">
        <v>35</v>
      </c>
      <c r="AO99" t="s">
        <v>35</v>
      </c>
      <c r="AP99" t="s">
        <v>35</v>
      </c>
      <c r="AQ99" t="s">
        <v>35</v>
      </c>
      <c r="AR99" s="3" t="s">
        <v>35</v>
      </c>
      <c r="AS99" t="s">
        <v>35</v>
      </c>
      <c r="AT99" t="s">
        <v>35</v>
      </c>
      <c r="AU99" s="3" t="s">
        <v>832</v>
      </c>
      <c r="AV99">
        <v>1</v>
      </c>
      <c r="AW99" s="3" t="s">
        <v>455</v>
      </c>
      <c r="AX99" t="s">
        <v>35</v>
      </c>
      <c r="AY99" s="5" t="s">
        <v>39</v>
      </c>
      <c r="AZ99" s="6">
        <f t="shared" si="48"/>
        <v>1.25</v>
      </c>
      <c r="BA99" s="9" t="str">
        <f t="shared" si="49"/>
        <v>Minors</v>
      </c>
      <c r="BB99" s="9">
        <f t="shared" si="50"/>
        <v>1.25</v>
      </c>
      <c r="BC99" s="9" t="str">
        <f t="shared" si="51"/>
        <v>Minors</v>
      </c>
      <c r="BD99" s="9">
        <f t="shared" si="52"/>
        <v>1.25</v>
      </c>
      <c r="BE99" s="9" t="str">
        <f t="shared" si="53"/>
        <v>Minors</v>
      </c>
      <c r="BF99" s="77">
        <f t="shared" si="54"/>
        <v>1</v>
      </c>
      <c r="BG99" s="76">
        <f t="shared" si="55"/>
        <v>0</v>
      </c>
      <c r="BH99" s="339" t="str">
        <f t="shared" si="56"/>
        <v/>
      </c>
      <c r="BI99" s="340" t="e">
        <f>IF(Q99="-","-",VLOOKUP($A99,KALPit!$A$10:$AY$1193,BI$9,FALSE)-Q99)</f>
        <v>#N/A</v>
      </c>
      <c r="BJ99" s="340" t="e">
        <f>IF(R99="-","-",VLOOKUP($A99,KALPit!$A$10:$AY$1193,BJ$9,FALSE)-R99)</f>
        <v>#N/A</v>
      </c>
      <c r="BK99" s="340" t="e">
        <f>IF(S99="-","-",VLOOKUP($A99,KALPit!$A$10:$AY$1193,BK$9,FALSE)-S99)</f>
        <v>#N/A</v>
      </c>
      <c r="BL99" s="340" t="e">
        <f>IF(T99="-","-",VLOOKUP($A99,KALPit!$A$10:$AY$1193,BL$9,FALSE)-T99)</f>
        <v>#N/A</v>
      </c>
      <c r="BM99" s="340" t="e">
        <f>IF(U99="-","-",VLOOKUP($A99,KALPit!$A$10:$AY$1193,BM$9,FALSE)-U99)</f>
        <v>#N/A</v>
      </c>
      <c r="BN99" s="340" t="e">
        <f>IF(V99="-","-",VLOOKUP($A99,KALPit!$A$10:$AY$1193,BN$9,FALSE)-V99)</f>
        <v>#N/A</v>
      </c>
      <c r="BO99" s="340" t="e">
        <f>IF(W99="-","-",VLOOKUP($A99,KALPit!$A$10:$AY$1193,BO$9,FALSE)-W99)</f>
        <v>#N/A</v>
      </c>
      <c r="BP99" s="340" t="e">
        <f>IF(X99="-","-",VLOOKUP($A99,KALPit!$A$10:$AY$1193,BP$9,FALSE)-X99)</f>
        <v>#N/A</v>
      </c>
      <c r="BQ99" s="340" t="str">
        <f>IF(Y99="-","-",VLOOKUP($A99,KALPit!$A$10:$AY$1193,BQ$9,FALSE)-Y99)</f>
        <v>-</v>
      </c>
      <c r="BR99" s="340" t="str">
        <f>IF(Z99="-","-",VLOOKUP($A99,KALPit!$A$10:$AY$1193,BR$9,FALSE)-Z99)</f>
        <v>-</v>
      </c>
      <c r="BS99" s="340" t="str">
        <f>IF(AA99="-","-",VLOOKUP($A99,KALPit!$A$10:$AY$1193,BS$9,FALSE)-AA99)</f>
        <v>-</v>
      </c>
      <c r="BT99" s="340" t="str">
        <f>IF(AB99="-","-",VLOOKUP($A99,KALPit!$A$10:$AY$1193,BT$9,FALSE)-AB99)</f>
        <v>-</v>
      </c>
      <c r="BU99" s="340" t="str">
        <f>IF(AC99="-","-",VLOOKUP($A99,KALPit!$A$10:$AY$1193,BU$9,FALSE)-AC99)</f>
        <v>-</v>
      </c>
      <c r="BV99" s="340" t="str">
        <f>IF(AD99="-","-",VLOOKUP($A99,KALPit!$A$10:$AY$1193,BV$9,FALSE)-AD99)</f>
        <v>-</v>
      </c>
      <c r="BW99" s="340" t="str">
        <f>IF(AE99="-","-",VLOOKUP($A99,KALPit!$A$10:$AY$1193,BW$9,FALSE)-AE99)</f>
        <v>-</v>
      </c>
      <c r="BX99" s="340" t="str">
        <f>IF(AF99="-","-",VLOOKUP($A99,KALPit!$A$10:$AY$1193,BX$9,FALSE)-AF99)</f>
        <v>-</v>
      </c>
      <c r="BY99" s="340" t="str">
        <f>IF(AG99="-","-",VLOOKUP($A99,KALPit!$A$10:$AY$1193,BY$9,FALSE)-AG99)</f>
        <v>-</v>
      </c>
      <c r="BZ99" s="340" t="str">
        <f>IF(AH99="-","-",VLOOKUP($A99,KALPit!$A$10:$AY$1193,BZ$9,FALSE)-AH99)</f>
        <v>-</v>
      </c>
      <c r="CA99" s="340" t="str">
        <f>IF(AI99="-","-",VLOOKUP($A99,KALPit!$A$10:$AY$1193,CA$9,FALSE)-AI99)</f>
        <v>-</v>
      </c>
      <c r="CB99" s="340" t="str">
        <f>IF(AJ99="-","-",VLOOKUP($A99,KALPit!$A$10:$AY$1193,CB$9,FALSE)-AJ99)</f>
        <v>-</v>
      </c>
      <c r="CC99" s="340" t="str">
        <f>IF(AK99="-","-",VLOOKUP($A99,KALPit!$A$10:$AY$1193,CC$9,FALSE)-AK99)</f>
        <v>-</v>
      </c>
      <c r="CD99" s="340" t="str">
        <f>IF(AL99="-","-",VLOOKUP($A99,KALPit!$A$10:$AY$1193,CD$9,FALSE)-AL99)</f>
        <v>-</v>
      </c>
      <c r="CE99" s="340" t="str">
        <f>IF(AM99="-","-",VLOOKUP($A99,KALPit!$A$10:$AY$1193,CE$9,FALSE)-AM99)</f>
        <v>-</v>
      </c>
      <c r="CF99" s="340" t="str">
        <f>IF(AN99="-","-",VLOOKUP($A99,KALPit!$A$10:$AY$1193,CF$9,FALSE)-AN99)</f>
        <v>-</v>
      </c>
      <c r="CG99" s="340" t="str">
        <f>IF(AO99="-","-",VLOOKUP($A99,KALPit!$A$10:$AY$1193,CG$9,FALSE)-AO99)</f>
        <v>-</v>
      </c>
      <c r="CH99" s="340" t="str">
        <f>IF(AP99="-","-",VLOOKUP($A99,KALPit!$A$10:$AY$1193,CH$9,FALSE)-AP99)</f>
        <v>-</v>
      </c>
      <c r="CI99" s="340" t="str">
        <f>IF(AQ99="-","-",VLOOKUP($A99,KALPit!$A$10:$AY$1193,CI$9,FALSE)-AQ99)</f>
        <v>-</v>
      </c>
      <c r="CJ99" s="340" t="str">
        <f>IF(AR99="-","-",VLOOKUP($A99,KALPit!$A$10:$AY$1193,CJ$9,FALSE)-AR99)</f>
        <v>-</v>
      </c>
      <c r="CK99" s="340" t="str">
        <f>IF(AS99="-","-",VLOOKUP($A99,KALPit!$A$10:$AY$1193,CK$9,FALSE)-AS99)</f>
        <v>-</v>
      </c>
      <c r="CL99" s="340" t="str">
        <f>IF(AT99="-","-",VLOOKUP($A99,KALPit!$A$10:$AY$1193,CL$9,FALSE)-AT99)</f>
        <v>-</v>
      </c>
      <c r="CM99" s="339" t="e">
        <f t="shared" si="57"/>
        <v>#N/A</v>
      </c>
    </row>
    <row r="100" spans="1:91" x14ac:dyDescent="0.25">
      <c r="A100" s="339" t="str">
        <f t="shared" si="46"/>
        <v>Michael Bacon</v>
      </c>
      <c r="B100" s="339"/>
      <c r="C100" s="339"/>
      <c r="D100" s="339" t="str">
        <f t="shared" si="47"/>
        <v>K</v>
      </c>
      <c r="E100" t="s">
        <v>85</v>
      </c>
      <c r="F100" t="s">
        <v>544</v>
      </c>
      <c r="G100" s="339" t="s">
        <v>545</v>
      </c>
      <c r="H100" t="s">
        <v>531</v>
      </c>
      <c r="I100" t="s">
        <v>295</v>
      </c>
      <c r="J100" s="3">
        <v>23</v>
      </c>
      <c r="K100" t="s">
        <v>93</v>
      </c>
      <c r="L100" t="s">
        <v>94</v>
      </c>
      <c r="M100" t="s">
        <v>40</v>
      </c>
      <c r="N100" s="3" t="s">
        <v>40</v>
      </c>
      <c r="O100" t="s">
        <v>215</v>
      </c>
      <c r="P100" t="s">
        <v>214</v>
      </c>
      <c r="Q100" s="3">
        <v>1</v>
      </c>
      <c r="R100">
        <v>1</v>
      </c>
      <c r="S100">
        <v>1</v>
      </c>
      <c r="T100" s="3">
        <v>1</v>
      </c>
      <c r="U100">
        <v>2</v>
      </c>
      <c r="V100">
        <v>1</v>
      </c>
      <c r="W100">
        <v>1</v>
      </c>
      <c r="X100">
        <v>1</v>
      </c>
      <c r="Y100" t="s">
        <v>35</v>
      </c>
      <c r="Z100" t="s">
        <v>35</v>
      </c>
      <c r="AA100" t="s">
        <v>35</v>
      </c>
      <c r="AB100" t="s">
        <v>35</v>
      </c>
      <c r="AC100" t="s">
        <v>35</v>
      </c>
      <c r="AD100" t="s">
        <v>35</v>
      </c>
      <c r="AE100" t="s">
        <v>35</v>
      </c>
      <c r="AF100" t="s">
        <v>35</v>
      </c>
      <c r="AG100" t="s">
        <v>35</v>
      </c>
      <c r="AH100" t="s">
        <v>35</v>
      </c>
      <c r="AI100" t="s">
        <v>35</v>
      </c>
      <c r="AJ100" t="s">
        <v>35</v>
      </c>
      <c r="AK100" t="s">
        <v>35</v>
      </c>
      <c r="AL100" t="s">
        <v>35</v>
      </c>
      <c r="AM100" t="s">
        <v>35</v>
      </c>
      <c r="AN100" t="s">
        <v>35</v>
      </c>
      <c r="AO100" t="s">
        <v>35</v>
      </c>
      <c r="AP100" t="s">
        <v>35</v>
      </c>
      <c r="AQ100" t="s">
        <v>35</v>
      </c>
      <c r="AR100" s="3" t="s">
        <v>35</v>
      </c>
      <c r="AS100" t="s">
        <v>35</v>
      </c>
      <c r="AT100" t="s">
        <v>35</v>
      </c>
      <c r="AU100" s="3" t="s">
        <v>832</v>
      </c>
      <c r="AV100">
        <v>1</v>
      </c>
      <c r="AW100" s="3" t="s">
        <v>50</v>
      </c>
      <c r="AX100" t="s">
        <v>35</v>
      </c>
      <c r="AY100" s="5" t="s">
        <v>38</v>
      </c>
      <c r="AZ100" s="6">
        <f t="shared" si="48"/>
        <v>1.25</v>
      </c>
      <c r="BA100" s="9" t="str">
        <f t="shared" si="49"/>
        <v>Minors</v>
      </c>
      <c r="BB100" s="9">
        <f t="shared" si="50"/>
        <v>1.5833333333333333</v>
      </c>
      <c r="BC100" s="9" t="str">
        <f t="shared" si="51"/>
        <v>Minors</v>
      </c>
      <c r="BD100" s="9">
        <f t="shared" si="52"/>
        <v>1.5833333333333333</v>
      </c>
      <c r="BE100" s="9" t="str">
        <f t="shared" si="53"/>
        <v>Minors</v>
      </c>
      <c r="BF100" s="77">
        <f t="shared" si="54"/>
        <v>1</v>
      </c>
      <c r="BG100" s="76">
        <f t="shared" si="55"/>
        <v>0</v>
      </c>
      <c r="BH100" s="339" t="str">
        <f t="shared" si="56"/>
        <v/>
      </c>
      <c r="BI100" s="340" t="e">
        <f>IF(Q100="-","-",VLOOKUP($A100,KALPit!$A$10:$AY$1193,BI$9,FALSE)-Q100)</f>
        <v>#N/A</v>
      </c>
      <c r="BJ100" s="340" t="e">
        <f>IF(R100="-","-",VLOOKUP($A100,KALPit!$A$10:$AY$1193,BJ$9,FALSE)-R100)</f>
        <v>#N/A</v>
      </c>
      <c r="BK100" s="340" t="e">
        <f>IF(S100="-","-",VLOOKUP($A100,KALPit!$A$10:$AY$1193,BK$9,FALSE)-S100)</f>
        <v>#N/A</v>
      </c>
      <c r="BL100" s="340" t="e">
        <f>IF(T100="-","-",VLOOKUP($A100,KALPit!$A$10:$AY$1193,BL$9,FALSE)-T100)</f>
        <v>#N/A</v>
      </c>
      <c r="BM100" s="340" t="e">
        <f>IF(U100="-","-",VLOOKUP($A100,KALPit!$A$10:$AY$1193,BM$9,FALSE)-U100)</f>
        <v>#N/A</v>
      </c>
      <c r="BN100" s="340" t="e">
        <f>IF(V100="-","-",VLOOKUP($A100,KALPit!$A$10:$AY$1193,BN$9,FALSE)-V100)</f>
        <v>#N/A</v>
      </c>
      <c r="BO100" s="340" t="e">
        <f>IF(W100="-","-",VLOOKUP($A100,KALPit!$A$10:$AY$1193,BO$9,FALSE)-W100)</f>
        <v>#N/A</v>
      </c>
      <c r="BP100" s="340" t="e">
        <f>IF(X100="-","-",VLOOKUP($A100,KALPit!$A$10:$AY$1193,BP$9,FALSE)-X100)</f>
        <v>#N/A</v>
      </c>
      <c r="BQ100" s="340" t="str">
        <f>IF(Y100="-","-",VLOOKUP($A100,KALPit!$A$10:$AY$1193,BQ$9,FALSE)-Y100)</f>
        <v>-</v>
      </c>
      <c r="BR100" s="340" t="str">
        <f>IF(Z100="-","-",VLOOKUP($A100,KALPit!$A$10:$AY$1193,BR$9,FALSE)-Z100)</f>
        <v>-</v>
      </c>
      <c r="BS100" s="340" t="str">
        <f>IF(AA100="-","-",VLOOKUP($A100,KALPit!$A$10:$AY$1193,BS$9,FALSE)-AA100)</f>
        <v>-</v>
      </c>
      <c r="BT100" s="340" t="str">
        <f>IF(AB100="-","-",VLOOKUP($A100,KALPit!$A$10:$AY$1193,BT$9,FALSE)-AB100)</f>
        <v>-</v>
      </c>
      <c r="BU100" s="340" t="str">
        <f>IF(AC100="-","-",VLOOKUP($A100,KALPit!$A$10:$AY$1193,BU$9,FALSE)-AC100)</f>
        <v>-</v>
      </c>
      <c r="BV100" s="340" t="str">
        <f>IF(AD100="-","-",VLOOKUP($A100,KALPit!$A$10:$AY$1193,BV$9,FALSE)-AD100)</f>
        <v>-</v>
      </c>
      <c r="BW100" s="340" t="str">
        <f>IF(AE100="-","-",VLOOKUP($A100,KALPit!$A$10:$AY$1193,BW$9,FALSE)-AE100)</f>
        <v>-</v>
      </c>
      <c r="BX100" s="340" t="str">
        <f>IF(AF100="-","-",VLOOKUP($A100,KALPit!$A$10:$AY$1193,BX$9,FALSE)-AF100)</f>
        <v>-</v>
      </c>
      <c r="BY100" s="340" t="str">
        <f>IF(AG100="-","-",VLOOKUP($A100,KALPit!$A$10:$AY$1193,BY$9,FALSE)-AG100)</f>
        <v>-</v>
      </c>
      <c r="BZ100" s="340" t="str">
        <f>IF(AH100="-","-",VLOOKUP($A100,KALPit!$A$10:$AY$1193,BZ$9,FALSE)-AH100)</f>
        <v>-</v>
      </c>
      <c r="CA100" s="340" t="str">
        <f>IF(AI100="-","-",VLOOKUP($A100,KALPit!$A$10:$AY$1193,CA$9,FALSE)-AI100)</f>
        <v>-</v>
      </c>
      <c r="CB100" s="340" t="str">
        <f>IF(AJ100="-","-",VLOOKUP($A100,KALPit!$A$10:$AY$1193,CB$9,FALSE)-AJ100)</f>
        <v>-</v>
      </c>
      <c r="CC100" s="340" t="str">
        <f>IF(AK100="-","-",VLOOKUP($A100,KALPit!$A$10:$AY$1193,CC$9,FALSE)-AK100)</f>
        <v>-</v>
      </c>
      <c r="CD100" s="340" t="str">
        <f>IF(AL100="-","-",VLOOKUP($A100,KALPit!$A$10:$AY$1193,CD$9,FALSE)-AL100)</f>
        <v>-</v>
      </c>
      <c r="CE100" s="340" t="str">
        <f>IF(AM100="-","-",VLOOKUP($A100,KALPit!$A$10:$AY$1193,CE$9,FALSE)-AM100)</f>
        <v>-</v>
      </c>
      <c r="CF100" s="340" t="str">
        <f>IF(AN100="-","-",VLOOKUP($A100,KALPit!$A$10:$AY$1193,CF$9,FALSE)-AN100)</f>
        <v>-</v>
      </c>
      <c r="CG100" s="340" t="str">
        <f>IF(AO100="-","-",VLOOKUP($A100,KALPit!$A$10:$AY$1193,CG$9,FALSE)-AO100)</f>
        <v>-</v>
      </c>
      <c r="CH100" s="340" t="str">
        <f>IF(AP100="-","-",VLOOKUP($A100,KALPit!$A$10:$AY$1193,CH$9,FALSE)-AP100)</f>
        <v>-</v>
      </c>
      <c r="CI100" s="340" t="str">
        <f>IF(AQ100="-","-",VLOOKUP($A100,KALPit!$A$10:$AY$1193,CI$9,FALSE)-AQ100)</f>
        <v>-</v>
      </c>
      <c r="CJ100" s="340" t="str">
        <f>IF(AR100="-","-",VLOOKUP($A100,KALPit!$A$10:$AY$1193,CJ$9,FALSE)-AR100)</f>
        <v>-</v>
      </c>
      <c r="CK100" s="340" t="str">
        <f>IF(AS100="-","-",VLOOKUP($A100,KALPit!$A$10:$AY$1193,CK$9,FALSE)-AS100)</f>
        <v>-</v>
      </c>
      <c r="CL100" s="340" t="str">
        <f>IF(AT100="-","-",VLOOKUP($A100,KALPit!$A$10:$AY$1193,CL$9,FALSE)-AT100)</f>
        <v>-</v>
      </c>
      <c r="CM100" s="339" t="e">
        <f t="shared" si="57"/>
        <v>#N/A</v>
      </c>
    </row>
    <row r="101" spans="1:91" x14ac:dyDescent="0.25">
      <c r="A101" s="339" t="str">
        <f t="shared" si="46"/>
        <v>Tony Báez</v>
      </c>
      <c r="B101" s="339"/>
      <c r="C101" s="339"/>
      <c r="D101" s="339" t="str">
        <f t="shared" si="47"/>
        <v>K</v>
      </c>
      <c r="E101" t="s">
        <v>85</v>
      </c>
      <c r="F101" t="s">
        <v>548</v>
      </c>
      <c r="G101" s="339" t="s">
        <v>549</v>
      </c>
      <c r="H101" t="s">
        <v>528</v>
      </c>
      <c r="I101" t="s">
        <v>198</v>
      </c>
      <c r="J101" s="3">
        <v>25</v>
      </c>
      <c r="K101" t="s">
        <v>96</v>
      </c>
      <c r="L101" t="s">
        <v>94</v>
      </c>
      <c r="M101" t="s">
        <v>40</v>
      </c>
      <c r="N101" s="3" t="s">
        <v>40</v>
      </c>
      <c r="O101" t="s">
        <v>214</v>
      </c>
      <c r="P101" t="s">
        <v>214</v>
      </c>
      <c r="Q101" s="3">
        <v>1</v>
      </c>
      <c r="R101">
        <v>1</v>
      </c>
      <c r="S101">
        <v>1</v>
      </c>
      <c r="T101" s="3">
        <v>1</v>
      </c>
      <c r="U101">
        <v>1</v>
      </c>
      <c r="V101">
        <v>1</v>
      </c>
      <c r="W101">
        <v>1</v>
      </c>
      <c r="X101">
        <v>1</v>
      </c>
      <c r="Y101" t="s">
        <v>35</v>
      </c>
      <c r="Z101" t="s">
        <v>35</v>
      </c>
      <c r="AA101" t="s">
        <v>35</v>
      </c>
      <c r="AB101" t="s">
        <v>35</v>
      </c>
      <c r="AC101" t="s">
        <v>35</v>
      </c>
      <c r="AD101" t="s">
        <v>35</v>
      </c>
      <c r="AE101" t="s">
        <v>35</v>
      </c>
      <c r="AF101" t="s">
        <v>35</v>
      </c>
      <c r="AG101" t="s">
        <v>35</v>
      </c>
      <c r="AH101" t="s">
        <v>35</v>
      </c>
      <c r="AI101" t="s">
        <v>35</v>
      </c>
      <c r="AJ101" t="s">
        <v>35</v>
      </c>
      <c r="AK101" t="s">
        <v>35</v>
      </c>
      <c r="AL101" t="s">
        <v>35</v>
      </c>
      <c r="AM101" t="s">
        <v>35</v>
      </c>
      <c r="AN101" t="s">
        <v>35</v>
      </c>
      <c r="AO101" t="s">
        <v>35</v>
      </c>
      <c r="AP101" t="s">
        <v>35</v>
      </c>
      <c r="AQ101" t="s">
        <v>35</v>
      </c>
      <c r="AR101" s="3" t="s">
        <v>35</v>
      </c>
      <c r="AS101" t="s">
        <v>35</v>
      </c>
      <c r="AT101" t="s">
        <v>35</v>
      </c>
      <c r="AU101" s="3" t="s">
        <v>832</v>
      </c>
      <c r="AV101">
        <v>1</v>
      </c>
      <c r="AW101" s="3" t="s">
        <v>50</v>
      </c>
      <c r="AX101" t="s">
        <v>35</v>
      </c>
      <c r="AY101" s="5">
        <v>0</v>
      </c>
      <c r="AZ101" s="6">
        <f t="shared" si="48"/>
        <v>1.25</v>
      </c>
      <c r="BA101" s="9" t="str">
        <f t="shared" si="49"/>
        <v>Minors</v>
      </c>
      <c r="BB101" s="9">
        <f t="shared" si="50"/>
        <v>1.25</v>
      </c>
      <c r="BC101" s="9" t="str">
        <f t="shared" si="51"/>
        <v>Minors</v>
      </c>
      <c r="BD101" s="9">
        <f t="shared" si="52"/>
        <v>1.25</v>
      </c>
      <c r="BE101" s="9" t="str">
        <f t="shared" si="53"/>
        <v>Minors</v>
      </c>
      <c r="BF101" s="77">
        <f t="shared" si="54"/>
        <v>1</v>
      </c>
      <c r="BG101" s="76">
        <f t="shared" si="55"/>
        <v>0</v>
      </c>
      <c r="BH101" s="339" t="str">
        <f t="shared" si="56"/>
        <v/>
      </c>
      <c r="BI101" s="340" t="e">
        <f>IF(Q101="-","-",VLOOKUP($A101,KALPit!$A$10:$AY$1193,BI$9,FALSE)-Q101)</f>
        <v>#N/A</v>
      </c>
      <c r="BJ101" s="340" t="e">
        <f>IF(R101="-","-",VLOOKUP($A101,KALPit!$A$10:$AY$1193,BJ$9,FALSE)-R101)</f>
        <v>#N/A</v>
      </c>
      <c r="BK101" s="340" t="e">
        <f>IF(S101="-","-",VLOOKUP($A101,KALPit!$A$10:$AY$1193,BK$9,FALSE)-S101)</f>
        <v>#N/A</v>
      </c>
      <c r="BL101" s="340" t="e">
        <f>IF(T101="-","-",VLOOKUP($A101,KALPit!$A$10:$AY$1193,BL$9,FALSE)-T101)</f>
        <v>#N/A</v>
      </c>
      <c r="BM101" s="340" t="e">
        <f>IF(U101="-","-",VLOOKUP($A101,KALPit!$A$10:$AY$1193,BM$9,FALSE)-U101)</f>
        <v>#N/A</v>
      </c>
      <c r="BN101" s="340" t="e">
        <f>IF(V101="-","-",VLOOKUP($A101,KALPit!$A$10:$AY$1193,BN$9,FALSE)-V101)</f>
        <v>#N/A</v>
      </c>
      <c r="BO101" s="340" t="e">
        <f>IF(W101="-","-",VLOOKUP($A101,KALPit!$A$10:$AY$1193,BO$9,FALSE)-W101)</f>
        <v>#N/A</v>
      </c>
      <c r="BP101" s="340" t="e">
        <f>IF(X101="-","-",VLOOKUP($A101,KALPit!$A$10:$AY$1193,BP$9,FALSE)-X101)</f>
        <v>#N/A</v>
      </c>
      <c r="BQ101" s="340" t="str">
        <f>IF(Y101="-","-",VLOOKUP($A101,KALPit!$A$10:$AY$1193,BQ$9,FALSE)-Y101)</f>
        <v>-</v>
      </c>
      <c r="BR101" s="340" t="str">
        <f>IF(Z101="-","-",VLOOKUP($A101,KALPit!$A$10:$AY$1193,BR$9,FALSE)-Z101)</f>
        <v>-</v>
      </c>
      <c r="BS101" s="340" t="str">
        <f>IF(AA101="-","-",VLOOKUP($A101,KALPit!$A$10:$AY$1193,BS$9,FALSE)-AA101)</f>
        <v>-</v>
      </c>
      <c r="BT101" s="340" t="str">
        <f>IF(AB101="-","-",VLOOKUP($A101,KALPit!$A$10:$AY$1193,BT$9,FALSE)-AB101)</f>
        <v>-</v>
      </c>
      <c r="BU101" s="340" t="str">
        <f>IF(AC101="-","-",VLOOKUP($A101,KALPit!$A$10:$AY$1193,BU$9,FALSE)-AC101)</f>
        <v>-</v>
      </c>
      <c r="BV101" s="340" t="str">
        <f>IF(AD101="-","-",VLOOKUP($A101,KALPit!$A$10:$AY$1193,BV$9,FALSE)-AD101)</f>
        <v>-</v>
      </c>
      <c r="BW101" s="340" t="str">
        <f>IF(AE101="-","-",VLOOKUP($A101,KALPit!$A$10:$AY$1193,BW$9,FALSE)-AE101)</f>
        <v>-</v>
      </c>
      <c r="BX101" s="340" t="str">
        <f>IF(AF101="-","-",VLOOKUP($A101,KALPit!$A$10:$AY$1193,BX$9,FALSE)-AF101)</f>
        <v>-</v>
      </c>
      <c r="BY101" s="340" t="str">
        <f>IF(AG101="-","-",VLOOKUP($A101,KALPit!$A$10:$AY$1193,BY$9,FALSE)-AG101)</f>
        <v>-</v>
      </c>
      <c r="BZ101" s="340" t="str">
        <f>IF(AH101="-","-",VLOOKUP($A101,KALPit!$A$10:$AY$1193,BZ$9,FALSE)-AH101)</f>
        <v>-</v>
      </c>
      <c r="CA101" s="340" t="str">
        <f>IF(AI101="-","-",VLOOKUP($A101,KALPit!$A$10:$AY$1193,CA$9,FALSE)-AI101)</f>
        <v>-</v>
      </c>
      <c r="CB101" s="340" t="str">
        <f>IF(AJ101="-","-",VLOOKUP($A101,KALPit!$A$10:$AY$1193,CB$9,FALSE)-AJ101)</f>
        <v>-</v>
      </c>
      <c r="CC101" s="340" t="str">
        <f>IF(AK101="-","-",VLOOKUP($A101,KALPit!$A$10:$AY$1193,CC$9,FALSE)-AK101)</f>
        <v>-</v>
      </c>
      <c r="CD101" s="340" t="str">
        <f>IF(AL101="-","-",VLOOKUP($A101,KALPit!$A$10:$AY$1193,CD$9,FALSE)-AL101)</f>
        <v>-</v>
      </c>
      <c r="CE101" s="340" t="str">
        <f>IF(AM101="-","-",VLOOKUP($A101,KALPit!$A$10:$AY$1193,CE$9,FALSE)-AM101)</f>
        <v>-</v>
      </c>
      <c r="CF101" s="340" t="str">
        <f>IF(AN101="-","-",VLOOKUP($A101,KALPit!$A$10:$AY$1193,CF$9,FALSE)-AN101)</f>
        <v>-</v>
      </c>
      <c r="CG101" s="340" t="str">
        <f>IF(AO101="-","-",VLOOKUP($A101,KALPit!$A$10:$AY$1193,CG$9,FALSE)-AO101)</f>
        <v>-</v>
      </c>
      <c r="CH101" s="340" t="str">
        <f>IF(AP101="-","-",VLOOKUP($A101,KALPit!$A$10:$AY$1193,CH$9,FALSE)-AP101)</f>
        <v>-</v>
      </c>
      <c r="CI101" s="340" t="str">
        <f>IF(AQ101="-","-",VLOOKUP($A101,KALPit!$A$10:$AY$1193,CI$9,FALSE)-AQ101)</f>
        <v>-</v>
      </c>
      <c r="CJ101" s="340" t="str">
        <f>IF(AR101="-","-",VLOOKUP($A101,KALPit!$A$10:$AY$1193,CJ$9,FALSE)-AR101)</f>
        <v>-</v>
      </c>
      <c r="CK101" s="340" t="str">
        <f>IF(AS101="-","-",VLOOKUP($A101,KALPit!$A$10:$AY$1193,CK$9,FALSE)-AS101)</f>
        <v>-</v>
      </c>
      <c r="CL101" s="340" t="str">
        <f>IF(AT101="-","-",VLOOKUP($A101,KALPit!$A$10:$AY$1193,CL$9,FALSE)-AT101)</f>
        <v>-</v>
      </c>
      <c r="CM101" s="339" t="e">
        <f t="shared" si="57"/>
        <v>#N/A</v>
      </c>
    </row>
    <row r="102" spans="1:91" x14ac:dyDescent="0.25">
      <c r="A102" s="339" t="str">
        <f t="shared" si="46"/>
        <v>José Barajas</v>
      </c>
      <c r="B102" s="339"/>
      <c r="C102" s="339"/>
      <c r="D102" s="339" t="str">
        <f t="shared" si="47"/>
        <v>K</v>
      </c>
      <c r="E102" t="s">
        <v>86</v>
      </c>
      <c r="F102" t="s">
        <v>509</v>
      </c>
      <c r="G102" s="339" t="s">
        <v>510</v>
      </c>
      <c r="H102" t="s">
        <v>533</v>
      </c>
      <c r="I102" t="s">
        <v>199</v>
      </c>
      <c r="J102" s="3">
        <v>24</v>
      </c>
      <c r="K102" t="s">
        <v>94</v>
      </c>
      <c r="L102" t="s">
        <v>94</v>
      </c>
      <c r="M102" t="s">
        <v>40</v>
      </c>
      <c r="N102" s="3" t="s">
        <v>36</v>
      </c>
      <c r="O102" t="s">
        <v>215</v>
      </c>
      <c r="P102" t="s">
        <v>214</v>
      </c>
      <c r="Q102" s="3">
        <v>1</v>
      </c>
      <c r="R102">
        <v>1</v>
      </c>
      <c r="S102">
        <v>1</v>
      </c>
      <c r="T102" s="3">
        <v>1</v>
      </c>
      <c r="U102">
        <v>1</v>
      </c>
      <c r="V102">
        <v>1</v>
      </c>
      <c r="W102">
        <v>1</v>
      </c>
      <c r="X102">
        <v>1</v>
      </c>
      <c r="Y102" t="s">
        <v>35</v>
      </c>
      <c r="Z102" t="s">
        <v>35</v>
      </c>
      <c r="AA102" t="s">
        <v>35</v>
      </c>
      <c r="AB102" t="s">
        <v>35</v>
      </c>
      <c r="AC102" t="s">
        <v>35</v>
      </c>
      <c r="AD102" t="s">
        <v>35</v>
      </c>
      <c r="AE102" t="s">
        <v>35</v>
      </c>
      <c r="AF102" t="s">
        <v>35</v>
      </c>
      <c r="AG102" t="s">
        <v>35</v>
      </c>
      <c r="AH102" t="s">
        <v>35</v>
      </c>
      <c r="AI102" t="s">
        <v>35</v>
      </c>
      <c r="AJ102" t="s">
        <v>35</v>
      </c>
      <c r="AK102" t="s">
        <v>35</v>
      </c>
      <c r="AL102" t="s">
        <v>35</v>
      </c>
      <c r="AM102" t="s">
        <v>35</v>
      </c>
      <c r="AN102" t="s">
        <v>35</v>
      </c>
      <c r="AO102" t="s">
        <v>35</v>
      </c>
      <c r="AP102" t="s">
        <v>35</v>
      </c>
      <c r="AQ102" t="s">
        <v>35</v>
      </c>
      <c r="AR102" s="3" t="s">
        <v>35</v>
      </c>
      <c r="AS102" t="s">
        <v>35</v>
      </c>
      <c r="AT102" t="s">
        <v>35</v>
      </c>
      <c r="AU102" s="3" t="s">
        <v>832</v>
      </c>
      <c r="AV102">
        <v>1</v>
      </c>
      <c r="AW102" s="3" t="s">
        <v>50</v>
      </c>
      <c r="AX102">
        <v>510000</v>
      </c>
      <c r="AY102" s="5" t="s">
        <v>38</v>
      </c>
      <c r="AZ102" s="6">
        <f t="shared" si="48"/>
        <v>1.25</v>
      </c>
      <c r="BA102" s="9" t="str">
        <f t="shared" si="49"/>
        <v>Minors</v>
      </c>
      <c r="BB102" s="9">
        <f t="shared" si="50"/>
        <v>1.25</v>
      </c>
      <c r="BC102" s="9" t="str">
        <f t="shared" si="51"/>
        <v>Minors</v>
      </c>
      <c r="BD102" s="9">
        <f t="shared" si="52"/>
        <v>1.25</v>
      </c>
      <c r="BE102" s="9" t="str">
        <f t="shared" si="53"/>
        <v>Minors</v>
      </c>
      <c r="BF102" s="77">
        <f t="shared" si="54"/>
        <v>1</v>
      </c>
      <c r="BG102" s="76">
        <f t="shared" si="55"/>
        <v>0</v>
      </c>
      <c r="BH102" s="339" t="str">
        <f t="shared" si="56"/>
        <v/>
      </c>
      <c r="BI102" s="340" t="e">
        <f>IF(Q102="-","-",VLOOKUP($A102,KALPit!$A$10:$AY$1193,BI$9,FALSE)-Q102)</f>
        <v>#N/A</v>
      </c>
      <c r="BJ102" s="340" t="e">
        <f>IF(R102="-","-",VLOOKUP($A102,KALPit!$A$10:$AY$1193,BJ$9,FALSE)-R102)</f>
        <v>#N/A</v>
      </c>
      <c r="BK102" s="340" t="e">
        <f>IF(S102="-","-",VLOOKUP($A102,KALPit!$A$10:$AY$1193,BK$9,FALSE)-S102)</f>
        <v>#N/A</v>
      </c>
      <c r="BL102" s="340" t="e">
        <f>IF(T102="-","-",VLOOKUP($A102,KALPit!$A$10:$AY$1193,BL$9,FALSE)-T102)</f>
        <v>#N/A</v>
      </c>
      <c r="BM102" s="340" t="e">
        <f>IF(U102="-","-",VLOOKUP($A102,KALPit!$A$10:$AY$1193,BM$9,FALSE)-U102)</f>
        <v>#N/A</v>
      </c>
      <c r="BN102" s="340" t="e">
        <f>IF(V102="-","-",VLOOKUP($A102,KALPit!$A$10:$AY$1193,BN$9,FALSE)-V102)</f>
        <v>#N/A</v>
      </c>
      <c r="BO102" s="340" t="e">
        <f>IF(W102="-","-",VLOOKUP($A102,KALPit!$A$10:$AY$1193,BO$9,FALSE)-W102)</f>
        <v>#N/A</v>
      </c>
      <c r="BP102" s="340" t="e">
        <f>IF(X102="-","-",VLOOKUP($A102,KALPit!$A$10:$AY$1193,BP$9,FALSE)-X102)</f>
        <v>#N/A</v>
      </c>
      <c r="BQ102" s="340" t="str">
        <f>IF(Y102="-","-",VLOOKUP($A102,KALPit!$A$10:$AY$1193,BQ$9,FALSE)-Y102)</f>
        <v>-</v>
      </c>
      <c r="BR102" s="340" t="str">
        <f>IF(Z102="-","-",VLOOKUP($A102,KALPit!$A$10:$AY$1193,BR$9,FALSE)-Z102)</f>
        <v>-</v>
      </c>
      <c r="BS102" s="340" t="str">
        <f>IF(AA102="-","-",VLOOKUP($A102,KALPit!$A$10:$AY$1193,BS$9,FALSE)-AA102)</f>
        <v>-</v>
      </c>
      <c r="BT102" s="340" t="str">
        <f>IF(AB102="-","-",VLOOKUP($A102,KALPit!$A$10:$AY$1193,BT$9,FALSE)-AB102)</f>
        <v>-</v>
      </c>
      <c r="BU102" s="340" t="str">
        <f>IF(AC102="-","-",VLOOKUP($A102,KALPit!$A$10:$AY$1193,BU$9,FALSE)-AC102)</f>
        <v>-</v>
      </c>
      <c r="BV102" s="340" t="str">
        <f>IF(AD102="-","-",VLOOKUP($A102,KALPit!$A$10:$AY$1193,BV$9,FALSE)-AD102)</f>
        <v>-</v>
      </c>
      <c r="BW102" s="340" t="str">
        <f>IF(AE102="-","-",VLOOKUP($A102,KALPit!$A$10:$AY$1193,BW$9,FALSE)-AE102)</f>
        <v>-</v>
      </c>
      <c r="BX102" s="340" t="str">
        <f>IF(AF102="-","-",VLOOKUP($A102,KALPit!$A$10:$AY$1193,BX$9,FALSE)-AF102)</f>
        <v>-</v>
      </c>
      <c r="BY102" s="340" t="str">
        <f>IF(AG102="-","-",VLOOKUP($A102,KALPit!$A$10:$AY$1193,BY$9,FALSE)-AG102)</f>
        <v>-</v>
      </c>
      <c r="BZ102" s="340" t="str">
        <f>IF(AH102="-","-",VLOOKUP($A102,KALPit!$A$10:$AY$1193,BZ$9,FALSE)-AH102)</f>
        <v>-</v>
      </c>
      <c r="CA102" s="340" t="str">
        <f>IF(AI102="-","-",VLOOKUP($A102,KALPit!$A$10:$AY$1193,CA$9,FALSE)-AI102)</f>
        <v>-</v>
      </c>
      <c r="CB102" s="340" t="str">
        <f>IF(AJ102="-","-",VLOOKUP($A102,KALPit!$A$10:$AY$1193,CB$9,FALSE)-AJ102)</f>
        <v>-</v>
      </c>
      <c r="CC102" s="340" t="str">
        <f>IF(AK102="-","-",VLOOKUP($A102,KALPit!$A$10:$AY$1193,CC$9,FALSE)-AK102)</f>
        <v>-</v>
      </c>
      <c r="CD102" s="340" t="str">
        <f>IF(AL102="-","-",VLOOKUP($A102,KALPit!$A$10:$AY$1193,CD$9,FALSE)-AL102)</f>
        <v>-</v>
      </c>
      <c r="CE102" s="340" t="str">
        <f>IF(AM102="-","-",VLOOKUP($A102,KALPit!$A$10:$AY$1193,CE$9,FALSE)-AM102)</f>
        <v>-</v>
      </c>
      <c r="CF102" s="340" t="str">
        <f>IF(AN102="-","-",VLOOKUP($A102,KALPit!$A$10:$AY$1193,CF$9,FALSE)-AN102)</f>
        <v>-</v>
      </c>
      <c r="CG102" s="340" t="str">
        <f>IF(AO102="-","-",VLOOKUP($A102,KALPit!$A$10:$AY$1193,CG$9,FALSE)-AO102)</f>
        <v>-</v>
      </c>
      <c r="CH102" s="340" t="str">
        <f>IF(AP102="-","-",VLOOKUP($A102,KALPit!$A$10:$AY$1193,CH$9,FALSE)-AP102)</f>
        <v>-</v>
      </c>
      <c r="CI102" s="340" t="str">
        <f>IF(AQ102="-","-",VLOOKUP($A102,KALPit!$A$10:$AY$1193,CI$9,FALSE)-AQ102)</f>
        <v>-</v>
      </c>
      <c r="CJ102" s="340" t="str">
        <f>IF(AR102="-","-",VLOOKUP($A102,KALPit!$A$10:$AY$1193,CJ$9,FALSE)-AR102)</f>
        <v>-</v>
      </c>
      <c r="CK102" s="340" t="str">
        <f>IF(AS102="-","-",VLOOKUP($A102,KALPit!$A$10:$AY$1193,CK$9,FALSE)-AS102)</f>
        <v>-</v>
      </c>
      <c r="CL102" s="340" t="str">
        <f>IF(AT102="-","-",VLOOKUP($A102,KALPit!$A$10:$AY$1193,CL$9,FALSE)-AT102)</f>
        <v>-</v>
      </c>
      <c r="CM102" s="339" t="e">
        <f t="shared" si="57"/>
        <v>#N/A</v>
      </c>
    </row>
    <row r="103" spans="1:91" x14ac:dyDescent="0.25">
      <c r="A103" s="339" t="str">
        <f t="shared" si="46"/>
        <v>Freddy Becerra</v>
      </c>
      <c r="B103" s="339"/>
      <c r="C103" s="339"/>
      <c r="D103" s="339" t="str">
        <f t="shared" si="47"/>
        <v>K</v>
      </c>
      <c r="E103" t="s">
        <v>85</v>
      </c>
      <c r="F103" t="s">
        <v>555</v>
      </c>
      <c r="G103" s="339" t="s">
        <v>556</v>
      </c>
      <c r="H103" t="s">
        <v>531</v>
      </c>
      <c r="I103" t="s">
        <v>295</v>
      </c>
      <c r="J103" s="3">
        <v>23</v>
      </c>
      <c r="K103" t="s">
        <v>94</v>
      </c>
      <c r="L103" t="s">
        <v>94</v>
      </c>
      <c r="M103" t="s">
        <v>40</v>
      </c>
      <c r="N103" s="3" t="s">
        <v>40</v>
      </c>
      <c r="O103" t="s">
        <v>215</v>
      </c>
      <c r="P103" t="s">
        <v>214</v>
      </c>
      <c r="Q103" s="3">
        <v>1</v>
      </c>
      <c r="R103">
        <v>1</v>
      </c>
      <c r="S103">
        <v>1</v>
      </c>
      <c r="T103" s="3">
        <v>1</v>
      </c>
      <c r="U103">
        <v>1</v>
      </c>
      <c r="V103">
        <v>1</v>
      </c>
      <c r="W103">
        <v>1</v>
      </c>
      <c r="X103">
        <v>2</v>
      </c>
      <c r="Y103" t="s">
        <v>35</v>
      </c>
      <c r="Z103" t="s">
        <v>35</v>
      </c>
      <c r="AA103" t="s">
        <v>35</v>
      </c>
      <c r="AB103" t="s">
        <v>35</v>
      </c>
      <c r="AC103" t="s">
        <v>35</v>
      </c>
      <c r="AD103" t="s">
        <v>35</v>
      </c>
      <c r="AE103" t="s">
        <v>35</v>
      </c>
      <c r="AF103" t="s">
        <v>35</v>
      </c>
      <c r="AG103" t="s">
        <v>35</v>
      </c>
      <c r="AH103" t="s">
        <v>35</v>
      </c>
      <c r="AI103" t="s">
        <v>35</v>
      </c>
      <c r="AJ103" t="s">
        <v>35</v>
      </c>
      <c r="AK103" t="s">
        <v>35</v>
      </c>
      <c r="AL103" t="s">
        <v>35</v>
      </c>
      <c r="AM103" t="s">
        <v>35</v>
      </c>
      <c r="AN103" t="s">
        <v>35</v>
      </c>
      <c r="AO103" t="s">
        <v>35</v>
      </c>
      <c r="AP103" t="s">
        <v>35</v>
      </c>
      <c r="AQ103" t="s">
        <v>35</v>
      </c>
      <c r="AR103" s="3" t="s">
        <v>35</v>
      </c>
      <c r="AS103" t="s">
        <v>35</v>
      </c>
      <c r="AT103" t="s">
        <v>35</v>
      </c>
      <c r="AU103" s="3" t="s">
        <v>832</v>
      </c>
      <c r="AV103">
        <v>1</v>
      </c>
      <c r="AW103" s="3" t="s">
        <v>455</v>
      </c>
      <c r="AX103" t="s">
        <v>35</v>
      </c>
      <c r="AY103" s="5" t="s">
        <v>38</v>
      </c>
      <c r="AZ103" s="6">
        <f t="shared" si="48"/>
        <v>1.25</v>
      </c>
      <c r="BA103" s="9" t="str">
        <f t="shared" si="49"/>
        <v>Minors</v>
      </c>
      <c r="BB103" s="9">
        <f t="shared" si="50"/>
        <v>1.25</v>
      </c>
      <c r="BC103" s="9" t="str">
        <f t="shared" si="51"/>
        <v>Minors</v>
      </c>
      <c r="BD103" s="9">
        <f t="shared" si="52"/>
        <v>1.25</v>
      </c>
      <c r="BE103" s="9" t="str">
        <f t="shared" si="53"/>
        <v>Minors</v>
      </c>
      <c r="BF103" s="77">
        <f t="shared" si="54"/>
        <v>1</v>
      </c>
      <c r="BG103" s="76">
        <f t="shared" si="55"/>
        <v>0</v>
      </c>
      <c r="BH103" s="339" t="str">
        <f t="shared" si="56"/>
        <v/>
      </c>
      <c r="BI103" s="340" t="e">
        <f>IF(Q103="-","-",VLOOKUP($A103,KALPit!$A$10:$AY$1193,BI$9,FALSE)-Q103)</f>
        <v>#N/A</v>
      </c>
      <c r="BJ103" s="340" t="e">
        <f>IF(R103="-","-",VLOOKUP($A103,KALPit!$A$10:$AY$1193,BJ$9,FALSE)-R103)</f>
        <v>#N/A</v>
      </c>
      <c r="BK103" s="340" t="e">
        <f>IF(S103="-","-",VLOOKUP($A103,KALPit!$A$10:$AY$1193,BK$9,FALSE)-S103)</f>
        <v>#N/A</v>
      </c>
      <c r="BL103" s="340" t="e">
        <f>IF(T103="-","-",VLOOKUP($A103,KALPit!$A$10:$AY$1193,BL$9,FALSE)-T103)</f>
        <v>#N/A</v>
      </c>
      <c r="BM103" s="340" t="e">
        <f>IF(U103="-","-",VLOOKUP($A103,KALPit!$A$10:$AY$1193,BM$9,FALSE)-U103)</f>
        <v>#N/A</v>
      </c>
      <c r="BN103" s="340" t="e">
        <f>IF(V103="-","-",VLOOKUP($A103,KALPit!$A$10:$AY$1193,BN$9,FALSE)-V103)</f>
        <v>#N/A</v>
      </c>
      <c r="BO103" s="340" t="e">
        <f>IF(W103="-","-",VLOOKUP($A103,KALPit!$A$10:$AY$1193,BO$9,FALSE)-W103)</f>
        <v>#N/A</v>
      </c>
      <c r="BP103" s="340" t="e">
        <f>IF(X103="-","-",VLOOKUP($A103,KALPit!$A$10:$AY$1193,BP$9,FALSE)-X103)</f>
        <v>#N/A</v>
      </c>
      <c r="BQ103" s="340" t="str">
        <f>IF(Y103="-","-",VLOOKUP($A103,KALPit!$A$10:$AY$1193,BQ$9,FALSE)-Y103)</f>
        <v>-</v>
      </c>
      <c r="BR103" s="340" t="str">
        <f>IF(Z103="-","-",VLOOKUP($A103,KALPit!$A$10:$AY$1193,BR$9,FALSE)-Z103)</f>
        <v>-</v>
      </c>
      <c r="BS103" s="340" t="str">
        <f>IF(AA103="-","-",VLOOKUP($A103,KALPit!$A$10:$AY$1193,BS$9,FALSE)-AA103)</f>
        <v>-</v>
      </c>
      <c r="BT103" s="340" t="str">
        <f>IF(AB103="-","-",VLOOKUP($A103,KALPit!$A$10:$AY$1193,BT$9,FALSE)-AB103)</f>
        <v>-</v>
      </c>
      <c r="BU103" s="340" t="str">
        <f>IF(AC103="-","-",VLOOKUP($A103,KALPit!$A$10:$AY$1193,BU$9,FALSE)-AC103)</f>
        <v>-</v>
      </c>
      <c r="BV103" s="340" t="str">
        <f>IF(AD103="-","-",VLOOKUP($A103,KALPit!$A$10:$AY$1193,BV$9,FALSE)-AD103)</f>
        <v>-</v>
      </c>
      <c r="BW103" s="340" t="str">
        <f>IF(AE103="-","-",VLOOKUP($A103,KALPit!$A$10:$AY$1193,BW$9,FALSE)-AE103)</f>
        <v>-</v>
      </c>
      <c r="BX103" s="340" t="str">
        <f>IF(AF103="-","-",VLOOKUP($A103,KALPit!$A$10:$AY$1193,BX$9,FALSE)-AF103)</f>
        <v>-</v>
      </c>
      <c r="BY103" s="340" t="str">
        <f>IF(AG103="-","-",VLOOKUP($A103,KALPit!$A$10:$AY$1193,BY$9,FALSE)-AG103)</f>
        <v>-</v>
      </c>
      <c r="BZ103" s="340" t="str">
        <f>IF(AH103="-","-",VLOOKUP($A103,KALPit!$A$10:$AY$1193,BZ$9,FALSE)-AH103)</f>
        <v>-</v>
      </c>
      <c r="CA103" s="340" t="str">
        <f>IF(AI103="-","-",VLOOKUP($A103,KALPit!$A$10:$AY$1193,CA$9,FALSE)-AI103)</f>
        <v>-</v>
      </c>
      <c r="CB103" s="340" t="str">
        <f>IF(AJ103="-","-",VLOOKUP($A103,KALPit!$A$10:$AY$1193,CB$9,FALSE)-AJ103)</f>
        <v>-</v>
      </c>
      <c r="CC103" s="340" t="str">
        <f>IF(AK103="-","-",VLOOKUP($A103,KALPit!$A$10:$AY$1193,CC$9,FALSE)-AK103)</f>
        <v>-</v>
      </c>
      <c r="CD103" s="340" t="str">
        <f>IF(AL103="-","-",VLOOKUP($A103,KALPit!$A$10:$AY$1193,CD$9,FALSE)-AL103)</f>
        <v>-</v>
      </c>
      <c r="CE103" s="340" t="str">
        <f>IF(AM103="-","-",VLOOKUP($A103,KALPit!$A$10:$AY$1193,CE$9,FALSE)-AM103)</f>
        <v>-</v>
      </c>
      <c r="CF103" s="340" t="str">
        <f>IF(AN103="-","-",VLOOKUP($A103,KALPit!$A$10:$AY$1193,CF$9,FALSE)-AN103)</f>
        <v>-</v>
      </c>
      <c r="CG103" s="340" t="str">
        <f>IF(AO103="-","-",VLOOKUP($A103,KALPit!$A$10:$AY$1193,CG$9,FALSE)-AO103)</f>
        <v>-</v>
      </c>
      <c r="CH103" s="340" t="str">
        <f>IF(AP103="-","-",VLOOKUP($A103,KALPit!$A$10:$AY$1193,CH$9,FALSE)-AP103)</f>
        <v>-</v>
      </c>
      <c r="CI103" s="340" t="str">
        <f>IF(AQ103="-","-",VLOOKUP($A103,KALPit!$A$10:$AY$1193,CI$9,FALSE)-AQ103)</f>
        <v>-</v>
      </c>
      <c r="CJ103" s="340" t="str">
        <f>IF(AR103="-","-",VLOOKUP($A103,KALPit!$A$10:$AY$1193,CJ$9,FALSE)-AR103)</f>
        <v>-</v>
      </c>
      <c r="CK103" s="340" t="str">
        <f>IF(AS103="-","-",VLOOKUP($A103,KALPit!$A$10:$AY$1193,CK$9,FALSE)-AS103)</f>
        <v>-</v>
      </c>
      <c r="CL103" s="340" t="str">
        <f>IF(AT103="-","-",VLOOKUP($A103,KALPit!$A$10:$AY$1193,CL$9,FALSE)-AT103)</f>
        <v>-</v>
      </c>
      <c r="CM103" s="339" t="e">
        <f t="shared" si="57"/>
        <v>#N/A</v>
      </c>
    </row>
    <row r="104" spans="1:91" x14ac:dyDescent="0.25">
      <c r="A104" s="339" t="str">
        <f t="shared" si="46"/>
        <v>Wayne Bell</v>
      </c>
      <c r="B104" s="339"/>
      <c r="C104" s="339"/>
      <c r="D104" s="339" t="str">
        <f t="shared" si="47"/>
        <v>K</v>
      </c>
      <c r="E104" t="s">
        <v>90</v>
      </c>
      <c r="F104" t="s">
        <v>511</v>
      </c>
      <c r="G104" s="339" t="s">
        <v>512</v>
      </c>
      <c r="H104" t="s">
        <v>468</v>
      </c>
      <c r="I104" t="s">
        <v>469</v>
      </c>
      <c r="J104" s="3">
        <v>26</v>
      </c>
      <c r="K104" t="s">
        <v>94</v>
      </c>
      <c r="L104" t="s">
        <v>94</v>
      </c>
      <c r="M104" t="s">
        <v>40</v>
      </c>
      <c r="N104" s="3" t="s">
        <v>36</v>
      </c>
      <c r="O104" t="s">
        <v>214</v>
      </c>
      <c r="P104" t="s">
        <v>213</v>
      </c>
      <c r="Q104" s="3">
        <v>1</v>
      </c>
      <c r="R104">
        <v>1</v>
      </c>
      <c r="S104">
        <v>1</v>
      </c>
      <c r="T104" s="3">
        <v>1</v>
      </c>
      <c r="U104">
        <v>1</v>
      </c>
      <c r="V104">
        <v>1</v>
      </c>
      <c r="W104">
        <v>1</v>
      </c>
      <c r="X104">
        <v>1</v>
      </c>
      <c r="Y104" t="s">
        <v>35</v>
      </c>
      <c r="Z104" t="s">
        <v>35</v>
      </c>
      <c r="AA104" t="s">
        <v>35</v>
      </c>
      <c r="AB104" t="s">
        <v>35</v>
      </c>
      <c r="AC104" t="s">
        <v>35</v>
      </c>
      <c r="AD104" t="s">
        <v>35</v>
      </c>
      <c r="AE104" t="s">
        <v>35</v>
      </c>
      <c r="AF104" t="s">
        <v>35</v>
      </c>
      <c r="AG104" t="s">
        <v>35</v>
      </c>
      <c r="AH104" t="s">
        <v>35</v>
      </c>
      <c r="AI104" t="s">
        <v>35</v>
      </c>
      <c r="AJ104" t="s">
        <v>35</v>
      </c>
      <c r="AK104" t="s">
        <v>35</v>
      </c>
      <c r="AL104" t="s">
        <v>35</v>
      </c>
      <c r="AM104" t="s">
        <v>35</v>
      </c>
      <c r="AN104" t="s">
        <v>35</v>
      </c>
      <c r="AO104" t="s">
        <v>35</v>
      </c>
      <c r="AP104" t="s">
        <v>35</v>
      </c>
      <c r="AQ104" t="s">
        <v>35</v>
      </c>
      <c r="AR104" s="3" t="s">
        <v>35</v>
      </c>
      <c r="AS104" t="s">
        <v>35</v>
      </c>
      <c r="AT104" t="s">
        <v>35</v>
      </c>
      <c r="AU104" s="3" t="s">
        <v>832</v>
      </c>
      <c r="AV104">
        <v>1</v>
      </c>
      <c r="AW104" s="3" t="s">
        <v>50</v>
      </c>
      <c r="AX104" t="s">
        <v>35</v>
      </c>
      <c r="AY104" s="5">
        <v>0</v>
      </c>
      <c r="AZ104" s="6">
        <f t="shared" si="48"/>
        <v>1.25</v>
      </c>
      <c r="BA104" s="9" t="str">
        <f t="shared" si="49"/>
        <v>Minors</v>
      </c>
      <c r="BB104" s="9">
        <f t="shared" si="50"/>
        <v>1.25</v>
      </c>
      <c r="BC104" s="9" t="str">
        <f t="shared" si="51"/>
        <v>Minors</v>
      </c>
      <c r="BD104" s="9">
        <f t="shared" si="52"/>
        <v>1.25</v>
      </c>
      <c r="BE104" s="9" t="str">
        <f t="shared" si="53"/>
        <v>Minors</v>
      </c>
      <c r="BF104" s="77">
        <f t="shared" si="54"/>
        <v>1</v>
      </c>
      <c r="BG104" s="76">
        <f t="shared" si="55"/>
        <v>0</v>
      </c>
      <c r="BH104" s="339" t="str">
        <f t="shared" si="56"/>
        <v/>
      </c>
      <c r="BI104" s="340" t="e">
        <f>IF(Q104="-","-",VLOOKUP($A104,KALPit!$A$10:$AY$1193,BI$9,FALSE)-Q104)</f>
        <v>#N/A</v>
      </c>
      <c r="BJ104" s="340" t="e">
        <f>IF(R104="-","-",VLOOKUP($A104,KALPit!$A$10:$AY$1193,BJ$9,FALSE)-R104)</f>
        <v>#N/A</v>
      </c>
      <c r="BK104" s="340" t="e">
        <f>IF(S104="-","-",VLOOKUP($A104,KALPit!$A$10:$AY$1193,BK$9,FALSE)-S104)</f>
        <v>#N/A</v>
      </c>
      <c r="BL104" s="340" t="e">
        <f>IF(T104="-","-",VLOOKUP($A104,KALPit!$A$10:$AY$1193,BL$9,FALSE)-T104)</f>
        <v>#N/A</v>
      </c>
      <c r="BM104" s="340" t="e">
        <f>IF(U104="-","-",VLOOKUP($A104,KALPit!$A$10:$AY$1193,BM$9,FALSE)-U104)</f>
        <v>#N/A</v>
      </c>
      <c r="BN104" s="340" t="e">
        <f>IF(V104="-","-",VLOOKUP($A104,KALPit!$A$10:$AY$1193,BN$9,FALSE)-V104)</f>
        <v>#N/A</v>
      </c>
      <c r="BO104" s="340" t="e">
        <f>IF(W104="-","-",VLOOKUP($A104,KALPit!$A$10:$AY$1193,BO$9,FALSE)-W104)</f>
        <v>#N/A</v>
      </c>
      <c r="BP104" s="340" t="e">
        <f>IF(X104="-","-",VLOOKUP($A104,KALPit!$A$10:$AY$1193,BP$9,FALSE)-X104)</f>
        <v>#N/A</v>
      </c>
      <c r="BQ104" s="340" t="str">
        <f>IF(Y104="-","-",VLOOKUP($A104,KALPit!$A$10:$AY$1193,BQ$9,FALSE)-Y104)</f>
        <v>-</v>
      </c>
      <c r="BR104" s="340" t="str">
        <f>IF(Z104="-","-",VLOOKUP($A104,KALPit!$A$10:$AY$1193,BR$9,FALSE)-Z104)</f>
        <v>-</v>
      </c>
      <c r="BS104" s="340" t="str">
        <f>IF(AA104="-","-",VLOOKUP($A104,KALPit!$A$10:$AY$1193,BS$9,FALSE)-AA104)</f>
        <v>-</v>
      </c>
      <c r="BT104" s="340" t="str">
        <f>IF(AB104="-","-",VLOOKUP($A104,KALPit!$A$10:$AY$1193,BT$9,FALSE)-AB104)</f>
        <v>-</v>
      </c>
      <c r="BU104" s="340" t="str">
        <f>IF(AC104="-","-",VLOOKUP($A104,KALPit!$A$10:$AY$1193,BU$9,FALSE)-AC104)</f>
        <v>-</v>
      </c>
      <c r="BV104" s="340" t="str">
        <f>IF(AD104="-","-",VLOOKUP($A104,KALPit!$A$10:$AY$1193,BV$9,FALSE)-AD104)</f>
        <v>-</v>
      </c>
      <c r="BW104" s="340" t="str">
        <f>IF(AE104="-","-",VLOOKUP($A104,KALPit!$A$10:$AY$1193,BW$9,FALSE)-AE104)</f>
        <v>-</v>
      </c>
      <c r="BX104" s="340" t="str">
        <f>IF(AF104="-","-",VLOOKUP($A104,KALPit!$A$10:$AY$1193,BX$9,FALSE)-AF104)</f>
        <v>-</v>
      </c>
      <c r="BY104" s="340" t="str">
        <f>IF(AG104="-","-",VLOOKUP($A104,KALPit!$A$10:$AY$1193,BY$9,FALSE)-AG104)</f>
        <v>-</v>
      </c>
      <c r="BZ104" s="340" t="str">
        <f>IF(AH104="-","-",VLOOKUP($A104,KALPit!$A$10:$AY$1193,BZ$9,FALSE)-AH104)</f>
        <v>-</v>
      </c>
      <c r="CA104" s="340" t="str">
        <f>IF(AI104="-","-",VLOOKUP($A104,KALPit!$A$10:$AY$1193,CA$9,FALSE)-AI104)</f>
        <v>-</v>
      </c>
      <c r="CB104" s="340" t="str">
        <f>IF(AJ104="-","-",VLOOKUP($A104,KALPit!$A$10:$AY$1193,CB$9,FALSE)-AJ104)</f>
        <v>-</v>
      </c>
      <c r="CC104" s="340" t="str">
        <f>IF(AK104="-","-",VLOOKUP($A104,KALPit!$A$10:$AY$1193,CC$9,FALSE)-AK104)</f>
        <v>-</v>
      </c>
      <c r="CD104" s="340" t="str">
        <f>IF(AL104="-","-",VLOOKUP($A104,KALPit!$A$10:$AY$1193,CD$9,FALSE)-AL104)</f>
        <v>-</v>
      </c>
      <c r="CE104" s="340" t="str">
        <f>IF(AM104="-","-",VLOOKUP($A104,KALPit!$A$10:$AY$1193,CE$9,FALSE)-AM104)</f>
        <v>-</v>
      </c>
      <c r="CF104" s="340" t="str">
        <f>IF(AN104="-","-",VLOOKUP($A104,KALPit!$A$10:$AY$1193,CF$9,FALSE)-AN104)</f>
        <v>-</v>
      </c>
      <c r="CG104" s="340" t="str">
        <f>IF(AO104="-","-",VLOOKUP($A104,KALPit!$A$10:$AY$1193,CG$9,FALSE)-AO104)</f>
        <v>-</v>
      </c>
      <c r="CH104" s="340" t="str">
        <f>IF(AP104="-","-",VLOOKUP($A104,KALPit!$A$10:$AY$1193,CH$9,FALSE)-AP104)</f>
        <v>-</v>
      </c>
      <c r="CI104" s="340" t="str">
        <f>IF(AQ104="-","-",VLOOKUP($A104,KALPit!$A$10:$AY$1193,CI$9,FALSE)-AQ104)</f>
        <v>-</v>
      </c>
      <c r="CJ104" s="340" t="str">
        <f>IF(AR104="-","-",VLOOKUP($A104,KALPit!$A$10:$AY$1193,CJ$9,FALSE)-AR104)</f>
        <v>-</v>
      </c>
      <c r="CK104" s="340" t="str">
        <f>IF(AS104="-","-",VLOOKUP($A104,KALPit!$A$10:$AY$1193,CK$9,FALSE)-AS104)</f>
        <v>-</v>
      </c>
      <c r="CL104" s="340" t="str">
        <f>IF(AT104="-","-",VLOOKUP($A104,KALPit!$A$10:$AY$1193,CL$9,FALSE)-AT104)</f>
        <v>-</v>
      </c>
      <c r="CM104" s="339" t="e">
        <f t="shared" si="57"/>
        <v>#N/A</v>
      </c>
    </row>
    <row r="105" spans="1:91" x14ac:dyDescent="0.25">
      <c r="A105" s="339" t="str">
        <f t="shared" si="46"/>
        <v>Mariano Betancourt</v>
      </c>
      <c r="B105" s="339"/>
      <c r="C105" s="339"/>
      <c r="D105" s="339" t="str">
        <f t="shared" si="47"/>
        <v>K</v>
      </c>
      <c r="E105" t="s">
        <v>98</v>
      </c>
      <c r="F105" t="s">
        <v>559</v>
      </c>
      <c r="G105" s="339" t="s">
        <v>560</v>
      </c>
      <c r="H105" t="s">
        <v>468</v>
      </c>
      <c r="I105" t="s">
        <v>18</v>
      </c>
      <c r="J105" s="3">
        <v>17</v>
      </c>
      <c r="K105" t="s">
        <v>94</v>
      </c>
      <c r="L105" t="s">
        <v>94</v>
      </c>
      <c r="M105" t="s">
        <v>40</v>
      </c>
      <c r="N105" s="3" t="s">
        <v>40</v>
      </c>
      <c r="O105" t="s">
        <v>215</v>
      </c>
      <c r="P105" t="s">
        <v>215</v>
      </c>
      <c r="Q105" s="3">
        <v>1</v>
      </c>
      <c r="R105">
        <v>1</v>
      </c>
      <c r="S105">
        <v>1</v>
      </c>
      <c r="T105" s="3">
        <v>3</v>
      </c>
      <c r="U105">
        <v>1</v>
      </c>
      <c r="V105">
        <v>1</v>
      </c>
      <c r="W105">
        <v>3</v>
      </c>
      <c r="X105">
        <v>5</v>
      </c>
      <c r="Y105">
        <v>1</v>
      </c>
      <c r="Z105">
        <v>4</v>
      </c>
      <c r="AA105" t="s">
        <v>35</v>
      </c>
      <c r="AB105" t="s">
        <v>35</v>
      </c>
      <c r="AC105" t="s">
        <v>35</v>
      </c>
      <c r="AD105" t="s">
        <v>35</v>
      </c>
      <c r="AE105" t="s">
        <v>35</v>
      </c>
      <c r="AF105" t="s">
        <v>35</v>
      </c>
      <c r="AG105" t="s">
        <v>35</v>
      </c>
      <c r="AH105" t="s">
        <v>35</v>
      </c>
      <c r="AI105">
        <v>3</v>
      </c>
      <c r="AJ105">
        <v>4</v>
      </c>
      <c r="AK105" t="s">
        <v>35</v>
      </c>
      <c r="AL105" t="s">
        <v>35</v>
      </c>
      <c r="AM105" t="s">
        <v>35</v>
      </c>
      <c r="AN105" t="s">
        <v>35</v>
      </c>
      <c r="AO105" t="s">
        <v>35</v>
      </c>
      <c r="AP105" t="s">
        <v>35</v>
      </c>
      <c r="AQ105" t="s">
        <v>35</v>
      </c>
      <c r="AR105" s="3" t="s">
        <v>35</v>
      </c>
      <c r="AS105" t="s">
        <v>35</v>
      </c>
      <c r="AT105" t="s">
        <v>35</v>
      </c>
      <c r="AU105" s="3" t="s">
        <v>397</v>
      </c>
      <c r="AV105">
        <v>8</v>
      </c>
      <c r="AW105" s="3" t="s">
        <v>50</v>
      </c>
      <c r="AX105" t="s">
        <v>35</v>
      </c>
      <c r="AY105" s="5">
        <v>0</v>
      </c>
      <c r="AZ105" s="6">
        <f t="shared" si="48"/>
        <v>1.25</v>
      </c>
      <c r="BA105" s="9" t="str">
        <f t="shared" si="49"/>
        <v>Minors</v>
      </c>
      <c r="BB105" s="9">
        <f t="shared" si="50"/>
        <v>1.9166666666666667</v>
      </c>
      <c r="BC105" s="9" t="str">
        <f t="shared" si="51"/>
        <v>Minors</v>
      </c>
      <c r="BD105" s="9">
        <f t="shared" si="52"/>
        <v>1.9166666666666667</v>
      </c>
      <c r="BE105" s="9" t="str">
        <f t="shared" si="53"/>
        <v>Minors</v>
      </c>
      <c r="BF105" s="77">
        <f t="shared" si="54"/>
        <v>3</v>
      </c>
      <c r="BG105" s="76">
        <f t="shared" si="55"/>
        <v>0</v>
      </c>
      <c r="BH105" s="339" t="str">
        <f t="shared" si="56"/>
        <v/>
      </c>
      <c r="BI105" s="340">
        <f>IF(Q105="-","-",VLOOKUP($A105,KALPit!$A$10:$AY$1193,BI$9,FALSE)-Q105)</f>
        <v>1</v>
      </c>
      <c r="BJ105" s="340">
        <f>IF(R105="-","-",VLOOKUP($A105,KALPit!$A$10:$AY$1193,BJ$9,FALSE)-R105)</f>
        <v>0</v>
      </c>
      <c r="BK105" s="340">
        <f>IF(S105="-","-",VLOOKUP($A105,KALPit!$A$10:$AY$1193,BK$9,FALSE)-S105)</f>
        <v>0</v>
      </c>
      <c r="BL105" s="340">
        <f>IF(T105="-","-",VLOOKUP($A105,KALPit!$A$10:$AY$1193,BL$9,FALSE)-T105)</f>
        <v>0</v>
      </c>
      <c r="BM105" s="340">
        <f>IF(U105="-","-",VLOOKUP($A105,KALPit!$A$10:$AY$1193,BM$9,FALSE)-U105)</f>
        <v>0</v>
      </c>
      <c r="BN105" s="340">
        <f>IF(V105="-","-",VLOOKUP($A105,KALPit!$A$10:$AY$1193,BN$9,FALSE)-V105)</f>
        <v>0</v>
      </c>
      <c r="BO105" s="340">
        <f>IF(W105="-","-",VLOOKUP($A105,KALPit!$A$10:$AY$1193,BO$9,FALSE)-W105)</f>
        <v>0</v>
      </c>
      <c r="BP105" s="340">
        <f>IF(X105="-","-",VLOOKUP($A105,KALPit!$A$10:$AY$1193,BP$9,FALSE)-X105)</f>
        <v>-1</v>
      </c>
      <c r="BQ105" s="340">
        <f>IF(Y105="-","-",VLOOKUP($A105,KALPit!$A$10:$AY$1193,BQ$9,FALSE)-Y105)</f>
        <v>0</v>
      </c>
      <c r="BR105" s="340">
        <f>IF(Z105="-","-",VLOOKUP($A105,KALPit!$A$10:$AY$1193,BR$9,FALSE)-Z105)</f>
        <v>0</v>
      </c>
      <c r="BS105" s="340" t="str">
        <f>IF(AA105="-","-",VLOOKUP($A105,KALPit!$A$10:$AY$1193,BS$9,FALSE)-AA105)</f>
        <v>-</v>
      </c>
      <c r="BT105" s="340" t="str">
        <f>IF(AB105="-","-",VLOOKUP($A105,KALPit!$A$10:$AY$1193,BT$9,FALSE)-AB105)</f>
        <v>-</v>
      </c>
      <c r="BU105" s="340" t="str">
        <f>IF(AC105="-","-",VLOOKUP($A105,KALPit!$A$10:$AY$1193,BU$9,FALSE)-AC105)</f>
        <v>-</v>
      </c>
      <c r="BV105" s="340" t="str">
        <f>IF(AD105="-","-",VLOOKUP($A105,KALPit!$A$10:$AY$1193,BV$9,FALSE)-AD105)</f>
        <v>-</v>
      </c>
      <c r="BW105" s="340" t="str">
        <f>IF(AE105="-","-",VLOOKUP($A105,KALPit!$A$10:$AY$1193,BW$9,FALSE)-AE105)</f>
        <v>-</v>
      </c>
      <c r="BX105" s="340" t="str">
        <f>IF(AF105="-","-",VLOOKUP($A105,KALPit!$A$10:$AY$1193,BX$9,FALSE)-AF105)</f>
        <v>-</v>
      </c>
      <c r="BY105" s="340" t="str">
        <f>IF(AG105="-","-",VLOOKUP($A105,KALPit!$A$10:$AY$1193,BY$9,FALSE)-AG105)</f>
        <v>-</v>
      </c>
      <c r="BZ105" s="340" t="str">
        <f>IF(AH105="-","-",VLOOKUP($A105,KALPit!$A$10:$AY$1193,BZ$9,FALSE)-AH105)</f>
        <v>-</v>
      </c>
      <c r="CA105" s="340">
        <f>IF(AI105="-","-",VLOOKUP($A105,KALPit!$A$10:$AY$1193,CA$9,FALSE)-AI105)</f>
        <v>0</v>
      </c>
      <c r="CB105" s="340">
        <f>IF(AJ105="-","-",VLOOKUP($A105,KALPit!$A$10:$AY$1193,CB$9,FALSE)-AJ105)</f>
        <v>0</v>
      </c>
      <c r="CC105" s="340" t="str">
        <f>IF(AK105="-","-",VLOOKUP($A105,KALPit!$A$10:$AY$1193,CC$9,FALSE)-AK105)</f>
        <v>-</v>
      </c>
      <c r="CD105" s="340" t="str">
        <f>IF(AL105="-","-",VLOOKUP($A105,KALPit!$A$10:$AY$1193,CD$9,FALSE)-AL105)</f>
        <v>-</v>
      </c>
      <c r="CE105" s="340" t="str">
        <f>IF(AM105="-","-",VLOOKUP($A105,KALPit!$A$10:$AY$1193,CE$9,FALSE)-AM105)</f>
        <v>-</v>
      </c>
      <c r="CF105" s="340" t="str">
        <f>IF(AN105="-","-",VLOOKUP($A105,KALPit!$A$10:$AY$1193,CF$9,FALSE)-AN105)</f>
        <v>-</v>
      </c>
      <c r="CG105" s="340" t="str">
        <f>IF(AO105="-","-",VLOOKUP($A105,KALPit!$A$10:$AY$1193,CG$9,FALSE)-AO105)</f>
        <v>-</v>
      </c>
      <c r="CH105" s="340" t="str">
        <f>IF(AP105="-","-",VLOOKUP($A105,KALPit!$A$10:$AY$1193,CH$9,FALSE)-AP105)</f>
        <v>-</v>
      </c>
      <c r="CI105" s="340" t="str">
        <f>IF(AQ105="-","-",VLOOKUP($A105,KALPit!$A$10:$AY$1193,CI$9,FALSE)-AQ105)</f>
        <v>-</v>
      </c>
      <c r="CJ105" s="340" t="str">
        <f>IF(AR105="-","-",VLOOKUP($A105,KALPit!$A$10:$AY$1193,CJ$9,FALSE)-AR105)</f>
        <v>-</v>
      </c>
      <c r="CK105" s="340" t="str">
        <f>IF(AS105="-","-",VLOOKUP($A105,KALPit!$A$10:$AY$1193,CK$9,FALSE)-AS105)</f>
        <v>-</v>
      </c>
      <c r="CL105" s="340" t="str">
        <f>IF(AT105="-","-",VLOOKUP($A105,KALPit!$A$10:$AY$1193,CL$9,FALSE)-AT105)</f>
        <v>-</v>
      </c>
      <c r="CM105" s="339">
        <f t="shared" si="57"/>
        <v>0</v>
      </c>
    </row>
    <row r="106" spans="1:91" x14ac:dyDescent="0.25">
      <c r="A106" s="339" t="str">
        <f t="shared" si="46"/>
        <v>Mark Branch</v>
      </c>
      <c r="B106" s="339"/>
      <c r="C106" s="339"/>
      <c r="D106" s="339" t="str">
        <f t="shared" si="47"/>
        <v>K</v>
      </c>
      <c r="E106" t="s">
        <v>13</v>
      </c>
      <c r="F106" t="s">
        <v>561</v>
      </c>
      <c r="G106" s="339" t="s">
        <v>562</v>
      </c>
      <c r="H106" t="s">
        <v>531</v>
      </c>
      <c r="I106" t="s">
        <v>295</v>
      </c>
      <c r="J106" s="3">
        <v>19</v>
      </c>
      <c r="K106" t="s">
        <v>94</v>
      </c>
      <c r="L106" t="s">
        <v>94</v>
      </c>
      <c r="M106" t="s">
        <v>40</v>
      </c>
      <c r="N106" s="3" t="s">
        <v>40</v>
      </c>
      <c r="O106" t="s">
        <v>214</v>
      </c>
      <c r="P106" t="s">
        <v>214</v>
      </c>
      <c r="Q106" s="3">
        <v>1</v>
      </c>
      <c r="R106">
        <v>2</v>
      </c>
      <c r="S106">
        <v>1</v>
      </c>
      <c r="T106" s="3">
        <v>2</v>
      </c>
      <c r="U106">
        <v>2</v>
      </c>
      <c r="V106">
        <v>3</v>
      </c>
      <c r="W106">
        <v>3</v>
      </c>
      <c r="X106">
        <v>3</v>
      </c>
      <c r="Y106">
        <v>1</v>
      </c>
      <c r="Z106">
        <v>3</v>
      </c>
      <c r="AA106" t="s">
        <v>35</v>
      </c>
      <c r="AB106" t="s">
        <v>35</v>
      </c>
      <c r="AC106" t="s">
        <v>35</v>
      </c>
      <c r="AD106" t="s">
        <v>35</v>
      </c>
      <c r="AE106" t="s">
        <v>35</v>
      </c>
      <c r="AF106" t="s">
        <v>35</v>
      </c>
      <c r="AG106" t="s">
        <v>35</v>
      </c>
      <c r="AH106" t="s">
        <v>35</v>
      </c>
      <c r="AI106">
        <v>2</v>
      </c>
      <c r="AJ106">
        <v>2</v>
      </c>
      <c r="AK106" t="s">
        <v>35</v>
      </c>
      <c r="AL106" t="s">
        <v>35</v>
      </c>
      <c r="AM106" t="s">
        <v>35</v>
      </c>
      <c r="AN106" t="s">
        <v>35</v>
      </c>
      <c r="AO106" t="s">
        <v>35</v>
      </c>
      <c r="AP106" t="s">
        <v>35</v>
      </c>
      <c r="AQ106" t="s">
        <v>35</v>
      </c>
      <c r="AR106" s="3" t="s">
        <v>35</v>
      </c>
      <c r="AS106" t="s">
        <v>35</v>
      </c>
      <c r="AT106" t="s">
        <v>35</v>
      </c>
      <c r="AU106" s="3" t="s">
        <v>457</v>
      </c>
      <c r="AV106">
        <v>7</v>
      </c>
      <c r="AW106" s="3" t="s">
        <v>453</v>
      </c>
      <c r="AX106" t="s">
        <v>35</v>
      </c>
      <c r="AY106" s="5">
        <v>0</v>
      </c>
      <c r="AZ106" s="6">
        <f t="shared" si="48"/>
        <v>1.5833333333333333</v>
      </c>
      <c r="BA106" s="9" t="str">
        <f t="shared" si="49"/>
        <v>Minors</v>
      </c>
      <c r="BB106" s="9">
        <f t="shared" si="50"/>
        <v>2.5833333333333335</v>
      </c>
      <c r="BC106" s="9" t="str">
        <f t="shared" si="51"/>
        <v>Minors</v>
      </c>
      <c r="BD106" s="9">
        <f t="shared" si="52"/>
        <v>2.5833333333333335</v>
      </c>
      <c r="BE106" s="9" t="str">
        <f t="shared" si="53"/>
        <v>Minors</v>
      </c>
      <c r="BF106" s="77">
        <f t="shared" si="54"/>
        <v>3</v>
      </c>
      <c r="BG106" s="76">
        <f t="shared" si="55"/>
        <v>0</v>
      </c>
      <c r="BH106" s="339" t="str">
        <f t="shared" si="56"/>
        <v/>
      </c>
      <c r="BI106" s="340" t="e">
        <f>IF(Q106="-","-",VLOOKUP($A106,KALPit!$A$10:$AY$1193,BI$9,FALSE)-Q106)</f>
        <v>#N/A</v>
      </c>
      <c r="BJ106" s="340" t="e">
        <f>IF(R106="-","-",VLOOKUP($A106,KALPit!$A$10:$AY$1193,BJ$9,FALSE)-R106)</f>
        <v>#N/A</v>
      </c>
      <c r="BK106" s="340" t="e">
        <f>IF(S106="-","-",VLOOKUP($A106,KALPit!$A$10:$AY$1193,BK$9,FALSE)-S106)</f>
        <v>#N/A</v>
      </c>
      <c r="BL106" s="340" t="e">
        <f>IF(T106="-","-",VLOOKUP($A106,KALPit!$A$10:$AY$1193,BL$9,FALSE)-T106)</f>
        <v>#N/A</v>
      </c>
      <c r="BM106" s="340" t="e">
        <f>IF(U106="-","-",VLOOKUP($A106,KALPit!$A$10:$AY$1193,BM$9,FALSE)-U106)</f>
        <v>#N/A</v>
      </c>
      <c r="BN106" s="340" t="e">
        <f>IF(V106="-","-",VLOOKUP($A106,KALPit!$A$10:$AY$1193,BN$9,FALSE)-V106)</f>
        <v>#N/A</v>
      </c>
      <c r="BO106" s="340" t="e">
        <f>IF(W106="-","-",VLOOKUP($A106,KALPit!$A$10:$AY$1193,BO$9,FALSE)-W106)</f>
        <v>#N/A</v>
      </c>
      <c r="BP106" s="340" t="e">
        <f>IF(X106="-","-",VLOOKUP($A106,KALPit!$A$10:$AY$1193,BP$9,FALSE)-X106)</f>
        <v>#N/A</v>
      </c>
      <c r="BQ106" s="340" t="e">
        <f>IF(Y106="-","-",VLOOKUP($A106,KALPit!$A$10:$AY$1193,BQ$9,FALSE)-Y106)</f>
        <v>#N/A</v>
      </c>
      <c r="BR106" s="340" t="e">
        <f>IF(Z106="-","-",VLOOKUP($A106,KALPit!$A$10:$AY$1193,BR$9,FALSE)-Z106)</f>
        <v>#N/A</v>
      </c>
      <c r="BS106" s="340" t="str">
        <f>IF(AA106="-","-",VLOOKUP($A106,KALPit!$A$10:$AY$1193,BS$9,FALSE)-AA106)</f>
        <v>-</v>
      </c>
      <c r="BT106" s="340" t="str">
        <f>IF(AB106="-","-",VLOOKUP($A106,KALPit!$A$10:$AY$1193,BT$9,FALSE)-AB106)</f>
        <v>-</v>
      </c>
      <c r="BU106" s="340" t="str">
        <f>IF(AC106="-","-",VLOOKUP($A106,KALPit!$A$10:$AY$1193,BU$9,FALSE)-AC106)</f>
        <v>-</v>
      </c>
      <c r="BV106" s="340" t="str">
        <f>IF(AD106="-","-",VLOOKUP($A106,KALPit!$A$10:$AY$1193,BV$9,FALSE)-AD106)</f>
        <v>-</v>
      </c>
      <c r="BW106" s="340" t="str">
        <f>IF(AE106="-","-",VLOOKUP($A106,KALPit!$A$10:$AY$1193,BW$9,FALSE)-AE106)</f>
        <v>-</v>
      </c>
      <c r="BX106" s="340" t="str">
        <f>IF(AF106="-","-",VLOOKUP($A106,KALPit!$A$10:$AY$1193,BX$9,FALSE)-AF106)</f>
        <v>-</v>
      </c>
      <c r="BY106" s="340" t="str">
        <f>IF(AG106="-","-",VLOOKUP($A106,KALPit!$A$10:$AY$1193,BY$9,FALSE)-AG106)</f>
        <v>-</v>
      </c>
      <c r="BZ106" s="340" t="str">
        <f>IF(AH106="-","-",VLOOKUP($A106,KALPit!$A$10:$AY$1193,BZ$9,FALSE)-AH106)</f>
        <v>-</v>
      </c>
      <c r="CA106" s="340" t="e">
        <f>IF(AI106="-","-",VLOOKUP($A106,KALPit!$A$10:$AY$1193,CA$9,FALSE)-AI106)</f>
        <v>#N/A</v>
      </c>
      <c r="CB106" s="340" t="e">
        <f>IF(AJ106="-","-",VLOOKUP($A106,KALPit!$A$10:$AY$1193,CB$9,FALSE)-AJ106)</f>
        <v>#N/A</v>
      </c>
      <c r="CC106" s="340" t="str">
        <f>IF(AK106="-","-",VLOOKUP($A106,KALPit!$A$10:$AY$1193,CC$9,FALSE)-AK106)</f>
        <v>-</v>
      </c>
      <c r="CD106" s="340" t="str">
        <f>IF(AL106="-","-",VLOOKUP($A106,KALPit!$A$10:$AY$1193,CD$9,FALSE)-AL106)</f>
        <v>-</v>
      </c>
      <c r="CE106" s="340" t="str">
        <f>IF(AM106="-","-",VLOOKUP($A106,KALPit!$A$10:$AY$1193,CE$9,FALSE)-AM106)</f>
        <v>-</v>
      </c>
      <c r="CF106" s="340" t="str">
        <f>IF(AN106="-","-",VLOOKUP($A106,KALPit!$A$10:$AY$1193,CF$9,FALSE)-AN106)</f>
        <v>-</v>
      </c>
      <c r="CG106" s="340" t="str">
        <f>IF(AO106="-","-",VLOOKUP($A106,KALPit!$A$10:$AY$1193,CG$9,FALSE)-AO106)</f>
        <v>-</v>
      </c>
      <c r="CH106" s="340" t="str">
        <f>IF(AP106="-","-",VLOOKUP($A106,KALPit!$A$10:$AY$1193,CH$9,FALSE)-AP106)</f>
        <v>-</v>
      </c>
      <c r="CI106" s="340" t="str">
        <f>IF(AQ106="-","-",VLOOKUP($A106,KALPit!$A$10:$AY$1193,CI$9,FALSE)-AQ106)</f>
        <v>-</v>
      </c>
      <c r="CJ106" s="340" t="str">
        <f>IF(AR106="-","-",VLOOKUP($A106,KALPit!$A$10:$AY$1193,CJ$9,FALSE)-AR106)</f>
        <v>-</v>
      </c>
      <c r="CK106" s="340" t="str">
        <f>IF(AS106="-","-",VLOOKUP($A106,KALPit!$A$10:$AY$1193,CK$9,FALSE)-AS106)</f>
        <v>-</v>
      </c>
      <c r="CL106" s="340" t="str">
        <f>IF(AT106="-","-",VLOOKUP($A106,KALPit!$A$10:$AY$1193,CL$9,FALSE)-AT106)</f>
        <v>-</v>
      </c>
      <c r="CM106" s="339" t="e">
        <f t="shared" si="57"/>
        <v>#N/A</v>
      </c>
    </row>
    <row r="107" spans="1:91" x14ac:dyDescent="0.25">
      <c r="A107" s="339" t="str">
        <f t="shared" si="46"/>
        <v>Ken Burrell</v>
      </c>
      <c r="B107" s="339"/>
      <c r="C107" s="339"/>
      <c r="D107" s="339" t="str">
        <f t="shared" si="47"/>
        <v>K</v>
      </c>
      <c r="E107" t="s">
        <v>85</v>
      </c>
      <c r="F107" t="s">
        <v>563</v>
      </c>
      <c r="G107" s="339" t="s">
        <v>564</v>
      </c>
      <c r="H107" t="s">
        <v>531</v>
      </c>
      <c r="I107" t="s">
        <v>295</v>
      </c>
      <c r="J107" s="3">
        <v>23</v>
      </c>
      <c r="K107" t="s">
        <v>94</v>
      </c>
      <c r="L107" t="s">
        <v>94</v>
      </c>
      <c r="M107" t="s">
        <v>40</v>
      </c>
      <c r="N107" s="3" t="s">
        <v>40</v>
      </c>
      <c r="O107" t="s">
        <v>214</v>
      </c>
      <c r="P107" t="s">
        <v>214</v>
      </c>
      <c r="Q107" s="3">
        <v>1</v>
      </c>
      <c r="R107">
        <v>2</v>
      </c>
      <c r="S107">
        <v>1</v>
      </c>
      <c r="T107" s="3">
        <v>1</v>
      </c>
      <c r="U107">
        <v>2</v>
      </c>
      <c r="V107">
        <v>1</v>
      </c>
      <c r="W107">
        <v>1</v>
      </c>
      <c r="X107">
        <v>1</v>
      </c>
      <c r="Y107" t="s">
        <v>35</v>
      </c>
      <c r="Z107" t="s">
        <v>35</v>
      </c>
      <c r="AA107" t="s">
        <v>35</v>
      </c>
      <c r="AB107" t="s">
        <v>35</v>
      </c>
      <c r="AC107" t="s">
        <v>35</v>
      </c>
      <c r="AD107" t="s">
        <v>35</v>
      </c>
      <c r="AE107" t="s">
        <v>35</v>
      </c>
      <c r="AF107" t="s">
        <v>35</v>
      </c>
      <c r="AG107" t="s">
        <v>35</v>
      </c>
      <c r="AH107" t="s">
        <v>35</v>
      </c>
      <c r="AI107" t="s">
        <v>35</v>
      </c>
      <c r="AJ107" t="s">
        <v>35</v>
      </c>
      <c r="AK107" t="s">
        <v>35</v>
      </c>
      <c r="AL107" t="s">
        <v>35</v>
      </c>
      <c r="AM107" t="s">
        <v>35</v>
      </c>
      <c r="AN107" t="s">
        <v>35</v>
      </c>
      <c r="AO107" t="s">
        <v>35</v>
      </c>
      <c r="AP107" t="s">
        <v>35</v>
      </c>
      <c r="AQ107" t="s">
        <v>35</v>
      </c>
      <c r="AR107" s="3" t="s">
        <v>35</v>
      </c>
      <c r="AS107" t="s">
        <v>35</v>
      </c>
      <c r="AT107" t="s">
        <v>35</v>
      </c>
      <c r="AU107" s="3" t="s">
        <v>832</v>
      </c>
      <c r="AV107">
        <v>1</v>
      </c>
      <c r="AW107" s="3" t="s">
        <v>50</v>
      </c>
      <c r="AX107" t="s">
        <v>35</v>
      </c>
      <c r="AY107" s="5">
        <v>0</v>
      </c>
      <c r="AZ107" s="6">
        <f t="shared" si="48"/>
        <v>1.5833333333333333</v>
      </c>
      <c r="BA107" s="9" t="str">
        <f t="shared" si="49"/>
        <v>Minors</v>
      </c>
      <c r="BB107" s="9">
        <f t="shared" si="50"/>
        <v>1.5833333333333333</v>
      </c>
      <c r="BC107" s="9" t="str">
        <f t="shared" si="51"/>
        <v>Minors</v>
      </c>
      <c r="BD107" s="9">
        <f t="shared" si="52"/>
        <v>1.5833333333333333</v>
      </c>
      <c r="BE107" s="9" t="str">
        <f t="shared" si="53"/>
        <v>Minors</v>
      </c>
      <c r="BF107" s="77">
        <f t="shared" si="54"/>
        <v>1</v>
      </c>
      <c r="BG107" s="76">
        <f t="shared" si="55"/>
        <v>0</v>
      </c>
      <c r="BH107" s="339" t="str">
        <f t="shared" si="56"/>
        <v/>
      </c>
      <c r="BI107" s="340" t="e">
        <f>IF(Q107="-","-",VLOOKUP($A107,KALPit!$A$10:$AY$1193,BI$9,FALSE)-Q107)</f>
        <v>#N/A</v>
      </c>
      <c r="BJ107" s="340" t="e">
        <f>IF(R107="-","-",VLOOKUP($A107,KALPit!$A$10:$AY$1193,BJ$9,FALSE)-R107)</f>
        <v>#N/A</v>
      </c>
      <c r="BK107" s="340" t="e">
        <f>IF(S107="-","-",VLOOKUP($A107,KALPit!$A$10:$AY$1193,BK$9,FALSE)-S107)</f>
        <v>#N/A</v>
      </c>
      <c r="BL107" s="340" t="e">
        <f>IF(T107="-","-",VLOOKUP($A107,KALPit!$A$10:$AY$1193,BL$9,FALSE)-T107)</f>
        <v>#N/A</v>
      </c>
      <c r="BM107" s="340" t="e">
        <f>IF(U107="-","-",VLOOKUP($A107,KALPit!$A$10:$AY$1193,BM$9,FALSE)-U107)</f>
        <v>#N/A</v>
      </c>
      <c r="BN107" s="340" t="e">
        <f>IF(V107="-","-",VLOOKUP($A107,KALPit!$A$10:$AY$1193,BN$9,FALSE)-V107)</f>
        <v>#N/A</v>
      </c>
      <c r="BO107" s="340" t="e">
        <f>IF(W107="-","-",VLOOKUP($A107,KALPit!$A$10:$AY$1193,BO$9,FALSE)-W107)</f>
        <v>#N/A</v>
      </c>
      <c r="BP107" s="340" t="e">
        <f>IF(X107="-","-",VLOOKUP($A107,KALPit!$A$10:$AY$1193,BP$9,FALSE)-X107)</f>
        <v>#N/A</v>
      </c>
      <c r="BQ107" s="340" t="str">
        <f>IF(Y107="-","-",VLOOKUP($A107,KALPit!$A$10:$AY$1193,BQ$9,FALSE)-Y107)</f>
        <v>-</v>
      </c>
      <c r="BR107" s="340" t="str">
        <f>IF(Z107="-","-",VLOOKUP($A107,KALPit!$A$10:$AY$1193,BR$9,FALSE)-Z107)</f>
        <v>-</v>
      </c>
      <c r="BS107" s="340" t="str">
        <f>IF(AA107="-","-",VLOOKUP($A107,KALPit!$A$10:$AY$1193,BS$9,FALSE)-AA107)</f>
        <v>-</v>
      </c>
      <c r="BT107" s="340" t="str">
        <f>IF(AB107="-","-",VLOOKUP($A107,KALPit!$A$10:$AY$1193,BT$9,FALSE)-AB107)</f>
        <v>-</v>
      </c>
      <c r="BU107" s="340" t="str">
        <f>IF(AC107="-","-",VLOOKUP($A107,KALPit!$A$10:$AY$1193,BU$9,FALSE)-AC107)</f>
        <v>-</v>
      </c>
      <c r="BV107" s="340" t="str">
        <f>IF(AD107="-","-",VLOOKUP($A107,KALPit!$A$10:$AY$1193,BV$9,FALSE)-AD107)</f>
        <v>-</v>
      </c>
      <c r="BW107" s="340" t="str">
        <f>IF(AE107="-","-",VLOOKUP($A107,KALPit!$A$10:$AY$1193,BW$9,FALSE)-AE107)</f>
        <v>-</v>
      </c>
      <c r="BX107" s="340" t="str">
        <f>IF(AF107="-","-",VLOOKUP($A107,KALPit!$A$10:$AY$1193,BX$9,FALSE)-AF107)</f>
        <v>-</v>
      </c>
      <c r="BY107" s="340" t="str">
        <f>IF(AG107="-","-",VLOOKUP($A107,KALPit!$A$10:$AY$1193,BY$9,FALSE)-AG107)</f>
        <v>-</v>
      </c>
      <c r="BZ107" s="340" t="str">
        <f>IF(AH107="-","-",VLOOKUP($A107,KALPit!$A$10:$AY$1193,BZ$9,FALSE)-AH107)</f>
        <v>-</v>
      </c>
      <c r="CA107" s="340" t="str">
        <f>IF(AI107="-","-",VLOOKUP($A107,KALPit!$A$10:$AY$1193,CA$9,FALSE)-AI107)</f>
        <v>-</v>
      </c>
      <c r="CB107" s="340" t="str">
        <f>IF(AJ107="-","-",VLOOKUP($A107,KALPit!$A$10:$AY$1193,CB$9,FALSE)-AJ107)</f>
        <v>-</v>
      </c>
      <c r="CC107" s="340" t="str">
        <f>IF(AK107="-","-",VLOOKUP($A107,KALPit!$A$10:$AY$1193,CC$9,FALSE)-AK107)</f>
        <v>-</v>
      </c>
      <c r="CD107" s="340" t="str">
        <f>IF(AL107="-","-",VLOOKUP($A107,KALPit!$A$10:$AY$1193,CD$9,FALSE)-AL107)</f>
        <v>-</v>
      </c>
      <c r="CE107" s="340" t="str">
        <f>IF(AM107="-","-",VLOOKUP($A107,KALPit!$A$10:$AY$1193,CE$9,FALSE)-AM107)</f>
        <v>-</v>
      </c>
      <c r="CF107" s="340" t="str">
        <f>IF(AN107="-","-",VLOOKUP($A107,KALPit!$A$10:$AY$1193,CF$9,FALSE)-AN107)</f>
        <v>-</v>
      </c>
      <c r="CG107" s="340" t="str">
        <f>IF(AO107="-","-",VLOOKUP($A107,KALPit!$A$10:$AY$1193,CG$9,FALSE)-AO107)</f>
        <v>-</v>
      </c>
      <c r="CH107" s="340" t="str">
        <f>IF(AP107="-","-",VLOOKUP($A107,KALPit!$A$10:$AY$1193,CH$9,FALSE)-AP107)</f>
        <v>-</v>
      </c>
      <c r="CI107" s="340" t="str">
        <f>IF(AQ107="-","-",VLOOKUP($A107,KALPit!$A$10:$AY$1193,CI$9,FALSE)-AQ107)</f>
        <v>-</v>
      </c>
      <c r="CJ107" s="340" t="str">
        <f>IF(AR107="-","-",VLOOKUP($A107,KALPit!$A$10:$AY$1193,CJ$9,FALSE)-AR107)</f>
        <v>-</v>
      </c>
      <c r="CK107" s="340" t="str">
        <f>IF(AS107="-","-",VLOOKUP($A107,KALPit!$A$10:$AY$1193,CK$9,FALSE)-AS107)</f>
        <v>-</v>
      </c>
      <c r="CL107" s="340" t="str">
        <f>IF(AT107="-","-",VLOOKUP($A107,KALPit!$A$10:$AY$1193,CL$9,FALSE)-AT107)</f>
        <v>-</v>
      </c>
      <c r="CM107" s="339" t="e">
        <f t="shared" si="57"/>
        <v>#N/A</v>
      </c>
    </row>
    <row r="108" spans="1:91" x14ac:dyDescent="0.25">
      <c r="A108" s="339" t="str">
        <f t="shared" si="46"/>
        <v>Alfredo Camacho</v>
      </c>
      <c r="B108" s="339"/>
      <c r="C108" s="339"/>
      <c r="D108" s="339" t="str">
        <f t="shared" si="47"/>
        <v>K</v>
      </c>
      <c r="E108" t="s">
        <v>85</v>
      </c>
      <c r="F108" t="s">
        <v>565</v>
      </c>
      <c r="G108" s="339" t="s">
        <v>566</v>
      </c>
      <c r="H108" t="s">
        <v>531</v>
      </c>
      <c r="I108" t="s">
        <v>295</v>
      </c>
      <c r="J108" s="3">
        <v>22</v>
      </c>
      <c r="K108" t="s">
        <v>94</v>
      </c>
      <c r="L108" t="s">
        <v>94</v>
      </c>
      <c r="M108" t="s">
        <v>40</v>
      </c>
      <c r="N108" s="3" t="s">
        <v>40</v>
      </c>
      <c r="O108" t="s">
        <v>215</v>
      </c>
      <c r="P108" t="s">
        <v>214</v>
      </c>
      <c r="Q108" s="3">
        <v>1</v>
      </c>
      <c r="R108">
        <v>1</v>
      </c>
      <c r="S108">
        <v>1</v>
      </c>
      <c r="T108" s="3">
        <v>1</v>
      </c>
      <c r="U108">
        <v>1</v>
      </c>
      <c r="V108">
        <v>1</v>
      </c>
      <c r="W108">
        <v>1</v>
      </c>
      <c r="X108">
        <v>1</v>
      </c>
      <c r="Y108" t="s">
        <v>35</v>
      </c>
      <c r="Z108" t="s">
        <v>35</v>
      </c>
      <c r="AA108" t="s">
        <v>35</v>
      </c>
      <c r="AB108" t="s">
        <v>35</v>
      </c>
      <c r="AC108" t="s">
        <v>35</v>
      </c>
      <c r="AD108" t="s">
        <v>35</v>
      </c>
      <c r="AE108" t="s">
        <v>35</v>
      </c>
      <c r="AF108" t="s">
        <v>35</v>
      </c>
      <c r="AG108" t="s">
        <v>35</v>
      </c>
      <c r="AH108" t="s">
        <v>35</v>
      </c>
      <c r="AI108" t="s">
        <v>35</v>
      </c>
      <c r="AJ108" t="s">
        <v>35</v>
      </c>
      <c r="AK108" t="s">
        <v>35</v>
      </c>
      <c r="AL108" t="s">
        <v>35</v>
      </c>
      <c r="AM108" t="s">
        <v>35</v>
      </c>
      <c r="AN108" t="s">
        <v>35</v>
      </c>
      <c r="AO108" t="s">
        <v>35</v>
      </c>
      <c r="AP108" t="s">
        <v>35</v>
      </c>
      <c r="AQ108" t="s">
        <v>35</v>
      </c>
      <c r="AR108" s="3" t="s">
        <v>35</v>
      </c>
      <c r="AS108" t="s">
        <v>35</v>
      </c>
      <c r="AT108" t="s">
        <v>35</v>
      </c>
      <c r="AU108" s="3" t="s">
        <v>832</v>
      </c>
      <c r="AV108">
        <v>1</v>
      </c>
      <c r="AW108" s="3" t="s">
        <v>50</v>
      </c>
      <c r="AX108" t="s">
        <v>35</v>
      </c>
      <c r="AY108" s="5" t="s">
        <v>38</v>
      </c>
      <c r="AZ108" s="6">
        <f t="shared" si="48"/>
        <v>1.25</v>
      </c>
      <c r="BA108" s="9" t="str">
        <f t="shared" si="49"/>
        <v>Minors</v>
      </c>
      <c r="BB108" s="9">
        <f t="shared" si="50"/>
        <v>1.25</v>
      </c>
      <c r="BC108" s="9" t="str">
        <f t="shared" si="51"/>
        <v>Minors</v>
      </c>
      <c r="BD108" s="9">
        <f t="shared" si="52"/>
        <v>1.25</v>
      </c>
      <c r="BE108" s="9" t="str">
        <f t="shared" si="53"/>
        <v>Minors</v>
      </c>
      <c r="BF108" s="77">
        <f t="shared" si="54"/>
        <v>1</v>
      </c>
      <c r="BG108" s="76">
        <f t="shared" si="55"/>
        <v>0</v>
      </c>
      <c r="BH108" s="339" t="str">
        <f t="shared" si="56"/>
        <v/>
      </c>
      <c r="BI108" s="340" t="e">
        <f>IF(Q108="-","-",VLOOKUP($A108,KALPit!$A$10:$AY$1193,BI$9,FALSE)-Q108)</f>
        <v>#N/A</v>
      </c>
      <c r="BJ108" s="340" t="e">
        <f>IF(R108="-","-",VLOOKUP($A108,KALPit!$A$10:$AY$1193,BJ$9,FALSE)-R108)</f>
        <v>#N/A</v>
      </c>
      <c r="BK108" s="340" t="e">
        <f>IF(S108="-","-",VLOOKUP($A108,KALPit!$A$10:$AY$1193,BK$9,FALSE)-S108)</f>
        <v>#N/A</v>
      </c>
      <c r="BL108" s="340" t="e">
        <f>IF(T108="-","-",VLOOKUP($A108,KALPit!$A$10:$AY$1193,BL$9,FALSE)-T108)</f>
        <v>#N/A</v>
      </c>
      <c r="BM108" s="340" t="e">
        <f>IF(U108="-","-",VLOOKUP($A108,KALPit!$A$10:$AY$1193,BM$9,FALSE)-U108)</f>
        <v>#N/A</v>
      </c>
      <c r="BN108" s="340" t="e">
        <f>IF(V108="-","-",VLOOKUP($A108,KALPit!$A$10:$AY$1193,BN$9,FALSE)-V108)</f>
        <v>#N/A</v>
      </c>
      <c r="BO108" s="340" t="e">
        <f>IF(W108="-","-",VLOOKUP($A108,KALPit!$A$10:$AY$1193,BO$9,FALSE)-W108)</f>
        <v>#N/A</v>
      </c>
      <c r="BP108" s="340" t="e">
        <f>IF(X108="-","-",VLOOKUP($A108,KALPit!$A$10:$AY$1193,BP$9,FALSE)-X108)</f>
        <v>#N/A</v>
      </c>
      <c r="BQ108" s="340" t="str">
        <f>IF(Y108="-","-",VLOOKUP($A108,KALPit!$A$10:$AY$1193,BQ$9,FALSE)-Y108)</f>
        <v>-</v>
      </c>
      <c r="BR108" s="340" t="str">
        <f>IF(Z108="-","-",VLOOKUP($A108,KALPit!$A$10:$AY$1193,BR$9,FALSE)-Z108)</f>
        <v>-</v>
      </c>
      <c r="BS108" s="340" t="str">
        <f>IF(AA108="-","-",VLOOKUP($A108,KALPit!$A$10:$AY$1193,BS$9,FALSE)-AA108)</f>
        <v>-</v>
      </c>
      <c r="BT108" s="340" t="str">
        <f>IF(AB108="-","-",VLOOKUP($A108,KALPit!$A$10:$AY$1193,BT$9,FALSE)-AB108)</f>
        <v>-</v>
      </c>
      <c r="BU108" s="340" t="str">
        <f>IF(AC108="-","-",VLOOKUP($A108,KALPit!$A$10:$AY$1193,BU$9,FALSE)-AC108)</f>
        <v>-</v>
      </c>
      <c r="BV108" s="340" t="str">
        <f>IF(AD108="-","-",VLOOKUP($A108,KALPit!$A$10:$AY$1193,BV$9,FALSE)-AD108)</f>
        <v>-</v>
      </c>
      <c r="BW108" s="340" t="str">
        <f>IF(AE108="-","-",VLOOKUP($A108,KALPit!$A$10:$AY$1193,BW$9,FALSE)-AE108)</f>
        <v>-</v>
      </c>
      <c r="BX108" s="340" t="str">
        <f>IF(AF108="-","-",VLOOKUP($A108,KALPit!$A$10:$AY$1193,BX$9,FALSE)-AF108)</f>
        <v>-</v>
      </c>
      <c r="BY108" s="340" t="str">
        <f>IF(AG108="-","-",VLOOKUP($A108,KALPit!$A$10:$AY$1193,BY$9,FALSE)-AG108)</f>
        <v>-</v>
      </c>
      <c r="BZ108" s="340" t="str">
        <f>IF(AH108="-","-",VLOOKUP($A108,KALPit!$A$10:$AY$1193,BZ$9,FALSE)-AH108)</f>
        <v>-</v>
      </c>
      <c r="CA108" s="340" t="str">
        <f>IF(AI108="-","-",VLOOKUP($A108,KALPit!$A$10:$AY$1193,CA$9,FALSE)-AI108)</f>
        <v>-</v>
      </c>
      <c r="CB108" s="340" t="str">
        <f>IF(AJ108="-","-",VLOOKUP($A108,KALPit!$A$10:$AY$1193,CB$9,FALSE)-AJ108)</f>
        <v>-</v>
      </c>
      <c r="CC108" s="340" t="str">
        <f>IF(AK108="-","-",VLOOKUP($A108,KALPit!$A$10:$AY$1193,CC$9,FALSE)-AK108)</f>
        <v>-</v>
      </c>
      <c r="CD108" s="340" t="str">
        <f>IF(AL108="-","-",VLOOKUP($A108,KALPit!$A$10:$AY$1193,CD$9,FALSE)-AL108)</f>
        <v>-</v>
      </c>
      <c r="CE108" s="340" t="str">
        <f>IF(AM108="-","-",VLOOKUP($A108,KALPit!$A$10:$AY$1193,CE$9,FALSE)-AM108)</f>
        <v>-</v>
      </c>
      <c r="CF108" s="340" t="str">
        <f>IF(AN108="-","-",VLOOKUP($A108,KALPit!$A$10:$AY$1193,CF$9,FALSE)-AN108)</f>
        <v>-</v>
      </c>
      <c r="CG108" s="340" t="str">
        <f>IF(AO108="-","-",VLOOKUP($A108,KALPit!$A$10:$AY$1193,CG$9,FALSE)-AO108)</f>
        <v>-</v>
      </c>
      <c r="CH108" s="340" t="str">
        <f>IF(AP108="-","-",VLOOKUP($A108,KALPit!$A$10:$AY$1193,CH$9,FALSE)-AP108)</f>
        <v>-</v>
      </c>
      <c r="CI108" s="340" t="str">
        <f>IF(AQ108="-","-",VLOOKUP($A108,KALPit!$A$10:$AY$1193,CI$9,FALSE)-AQ108)</f>
        <v>-</v>
      </c>
      <c r="CJ108" s="340" t="str">
        <f>IF(AR108="-","-",VLOOKUP($A108,KALPit!$A$10:$AY$1193,CJ$9,FALSE)-AR108)</f>
        <v>-</v>
      </c>
      <c r="CK108" s="340" t="str">
        <f>IF(AS108="-","-",VLOOKUP($A108,KALPit!$A$10:$AY$1193,CK$9,FALSE)-AS108)</f>
        <v>-</v>
      </c>
      <c r="CL108" s="340" t="str">
        <f>IF(AT108="-","-",VLOOKUP($A108,KALPit!$A$10:$AY$1193,CL$9,FALSE)-AT108)</f>
        <v>-</v>
      </c>
      <c r="CM108" s="339" t="e">
        <f t="shared" si="57"/>
        <v>#N/A</v>
      </c>
    </row>
    <row r="109" spans="1:91" x14ac:dyDescent="0.25">
      <c r="A109" s="339" t="str">
        <f t="shared" si="46"/>
        <v>Bob Campbell</v>
      </c>
      <c r="B109" s="339"/>
      <c r="C109" s="339"/>
      <c r="D109" s="339" t="str">
        <f t="shared" si="47"/>
        <v>K</v>
      </c>
      <c r="E109" t="s">
        <v>90</v>
      </c>
      <c r="F109" t="s">
        <v>489</v>
      </c>
      <c r="G109" s="339" t="s">
        <v>490</v>
      </c>
      <c r="H109" t="s">
        <v>468</v>
      </c>
      <c r="I109" t="s">
        <v>469</v>
      </c>
      <c r="J109" s="3">
        <v>28</v>
      </c>
      <c r="K109" t="s">
        <v>94</v>
      </c>
      <c r="L109" t="s">
        <v>93</v>
      </c>
      <c r="M109" t="s">
        <v>36</v>
      </c>
      <c r="N109" s="3" t="s">
        <v>36</v>
      </c>
      <c r="O109" t="s">
        <v>215</v>
      </c>
      <c r="P109" t="s">
        <v>214</v>
      </c>
      <c r="Q109" s="3">
        <v>1</v>
      </c>
      <c r="R109">
        <v>2</v>
      </c>
      <c r="S109">
        <v>1</v>
      </c>
      <c r="T109" s="3">
        <v>1</v>
      </c>
      <c r="U109">
        <v>2</v>
      </c>
      <c r="V109">
        <v>1</v>
      </c>
      <c r="W109">
        <v>1</v>
      </c>
      <c r="X109">
        <v>1</v>
      </c>
      <c r="Y109" t="s">
        <v>35</v>
      </c>
      <c r="Z109" t="s">
        <v>35</v>
      </c>
      <c r="AA109" t="s">
        <v>35</v>
      </c>
      <c r="AB109" t="s">
        <v>35</v>
      </c>
      <c r="AC109" t="s">
        <v>35</v>
      </c>
      <c r="AD109" t="s">
        <v>35</v>
      </c>
      <c r="AE109" t="s">
        <v>35</v>
      </c>
      <c r="AF109" t="s">
        <v>35</v>
      </c>
      <c r="AG109" t="s">
        <v>35</v>
      </c>
      <c r="AH109" t="s">
        <v>35</v>
      </c>
      <c r="AI109" t="s">
        <v>35</v>
      </c>
      <c r="AJ109" t="s">
        <v>35</v>
      </c>
      <c r="AK109" t="s">
        <v>35</v>
      </c>
      <c r="AL109" t="s">
        <v>35</v>
      </c>
      <c r="AM109" t="s">
        <v>35</v>
      </c>
      <c r="AN109" t="s">
        <v>35</v>
      </c>
      <c r="AO109" t="s">
        <v>35</v>
      </c>
      <c r="AP109" t="s">
        <v>35</v>
      </c>
      <c r="AQ109" t="s">
        <v>35</v>
      </c>
      <c r="AR109" s="3" t="s">
        <v>35</v>
      </c>
      <c r="AS109" t="s">
        <v>35</v>
      </c>
      <c r="AT109" t="s">
        <v>35</v>
      </c>
      <c r="AU109" s="3" t="s">
        <v>832</v>
      </c>
      <c r="AV109">
        <v>1</v>
      </c>
      <c r="AW109" s="3" t="s">
        <v>453</v>
      </c>
      <c r="AX109">
        <v>510000</v>
      </c>
      <c r="AY109" s="5" t="s">
        <v>38</v>
      </c>
      <c r="AZ109" s="6">
        <f t="shared" si="48"/>
        <v>1.5833333333333333</v>
      </c>
      <c r="BA109" s="9" t="str">
        <f t="shared" si="49"/>
        <v>Minors</v>
      </c>
      <c r="BB109" s="9">
        <f t="shared" si="50"/>
        <v>1.5833333333333333</v>
      </c>
      <c r="BC109" s="9" t="str">
        <f t="shared" si="51"/>
        <v>Minors</v>
      </c>
      <c r="BD109" s="9">
        <f t="shared" si="52"/>
        <v>1.5833333333333333</v>
      </c>
      <c r="BE109" s="9" t="str">
        <f t="shared" si="53"/>
        <v>Minors</v>
      </c>
      <c r="BF109" s="77">
        <f t="shared" si="54"/>
        <v>1</v>
      </c>
      <c r="BG109" s="76">
        <f t="shared" si="55"/>
        <v>0</v>
      </c>
      <c r="BH109" s="339" t="str">
        <f t="shared" si="56"/>
        <v/>
      </c>
      <c r="BI109" s="340" t="e">
        <f>IF(Q109="-","-",VLOOKUP($A109,KALPit!$A$10:$AY$1193,BI$9,FALSE)-Q109)</f>
        <v>#N/A</v>
      </c>
      <c r="BJ109" s="340" t="e">
        <f>IF(R109="-","-",VLOOKUP($A109,KALPit!$A$10:$AY$1193,BJ$9,FALSE)-R109)</f>
        <v>#N/A</v>
      </c>
      <c r="BK109" s="340" t="e">
        <f>IF(S109="-","-",VLOOKUP($A109,KALPit!$A$10:$AY$1193,BK$9,FALSE)-S109)</f>
        <v>#N/A</v>
      </c>
      <c r="BL109" s="340" t="e">
        <f>IF(T109="-","-",VLOOKUP($A109,KALPit!$A$10:$AY$1193,BL$9,FALSE)-T109)</f>
        <v>#N/A</v>
      </c>
      <c r="BM109" s="340" t="e">
        <f>IF(U109="-","-",VLOOKUP($A109,KALPit!$A$10:$AY$1193,BM$9,FALSE)-U109)</f>
        <v>#N/A</v>
      </c>
      <c r="BN109" s="340" t="e">
        <f>IF(V109="-","-",VLOOKUP($A109,KALPit!$A$10:$AY$1193,BN$9,FALSE)-V109)</f>
        <v>#N/A</v>
      </c>
      <c r="BO109" s="340" t="e">
        <f>IF(W109="-","-",VLOOKUP($A109,KALPit!$A$10:$AY$1193,BO$9,FALSE)-W109)</f>
        <v>#N/A</v>
      </c>
      <c r="BP109" s="340" t="e">
        <f>IF(X109="-","-",VLOOKUP($A109,KALPit!$A$10:$AY$1193,BP$9,FALSE)-X109)</f>
        <v>#N/A</v>
      </c>
      <c r="BQ109" s="340" t="str">
        <f>IF(Y109="-","-",VLOOKUP($A109,KALPit!$A$10:$AY$1193,BQ$9,FALSE)-Y109)</f>
        <v>-</v>
      </c>
      <c r="BR109" s="340" t="str">
        <f>IF(Z109="-","-",VLOOKUP($A109,KALPit!$A$10:$AY$1193,BR$9,FALSE)-Z109)</f>
        <v>-</v>
      </c>
      <c r="BS109" s="340" t="str">
        <f>IF(AA109="-","-",VLOOKUP($A109,KALPit!$A$10:$AY$1193,BS$9,FALSE)-AA109)</f>
        <v>-</v>
      </c>
      <c r="BT109" s="340" t="str">
        <f>IF(AB109="-","-",VLOOKUP($A109,KALPit!$A$10:$AY$1193,BT$9,FALSE)-AB109)</f>
        <v>-</v>
      </c>
      <c r="BU109" s="340" t="str">
        <f>IF(AC109="-","-",VLOOKUP($A109,KALPit!$A$10:$AY$1193,BU$9,FALSE)-AC109)</f>
        <v>-</v>
      </c>
      <c r="BV109" s="340" t="str">
        <f>IF(AD109="-","-",VLOOKUP($A109,KALPit!$A$10:$AY$1193,BV$9,FALSE)-AD109)</f>
        <v>-</v>
      </c>
      <c r="BW109" s="340" t="str">
        <f>IF(AE109="-","-",VLOOKUP($A109,KALPit!$A$10:$AY$1193,BW$9,FALSE)-AE109)</f>
        <v>-</v>
      </c>
      <c r="BX109" s="340" t="str">
        <f>IF(AF109="-","-",VLOOKUP($A109,KALPit!$A$10:$AY$1193,BX$9,FALSE)-AF109)</f>
        <v>-</v>
      </c>
      <c r="BY109" s="340" t="str">
        <f>IF(AG109="-","-",VLOOKUP($A109,KALPit!$A$10:$AY$1193,BY$9,FALSE)-AG109)</f>
        <v>-</v>
      </c>
      <c r="BZ109" s="340" t="str">
        <f>IF(AH109="-","-",VLOOKUP($A109,KALPit!$A$10:$AY$1193,BZ$9,FALSE)-AH109)</f>
        <v>-</v>
      </c>
      <c r="CA109" s="340" t="str">
        <f>IF(AI109="-","-",VLOOKUP($A109,KALPit!$A$10:$AY$1193,CA$9,FALSE)-AI109)</f>
        <v>-</v>
      </c>
      <c r="CB109" s="340" t="str">
        <f>IF(AJ109="-","-",VLOOKUP($A109,KALPit!$A$10:$AY$1193,CB$9,FALSE)-AJ109)</f>
        <v>-</v>
      </c>
      <c r="CC109" s="340" t="str">
        <f>IF(AK109="-","-",VLOOKUP($A109,KALPit!$A$10:$AY$1193,CC$9,FALSE)-AK109)</f>
        <v>-</v>
      </c>
      <c r="CD109" s="340" t="str">
        <f>IF(AL109="-","-",VLOOKUP($A109,KALPit!$A$10:$AY$1193,CD$9,FALSE)-AL109)</f>
        <v>-</v>
      </c>
      <c r="CE109" s="340" t="str">
        <f>IF(AM109="-","-",VLOOKUP($A109,KALPit!$A$10:$AY$1193,CE$9,FALSE)-AM109)</f>
        <v>-</v>
      </c>
      <c r="CF109" s="340" t="str">
        <f>IF(AN109="-","-",VLOOKUP($A109,KALPit!$A$10:$AY$1193,CF$9,FALSE)-AN109)</f>
        <v>-</v>
      </c>
      <c r="CG109" s="340" t="str">
        <f>IF(AO109="-","-",VLOOKUP($A109,KALPit!$A$10:$AY$1193,CG$9,FALSE)-AO109)</f>
        <v>-</v>
      </c>
      <c r="CH109" s="340" t="str">
        <f>IF(AP109="-","-",VLOOKUP($A109,KALPit!$A$10:$AY$1193,CH$9,FALSE)-AP109)</f>
        <v>-</v>
      </c>
      <c r="CI109" s="340" t="str">
        <f>IF(AQ109="-","-",VLOOKUP($A109,KALPit!$A$10:$AY$1193,CI$9,FALSE)-AQ109)</f>
        <v>-</v>
      </c>
      <c r="CJ109" s="340" t="str">
        <f>IF(AR109="-","-",VLOOKUP($A109,KALPit!$A$10:$AY$1193,CJ$9,FALSE)-AR109)</f>
        <v>-</v>
      </c>
      <c r="CK109" s="340" t="str">
        <f>IF(AS109="-","-",VLOOKUP($A109,KALPit!$A$10:$AY$1193,CK$9,FALSE)-AS109)</f>
        <v>-</v>
      </c>
      <c r="CL109" s="340" t="str">
        <f>IF(AT109="-","-",VLOOKUP($A109,KALPit!$A$10:$AY$1193,CL$9,FALSE)-AT109)</f>
        <v>-</v>
      </c>
      <c r="CM109" s="339" t="e">
        <f t="shared" si="57"/>
        <v>#N/A</v>
      </c>
    </row>
    <row r="110" spans="1:91" x14ac:dyDescent="0.25">
      <c r="A110" s="339" t="str">
        <f t="shared" si="46"/>
        <v>Miguel Carrión</v>
      </c>
      <c r="B110" s="339"/>
      <c r="C110" s="339"/>
      <c r="D110" s="339" t="str">
        <f t="shared" si="47"/>
        <v>K</v>
      </c>
      <c r="E110" t="s">
        <v>86</v>
      </c>
      <c r="F110" t="s">
        <v>682</v>
      </c>
      <c r="G110" s="339" t="s">
        <v>857</v>
      </c>
      <c r="H110" t="s">
        <v>531</v>
      </c>
      <c r="I110" t="s">
        <v>295</v>
      </c>
      <c r="J110" s="3">
        <v>21</v>
      </c>
      <c r="K110" t="s">
        <v>94</v>
      </c>
      <c r="L110" t="s">
        <v>94</v>
      </c>
      <c r="M110" t="s">
        <v>40</v>
      </c>
      <c r="N110" s="3" t="s">
        <v>40</v>
      </c>
      <c r="O110" t="s">
        <v>214</v>
      </c>
      <c r="P110" t="s">
        <v>214</v>
      </c>
      <c r="Q110" s="3">
        <v>1</v>
      </c>
      <c r="R110">
        <v>2</v>
      </c>
      <c r="S110">
        <v>1</v>
      </c>
      <c r="T110" s="3">
        <v>1</v>
      </c>
      <c r="U110">
        <v>2</v>
      </c>
      <c r="V110">
        <v>1</v>
      </c>
      <c r="W110">
        <v>1</v>
      </c>
      <c r="X110">
        <v>2</v>
      </c>
      <c r="Y110" t="s">
        <v>35</v>
      </c>
      <c r="Z110" t="s">
        <v>35</v>
      </c>
      <c r="AA110" t="s">
        <v>35</v>
      </c>
      <c r="AB110" t="s">
        <v>35</v>
      </c>
      <c r="AC110" t="s">
        <v>35</v>
      </c>
      <c r="AD110" t="s">
        <v>35</v>
      </c>
      <c r="AE110" t="s">
        <v>35</v>
      </c>
      <c r="AF110" t="s">
        <v>35</v>
      </c>
      <c r="AG110" t="s">
        <v>35</v>
      </c>
      <c r="AH110" t="s">
        <v>35</v>
      </c>
      <c r="AI110" t="s">
        <v>35</v>
      </c>
      <c r="AJ110" t="s">
        <v>35</v>
      </c>
      <c r="AK110" t="s">
        <v>35</v>
      </c>
      <c r="AL110" t="s">
        <v>35</v>
      </c>
      <c r="AM110" t="s">
        <v>35</v>
      </c>
      <c r="AN110" t="s">
        <v>35</v>
      </c>
      <c r="AO110" t="s">
        <v>35</v>
      </c>
      <c r="AP110" t="s">
        <v>35</v>
      </c>
      <c r="AQ110" t="s">
        <v>35</v>
      </c>
      <c r="AR110" s="3" t="s">
        <v>35</v>
      </c>
      <c r="AS110" t="s">
        <v>35</v>
      </c>
      <c r="AT110" t="s">
        <v>35</v>
      </c>
      <c r="AU110" s="3" t="s">
        <v>832</v>
      </c>
      <c r="AV110">
        <v>1</v>
      </c>
      <c r="AW110" s="3" t="s">
        <v>453</v>
      </c>
      <c r="AX110" t="s">
        <v>35</v>
      </c>
      <c r="AY110" s="5">
        <v>0</v>
      </c>
      <c r="AZ110" s="6">
        <f t="shared" si="48"/>
        <v>1.5833333333333333</v>
      </c>
      <c r="BA110" s="9" t="str">
        <f t="shared" si="49"/>
        <v>Minors</v>
      </c>
      <c r="BB110" s="9">
        <f t="shared" si="50"/>
        <v>1.5833333333333333</v>
      </c>
      <c r="BC110" s="9" t="str">
        <f t="shared" si="51"/>
        <v>Minors</v>
      </c>
      <c r="BD110" s="9">
        <f t="shared" si="52"/>
        <v>1.5833333333333333</v>
      </c>
      <c r="BE110" s="9" t="str">
        <f t="shared" si="53"/>
        <v>Minors</v>
      </c>
      <c r="BF110" s="77">
        <f t="shared" si="54"/>
        <v>1</v>
      </c>
      <c r="BG110" s="76">
        <f t="shared" si="55"/>
        <v>0</v>
      </c>
      <c r="BH110" s="339" t="str">
        <f t="shared" si="56"/>
        <v/>
      </c>
      <c r="BI110" s="340" t="e">
        <f>IF(Q110="-","-",VLOOKUP($A110,KALPit!$A$10:$AY$1193,BI$9,FALSE)-Q110)</f>
        <v>#N/A</v>
      </c>
      <c r="BJ110" s="340" t="e">
        <f>IF(R110="-","-",VLOOKUP($A110,KALPit!$A$10:$AY$1193,BJ$9,FALSE)-R110)</f>
        <v>#N/A</v>
      </c>
      <c r="BK110" s="340" t="e">
        <f>IF(S110="-","-",VLOOKUP($A110,KALPit!$A$10:$AY$1193,BK$9,FALSE)-S110)</f>
        <v>#N/A</v>
      </c>
      <c r="BL110" s="340" t="e">
        <f>IF(T110="-","-",VLOOKUP($A110,KALPit!$A$10:$AY$1193,BL$9,FALSE)-T110)</f>
        <v>#N/A</v>
      </c>
      <c r="BM110" s="340" t="e">
        <f>IF(U110="-","-",VLOOKUP($A110,KALPit!$A$10:$AY$1193,BM$9,FALSE)-U110)</f>
        <v>#N/A</v>
      </c>
      <c r="BN110" s="340" t="e">
        <f>IF(V110="-","-",VLOOKUP($A110,KALPit!$A$10:$AY$1193,BN$9,FALSE)-V110)</f>
        <v>#N/A</v>
      </c>
      <c r="BO110" s="340" t="e">
        <f>IF(W110="-","-",VLOOKUP($A110,KALPit!$A$10:$AY$1193,BO$9,FALSE)-W110)</f>
        <v>#N/A</v>
      </c>
      <c r="BP110" s="340" t="e">
        <f>IF(X110="-","-",VLOOKUP($A110,KALPit!$A$10:$AY$1193,BP$9,FALSE)-X110)</f>
        <v>#N/A</v>
      </c>
      <c r="BQ110" s="340" t="str">
        <f>IF(Y110="-","-",VLOOKUP($A110,KALPit!$A$10:$AY$1193,BQ$9,FALSE)-Y110)</f>
        <v>-</v>
      </c>
      <c r="BR110" s="340" t="str">
        <f>IF(Z110="-","-",VLOOKUP($A110,KALPit!$A$10:$AY$1193,BR$9,FALSE)-Z110)</f>
        <v>-</v>
      </c>
      <c r="BS110" s="340" t="str">
        <f>IF(AA110="-","-",VLOOKUP($A110,KALPit!$A$10:$AY$1193,BS$9,FALSE)-AA110)</f>
        <v>-</v>
      </c>
      <c r="BT110" s="340" t="str">
        <f>IF(AB110="-","-",VLOOKUP($A110,KALPit!$A$10:$AY$1193,BT$9,FALSE)-AB110)</f>
        <v>-</v>
      </c>
      <c r="BU110" s="340" t="str">
        <f>IF(AC110="-","-",VLOOKUP($A110,KALPit!$A$10:$AY$1193,BU$9,FALSE)-AC110)</f>
        <v>-</v>
      </c>
      <c r="BV110" s="340" t="str">
        <f>IF(AD110="-","-",VLOOKUP($A110,KALPit!$A$10:$AY$1193,BV$9,FALSE)-AD110)</f>
        <v>-</v>
      </c>
      <c r="BW110" s="340" t="str">
        <f>IF(AE110="-","-",VLOOKUP($A110,KALPit!$A$10:$AY$1193,BW$9,FALSE)-AE110)</f>
        <v>-</v>
      </c>
      <c r="BX110" s="340" t="str">
        <f>IF(AF110="-","-",VLOOKUP($A110,KALPit!$A$10:$AY$1193,BX$9,FALSE)-AF110)</f>
        <v>-</v>
      </c>
      <c r="BY110" s="340" t="str">
        <f>IF(AG110="-","-",VLOOKUP($A110,KALPit!$A$10:$AY$1193,BY$9,FALSE)-AG110)</f>
        <v>-</v>
      </c>
      <c r="BZ110" s="340" t="str">
        <f>IF(AH110="-","-",VLOOKUP($A110,KALPit!$A$10:$AY$1193,BZ$9,FALSE)-AH110)</f>
        <v>-</v>
      </c>
      <c r="CA110" s="340" t="str">
        <f>IF(AI110="-","-",VLOOKUP($A110,KALPit!$A$10:$AY$1193,CA$9,FALSE)-AI110)</f>
        <v>-</v>
      </c>
      <c r="CB110" s="340" t="str">
        <f>IF(AJ110="-","-",VLOOKUP($A110,KALPit!$A$10:$AY$1193,CB$9,FALSE)-AJ110)</f>
        <v>-</v>
      </c>
      <c r="CC110" s="340" t="str">
        <f>IF(AK110="-","-",VLOOKUP($A110,KALPit!$A$10:$AY$1193,CC$9,FALSE)-AK110)</f>
        <v>-</v>
      </c>
      <c r="CD110" s="340" t="str">
        <f>IF(AL110="-","-",VLOOKUP($A110,KALPit!$A$10:$AY$1193,CD$9,FALSE)-AL110)</f>
        <v>-</v>
      </c>
      <c r="CE110" s="340" t="str">
        <f>IF(AM110="-","-",VLOOKUP($A110,KALPit!$A$10:$AY$1193,CE$9,FALSE)-AM110)</f>
        <v>-</v>
      </c>
      <c r="CF110" s="340" t="str">
        <f>IF(AN110="-","-",VLOOKUP($A110,KALPit!$A$10:$AY$1193,CF$9,FALSE)-AN110)</f>
        <v>-</v>
      </c>
      <c r="CG110" s="340" t="str">
        <f>IF(AO110="-","-",VLOOKUP($A110,KALPit!$A$10:$AY$1193,CG$9,FALSE)-AO110)</f>
        <v>-</v>
      </c>
      <c r="CH110" s="340" t="str">
        <f>IF(AP110="-","-",VLOOKUP($A110,KALPit!$A$10:$AY$1193,CH$9,FALSE)-AP110)</f>
        <v>-</v>
      </c>
      <c r="CI110" s="340" t="str">
        <f>IF(AQ110="-","-",VLOOKUP($A110,KALPit!$A$10:$AY$1193,CI$9,FALSE)-AQ110)</f>
        <v>-</v>
      </c>
      <c r="CJ110" s="340" t="str">
        <f>IF(AR110="-","-",VLOOKUP($A110,KALPit!$A$10:$AY$1193,CJ$9,FALSE)-AR110)</f>
        <v>-</v>
      </c>
      <c r="CK110" s="340" t="str">
        <f>IF(AS110="-","-",VLOOKUP($A110,KALPit!$A$10:$AY$1193,CK$9,FALSE)-AS110)</f>
        <v>-</v>
      </c>
      <c r="CL110" s="340" t="str">
        <f>IF(AT110="-","-",VLOOKUP($A110,KALPit!$A$10:$AY$1193,CL$9,FALSE)-AT110)</f>
        <v>-</v>
      </c>
      <c r="CM110" s="339" t="e">
        <f t="shared" si="57"/>
        <v>#N/A</v>
      </c>
    </row>
    <row r="111" spans="1:91" x14ac:dyDescent="0.25">
      <c r="A111" s="339" t="str">
        <f t="shared" si="46"/>
        <v>Bernardo Castro</v>
      </c>
      <c r="B111" s="339"/>
      <c r="C111" s="339"/>
      <c r="D111" s="339" t="str">
        <f t="shared" si="47"/>
        <v>K</v>
      </c>
      <c r="E111" t="s">
        <v>82</v>
      </c>
      <c r="F111" t="s">
        <v>567</v>
      </c>
      <c r="G111" s="339" t="s">
        <v>568</v>
      </c>
      <c r="H111" t="s">
        <v>531</v>
      </c>
      <c r="I111" t="s">
        <v>295</v>
      </c>
      <c r="J111" s="3">
        <v>22</v>
      </c>
      <c r="K111" t="s">
        <v>93</v>
      </c>
      <c r="L111" t="s">
        <v>94</v>
      </c>
      <c r="M111" t="s">
        <v>40</v>
      </c>
      <c r="N111" s="3" t="s">
        <v>36</v>
      </c>
      <c r="O111" t="s">
        <v>214</v>
      </c>
      <c r="P111" t="s">
        <v>213</v>
      </c>
      <c r="Q111" s="3">
        <v>1</v>
      </c>
      <c r="R111">
        <v>1</v>
      </c>
      <c r="S111">
        <v>1</v>
      </c>
      <c r="T111" s="3">
        <v>1</v>
      </c>
      <c r="U111">
        <v>1</v>
      </c>
      <c r="V111">
        <v>1</v>
      </c>
      <c r="W111">
        <v>1</v>
      </c>
      <c r="X111">
        <v>1</v>
      </c>
      <c r="Y111" t="s">
        <v>35</v>
      </c>
      <c r="Z111" t="s">
        <v>35</v>
      </c>
      <c r="AA111" t="s">
        <v>35</v>
      </c>
      <c r="AB111" t="s">
        <v>35</v>
      </c>
      <c r="AC111" t="s">
        <v>35</v>
      </c>
      <c r="AD111" t="s">
        <v>35</v>
      </c>
      <c r="AE111" t="s">
        <v>35</v>
      </c>
      <c r="AF111" t="s">
        <v>35</v>
      </c>
      <c r="AG111" t="s">
        <v>35</v>
      </c>
      <c r="AH111" t="s">
        <v>35</v>
      </c>
      <c r="AI111" t="s">
        <v>35</v>
      </c>
      <c r="AJ111" t="s">
        <v>35</v>
      </c>
      <c r="AK111" t="s">
        <v>35</v>
      </c>
      <c r="AL111" t="s">
        <v>35</v>
      </c>
      <c r="AM111" t="s">
        <v>35</v>
      </c>
      <c r="AN111" t="s">
        <v>35</v>
      </c>
      <c r="AO111" t="s">
        <v>35</v>
      </c>
      <c r="AP111" t="s">
        <v>35</v>
      </c>
      <c r="AQ111" t="s">
        <v>35</v>
      </c>
      <c r="AR111" s="3" t="s">
        <v>35</v>
      </c>
      <c r="AS111" t="s">
        <v>35</v>
      </c>
      <c r="AT111" t="s">
        <v>35</v>
      </c>
      <c r="AU111" s="3" t="s">
        <v>832</v>
      </c>
      <c r="AV111">
        <v>1</v>
      </c>
      <c r="AW111" s="3" t="s">
        <v>455</v>
      </c>
      <c r="AX111" t="s">
        <v>35</v>
      </c>
      <c r="AY111" s="5" t="s">
        <v>38</v>
      </c>
      <c r="AZ111" s="6">
        <f t="shared" si="48"/>
        <v>1.25</v>
      </c>
      <c r="BA111" s="9" t="str">
        <f t="shared" si="49"/>
        <v>Minors</v>
      </c>
      <c r="BB111" s="9">
        <f t="shared" si="50"/>
        <v>1.25</v>
      </c>
      <c r="BC111" s="9" t="str">
        <f t="shared" si="51"/>
        <v>Minors</v>
      </c>
      <c r="BD111" s="9">
        <f t="shared" si="52"/>
        <v>1.25</v>
      </c>
      <c r="BE111" s="9" t="str">
        <f t="shared" si="53"/>
        <v>Minors</v>
      </c>
      <c r="BF111" s="77">
        <f t="shared" si="54"/>
        <v>1</v>
      </c>
      <c r="BG111" s="76">
        <f t="shared" si="55"/>
        <v>0</v>
      </c>
      <c r="BH111" s="339" t="str">
        <f t="shared" si="56"/>
        <v/>
      </c>
      <c r="BI111" s="340" t="e">
        <f>IF(Q111="-","-",VLOOKUP($A111,KALPit!$A$10:$AY$1193,BI$9,FALSE)-Q111)</f>
        <v>#N/A</v>
      </c>
      <c r="BJ111" s="340" t="e">
        <f>IF(R111="-","-",VLOOKUP($A111,KALPit!$A$10:$AY$1193,BJ$9,FALSE)-R111)</f>
        <v>#N/A</v>
      </c>
      <c r="BK111" s="340" t="e">
        <f>IF(S111="-","-",VLOOKUP($A111,KALPit!$A$10:$AY$1193,BK$9,FALSE)-S111)</f>
        <v>#N/A</v>
      </c>
      <c r="BL111" s="340" t="e">
        <f>IF(T111="-","-",VLOOKUP($A111,KALPit!$A$10:$AY$1193,BL$9,FALSE)-T111)</f>
        <v>#N/A</v>
      </c>
      <c r="BM111" s="340" t="e">
        <f>IF(U111="-","-",VLOOKUP($A111,KALPit!$A$10:$AY$1193,BM$9,FALSE)-U111)</f>
        <v>#N/A</v>
      </c>
      <c r="BN111" s="340" t="e">
        <f>IF(V111="-","-",VLOOKUP($A111,KALPit!$A$10:$AY$1193,BN$9,FALSE)-V111)</f>
        <v>#N/A</v>
      </c>
      <c r="BO111" s="340" t="e">
        <f>IF(W111="-","-",VLOOKUP($A111,KALPit!$A$10:$AY$1193,BO$9,FALSE)-W111)</f>
        <v>#N/A</v>
      </c>
      <c r="BP111" s="340" t="e">
        <f>IF(X111="-","-",VLOOKUP($A111,KALPit!$A$10:$AY$1193,BP$9,FALSE)-X111)</f>
        <v>#N/A</v>
      </c>
      <c r="BQ111" s="340" t="str">
        <f>IF(Y111="-","-",VLOOKUP($A111,KALPit!$A$10:$AY$1193,BQ$9,FALSE)-Y111)</f>
        <v>-</v>
      </c>
      <c r="BR111" s="340" t="str">
        <f>IF(Z111="-","-",VLOOKUP($A111,KALPit!$A$10:$AY$1193,BR$9,FALSE)-Z111)</f>
        <v>-</v>
      </c>
      <c r="BS111" s="340" t="str">
        <f>IF(AA111="-","-",VLOOKUP($A111,KALPit!$A$10:$AY$1193,BS$9,FALSE)-AA111)</f>
        <v>-</v>
      </c>
      <c r="BT111" s="340" t="str">
        <f>IF(AB111="-","-",VLOOKUP($A111,KALPit!$A$10:$AY$1193,BT$9,FALSE)-AB111)</f>
        <v>-</v>
      </c>
      <c r="BU111" s="340" t="str">
        <f>IF(AC111="-","-",VLOOKUP($A111,KALPit!$A$10:$AY$1193,BU$9,FALSE)-AC111)</f>
        <v>-</v>
      </c>
      <c r="BV111" s="340" t="str">
        <f>IF(AD111="-","-",VLOOKUP($A111,KALPit!$A$10:$AY$1193,BV$9,FALSE)-AD111)</f>
        <v>-</v>
      </c>
      <c r="BW111" s="340" t="str">
        <f>IF(AE111="-","-",VLOOKUP($A111,KALPit!$A$10:$AY$1193,BW$9,FALSE)-AE111)</f>
        <v>-</v>
      </c>
      <c r="BX111" s="340" t="str">
        <f>IF(AF111="-","-",VLOOKUP($A111,KALPit!$A$10:$AY$1193,BX$9,FALSE)-AF111)</f>
        <v>-</v>
      </c>
      <c r="BY111" s="340" t="str">
        <f>IF(AG111="-","-",VLOOKUP($A111,KALPit!$A$10:$AY$1193,BY$9,FALSE)-AG111)</f>
        <v>-</v>
      </c>
      <c r="BZ111" s="340" t="str">
        <f>IF(AH111="-","-",VLOOKUP($A111,KALPit!$A$10:$AY$1193,BZ$9,FALSE)-AH111)</f>
        <v>-</v>
      </c>
      <c r="CA111" s="340" t="str">
        <f>IF(AI111="-","-",VLOOKUP($A111,KALPit!$A$10:$AY$1193,CA$9,FALSE)-AI111)</f>
        <v>-</v>
      </c>
      <c r="CB111" s="340" t="str">
        <f>IF(AJ111="-","-",VLOOKUP($A111,KALPit!$A$10:$AY$1193,CB$9,FALSE)-AJ111)</f>
        <v>-</v>
      </c>
      <c r="CC111" s="340" t="str">
        <f>IF(AK111="-","-",VLOOKUP($A111,KALPit!$A$10:$AY$1193,CC$9,FALSE)-AK111)</f>
        <v>-</v>
      </c>
      <c r="CD111" s="340" t="str">
        <f>IF(AL111="-","-",VLOOKUP($A111,KALPit!$A$10:$AY$1193,CD$9,FALSE)-AL111)</f>
        <v>-</v>
      </c>
      <c r="CE111" s="340" t="str">
        <f>IF(AM111="-","-",VLOOKUP($A111,KALPit!$A$10:$AY$1193,CE$9,FALSE)-AM111)</f>
        <v>-</v>
      </c>
      <c r="CF111" s="340" t="str">
        <f>IF(AN111="-","-",VLOOKUP($A111,KALPit!$A$10:$AY$1193,CF$9,FALSE)-AN111)</f>
        <v>-</v>
      </c>
      <c r="CG111" s="340" t="str">
        <f>IF(AO111="-","-",VLOOKUP($A111,KALPit!$A$10:$AY$1193,CG$9,FALSE)-AO111)</f>
        <v>-</v>
      </c>
      <c r="CH111" s="340" t="str">
        <f>IF(AP111="-","-",VLOOKUP($A111,KALPit!$A$10:$AY$1193,CH$9,FALSE)-AP111)</f>
        <v>-</v>
      </c>
      <c r="CI111" s="340" t="str">
        <f>IF(AQ111="-","-",VLOOKUP($A111,KALPit!$A$10:$AY$1193,CI$9,FALSE)-AQ111)</f>
        <v>-</v>
      </c>
      <c r="CJ111" s="340" t="str">
        <f>IF(AR111="-","-",VLOOKUP($A111,KALPit!$A$10:$AY$1193,CJ$9,FALSE)-AR111)</f>
        <v>-</v>
      </c>
      <c r="CK111" s="340" t="str">
        <f>IF(AS111="-","-",VLOOKUP($A111,KALPit!$A$10:$AY$1193,CK$9,FALSE)-AS111)</f>
        <v>-</v>
      </c>
      <c r="CL111" s="340" t="str">
        <f>IF(AT111="-","-",VLOOKUP($A111,KALPit!$A$10:$AY$1193,CL$9,FALSE)-AT111)</f>
        <v>-</v>
      </c>
      <c r="CM111" s="339" t="e">
        <f t="shared" si="57"/>
        <v>#N/A</v>
      </c>
    </row>
    <row r="112" spans="1:91" x14ac:dyDescent="0.25">
      <c r="A112" s="339" t="str">
        <f t="shared" si="46"/>
        <v>Albert Chávez</v>
      </c>
      <c r="B112" s="339"/>
      <c r="C112" s="339"/>
      <c r="D112" s="339" t="str">
        <f t="shared" si="47"/>
        <v>K</v>
      </c>
      <c r="E112" t="s">
        <v>82</v>
      </c>
      <c r="F112" t="s">
        <v>571</v>
      </c>
      <c r="G112" s="339" t="s">
        <v>572</v>
      </c>
      <c r="H112" t="s">
        <v>533</v>
      </c>
      <c r="I112" t="s">
        <v>199</v>
      </c>
      <c r="J112" s="3">
        <v>25</v>
      </c>
      <c r="K112" t="s">
        <v>94</v>
      </c>
      <c r="L112" t="s">
        <v>94</v>
      </c>
      <c r="M112" t="s">
        <v>40</v>
      </c>
      <c r="N112" s="3" t="s">
        <v>40</v>
      </c>
      <c r="O112" t="s">
        <v>214</v>
      </c>
      <c r="P112" t="s">
        <v>214</v>
      </c>
      <c r="Q112" s="3">
        <v>1</v>
      </c>
      <c r="R112">
        <v>1</v>
      </c>
      <c r="S112">
        <v>1</v>
      </c>
      <c r="T112" s="3">
        <v>1</v>
      </c>
      <c r="U112">
        <v>1</v>
      </c>
      <c r="V112">
        <v>1</v>
      </c>
      <c r="W112">
        <v>1</v>
      </c>
      <c r="X112">
        <v>1</v>
      </c>
      <c r="Y112" t="s">
        <v>35</v>
      </c>
      <c r="Z112" t="s">
        <v>35</v>
      </c>
      <c r="AA112" t="s">
        <v>35</v>
      </c>
      <c r="AB112" t="s">
        <v>35</v>
      </c>
      <c r="AC112" t="s">
        <v>35</v>
      </c>
      <c r="AD112" t="s">
        <v>35</v>
      </c>
      <c r="AE112" t="s">
        <v>35</v>
      </c>
      <c r="AF112" t="s">
        <v>35</v>
      </c>
      <c r="AG112" t="s">
        <v>35</v>
      </c>
      <c r="AH112" t="s">
        <v>35</v>
      </c>
      <c r="AI112" t="s">
        <v>35</v>
      </c>
      <c r="AJ112" t="s">
        <v>35</v>
      </c>
      <c r="AK112" t="s">
        <v>35</v>
      </c>
      <c r="AL112" t="s">
        <v>35</v>
      </c>
      <c r="AM112" t="s">
        <v>35</v>
      </c>
      <c r="AN112" t="s">
        <v>35</v>
      </c>
      <c r="AO112" t="s">
        <v>35</v>
      </c>
      <c r="AP112" t="s">
        <v>35</v>
      </c>
      <c r="AQ112" t="s">
        <v>35</v>
      </c>
      <c r="AR112" s="3" t="s">
        <v>35</v>
      </c>
      <c r="AS112" t="s">
        <v>35</v>
      </c>
      <c r="AT112" t="s">
        <v>35</v>
      </c>
      <c r="AU112" s="3" t="s">
        <v>832</v>
      </c>
      <c r="AV112">
        <v>1</v>
      </c>
      <c r="AW112" s="3" t="s">
        <v>50</v>
      </c>
      <c r="AX112" t="s">
        <v>35</v>
      </c>
      <c r="AY112" s="5">
        <v>0</v>
      </c>
      <c r="AZ112" s="6">
        <f t="shared" si="48"/>
        <v>1.25</v>
      </c>
      <c r="BA112" s="9" t="str">
        <f t="shared" si="49"/>
        <v>Minors</v>
      </c>
      <c r="BB112" s="9">
        <f t="shared" si="50"/>
        <v>1.25</v>
      </c>
      <c r="BC112" s="9" t="str">
        <f t="shared" si="51"/>
        <v>Minors</v>
      </c>
      <c r="BD112" s="9">
        <f t="shared" si="52"/>
        <v>1.25</v>
      </c>
      <c r="BE112" s="9" t="str">
        <f t="shared" si="53"/>
        <v>Minors</v>
      </c>
      <c r="BF112" s="77">
        <f t="shared" si="54"/>
        <v>1</v>
      </c>
      <c r="BG112" s="76">
        <f t="shared" si="55"/>
        <v>0</v>
      </c>
      <c r="BH112" s="339" t="str">
        <f t="shared" si="56"/>
        <v/>
      </c>
      <c r="BI112" s="340" t="e">
        <f>IF(Q112="-","-",VLOOKUP($A112,KALPit!$A$10:$AY$1193,BI$9,FALSE)-Q112)</f>
        <v>#N/A</v>
      </c>
      <c r="BJ112" s="340" t="e">
        <f>IF(R112="-","-",VLOOKUP($A112,KALPit!$A$10:$AY$1193,BJ$9,FALSE)-R112)</f>
        <v>#N/A</v>
      </c>
      <c r="BK112" s="340" t="e">
        <f>IF(S112="-","-",VLOOKUP($A112,KALPit!$A$10:$AY$1193,BK$9,FALSE)-S112)</f>
        <v>#N/A</v>
      </c>
      <c r="BL112" s="340" t="e">
        <f>IF(T112="-","-",VLOOKUP($A112,KALPit!$A$10:$AY$1193,BL$9,FALSE)-T112)</f>
        <v>#N/A</v>
      </c>
      <c r="BM112" s="340" t="e">
        <f>IF(U112="-","-",VLOOKUP($A112,KALPit!$A$10:$AY$1193,BM$9,FALSE)-U112)</f>
        <v>#N/A</v>
      </c>
      <c r="BN112" s="340" t="e">
        <f>IF(V112="-","-",VLOOKUP($A112,KALPit!$A$10:$AY$1193,BN$9,FALSE)-V112)</f>
        <v>#N/A</v>
      </c>
      <c r="BO112" s="340" t="e">
        <f>IF(W112="-","-",VLOOKUP($A112,KALPit!$A$10:$AY$1193,BO$9,FALSE)-W112)</f>
        <v>#N/A</v>
      </c>
      <c r="BP112" s="340" t="e">
        <f>IF(X112="-","-",VLOOKUP($A112,KALPit!$A$10:$AY$1193,BP$9,FALSE)-X112)</f>
        <v>#N/A</v>
      </c>
      <c r="BQ112" s="340" t="str">
        <f>IF(Y112="-","-",VLOOKUP($A112,KALPit!$A$10:$AY$1193,BQ$9,FALSE)-Y112)</f>
        <v>-</v>
      </c>
      <c r="BR112" s="340" t="str">
        <f>IF(Z112="-","-",VLOOKUP($A112,KALPit!$A$10:$AY$1193,BR$9,FALSE)-Z112)</f>
        <v>-</v>
      </c>
      <c r="BS112" s="340" t="str">
        <f>IF(AA112="-","-",VLOOKUP($A112,KALPit!$A$10:$AY$1193,BS$9,FALSE)-AA112)</f>
        <v>-</v>
      </c>
      <c r="BT112" s="340" t="str">
        <f>IF(AB112="-","-",VLOOKUP($A112,KALPit!$A$10:$AY$1193,BT$9,FALSE)-AB112)</f>
        <v>-</v>
      </c>
      <c r="BU112" s="340" t="str">
        <f>IF(AC112="-","-",VLOOKUP($A112,KALPit!$A$10:$AY$1193,BU$9,FALSE)-AC112)</f>
        <v>-</v>
      </c>
      <c r="BV112" s="340" t="str">
        <f>IF(AD112="-","-",VLOOKUP($A112,KALPit!$A$10:$AY$1193,BV$9,FALSE)-AD112)</f>
        <v>-</v>
      </c>
      <c r="BW112" s="340" t="str">
        <f>IF(AE112="-","-",VLOOKUP($A112,KALPit!$A$10:$AY$1193,BW$9,FALSE)-AE112)</f>
        <v>-</v>
      </c>
      <c r="BX112" s="340" t="str">
        <f>IF(AF112="-","-",VLOOKUP($A112,KALPit!$A$10:$AY$1193,BX$9,FALSE)-AF112)</f>
        <v>-</v>
      </c>
      <c r="BY112" s="340" t="str">
        <f>IF(AG112="-","-",VLOOKUP($A112,KALPit!$A$10:$AY$1193,BY$9,FALSE)-AG112)</f>
        <v>-</v>
      </c>
      <c r="BZ112" s="340" t="str">
        <f>IF(AH112="-","-",VLOOKUP($A112,KALPit!$A$10:$AY$1193,BZ$9,FALSE)-AH112)</f>
        <v>-</v>
      </c>
      <c r="CA112" s="340" t="str">
        <f>IF(AI112="-","-",VLOOKUP($A112,KALPit!$A$10:$AY$1193,CA$9,FALSE)-AI112)</f>
        <v>-</v>
      </c>
      <c r="CB112" s="340" t="str">
        <f>IF(AJ112="-","-",VLOOKUP($A112,KALPit!$A$10:$AY$1193,CB$9,FALSE)-AJ112)</f>
        <v>-</v>
      </c>
      <c r="CC112" s="340" t="str">
        <f>IF(AK112="-","-",VLOOKUP($A112,KALPit!$A$10:$AY$1193,CC$9,FALSE)-AK112)</f>
        <v>-</v>
      </c>
      <c r="CD112" s="340" t="str">
        <f>IF(AL112="-","-",VLOOKUP($A112,KALPit!$A$10:$AY$1193,CD$9,FALSE)-AL112)</f>
        <v>-</v>
      </c>
      <c r="CE112" s="340" t="str">
        <f>IF(AM112="-","-",VLOOKUP($A112,KALPit!$A$10:$AY$1193,CE$9,FALSE)-AM112)</f>
        <v>-</v>
      </c>
      <c r="CF112" s="340" t="str">
        <f>IF(AN112="-","-",VLOOKUP($A112,KALPit!$A$10:$AY$1193,CF$9,FALSE)-AN112)</f>
        <v>-</v>
      </c>
      <c r="CG112" s="340" t="str">
        <f>IF(AO112="-","-",VLOOKUP($A112,KALPit!$A$10:$AY$1193,CG$9,FALSE)-AO112)</f>
        <v>-</v>
      </c>
      <c r="CH112" s="340" t="str">
        <f>IF(AP112="-","-",VLOOKUP($A112,KALPit!$A$10:$AY$1193,CH$9,FALSE)-AP112)</f>
        <v>-</v>
      </c>
      <c r="CI112" s="340" t="str">
        <f>IF(AQ112="-","-",VLOOKUP($A112,KALPit!$A$10:$AY$1193,CI$9,FALSE)-AQ112)</f>
        <v>-</v>
      </c>
      <c r="CJ112" s="340" t="str">
        <f>IF(AR112="-","-",VLOOKUP($A112,KALPit!$A$10:$AY$1193,CJ$9,FALSE)-AR112)</f>
        <v>-</v>
      </c>
      <c r="CK112" s="340" t="str">
        <f>IF(AS112="-","-",VLOOKUP($A112,KALPit!$A$10:$AY$1193,CK$9,FALSE)-AS112)</f>
        <v>-</v>
      </c>
      <c r="CL112" s="340" t="str">
        <f>IF(AT112="-","-",VLOOKUP($A112,KALPit!$A$10:$AY$1193,CL$9,FALSE)-AT112)</f>
        <v>-</v>
      </c>
      <c r="CM112" s="339" t="e">
        <f t="shared" si="57"/>
        <v>#N/A</v>
      </c>
    </row>
    <row r="113" spans="1:91" x14ac:dyDescent="0.25">
      <c r="A113" s="339" t="str">
        <f t="shared" si="46"/>
        <v>Chong-chin Chong</v>
      </c>
      <c r="B113" s="339"/>
      <c r="C113" s="339"/>
      <c r="D113" s="339" t="str">
        <f t="shared" si="47"/>
        <v>K</v>
      </c>
      <c r="E113" t="s">
        <v>82</v>
      </c>
      <c r="F113" t="s">
        <v>574</v>
      </c>
      <c r="G113" s="339" t="s">
        <v>575</v>
      </c>
      <c r="H113" t="s">
        <v>553</v>
      </c>
      <c r="I113" t="s">
        <v>200</v>
      </c>
      <c r="J113" s="3">
        <v>21</v>
      </c>
      <c r="K113" t="s">
        <v>94</v>
      </c>
      <c r="L113" t="s">
        <v>94</v>
      </c>
      <c r="M113" t="s">
        <v>40</v>
      </c>
      <c r="N113" s="3" t="s">
        <v>36</v>
      </c>
      <c r="O113" t="s">
        <v>215</v>
      </c>
      <c r="P113" t="s">
        <v>214</v>
      </c>
      <c r="Q113" s="3">
        <v>1</v>
      </c>
      <c r="R113">
        <v>1</v>
      </c>
      <c r="S113">
        <v>1</v>
      </c>
      <c r="T113" s="3">
        <v>1</v>
      </c>
      <c r="U113">
        <v>2</v>
      </c>
      <c r="V113">
        <v>1</v>
      </c>
      <c r="W113">
        <v>1</v>
      </c>
      <c r="X113">
        <v>1</v>
      </c>
      <c r="Y113" t="s">
        <v>35</v>
      </c>
      <c r="Z113" t="s">
        <v>35</v>
      </c>
      <c r="AA113" t="s">
        <v>35</v>
      </c>
      <c r="AB113" t="s">
        <v>35</v>
      </c>
      <c r="AC113" t="s">
        <v>35</v>
      </c>
      <c r="AD113" t="s">
        <v>35</v>
      </c>
      <c r="AE113" t="s">
        <v>35</v>
      </c>
      <c r="AF113" t="s">
        <v>35</v>
      </c>
      <c r="AG113" t="s">
        <v>35</v>
      </c>
      <c r="AH113" t="s">
        <v>35</v>
      </c>
      <c r="AI113" t="s">
        <v>35</v>
      </c>
      <c r="AJ113" t="s">
        <v>35</v>
      </c>
      <c r="AK113" t="s">
        <v>35</v>
      </c>
      <c r="AL113" t="s">
        <v>35</v>
      </c>
      <c r="AM113" t="s">
        <v>35</v>
      </c>
      <c r="AN113" t="s">
        <v>35</v>
      </c>
      <c r="AO113" t="s">
        <v>35</v>
      </c>
      <c r="AP113" t="s">
        <v>35</v>
      </c>
      <c r="AQ113" t="s">
        <v>35</v>
      </c>
      <c r="AR113" s="3" t="s">
        <v>35</v>
      </c>
      <c r="AS113" t="s">
        <v>35</v>
      </c>
      <c r="AT113" t="s">
        <v>35</v>
      </c>
      <c r="AU113" s="3" t="s">
        <v>832</v>
      </c>
      <c r="AV113">
        <v>1</v>
      </c>
      <c r="AW113" s="3" t="s">
        <v>50</v>
      </c>
      <c r="AX113" t="s">
        <v>35</v>
      </c>
      <c r="AY113" s="5" t="s">
        <v>38</v>
      </c>
      <c r="AZ113" s="6">
        <f t="shared" si="48"/>
        <v>1.25</v>
      </c>
      <c r="BA113" s="9" t="str">
        <f t="shared" si="49"/>
        <v>Minors</v>
      </c>
      <c r="BB113" s="9">
        <f t="shared" si="50"/>
        <v>1.5833333333333333</v>
      </c>
      <c r="BC113" s="9" t="str">
        <f t="shared" si="51"/>
        <v>Minors</v>
      </c>
      <c r="BD113" s="9">
        <f t="shared" si="52"/>
        <v>1.5833333333333333</v>
      </c>
      <c r="BE113" s="9" t="str">
        <f t="shared" si="53"/>
        <v>Minors</v>
      </c>
      <c r="BF113" s="77">
        <f t="shared" si="54"/>
        <v>1</v>
      </c>
      <c r="BG113" s="76">
        <f t="shared" si="55"/>
        <v>0</v>
      </c>
      <c r="BH113" s="339" t="str">
        <f t="shared" si="56"/>
        <v/>
      </c>
      <c r="BI113" s="340" t="e">
        <f>IF(Q113="-","-",VLOOKUP($A113,KALPit!$A$10:$AY$1193,BI$9,FALSE)-Q113)</f>
        <v>#N/A</v>
      </c>
      <c r="BJ113" s="340" t="e">
        <f>IF(R113="-","-",VLOOKUP($A113,KALPit!$A$10:$AY$1193,BJ$9,FALSE)-R113)</f>
        <v>#N/A</v>
      </c>
      <c r="BK113" s="340" t="e">
        <f>IF(S113="-","-",VLOOKUP($A113,KALPit!$A$10:$AY$1193,BK$9,FALSE)-S113)</f>
        <v>#N/A</v>
      </c>
      <c r="BL113" s="340" t="e">
        <f>IF(T113="-","-",VLOOKUP($A113,KALPit!$A$10:$AY$1193,BL$9,FALSE)-T113)</f>
        <v>#N/A</v>
      </c>
      <c r="BM113" s="340" t="e">
        <f>IF(U113="-","-",VLOOKUP($A113,KALPit!$A$10:$AY$1193,BM$9,FALSE)-U113)</f>
        <v>#N/A</v>
      </c>
      <c r="BN113" s="340" t="e">
        <f>IF(V113="-","-",VLOOKUP($A113,KALPit!$A$10:$AY$1193,BN$9,FALSE)-V113)</f>
        <v>#N/A</v>
      </c>
      <c r="BO113" s="340" t="e">
        <f>IF(W113="-","-",VLOOKUP($A113,KALPit!$A$10:$AY$1193,BO$9,FALSE)-W113)</f>
        <v>#N/A</v>
      </c>
      <c r="BP113" s="340" t="e">
        <f>IF(X113="-","-",VLOOKUP($A113,KALPit!$A$10:$AY$1193,BP$9,FALSE)-X113)</f>
        <v>#N/A</v>
      </c>
      <c r="BQ113" s="340" t="str">
        <f>IF(Y113="-","-",VLOOKUP($A113,KALPit!$A$10:$AY$1193,BQ$9,FALSE)-Y113)</f>
        <v>-</v>
      </c>
      <c r="BR113" s="340" t="str">
        <f>IF(Z113="-","-",VLOOKUP($A113,KALPit!$A$10:$AY$1193,BR$9,FALSE)-Z113)</f>
        <v>-</v>
      </c>
      <c r="BS113" s="340" t="str">
        <f>IF(AA113="-","-",VLOOKUP($A113,KALPit!$A$10:$AY$1193,BS$9,FALSE)-AA113)</f>
        <v>-</v>
      </c>
      <c r="BT113" s="340" t="str">
        <f>IF(AB113="-","-",VLOOKUP($A113,KALPit!$A$10:$AY$1193,BT$9,FALSE)-AB113)</f>
        <v>-</v>
      </c>
      <c r="BU113" s="340" t="str">
        <f>IF(AC113="-","-",VLOOKUP($A113,KALPit!$A$10:$AY$1193,BU$9,FALSE)-AC113)</f>
        <v>-</v>
      </c>
      <c r="BV113" s="340" t="str">
        <f>IF(AD113="-","-",VLOOKUP($A113,KALPit!$A$10:$AY$1193,BV$9,FALSE)-AD113)</f>
        <v>-</v>
      </c>
      <c r="BW113" s="340" t="str">
        <f>IF(AE113="-","-",VLOOKUP($A113,KALPit!$A$10:$AY$1193,BW$9,FALSE)-AE113)</f>
        <v>-</v>
      </c>
      <c r="BX113" s="340" t="str">
        <f>IF(AF113="-","-",VLOOKUP($A113,KALPit!$A$10:$AY$1193,BX$9,FALSE)-AF113)</f>
        <v>-</v>
      </c>
      <c r="BY113" s="340" t="str">
        <f>IF(AG113="-","-",VLOOKUP($A113,KALPit!$A$10:$AY$1193,BY$9,FALSE)-AG113)</f>
        <v>-</v>
      </c>
      <c r="BZ113" s="340" t="str">
        <f>IF(AH113="-","-",VLOOKUP($A113,KALPit!$A$10:$AY$1193,BZ$9,FALSE)-AH113)</f>
        <v>-</v>
      </c>
      <c r="CA113" s="340" t="str">
        <f>IF(AI113="-","-",VLOOKUP($A113,KALPit!$A$10:$AY$1193,CA$9,FALSE)-AI113)</f>
        <v>-</v>
      </c>
      <c r="CB113" s="340" t="str">
        <f>IF(AJ113="-","-",VLOOKUP($A113,KALPit!$A$10:$AY$1193,CB$9,FALSE)-AJ113)</f>
        <v>-</v>
      </c>
      <c r="CC113" s="340" t="str">
        <f>IF(AK113="-","-",VLOOKUP($A113,KALPit!$A$10:$AY$1193,CC$9,FALSE)-AK113)</f>
        <v>-</v>
      </c>
      <c r="CD113" s="340" t="str">
        <f>IF(AL113="-","-",VLOOKUP($A113,KALPit!$A$10:$AY$1193,CD$9,FALSE)-AL113)</f>
        <v>-</v>
      </c>
      <c r="CE113" s="340" t="str">
        <f>IF(AM113="-","-",VLOOKUP($A113,KALPit!$A$10:$AY$1193,CE$9,FALSE)-AM113)</f>
        <v>-</v>
      </c>
      <c r="CF113" s="340" t="str">
        <f>IF(AN113="-","-",VLOOKUP($A113,KALPit!$A$10:$AY$1193,CF$9,FALSE)-AN113)</f>
        <v>-</v>
      </c>
      <c r="CG113" s="340" t="str">
        <f>IF(AO113="-","-",VLOOKUP($A113,KALPit!$A$10:$AY$1193,CG$9,FALSE)-AO113)</f>
        <v>-</v>
      </c>
      <c r="CH113" s="340" t="str">
        <f>IF(AP113="-","-",VLOOKUP($A113,KALPit!$A$10:$AY$1193,CH$9,FALSE)-AP113)</f>
        <v>-</v>
      </c>
      <c r="CI113" s="340" t="str">
        <f>IF(AQ113="-","-",VLOOKUP($A113,KALPit!$A$10:$AY$1193,CI$9,FALSE)-AQ113)</f>
        <v>-</v>
      </c>
      <c r="CJ113" s="340" t="str">
        <f>IF(AR113="-","-",VLOOKUP($A113,KALPit!$A$10:$AY$1193,CJ$9,FALSE)-AR113)</f>
        <v>-</v>
      </c>
      <c r="CK113" s="340" t="str">
        <f>IF(AS113="-","-",VLOOKUP($A113,KALPit!$A$10:$AY$1193,CK$9,FALSE)-AS113)</f>
        <v>-</v>
      </c>
      <c r="CL113" s="340" t="str">
        <f>IF(AT113="-","-",VLOOKUP($A113,KALPit!$A$10:$AY$1193,CL$9,FALSE)-AT113)</f>
        <v>-</v>
      </c>
      <c r="CM113" s="339" t="e">
        <f t="shared" si="57"/>
        <v>#N/A</v>
      </c>
    </row>
    <row r="114" spans="1:91" x14ac:dyDescent="0.25">
      <c r="A114" s="339" t="str">
        <f t="shared" si="46"/>
        <v>Tomás Cisneros</v>
      </c>
      <c r="B114" s="339"/>
      <c r="C114" s="339"/>
      <c r="D114" s="339" t="str">
        <f t="shared" si="47"/>
        <v>K</v>
      </c>
      <c r="E114" t="s">
        <v>82</v>
      </c>
      <c r="F114" t="s">
        <v>491</v>
      </c>
      <c r="G114" s="339" t="s">
        <v>492</v>
      </c>
      <c r="H114" t="s">
        <v>468</v>
      </c>
      <c r="I114" t="s">
        <v>469</v>
      </c>
      <c r="J114" s="3">
        <v>26</v>
      </c>
      <c r="K114" t="s">
        <v>93</v>
      </c>
      <c r="L114" t="s">
        <v>94</v>
      </c>
      <c r="M114" t="s">
        <v>36</v>
      </c>
      <c r="N114" s="3" t="s">
        <v>36</v>
      </c>
      <c r="O114" t="s">
        <v>215</v>
      </c>
      <c r="P114" t="s">
        <v>213</v>
      </c>
      <c r="Q114" s="3">
        <v>1</v>
      </c>
      <c r="R114">
        <v>1</v>
      </c>
      <c r="S114">
        <v>1</v>
      </c>
      <c r="T114" s="3">
        <v>1</v>
      </c>
      <c r="U114">
        <v>1</v>
      </c>
      <c r="V114">
        <v>1</v>
      </c>
      <c r="W114">
        <v>1</v>
      </c>
      <c r="X114">
        <v>1</v>
      </c>
      <c r="Y114" t="s">
        <v>35</v>
      </c>
      <c r="Z114" t="s">
        <v>35</v>
      </c>
      <c r="AA114" t="s">
        <v>35</v>
      </c>
      <c r="AB114" t="s">
        <v>35</v>
      </c>
      <c r="AC114" t="s">
        <v>35</v>
      </c>
      <c r="AD114" t="s">
        <v>35</v>
      </c>
      <c r="AE114" t="s">
        <v>35</v>
      </c>
      <c r="AF114" t="s">
        <v>35</v>
      </c>
      <c r="AG114" t="s">
        <v>35</v>
      </c>
      <c r="AH114" t="s">
        <v>35</v>
      </c>
      <c r="AI114" t="s">
        <v>35</v>
      </c>
      <c r="AJ114" t="s">
        <v>35</v>
      </c>
      <c r="AK114" t="s">
        <v>35</v>
      </c>
      <c r="AL114" t="s">
        <v>35</v>
      </c>
      <c r="AM114" t="s">
        <v>35</v>
      </c>
      <c r="AN114" t="s">
        <v>35</v>
      </c>
      <c r="AO114" t="s">
        <v>35</v>
      </c>
      <c r="AP114" t="s">
        <v>35</v>
      </c>
      <c r="AQ114" t="s">
        <v>35</v>
      </c>
      <c r="AR114" s="3" t="s">
        <v>35</v>
      </c>
      <c r="AS114" t="s">
        <v>35</v>
      </c>
      <c r="AT114" t="s">
        <v>35</v>
      </c>
      <c r="AU114" s="3" t="s">
        <v>832</v>
      </c>
      <c r="AV114">
        <v>1</v>
      </c>
      <c r="AW114" s="3" t="s">
        <v>50</v>
      </c>
      <c r="AX114">
        <v>510000</v>
      </c>
      <c r="AY114" s="5" t="s">
        <v>38</v>
      </c>
      <c r="AZ114" s="6">
        <f t="shared" si="48"/>
        <v>1.25</v>
      </c>
      <c r="BA114" s="9" t="str">
        <f t="shared" si="49"/>
        <v>Minors</v>
      </c>
      <c r="BB114" s="9">
        <f t="shared" si="50"/>
        <v>1.25</v>
      </c>
      <c r="BC114" s="9" t="str">
        <f t="shared" si="51"/>
        <v>Minors</v>
      </c>
      <c r="BD114" s="9">
        <f t="shared" si="52"/>
        <v>1.25</v>
      </c>
      <c r="BE114" s="9" t="str">
        <f t="shared" si="53"/>
        <v>Minors</v>
      </c>
      <c r="BF114" s="77">
        <f t="shared" si="54"/>
        <v>1</v>
      </c>
      <c r="BG114" s="76">
        <f t="shared" si="55"/>
        <v>0</v>
      </c>
      <c r="BH114" s="339" t="str">
        <f t="shared" si="56"/>
        <v/>
      </c>
      <c r="BI114" s="340" t="e">
        <f>IF(Q114="-","-",VLOOKUP($A114,KALPit!$A$10:$AY$1193,BI$9,FALSE)-Q114)</f>
        <v>#N/A</v>
      </c>
      <c r="BJ114" s="340" t="e">
        <f>IF(R114="-","-",VLOOKUP($A114,KALPit!$A$10:$AY$1193,BJ$9,FALSE)-R114)</f>
        <v>#N/A</v>
      </c>
      <c r="BK114" s="340" t="e">
        <f>IF(S114="-","-",VLOOKUP($A114,KALPit!$A$10:$AY$1193,BK$9,FALSE)-S114)</f>
        <v>#N/A</v>
      </c>
      <c r="BL114" s="340" t="e">
        <f>IF(T114="-","-",VLOOKUP($A114,KALPit!$A$10:$AY$1193,BL$9,FALSE)-T114)</f>
        <v>#N/A</v>
      </c>
      <c r="BM114" s="340" t="e">
        <f>IF(U114="-","-",VLOOKUP($A114,KALPit!$A$10:$AY$1193,BM$9,FALSE)-U114)</f>
        <v>#N/A</v>
      </c>
      <c r="BN114" s="340" t="e">
        <f>IF(V114="-","-",VLOOKUP($A114,KALPit!$A$10:$AY$1193,BN$9,FALSE)-V114)</f>
        <v>#N/A</v>
      </c>
      <c r="BO114" s="340" t="e">
        <f>IF(W114="-","-",VLOOKUP($A114,KALPit!$A$10:$AY$1193,BO$9,FALSE)-W114)</f>
        <v>#N/A</v>
      </c>
      <c r="BP114" s="340" t="e">
        <f>IF(X114="-","-",VLOOKUP($A114,KALPit!$A$10:$AY$1193,BP$9,FALSE)-X114)</f>
        <v>#N/A</v>
      </c>
      <c r="BQ114" s="340" t="str">
        <f>IF(Y114="-","-",VLOOKUP($A114,KALPit!$A$10:$AY$1193,BQ$9,FALSE)-Y114)</f>
        <v>-</v>
      </c>
      <c r="BR114" s="340" t="str">
        <f>IF(Z114="-","-",VLOOKUP($A114,KALPit!$A$10:$AY$1193,BR$9,FALSE)-Z114)</f>
        <v>-</v>
      </c>
      <c r="BS114" s="340" t="str">
        <f>IF(AA114="-","-",VLOOKUP($A114,KALPit!$A$10:$AY$1193,BS$9,FALSE)-AA114)</f>
        <v>-</v>
      </c>
      <c r="BT114" s="340" t="str">
        <f>IF(AB114="-","-",VLOOKUP($A114,KALPit!$A$10:$AY$1193,BT$9,FALSE)-AB114)</f>
        <v>-</v>
      </c>
      <c r="BU114" s="340" t="str">
        <f>IF(AC114="-","-",VLOOKUP($A114,KALPit!$A$10:$AY$1193,BU$9,FALSE)-AC114)</f>
        <v>-</v>
      </c>
      <c r="BV114" s="340" t="str">
        <f>IF(AD114="-","-",VLOOKUP($A114,KALPit!$A$10:$AY$1193,BV$9,FALSE)-AD114)</f>
        <v>-</v>
      </c>
      <c r="BW114" s="340" t="str">
        <f>IF(AE114="-","-",VLOOKUP($A114,KALPit!$A$10:$AY$1193,BW$9,FALSE)-AE114)</f>
        <v>-</v>
      </c>
      <c r="BX114" s="340" t="str">
        <f>IF(AF114="-","-",VLOOKUP($A114,KALPit!$A$10:$AY$1193,BX$9,FALSE)-AF114)</f>
        <v>-</v>
      </c>
      <c r="BY114" s="340" t="str">
        <f>IF(AG114="-","-",VLOOKUP($A114,KALPit!$A$10:$AY$1193,BY$9,FALSE)-AG114)</f>
        <v>-</v>
      </c>
      <c r="BZ114" s="340" t="str">
        <f>IF(AH114="-","-",VLOOKUP($A114,KALPit!$A$10:$AY$1193,BZ$9,FALSE)-AH114)</f>
        <v>-</v>
      </c>
      <c r="CA114" s="340" t="str">
        <f>IF(AI114="-","-",VLOOKUP($A114,KALPit!$A$10:$AY$1193,CA$9,FALSE)-AI114)</f>
        <v>-</v>
      </c>
      <c r="CB114" s="340" t="str">
        <f>IF(AJ114="-","-",VLOOKUP($A114,KALPit!$A$10:$AY$1193,CB$9,FALSE)-AJ114)</f>
        <v>-</v>
      </c>
      <c r="CC114" s="340" t="str">
        <f>IF(AK114="-","-",VLOOKUP($A114,KALPit!$A$10:$AY$1193,CC$9,FALSE)-AK114)</f>
        <v>-</v>
      </c>
      <c r="CD114" s="340" t="str">
        <f>IF(AL114="-","-",VLOOKUP($A114,KALPit!$A$10:$AY$1193,CD$9,FALSE)-AL114)</f>
        <v>-</v>
      </c>
      <c r="CE114" s="340" t="str">
        <f>IF(AM114="-","-",VLOOKUP($A114,KALPit!$A$10:$AY$1193,CE$9,FALSE)-AM114)</f>
        <v>-</v>
      </c>
      <c r="CF114" s="340" t="str">
        <f>IF(AN114="-","-",VLOOKUP($A114,KALPit!$A$10:$AY$1193,CF$9,FALSE)-AN114)</f>
        <v>-</v>
      </c>
      <c r="CG114" s="340" t="str">
        <f>IF(AO114="-","-",VLOOKUP($A114,KALPit!$A$10:$AY$1193,CG$9,FALSE)-AO114)</f>
        <v>-</v>
      </c>
      <c r="CH114" s="340" t="str">
        <f>IF(AP114="-","-",VLOOKUP($A114,KALPit!$A$10:$AY$1193,CH$9,FALSE)-AP114)</f>
        <v>-</v>
      </c>
      <c r="CI114" s="340" t="str">
        <f>IF(AQ114="-","-",VLOOKUP($A114,KALPit!$A$10:$AY$1193,CI$9,FALSE)-AQ114)</f>
        <v>-</v>
      </c>
      <c r="CJ114" s="340" t="str">
        <f>IF(AR114="-","-",VLOOKUP($A114,KALPit!$A$10:$AY$1193,CJ$9,FALSE)-AR114)</f>
        <v>-</v>
      </c>
      <c r="CK114" s="340" t="str">
        <f>IF(AS114="-","-",VLOOKUP($A114,KALPit!$A$10:$AY$1193,CK$9,FALSE)-AS114)</f>
        <v>-</v>
      </c>
      <c r="CL114" s="340" t="str">
        <f>IF(AT114="-","-",VLOOKUP($A114,KALPit!$A$10:$AY$1193,CL$9,FALSE)-AT114)</f>
        <v>-</v>
      </c>
      <c r="CM114" s="339" t="e">
        <f t="shared" si="57"/>
        <v>#N/A</v>
      </c>
    </row>
    <row r="115" spans="1:91" x14ac:dyDescent="0.25">
      <c r="A115" s="339" t="str">
        <f t="shared" si="46"/>
        <v>Alastair Clewes</v>
      </c>
      <c r="B115" s="339"/>
      <c r="C115" s="339"/>
      <c r="D115" s="339" t="str">
        <f t="shared" si="47"/>
        <v>K</v>
      </c>
      <c r="E115" t="s">
        <v>82</v>
      </c>
      <c r="F115" t="s">
        <v>576</v>
      </c>
      <c r="G115" s="339" t="s">
        <v>577</v>
      </c>
      <c r="H115" t="s">
        <v>468</v>
      </c>
      <c r="I115" t="s">
        <v>18</v>
      </c>
      <c r="J115" s="3">
        <v>19</v>
      </c>
      <c r="K115" t="s">
        <v>94</v>
      </c>
      <c r="L115" t="s">
        <v>94</v>
      </c>
      <c r="M115" t="s">
        <v>40</v>
      </c>
      <c r="N115" s="3" t="s">
        <v>40</v>
      </c>
      <c r="O115" t="s">
        <v>215</v>
      </c>
      <c r="P115" t="s">
        <v>214</v>
      </c>
      <c r="Q115" s="3">
        <v>1</v>
      </c>
      <c r="R115">
        <v>2</v>
      </c>
      <c r="S115">
        <v>1</v>
      </c>
      <c r="T115" s="3">
        <v>1</v>
      </c>
      <c r="U115">
        <v>2</v>
      </c>
      <c r="V115">
        <v>1</v>
      </c>
      <c r="W115">
        <v>1</v>
      </c>
      <c r="X115">
        <v>1</v>
      </c>
      <c r="Y115" t="s">
        <v>35</v>
      </c>
      <c r="Z115" t="s">
        <v>35</v>
      </c>
      <c r="AA115" t="s">
        <v>35</v>
      </c>
      <c r="AB115" t="s">
        <v>35</v>
      </c>
      <c r="AC115" t="s">
        <v>35</v>
      </c>
      <c r="AD115" t="s">
        <v>35</v>
      </c>
      <c r="AE115" t="s">
        <v>35</v>
      </c>
      <c r="AF115" t="s">
        <v>35</v>
      </c>
      <c r="AG115" t="s">
        <v>35</v>
      </c>
      <c r="AH115" t="s">
        <v>35</v>
      </c>
      <c r="AI115" t="s">
        <v>35</v>
      </c>
      <c r="AJ115" t="s">
        <v>35</v>
      </c>
      <c r="AK115" t="s">
        <v>35</v>
      </c>
      <c r="AL115" t="s">
        <v>35</v>
      </c>
      <c r="AM115" t="s">
        <v>35</v>
      </c>
      <c r="AN115" t="s">
        <v>35</v>
      </c>
      <c r="AO115" t="s">
        <v>35</v>
      </c>
      <c r="AP115" t="s">
        <v>35</v>
      </c>
      <c r="AQ115" t="s">
        <v>35</v>
      </c>
      <c r="AR115" s="3" t="s">
        <v>35</v>
      </c>
      <c r="AS115" t="s">
        <v>35</v>
      </c>
      <c r="AT115" t="s">
        <v>35</v>
      </c>
      <c r="AU115" s="3" t="s">
        <v>832</v>
      </c>
      <c r="AV115">
        <v>1</v>
      </c>
      <c r="AW115" s="3" t="s">
        <v>50</v>
      </c>
      <c r="AX115" t="s">
        <v>35</v>
      </c>
      <c r="AY115" s="5">
        <v>0</v>
      </c>
      <c r="AZ115" s="6">
        <f t="shared" si="48"/>
        <v>1.5833333333333333</v>
      </c>
      <c r="BA115" s="9" t="str">
        <f t="shared" si="49"/>
        <v>Minors</v>
      </c>
      <c r="BB115" s="9">
        <f t="shared" si="50"/>
        <v>1.5833333333333333</v>
      </c>
      <c r="BC115" s="9" t="str">
        <f t="shared" si="51"/>
        <v>Minors</v>
      </c>
      <c r="BD115" s="9">
        <f t="shared" si="52"/>
        <v>1.5833333333333333</v>
      </c>
      <c r="BE115" s="9" t="str">
        <f t="shared" si="53"/>
        <v>Minors</v>
      </c>
      <c r="BF115" s="77">
        <f t="shared" si="54"/>
        <v>1</v>
      </c>
      <c r="BG115" s="76">
        <f t="shared" si="55"/>
        <v>0</v>
      </c>
      <c r="BH115" s="339" t="str">
        <f t="shared" si="56"/>
        <v/>
      </c>
      <c r="BI115" s="340" t="e">
        <f>IF(Q115="-","-",VLOOKUP($A115,KALPit!$A$10:$AY$1193,BI$9,FALSE)-Q115)</f>
        <v>#N/A</v>
      </c>
      <c r="BJ115" s="340" t="e">
        <f>IF(R115="-","-",VLOOKUP($A115,KALPit!$A$10:$AY$1193,BJ$9,FALSE)-R115)</f>
        <v>#N/A</v>
      </c>
      <c r="BK115" s="340" t="e">
        <f>IF(S115="-","-",VLOOKUP($A115,KALPit!$A$10:$AY$1193,BK$9,FALSE)-S115)</f>
        <v>#N/A</v>
      </c>
      <c r="BL115" s="340" t="e">
        <f>IF(T115="-","-",VLOOKUP($A115,KALPit!$A$10:$AY$1193,BL$9,FALSE)-T115)</f>
        <v>#N/A</v>
      </c>
      <c r="BM115" s="340" t="e">
        <f>IF(U115="-","-",VLOOKUP($A115,KALPit!$A$10:$AY$1193,BM$9,FALSE)-U115)</f>
        <v>#N/A</v>
      </c>
      <c r="BN115" s="340" t="e">
        <f>IF(V115="-","-",VLOOKUP($A115,KALPit!$A$10:$AY$1193,BN$9,FALSE)-V115)</f>
        <v>#N/A</v>
      </c>
      <c r="BO115" s="340" t="e">
        <f>IF(W115="-","-",VLOOKUP($A115,KALPit!$A$10:$AY$1193,BO$9,FALSE)-W115)</f>
        <v>#N/A</v>
      </c>
      <c r="BP115" s="340" t="e">
        <f>IF(X115="-","-",VLOOKUP($A115,KALPit!$A$10:$AY$1193,BP$9,FALSE)-X115)</f>
        <v>#N/A</v>
      </c>
      <c r="BQ115" s="340" t="str">
        <f>IF(Y115="-","-",VLOOKUP($A115,KALPit!$A$10:$AY$1193,BQ$9,FALSE)-Y115)</f>
        <v>-</v>
      </c>
      <c r="BR115" s="340" t="str">
        <f>IF(Z115="-","-",VLOOKUP($A115,KALPit!$A$10:$AY$1193,BR$9,FALSE)-Z115)</f>
        <v>-</v>
      </c>
      <c r="BS115" s="340" t="str">
        <f>IF(AA115="-","-",VLOOKUP($A115,KALPit!$A$10:$AY$1193,BS$9,FALSE)-AA115)</f>
        <v>-</v>
      </c>
      <c r="BT115" s="340" t="str">
        <f>IF(AB115="-","-",VLOOKUP($A115,KALPit!$A$10:$AY$1193,BT$9,FALSE)-AB115)</f>
        <v>-</v>
      </c>
      <c r="BU115" s="340" t="str">
        <f>IF(AC115="-","-",VLOOKUP($A115,KALPit!$A$10:$AY$1193,BU$9,FALSE)-AC115)</f>
        <v>-</v>
      </c>
      <c r="BV115" s="340" t="str">
        <f>IF(AD115="-","-",VLOOKUP($A115,KALPit!$A$10:$AY$1193,BV$9,FALSE)-AD115)</f>
        <v>-</v>
      </c>
      <c r="BW115" s="340" t="str">
        <f>IF(AE115="-","-",VLOOKUP($A115,KALPit!$A$10:$AY$1193,BW$9,FALSE)-AE115)</f>
        <v>-</v>
      </c>
      <c r="BX115" s="340" t="str">
        <f>IF(AF115="-","-",VLOOKUP($A115,KALPit!$A$10:$AY$1193,BX$9,FALSE)-AF115)</f>
        <v>-</v>
      </c>
      <c r="BY115" s="340" t="str">
        <f>IF(AG115="-","-",VLOOKUP($A115,KALPit!$A$10:$AY$1193,BY$9,FALSE)-AG115)</f>
        <v>-</v>
      </c>
      <c r="BZ115" s="340" t="str">
        <f>IF(AH115="-","-",VLOOKUP($A115,KALPit!$A$10:$AY$1193,BZ$9,FALSE)-AH115)</f>
        <v>-</v>
      </c>
      <c r="CA115" s="340" t="str">
        <f>IF(AI115="-","-",VLOOKUP($A115,KALPit!$A$10:$AY$1193,CA$9,FALSE)-AI115)</f>
        <v>-</v>
      </c>
      <c r="CB115" s="340" t="str">
        <f>IF(AJ115="-","-",VLOOKUP($A115,KALPit!$A$10:$AY$1193,CB$9,FALSE)-AJ115)</f>
        <v>-</v>
      </c>
      <c r="CC115" s="340" t="str">
        <f>IF(AK115="-","-",VLOOKUP($A115,KALPit!$A$10:$AY$1193,CC$9,FALSE)-AK115)</f>
        <v>-</v>
      </c>
      <c r="CD115" s="340" t="str">
        <f>IF(AL115="-","-",VLOOKUP($A115,KALPit!$A$10:$AY$1193,CD$9,FALSE)-AL115)</f>
        <v>-</v>
      </c>
      <c r="CE115" s="340" t="str">
        <f>IF(AM115="-","-",VLOOKUP($A115,KALPit!$A$10:$AY$1193,CE$9,FALSE)-AM115)</f>
        <v>-</v>
      </c>
      <c r="CF115" s="340" t="str">
        <f>IF(AN115="-","-",VLOOKUP($A115,KALPit!$A$10:$AY$1193,CF$9,FALSE)-AN115)</f>
        <v>-</v>
      </c>
      <c r="CG115" s="340" t="str">
        <f>IF(AO115="-","-",VLOOKUP($A115,KALPit!$A$10:$AY$1193,CG$9,FALSE)-AO115)</f>
        <v>-</v>
      </c>
      <c r="CH115" s="340" t="str">
        <f>IF(AP115="-","-",VLOOKUP($A115,KALPit!$A$10:$AY$1193,CH$9,FALSE)-AP115)</f>
        <v>-</v>
      </c>
      <c r="CI115" s="340" t="str">
        <f>IF(AQ115="-","-",VLOOKUP($A115,KALPit!$A$10:$AY$1193,CI$9,FALSE)-AQ115)</f>
        <v>-</v>
      </c>
      <c r="CJ115" s="340" t="str">
        <f>IF(AR115="-","-",VLOOKUP($A115,KALPit!$A$10:$AY$1193,CJ$9,FALSE)-AR115)</f>
        <v>-</v>
      </c>
      <c r="CK115" s="340" t="str">
        <f>IF(AS115="-","-",VLOOKUP($A115,KALPit!$A$10:$AY$1193,CK$9,FALSE)-AS115)</f>
        <v>-</v>
      </c>
      <c r="CL115" s="340" t="str">
        <f>IF(AT115="-","-",VLOOKUP($A115,KALPit!$A$10:$AY$1193,CL$9,FALSE)-AT115)</f>
        <v>-</v>
      </c>
      <c r="CM115" s="339" t="e">
        <f t="shared" si="57"/>
        <v>#N/A</v>
      </c>
    </row>
    <row r="116" spans="1:91" x14ac:dyDescent="0.25">
      <c r="A116" s="339" t="str">
        <f t="shared" si="46"/>
        <v>Steve Collette</v>
      </c>
      <c r="B116" s="339"/>
      <c r="C116" s="339"/>
      <c r="D116" s="339" t="str">
        <f t="shared" si="47"/>
        <v>K</v>
      </c>
      <c r="E116" t="s">
        <v>84</v>
      </c>
      <c r="F116" t="s">
        <v>858</v>
      </c>
      <c r="G116" s="339" t="s">
        <v>859</v>
      </c>
      <c r="H116" t="s">
        <v>468</v>
      </c>
      <c r="I116" t="s">
        <v>469</v>
      </c>
      <c r="J116" s="3">
        <v>37</v>
      </c>
      <c r="K116" t="s">
        <v>94</v>
      </c>
      <c r="L116" t="s">
        <v>94</v>
      </c>
      <c r="M116" t="s">
        <v>36</v>
      </c>
      <c r="N116" s="3" t="s">
        <v>36</v>
      </c>
      <c r="O116" t="s">
        <v>214</v>
      </c>
      <c r="P116" t="s">
        <v>214</v>
      </c>
      <c r="Q116" s="3">
        <v>1</v>
      </c>
      <c r="R116">
        <v>2</v>
      </c>
      <c r="S116">
        <v>1</v>
      </c>
      <c r="T116" s="3">
        <v>1</v>
      </c>
      <c r="U116">
        <v>2</v>
      </c>
      <c r="V116">
        <v>1</v>
      </c>
      <c r="W116">
        <v>1</v>
      </c>
      <c r="X116">
        <v>1</v>
      </c>
      <c r="Y116" t="s">
        <v>35</v>
      </c>
      <c r="Z116" t="s">
        <v>35</v>
      </c>
      <c r="AA116" t="s">
        <v>35</v>
      </c>
      <c r="AB116" t="s">
        <v>35</v>
      </c>
      <c r="AC116" t="s">
        <v>35</v>
      </c>
      <c r="AD116" t="s">
        <v>35</v>
      </c>
      <c r="AE116" t="s">
        <v>35</v>
      </c>
      <c r="AF116" t="s">
        <v>35</v>
      </c>
      <c r="AG116" t="s">
        <v>35</v>
      </c>
      <c r="AH116" t="s">
        <v>35</v>
      </c>
      <c r="AI116" t="s">
        <v>35</v>
      </c>
      <c r="AJ116" t="s">
        <v>35</v>
      </c>
      <c r="AK116" t="s">
        <v>35</v>
      </c>
      <c r="AL116" t="s">
        <v>35</v>
      </c>
      <c r="AM116" t="s">
        <v>35</v>
      </c>
      <c r="AN116" t="s">
        <v>35</v>
      </c>
      <c r="AO116" t="s">
        <v>35</v>
      </c>
      <c r="AP116" t="s">
        <v>35</v>
      </c>
      <c r="AQ116" t="s">
        <v>35</v>
      </c>
      <c r="AR116" s="3" t="s">
        <v>35</v>
      </c>
      <c r="AS116" t="s">
        <v>35</v>
      </c>
      <c r="AT116" t="s">
        <v>35</v>
      </c>
      <c r="AU116" s="3" t="s">
        <v>35</v>
      </c>
      <c r="AV116">
        <v>1</v>
      </c>
      <c r="AW116" s="3" t="s">
        <v>50</v>
      </c>
      <c r="AX116" t="s">
        <v>35</v>
      </c>
      <c r="AY116" s="5" t="s">
        <v>39</v>
      </c>
      <c r="AZ116" s="6">
        <f t="shared" si="48"/>
        <v>1.5833333333333333</v>
      </c>
      <c r="BA116" s="9" t="str">
        <f t="shared" si="49"/>
        <v>Minors</v>
      </c>
      <c r="BB116" s="9">
        <f t="shared" si="50"/>
        <v>1.5833333333333333</v>
      </c>
      <c r="BC116" s="9" t="str">
        <f t="shared" si="51"/>
        <v>Minors</v>
      </c>
      <c r="BD116" s="9">
        <f t="shared" si="52"/>
        <v>1.5833333333333333</v>
      </c>
      <c r="BE116" s="9" t="str">
        <f t="shared" si="53"/>
        <v>Minors</v>
      </c>
      <c r="BF116" s="77">
        <f t="shared" si="54"/>
        <v>1</v>
      </c>
      <c r="BG116" s="76">
        <f t="shared" si="55"/>
        <v>0</v>
      </c>
      <c r="BH116" s="339" t="str">
        <f t="shared" si="56"/>
        <v/>
      </c>
      <c r="BI116" s="340" t="e">
        <f>IF(Q116="-","-",VLOOKUP($A116,KALPit!$A$10:$AY$1193,BI$9,FALSE)-Q116)</f>
        <v>#N/A</v>
      </c>
      <c r="BJ116" s="340" t="e">
        <f>IF(R116="-","-",VLOOKUP($A116,KALPit!$A$10:$AY$1193,BJ$9,FALSE)-R116)</f>
        <v>#N/A</v>
      </c>
      <c r="BK116" s="340" t="e">
        <f>IF(S116="-","-",VLOOKUP($A116,KALPit!$A$10:$AY$1193,BK$9,FALSE)-S116)</f>
        <v>#N/A</v>
      </c>
      <c r="BL116" s="340" t="e">
        <f>IF(T116="-","-",VLOOKUP($A116,KALPit!$A$10:$AY$1193,BL$9,FALSE)-T116)</f>
        <v>#N/A</v>
      </c>
      <c r="BM116" s="340" t="e">
        <f>IF(U116="-","-",VLOOKUP($A116,KALPit!$A$10:$AY$1193,BM$9,FALSE)-U116)</f>
        <v>#N/A</v>
      </c>
      <c r="BN116" s="340" t="e">
        <f>IF(V116="-","-",VLOOKUP($A116,KALPit!$A$10:$AY$1193,BN$9,FALSE)-V116)</f>
        <v>#N/A</v>
      </c>
      <c r="BO116" s="340" t="e">
        <f>IF(W116="-","-",VLOOKUP($A116,KALPit!$A$10:$AY$1193,BO$9,FALSE)-W116)</f>
        <v>#N/A</v>
      </c>
      <c r="BP116" s="340" t="e">
        <f>IF(X116="-","-",VLOOKUP($A116,KALPit!$A$10:$AY$1193,BP$9,FALSE)-X116)</f>
        <v>#N/A</v>
      </c>
      <c r="BQ116" s="340" t="str">
        <f>IF(Y116="-","-",VLOOKUP($A116,KALPit!$A$10:$AY$1193,BQ$9,FALSE)-Y116)</f>
        <v>-</v>
      </c>
      <c r="BR116" s="340" t="str">
        <f>IF(Z116="-","-",VLOOKUP($A116,KALPit!$A$10:$AY$1193,BR$9,FALSE)-Z116)</f>
        <v>-</v>
      </c>
      <c r="BS116" s="340" t="str">
        <f>IF(AA116="-","-",VLOOKUP($A116,KALPit!$A$10:$AY$1193,BS$9,FALSE)-AA116)</f>
        <v>-</v>
      </c>
      <c r="BT116" s="340" t="str">
        <f>IF(AB116="-","-",VLOOKUP($A116,KALPit!$A$10:$AY$1193,BT$9,FALSE)-AB116)</f>
        <v>-</v>
      </c>
      <c r="BU116" s="340" t="str">
        <f>IF(AC116="-","-",VLOOKUP($A116,KALPit!$A$10:$AY$1193,BU$9,FALSE)-AC116)</f>
        <v>-</v>
      </c>
      <c r="BV116" s="340" t="str">
        <f>IF(AD116="-","-",VLOOKUP($A116,KALPit!$A$10:$AY$1193,BV$9,FALSE)-AD116)</f>
        <v>-</v>
      </c>
      <c r="BW116" s="340" t="str">
        <f>IF(AE116="-","-",VLOOKUP($A116,KALPit!$A$10:$AY$1193,BW$9,FALSE)-AE116)</f>
        <v>-</v>
      </c>
      <c r="BX116" s="340" t="str">
        <f>IF(AF116="-","-",VLOOKUP($A116,KALPit!$A$10:$AY$1193,BX$9,FALSE)-AF116)</f>
        <v>-</v>
      </c>
      <c r="BY116" s="340" t="str">
        <f>IF(AG116="-","-",VLOOKUP($A116,KALPit!$A$10:$AY$1193,BY$9,FALSE)-AG116)</f>
        <v>-</v>
      </c>
      <c r="BZ116" s="340" t="str">
        <f>IF(AH116="-","-",VLOOKUP($A116,KALPit!$A$10:$AY$1193,BZ$9,FALSE)-AH116)</f>
        <v>-</v>
      </c>
      <c r="CA116" s="340" t="str">
        <f>IF(AI116="-","-",VLOOKUP($A116,KALPit!$A$10:$AY$1193,CA$9,FALSE)-AI116)</f>
        <v>-</v>
      </c>
      <c r="CB116" s="340" t="str">
        <f>IF(AJ116="-","-",VLOOKUP($A116,KALPit!$A$10:$AY$1193,CB$9,FALSE)-AJ116)</f>
        <v>-</v>
      </c>
      <c r="CC116" s="340" t="str">
        <f>IF(AK116="-","-",VLOOKUP($A116,KALPit!$A$10:$AY$1193,CC$9,FALSE)-AK116)</f>
        <v>-</v>
      </c>
      <c r="CD116" s="340" t="str">
        <f>IF(AL116="-","-",VLOOKUP($A116,KALPit!$A$10:$AY$1193,CD$9,FALSE)-AL116)</f>
        <v>-</v>
      </c>
      <c r="CE116" s="340" t="str">
        <f>IF(AM116="-","-",VLOOKUP($A116,KALPit!$A$10:$AY$1193,CE$9,FALSE)-AM116)</f>
        <v>-</v>
      </c>
      <c r="CF116" s="340" t="str">
        <f>IF(AN116="-","-",VLOOKUP($A116,KALPit!$A$10:$AY$1193,CF$9,FALSE)-AN116)</f>
        <v>-</v>
      </c>
      <c r="CG116" s="340" t="str">
        <f>IF(AO116="-","-",VLOOKUP($A116,KALPit!$A$10:$AY$1193,CG$9,FALSE)-AO116)</f>
        <v>-</v>
      </c>
      <c r="CH116" s="340" t="str">
        <f>IF(AP116="-","-",VLOOKUP($A116,KALPit!$A$10:$AY$1193,CH$9,FALSE)-AP116)</f>
        <v>-</v>
      </c>
      <c r="CI116" s="340" t="str">
        <f>IF(AQ116="-","-",VLOOKUP($A116,KALPit!$A$10:$AY$1193,CI$9,FALSE)-AQ116)</f>
        <v>-</v>
      </c>
      <c r="CJ116" s="340" t="str">
        <f>IF(AR116="-","-",VLOOKUP($A116,KALPit!$A$10:$AY$1193,CJ$9,FALSE)-AR116)</f>
        <v>-</v>
      </c>
      <c r="CK116" s="340" t="str">
        <f>IF(AS116="-","-",VLOOKUP($A116,KALPit!$A$10:$AY$1193,CK$9,FALSE)-AS116)</f>
        <v>-</v>
      </c>
      <c r="CL116" s="340" t="str">
        <f>IF(AT116="-","-",VLOOKUP($A116,KALPit!$A$10:$AY$1193,CL$9,FALSE)-AT116)</f>
        <v>-</v>
      </c>
      <c r="CM116" s="339" t="e">
        <f t="shared" si="57"/>
        <v>#N/A</v>
      </c>
    </row>
    <row r="117" spans="1:91" x14ac:dyDescent="0.25">
      <c r="A117" s="339" t="str">
        <f t="shared" si="46"/>
        <v>Fraser Collins</v>
      </c>
      <c r="B117" s="339"/>
      <c r="C117" s="339"/>
      <c r="D117" s="339" t="str">
        <f t="shared" si="47"/>
        <v>K</v>
      </c>
      <c r="E117" t="s">
        <v>84</v>
      </c>
      <c r="F117" t="s">
        <v>860</v>
      </c>
      <c r="G117" s="339" t="s">
        <v>861</v>
      </c>
      <c r="H117" t="s">
        <v>531</v>
      </c>
      <c r="I117" t="s">
        <v>295</v>
      </c>
      <c r="J117" s="3">
        <v>21</v>
      </c>
      <c r="K117" t="s">
        <v>94</v>
      </c>
      <c r="L117" t="s">
        <v>94</v>
      </c>
      <c r="M117" t="s">
        <v>40</v>
      </c>
      <c r="N117" s="3" t="s">
        <v>40</v>
      </c>
      <c r="O117" t="s">
        <v>215</v>
      </c>
      <c r="P117" t="s">
        <v>213</v>
      </c>
      <c r="Q117" s="3">
        <v>1</v>
      </c>
      <c r="R117">
        <v>1</v>
      </c>
      <c r="S117">
        <v>1</v>
      </c>
      <c r="T117" s="3">
        <v>1</v>
      </c>
      <c r="U117">
        <v>1</v>
      </c>
      <c r="V117">
        <v>2</v>
      </c>
      <c r="W117">
        <v>1</v>
      </c>
      <c r="X117">
        <v>1</v>
      </c>
      <c r="Y117" t="s">
        <v>35</v>
      </c>
      <c r="Z117" t="s">
        <v>35</v>
      </c>
      <c r="AA117" t="s">
        <v>35</v>
      </c>
      <c r="AB117" t="s">
        <v>35</v>
      </c>
      <c r="AC117" t="s">
        <v>35</v>
      </c>
      <c r="AD117" t="s">
        <v>35</v>
      </c>
      <c r="AE117" t="s">
        <v>35</v>
      </c>
      <c r="AF117" t="s">
        <v>35</v>
      </c>
      <c r="AG117" t="s">
        <v>35</v>
      </c>
      <c r="AH117" t="s">
        <v>35</v>
      </c>
      <c r="AI117" t="s">
        <v>35</v>
      </c>
      <c r="AJ117" t="s">
        <v>35</v>
      </c>
      <c r="AK117" t="s">
        <v>35</v>
      </c>
      <c r="AL117" t="s">
        <v>35</v>
      </c>
      <c r="AM117" t="s">
        <v>35</v>
      </c>
      <c r="AN117" t="s">
        <v>35</v>
      </c>
      <c r="AO117" t="s">
        <v>35</v>
      </c>
      <c r="AP117" t="s">
        <v>35</v>
      </c>
      <c r="AQ117" t="s">
        <v>35</v>
      </c>
      <c r="AR117" s="3" t="s">
        <v>35</v>
      </c>
      <c r="AS117" t="s">
        <v>35</v>
      </c>
      <c r="AT117" t="s">
        <v>35</v>
      </c>
      <c r="AU117" s="3" t="s">
        <v>832</v>
      </c>
      <c r="AV117">
        <v>1</v>
      </c>
      <c r="AW117" s="3" t="s">
        <v>50</v>
      </c>
      <c r="AX117" t="s">
        <v>35</v>
      </c>
      <c r="AY117" s="5">
        <v>0</v>
      </c>
      <c r="AZ117" s="6">
        <f t="shared" si="48"/>
        <v>1.25</v>
      </c>
      <c r="BA117" s="9" t="str">
        <f t="shared" si="49"/>
        <v>Minors</v>
      </c>
      <c r="BB117" s="9">
        <f t="shared" si="50"/>
        <v>1.5833333333333333</v>
      </c>
      <c r="BC117" s="9" t="str">
        <f t="shared" si="51"/>
        <v>Minors</v>
      </c>
      <c r="BD117" s="9">
        <f t="shared" si="52"/>
        <v>1.5833333333333333</v>
      </c>
      <c r="BE117" s="9" t="str">
        <f t="shared" si="53"/>
        <v>Minors</v>
      </c>
      <c r="BF117" s="77">
        <f t="shared" si="54"/>
        <v>1</v>
      </c>
      <c r="BG117" s="76">
        <f t="shared" si="55"/>
        <v>0</v>
      </c>
      <c r="BH117" s="339" t="str">
        <f t="shared" si="56"/>
        <v/>
      </c>
      <c r="BI117" s="340" t="e">
        <f>IF(Q117="-","-",VLOOKUP($A117,KALPit!$A$10:$AY$1193,BI$9,FALSE)-Q117)</f>
        <v>#N/A</v>
      </c>
      <c r="BJ117" s="340" t="e">
        <f>IF(R117="-","-",VLOOKUP($A117,KALPit!$A$10:$AY$1193,BJ$9,FALSE)-R117)</f>
        <v>#N/A</v>
      </c>
      <c r="BK117" s="340" t="e">
        <f>IF(S117="-","-",VLOOKUP($A117,KALPit!$A$10:$AY$1193,BK$9,FALSE)-S117)</f>
        <v>#N/A</v>
      </c>
      <c r="BL117" s="340" t="e">
        <f>IF(T117="-","-",VLOOKUP($A117,KALPit!$A$10:$AY$1193,BL$9,FALSE)-T117)</f>
        <v>#N/A</v>
      </c>
      <c r="BM117" s="340" t="e">
        <f>IF(U117="-","-",VLOOKUP($A117,KALPit!$A$10:$AY$1193,BM$9,FALSE)-U117)</f>
        <v>#N/A</v>
      </c>
      <c r="BN117" s="340" t="e">
        <f>IF(V117="-","-",VLOOKUP($A117,KALPit!$A$10:$AY$1193,BN$9,FALSE)-V117)</f>
        <v>#N/A</v>
      </c>
      <c r="BO117" s="340" t="e">
        <f>IF(W117="-","-",VLOOKUP($A117,KALPit!$A$10:$AY$1193,BO$9,FALSE)-W117)</f>
        <v>#N/A</v>
      </c>
      <c r="BP117" s="340" t="e">
        <f>IF(X117="-","-",VLOOKUP($A117,KALPit!$A$10:$AY$1193,BP$9,FALSE)-X117)</f>
        <v>#N/A</v>
      </c>
      <c r="BQ117" s="340" t="str">
        <f>IF(Y117="-","-",VLOOKUP($A117,KALPit!$A$10:$AY$1193,BQ$9,FALSE)-Y117)</f>
        <v>-</v>
      </c>
      <c r="BR117" s="340" t="str">
        <f>IF(Z117="-","-",VLOOKUP($A117,KALPit!$A$10:$AY$1193,BR$9,FALSE)-Z117)</f>
        <v>-</v>
      </c>
      <c r="BS117" s="340" t="str">
        <f>IF(AA117="-","-",VLOOKUP($A117,KALPit!$A$10:$AY$1193,BS$9,FALSE)-AA117)</f>
        <v>-</v>
      </c>
      <c r="BT117" s="340" t="str">
        <f>IF(AB117="-","-",VLOOKUP($A117,KALPit!$A$10:$AY$1193,BT$9,FALSE)-AB117)</f>
        <v>-</v>
      </c>
      <c r="BU117" s="340" t="str">
        <f>IF(AC117="-","-",VLOOKUP($A117,KALPit!$A$10:$AY$1193,BU$9,FALSE)-AC117)</f>
        <v>-</v>
      </c>
      <c r="BV117" s="340" t="str">
        <f>IF(AD117="-","-",VLOOKUP($A117,KALPit!$A$10:$AY$1193,BV$9,FALSE)-AD117)</f>
        <v>-</v>
      </c>
      <c r="BW117" s="340" t="str">
        <f>IF(AE117="-","-",VLOOKUP($A117,KALPit!$A$10:$AY$1193,BW$9,FALSE)-AE117)</f>
        <v>-</v>
      </c>
      <c r="BX117" s="340" t="str">
        <f>IF(AF117="-","-",VLOOKUP($A117,KALPit!$A$10:$AY$1193,BX$9,FALSE)-AF117)</f>
        <v>-</v>
      </c>
      <c r="BY117" s="340" t="str">
        <f>IF(AG117="-","-",VLOOKUP($A117,KALPit!$A$10:$AY$1193,BY$9,FALSE)-AG117)</f>
        <v>-</v>
      </c>
      <c r="BZ117" s="340" t="str">
        <f>IF(AH117="-","-",VLOOKUP($A117,KALPit!$A$10:$AY$1193,BZ$9,FALSE)-AH117)</f>
        <v>-</v>
      </c>
      <c r="CA117" s="340" t="str">
        <f>IF(AI117="-","-",VLOOKUP($A117,KALPit!$A$10:$AY$1193,CA$9,FALSE)-AI117)</f>
        <v>-</v>
      </c>
      <c r="CB117" s="340" t="str">
        <f>IF(AJ117="-","-",VLOOKUP($A117,KALPit!$A$10:$AY$1193,CB$9,FALSE)-AJ117)</f>
        <v>-</v>
      </c>
      <c r="CC117" s="340" t="str">
        <f>IF(AK117="-","-",VLOOKUP($A117,KALPit!$A$10:$AY$1193,CC$9,FALSE)-AK117)</f>
        <v>-</v>
      </c>
      <c r="CD117" s="340" t="str">
        <f>IF(AL117="-","-",VLOOKUP($A117,KALPit!$A$10:$AY$1193,CD$9,FALSE)-AL117)</f>
        <v>-</v>
      </c>
      <c r="CE117" s="340" t="str">
        <f>IF(AM117="-","-",VLOOKUP($A117,KALPit!$A$10:$AY$1193,CE$9,FALSE)-AM117)</f>
        <v>-</v>
      </c>
      <c r="CF117" s="340" t="str">
        <f>IF(AN117="-","-",VLOOKUP($A117,KALPit!$A$10:$AY$1193,CF$9,FALSE)-AN117)</f>
        <v>-</v>
      </c>
      <c r="CG117" s="340" t="str">
        <f>IF(AO117="-","-",VLOOKUP($A117,KALPit!$A$10:$AY$1193,CG$9,FALSE)-AO117)</f>
        <v>-</v>
      </c>
      <c r="CH117" s="340" t="str">
        <f>IF(AP117="-","-",VLOOKUP($A117,KALPit!$A$10:$AY$1193,CH$9,FALSE)-AP117)</f>
        <v>-</v>
      </c>
      <c r="CI117" s="340" t="str">
        <f>IF(AQ117="-","-",VLOOKUP($A117,KALPit!$A$10:$AY$1193,CI$9,FALSE)-AQ117)</f>
        <v>-</v>
      </c>
      <c r="CJ117" s="340" t="str">
        <f>IF(AR117="-","-",VLOOKUP($A117,KALPit!$A$10:$AY$1193,CJ$9,FALSE)-AR117)</f>
        <v>-</v>
      </c>
      <c r="CK117" s="340" t="str">
        <f>IF(AS117="-","-",VLOOKUP($A117,KALPit!$A$10:$AY$1193,CK$9,FALSE)-AS117)</f>
        <v>-</v>
      </c>
      <c r="CL117" s="340" t="str">
        <f>IF(AT117="-","-",VLOOKUP($A117,KALPit!$A$10:$AY$1193,CL$9,FALSE)-AT117)</f>
        <v>-</v>
      </c>
      <c r="CM117" s="339" t="e">
        <f t="shared" si="57"/>
        <v>#N/A</v>
      </c>
    </row>
    <row r="118" spans="1:91" x14ac:dyDescent="0.25">
      <c r="A118" s="339" t="str">
        <f t="shared" si="46"/>
        <v>Lou Conrad</v>
      </c>
      <c r="B118" s="339"/>
      <c r="C118" s="339"/>
      <c r="D118" s="339" t="str">
        <f t="shared" si="47"/>
        <v>K</v>
      </c>
      <c r="E118" t="s">
        <v>89</v>
      </c>
      <c r="F118" t="s">
        <v>578</v>
      </c>
      <c r="G118" s="339" t="s">
        <v>579</v>
      </c>
      <c r="H118" t="s">
        <v>531</v>
      </c>
      <c r="I118" t="s">
        <v>295</v>
      </c>
      <c r="J118" s="3">
        <v>21</v>
      </c>
      <c r="K118" t="s">
        <v>93</v>
      </c>
      <c r="L118" t="s">
        <v>93</v>
      </c>
      <c r="M118" t="s">
        <v>40</v>
      </c>
      <c r="N118" s="3" t="s">
        <v>40</v>
      </c>
      <c r="O118" t="s">
        <v>214</v>
      </c>
      <c r="P118" t="s">
        <v>214</v>
      </c>
      <c r="Q118" s="3">
        <v>1</v>
      </c>
      <c r="R118">
        <v>1</v>
      </c>
      <c r="S118">
        <v>1</v>
      </c>
      <c r="T118" s="3">
        <v>1</v>
      </c>
      <c r="U118">
        <v>2</v>
      </c>
      <c r="V118">
        <v>1</v>
      </c>
      <c r="W118">
        <v>1</v>
      </c>
      <c r="X118">
        <v>2</v>
      </c>
      <c r="Y118" t="s">
        <v>35</v>
      </c>
      <c r="Z118" t="s">
        <v>35</v>
      </c>
      <c r="AA118" t="s">
        <v>35</v>
      </c>
      <c r="AB118" t="s">
        <v>35</v>
      </c>
      <c r="AC118" t="s">
        <v>35</v>
      </c>
      <c r="AD118" t="s">
        <v>35</v>
      </c>
      <c r="AE118" t="s">
        <v>35</v>
      </c>
      <c r="AF118" t="s">
        <v>35</v>
      </c>
      <c r="AG118" t="s">
        <v>35</v>
      </c>
      <c r="AH118" t="s">
        <v>35</v>
      </c>
      <c r="AI118" t="s">
        <v>35</v>
      </c>
      <c r="AJ118" t="s">
        <v>35</v>
      </c>
      <c r="AK118" t="s">
        <v>35</v>
      </c>
      <c r="AL118" t="s">
        <v>35</v>
      </c>
      <c r="AM118" t="s">
        <v>35</v>
      </c>
      <c r="AN118" t="s">
        <v>35</v>
      </c>
      <c r="AO118" t="s">
        <v>35</v>
      </c>
      <c r="AP118" t="s">
        <v>35</v>
      </c>
      <c r="AQ118" t="s">
        <v>35</v>
      </c>
      <c r="AR118" s="3" t="s">
        <v>35</v>
      </c>
      <c r="AS118" t="s">
        <v>35</v>
      </c>
      <c r="AT118" t="s">
        <v>35</v>
      </c>
      <c r="AU118" s="3" t="s">
        <v>832</v>
      </c>
      <c r="AV118">
        <v>1</v>
      </c>
      <c r="AW118" s="3" t="s">
        <v>455</v>
      </c>
      <c r="AX118" t="s">
        <v>35</v>
      </c>
      <c r="AY118" s="5" t="s">
        <v>38</v>
      </c>
      <c r="AZ118" s="6">
        <f t="shared" si="48"/>
        <v>1.25</v>
      </c>
      <c r="BA118" s="9" t="str">
        <f t="shared" si="49"/>
        <v>Minors</v>
      </c>
      <c r="BB118" s="9">
        <f t="shared" si="50"/>
        <v>1.5833333333333333</v>
      </c>
      <c r="BC118" s="9" t="str">
        <f t="shared" si="51"/>
        <v>Minors</v>
      </c>
      <c r="BD118" s="9">
        <f t="shared" si="52"/>
        <v>1.5833333333333333</v>
      </c>
      <c r="BE118" s="9" t="str">
        <f t="shared" si="53"/>
        <v>Minors</v>
      </c>
      <c r="BF118" s="77">
        <f t="shared" si="54"/>
        <v>1</v>
      </c>
      <c r="BG118" s="76">
        <f t="shared" si="55"/>
        <v>0</v>
      </c>
      <c r="BH118" s="339" t="str">
        <f t="shared" si="56"/>
        <v/>
      </c>
      <c r="BI118" s="340" t="e">
        <f>IF(Q118="-","-",VLOOKUP($A118,KALPit!$A$10:$AY$1193,BI$9,FALSE)-Q118)</f>
        <v>#N/A</v>
      </c>
      <c r="BJ118" s="340" t="e">
        <f>IF(R118="-","-",VLOOKUP($A118,KALPit!$A$10:$AY$1193,BJ$9,FALSE)-R118)</f>
        <v>#N/A</v>
      </c>
      <c r="BK118" s="340" t="e">
        <f>IF(S118="-","-",VLOOKUP($A118,KALPit!$A$10:$AY$1193,BK$9,FALSE)-S118)</f>
        <v>#N/A</v>
      </c>
      <c r="BL118" s="340" t="e">
        <f>IF(T118="-","-",VLOOKUP($A118,KALPit!$A$10:$AY$1193,BL$9,FALSE)-T118)</f>
        <v>#N/A</v>
      </c>
      <c r="BM118" s="340" t="e">
        <f>IF(U118="-","-",VLOOKUP($A118,KALPit!$A$10:$AY$1193,BM$9,FALSE)-U118)</f>
        <v>#N/A</v>
      </c>
      <c r="BN118" s="340" t="e">
        <f>IF(V118="-","-",VLOOKUP($A118,KALPit!$A$10:$AY$1193,BN$9,FALSE)-V118)</f>
        <v>#N/A</v>
      </c>
      <c r="BO118" s="340" t="e">
        <f>IF(W118="-","-",VLOOKUP($A118,KALPit!$A$10:$AY$1193,BO$9,FALSE)-W118)</f>
        <v>#N/A</v>
      </c>
      <c r="BP118" s="340" t="e">
        <f>IF(X118="-","-",VLOOKUP($A118,KALPit!$A$10:$AY$1193,BP$9,FALSE)-X118)</f>
        <v>#N/A</v>
      </c>
      <c r="BQ118" s="340" t="str">
        <f>IF(Y118="-","-",VLOOKUP($A118,KALPit!$A$10:$AY$1193,BQ$9,FALSE)-Y118)</f>
        <v>-</v>
      </c>
      <c r="BR118" s="340" t="str">
        <f>IF(Z118="-","-",VLOOKUP($A118,KALPit!$A$10:$AY$1193,BR$9,FALSE)-Z118)</f>
        <v>-</v>
      </c>
      <c r="BS118" s="340" t="str">
        <f>IF(AA118="-","-",VLOOKUP($A118,KALPit!$A$10:$AY$1193,BS$9,FALSE)-AA118)</f>
        <v>-</v>
      </c>
      <c r="BT118" s="340" t="str">
        <f>IF(AB118="-","-",VLOOKUP($A118,KALPit!$A$10:$AY$1193,BT$9,FALSE)-AB118)</f>
        <v>-</v>
      </c>
      <c r="BU118" s="340" t="str">
        <f>IF(AC118="-","-",VLOOKUP($A118,KALPit!$A$10:$AY$1193,BU$9,FALSE)-AC118)</f>
        <v>-</v>
      </c>
      <c r="BV118" s="340" t="str">
        <f>IF(AD118="-","-",VLOOKUP($A118,KALPit!$A$10:$AY$1193,BV$9,FALSE)-AD118)</f>
        <v>-</v>
      </c>
      <c r="BW118" s="340" t="str">
        <f>IF(AE118="-","-",VLOOKUP($A118,KALPit!$A$10:$AY$1193,BW$9,FALSE)-AE118)</f>
        <v>-</v>
      </c>
      <c r="BX118" s="340" t="str">
        <f>IF(AF118="-","-",VLOOKUP($A118,KALPit!$A$10:$AY$1193,BX$9,FALSE)-AF118)</f>
        <v>-</v>
      </c>
      <c r="BY118" s="340" t="str">
        <f>IF(AG118="-","-",VLOOKUP($A118,KALPit!$A$10:$AY$1193,BY$9,FALSE)-AG118)</f>
        <v>-</v>
      </c>
      <c r="BZ118" s="340" t="str">
        <f>IF(AH118="-","-",VLOOKUP($A118,KALPit!$A$10:$AY$1193,BZ$9,FALSE)-AH118)</f>
        <v>-</v>
      </c>
      <c r="CA118" s="340" t="str">
        <f>IF(AI118="-","-",VLOOKUP($A118,KALPit!$A$10:$AY$1193,CA$9,FALSE)-AI118)</f>
        <v>-</v>
      </c>
      <c r="CB118" s="340" t="str">
        <f>IF(AJ118="-","-",VLOOKUP($A118,KALPit!$A$10:$AY$1193,CB$9,FALSE)-AJ118)</f>
        <v>-</v>
      </c>
      <c r="CC118" s="340" t="str">
        <f>IF(AK118="-","-",VLOOKUP($A118,KALPit!$A$10:$AY$1193,CC$9,FALSE)-AK118)</f>
        <v>-</v>
      </c>
      <c r="CD118" s="340" t="str">
        <f>IF(AL118="-","-",VLOOKUP($A118,KALPit!$A$10:$AY$1193,CD$9,FALSE)-AL118)</f>
        <v>-</v>
      </c>
      <c r="CE118" s="340" t="str">
        <f>IF(AM118="-","-",VLOOKUP($A118,KALPit!$A$10:$AY$1193,CE$9,FALSE)-AM118)</f>
        <v>-</v>
      </c>
      <c r="CF118" s="340" t="str">
        <f>IF(AN118="-","-",VLOOKUP($A118,KALPit!$A$10:$AY$1193,CF$9,FALSE)-AN118)</f>
        <v>-</v>
      </c>
      <c r="CG118" s="340" t="str">
        <f>IF(AO118="-","-",VLOOKUP($A118,KALPit!$A$10:$AY$1193,CG$9,FALSE)-AO118)</f>
        <v>-</v>
      </c>
      <c r="CH118" s="340" t="str">
        <f>IF(AP118="-","-",VLOOKUP($A118,KALPit!$A$10:$AY$1193,CH$9,FALSE)-AP118)</f>
        <v>-</v>
      </c>
      <c r="CI118" s="340" t="str">
        <f>IF(AQ118="-","-",VLOOKUP($A118,KALPit!$A$10:$AY$1193,CI$9,FALSE)-AQ118)</f>
        <v>-</v>
      </c>
      <c r="CJ118" s="340" t="str">
        <f>IF(AR118="-","-",VLOOKUP($A118,KALPit!$A$10:$AY$1193,CJ$9,FALSE)-AR118)</f>
        <v>-</v>
      </c>
      <c r="CK118" s="340" t="str">
        <f>IF(AS118="-","-",VLOOKUP($A118,KALPit!$A$10:$AY$1193,CK$9,FALSE)-AS118)</f>
        <v>-</v>
      </c>
      <c r="CL118" s="340" t="str">
        <f>IF(AT118="-","-",VLOOKUP($A118,KALPit!$A$10:$AY$1193,CL$9,FALSE)-AT118)</f>
        <v>-</v>
      </c>
      <c r="CM118" s="339" t="e">
        <f t="shared" si="57"/>
        <v>#N/A</v>
      </c>
    </row>
    <row r="119" spans="1:91" x14ac:dyDescent="0.25">
      <c r="A119" s="339" t="str">
        <f t="shared" si="46"/>
        <v>Andrés Costa</v>
      </c>
      <c r="B119" s="339"/>
      <c r="C119" s="339"/>
      <c r="D119" s="339" t="str">
        <f t="shared" si="47"/>
        <v>K</v>
      </c>
      <c r="E119" t="s">
        <v>89</v>
      </c>
      <c r="F119" t="s">
        <v>582</v>
      </c>
      <c r="G119" s="339" t="s">
        <v>583</v>
      </c>
      <c r="H119" t="s">
        <v>531</v>
      </c>
      <c r="I119" t="s">
        <v>295</v>
      </c>
      <c r="J119" s="3">
        <v>22</v>
      </c>
      <c r="K119" t="s">
        <v>94</v>
      </c>
      <c r="L119" t="s">
        <v>94</v>
      </c>
      <c r="M119" t="s">
        <v>40</v>
      </c>
      <c r="N119" s="3" t="s">
        <v>40</v>
      </c>
      <c r="O119" t="s">
        <v>215</v>
      </c>
      <c r="P119" t="s">
        <v>215</v>
      </c>
      <c r="Q119" s="3">
        <v>1</v>
      </c>
      <c r="R119">
        <v>1</v>
      </c>
      <c r="S119">
        <v>1</v>
      </c>
      <c r="T119" s="3">
        <v>1</v>
      </c>
      <c r="U119">
        <v>2</v>
      </c>
      <c r="V119">
        <v>2</v>
      </c>
      <c r="W119">
        <v>1</v>
      </c>
      <c r="X119">
        <v>1</v>
      </c>
      <c r="Y119" t="s">
        <v>35</v>
      </c>
      <c r="Z119" t="s">
        <v>35</v>
      </c>
      <c r="AA119" t="s">
        <v>35</v>
      </c>
      <c r="AB119" t="s">
        <v>35</v>
      </c>
      <c r="AC119" t="s">
        <v>35</v>
      </c>
      <c r="AD119" t="s">
        <v>35</v>
      </c>
      <c r="AE119" t="s">
        <v>35</v>
      </c>
      <c r="AF119" t="s">
        <v>35</v>
      </c>
      <c r="AG119" t="s">
        <v>35</v>
      </c>
      <c r="AH119" t="s">
        <v>35</v>
      </c>
      <c r="AI119" t="s">
        <v>35</v>
      </c>
      <c r="AJ119" t="s">
        <v>35</v>
      </c>
      <c r="AK119" t="s">
        <v>35</v>
      </c>
      <c r="AL119" t="s">
        <v>35</v>
      </c>
      <c r="AM119" t="s">
        <v>35</v>
      </c>
      <c r="AN119" t="s">
        <v>35</v>
      </c>
      <c r="AO119" t="s">
        <v>35</v>
      </c>
      <c r="AP119" t="s">
        <v>35</v>
      </c>
      <c r="AQ119" t="s">
        <v>35</v>
      </c>
      <c r="AR119" s="3" t="s">
        <v>35</v>
      </c>
      <c r="AS119" t="s">
        <v>35</v>
      </c>
      <c r="AT119" t="s">
        <v>35</v>
      </c>
      <c r="AU119" s="3" t="s">
        <v>832</v>
      </c>
      <c r="AV119">
        <v>1</v>
      </c>
      <c r="AW119" s="3" t="s">
        <v>455</v>
      </c>
      <c r="AX119" t="s">
        <v>35</v>
      </c>
      <c r="AY119" s="5">
        <v>0</v>
      </c>
      <c r="AZ119" s="6">
        <f t="shared" si="48"/>
        <v>1.25</v>
      </c>
      <c r="BA119" s="9" t="str">
        <f t="shared" si="49"/>
        <v>Minors</v>
      </c>
      <c r="BB119" s="9">
        <f t="shared" si="50"/>
        <v>1.9166666666666667</v>
      </c>
      <c r="BC119" s="9" t="str">
        <f t="shared" si="51"/>
        <v>Minors</v>
      </c>
      <c r="BD119" s="9">
        <f t="shared" si="52"/>
        <v>1.9166666666666667</v>
      </c>
      <c r="BE119" s="9" t="str">
        <f t="shared" si="53"/>
        <v>Minors</v>
      </c>
      <c r="BF119" s="77">
        <f t="shared" si="54"/>
        <v>1</v>
      </c>
      <c r="BG119" s="76">
        <f t="shared" si="55"/>
        <v>0</v>
      </c>
      <c r="BH119" s="339" t="str">
        <f t="shared" si="56"/>
        <v/>
      </c>
      <c r="BI119" s="340" t="e">
        <f>IF(Q119="-","-",VLOOKUP($A119,KALPit!$A$10:$AY$1193,BI$9,FALSE)-Q119)</f>
        <v>#N/A</v>
      </c>
      <c r="BJ119" s="340" t="e">
        <f>IF(R119="-","-",VLOOKUP($A119,KALPit!$A$10:$AY$1193,BJ$9,FALSE)-R119)</f>
        <v>#N/A</v>
      </c>
      <c r="BK119" s="340" t="e">
        <f>IF(S119="-","-",VLOOKUP($A119,KALPit!$A$10:$AY$1193,BK$9,FALSE)-S119)</f>
        <v>#N/A</v>
      </c>
      <c r="BL119" s="340" t="e">
        <f>IF(T119="-","-",VLOOKUP($A119,KALPit!$A$10:$AY$1193,BL$9,FALSE)-T119)</f>
        <v>#N/A</v>
      </c>
      <c r="BM119" s="340" t="e">
        <f>IF(U119="-","-",VLOOKUP($A119,KALPit!$A$10:$AY$1193,BM$9,FALSE)-U119)</f>
        <v>#N/A</v>
      </c>
      <c r="BN119" s="340" t="e">
        <f>IF(V119="-","-",VLOOKUP($A119,KALPit!$A$10:$AY$1193,BN$9,FALSE)-V119)</f>
        <v>#N/A</v>
      </c>
      <c r="BO119" s="340" t="e">
        <f>IF(W119="-","-",VLOOKUP($A119,KALPit!$A$10:$AY$1193,BO$9,FALSE)-W119)</f>
        <v>#N/A</v>
      </c>
      <c r="BP119" s="340" t="e">
        <f>IF(X119="-","-",VLOOKUP($A119,KALPit!$A$10:$AY$1193,BP$9,FALSE)-X119)</f>
        <v>#N/A</v>
      </c>
      <c r="BQ119" s="340" t="str">
        <f>IF(Y119="-","-",VLOOKUP($A119,KALPit!$A$10:$AY$1193,BQ$9,FALSE)-Y119)</f>
        <v>-</v>
      </c>
      <c r="BR119" s="340" t="str">
        <f>IF(Z119="-","-",VLOOKUP($A119,KALPit!$A$10:$AY$1193,BR$9,FALSE)-Z119)</f>
        <v>-</v>
      </c>
      <c r="BS119" s="340" t="str">
        <f>IF(AA119="-","-",VLOOKUP($A119,KALPit!$A$10:$AY$1193,BS$9,FALSE)-AA119)</f>
        <v>-</v>
      </c>
      <c r="BT119" s="340" t="str">
        <f>IF(AB119="-","-",VLOOKUP($A119,KALPit!$A$10:$AY$1193,BT$9,FALSE)-AB119)</f>
        <v>-</v>
      </c>
      <c r="BU119" s="340" t="str">
        <f>IF(AC119="-","-",VLOOKUP($A119,KALPit!$A$10:$AY$1193,BU$9,FALSE)-AC119)</f>
        <v>-</v>
      </c>
      <c r="BV119" s="340" t="str">
        <f>IF(AD119="-","-",VLOOKUP($A119,KALPit!$A$10:$AY$1193,BV$9,FALSE)-AD119)</f>
        <v>-</v>
      </c>
      <c r="BW119" s="340" t="str">
        <f>IF(AE119="-","-",VLOOKUP($A119,KALPit!$A$10:$AY$1193,BW$9,FALSE)-AE119)</f>
        <v>-</v>
      </c>
      <c r="BX119" s="340" t="str">
        <f>IF(AF119="-","-",VLOOKUP($A119,KALPit!$A$10:$AY$1193,BX$9,FALSE)-AF119)</f>
        <v>-</v>
      </c>
      <c r="BY119" s="340" t="str">
        <f>IF(AG119="-","-",VLOOKUP($A119,KALPit!$A$10:$AY$1193,BY$9,FALSE)-AG119)</f>
        <v>-</v>
      </c>
      <c r="BZ119" s="340" t="str">
        <f>IF(AH119="-","-",VLOOKUP($A119,KALPit!$A$10:$AY$1193,BZ$9,FALSE)-AH119)</f>
        <v>-</v>
      </c>
      <c r="CA119" s="340" t="str">
        <f>IF(AI119="-","-",VLOOKUP($A119,KALPit!$A$10:$AY$1193,CA$9,FALSE)-AI119)</f>
        <v>-</v>
      </c>
      <c r="CB119" s="340" t="str">
        <f>IF(AJ119="-","-",VLOOKUP($A119,KALPit!$A$10:$AY$1193,CB$9,FALSE)-AJ119)</f>
        <v>-</v>
      </c>
      <c r="CC119" s="340" t="str">
        <f>IF(AK119="-","-",VLOOKUP($A119,KALPit!$A$10:$AY$1193,CC$9,FALSE)-AK119)</f>
        <v>-</v>
      </c>
      <c r="CD119" s="340" t="str">
        <f>IF(AL119="-","-",VLOOKUP($A119,KALPit!$A$10:$AY$1193,CD$9,FALSE)-AL119)</f>
        <v>-</v>
      </c>
      <c r="CE119" s="340" t="str">
        <f>IF(AM119="-","-",VLOOKUP($A119,KALPit!$A$10:$AY$1193,CE$9,FALSE)-AM119)</f>
        <v>-</v>
      </c>
      <c r="CF119" s="340" t="str">
        <f>IF(AN119="-","-",VLOOKUP($A119,KALPit!$A$10:$AY$1193,CF$9,FALSE)-AN119)</f>
        <v>-</v>
      </c>
      <c r="CG119" s="340" t="str">
        <f>IF(AO119="-","-",VLOOKUP($A119,KALPit!$A$10:$AY$1193,CG$9,FALSE)-AO119)</f>
        <v>-</v>
      </c>
      <c r="CH119" s="340" t="str">
        <f>IF(AP119="-","-",VLOOKUP($A119,KALPit!$A$10:$AY$1193,CH$9,FALSE)-AP119)</f>
        <v>-</v>
      </c>
      <c r="CI119" s="340" t="str">
        <f>IF(AQ119="-","-",VLOOKUP($A119,KALPit!$A$10:$AY$1193,CI$9,FALSE)-AQ119)</f>
        <v>-</v>
      </c>
      <c r="CJ119" s="340" t="str">
        <f>IF(AR119="-","-",VLOOKUP($A119,KALPit!$A$10:$AY$1193,CJ$9,FALSE)-AR119)</f>
        <v>-</v>
      </c>
      <c r="CK119" s="340" t="str">
        <f>IF(AS119="-","-",VLOOKUP($A119,KALPit!$A$10:$AY$1193,CK$9,FALSE)-AS119)</f>
        <v>-</v>
      </c>
      <c r="CL119" s="340" t="str">
        <f>IF(AT119="-","-",VLOOKUP($A119,KALPit!$A$10:$AY$1193,CL$9,FALSE)-AT119)</f>
        <v>-</v>
      </c>
      <c r="CM119" s="339" t="e">
        <f t="shared" si="57"/>
        <v>#N/A</v>
      </c>
    </row>
    <row r="120" spans="1:91" x14ac:dyDescent="0.25">
      <c r="A120" s="339" t="str">
        <f t="shared" si="46"/>
        <v>Pedro Cruz</v>
      </c>
      <c r="B120" s="339"/>
      <c r="C120" s="339"/>
      <c r="D120" s="339" t="str">
        <f t="shared" si="47"/>
        <v>K</v>
      </c>
      <c r="E120" t="s">
        <v>86</v>
      </c>
      <c r="F120" t="s">
        <v>501</v>
      </c>
      <c r="G120" s="339" t="s">
        <v>584</v>
      </c>
      <c r="H120" t="s">
        <v>468</v>
      </c>
      <c r="I120" t="s">
        <v>18</v>
      </c>
      <c r="J120" s="3">
        <v>19</v>
      </c>
      <c r="K120" t="s">
        <v>93</v>
      </c>
      <c r="L120" t="s">
        <v>94</v>
      </c>
      <c r="M120" t="s">
        <v>40</v>
      </c>
      <c r="N120" s="3" t="s">
        <v>40</v>
      </c>
      <c r="O120" t="s">
        <v>215</v>
      </c>
      <c r="P120" t="s">
        <v>214</v>
      </c>
      <c r="Q120" s="3">
        <v>1</v>
      </c>
      <c r="R120">
        <v>2</v>
      </c>
      <c r="S120">
        <v>1</v>
      </c>
      <c r="T120" s="3">
        <v>1</v>
      </c>
      <c r="U120">
        <v>2</v>
      </c>
      <c r="V120">
        <v>1</v>
      </c>
      <c r="W120">
        <v>1</v>
      </c>
      <c r="X120">
        <v>1</v>
      </c>
      <c r="Y120" t="s">
        <v>35</v>
      </c>
      <c r="Z120" t="s">
        <v>35</v>
      </c>
      <c r="AA120" t="s">
        <v>35</v>
      </c>
      <c r="AB120" t="s">
        <v>35</v>
      </c>
      <c r="AC120" t="s">
        <v>35</v>
      </c>
      <c r="AD120" t="s">
        <v>35</v>
      </c>
      <c r="AE120" t="s">
        <v>35</v>
      </c>
      <c r="AF120" t="s">
        <v>35</v>
      </c>
      <c r="AG120" t="s">
        <v>35</v>
      </c>
      <c r="AH120" t="s">
        <v>35</v>
      </c>
      <c r="AI120" t="s">
        <v>35</v>
      </c>
      <c r="AJ120" t="s">
        <v>35</v>
      </c>
      <c r="AK120" t="s">
        <v>35</v>
      </c>
      <c r="AL120" t="s">
        <v>35</v>
      </c>
      <c r="AM120" t="s">
        <v>35</v>
      </c>
      <c r="AN120" t="s">
        <v>35</v>
      </c>
      <c r="AO120" t="s">
        <v>35</v>
      </c>
      <c r="AP120" t="s">
        <v>35</v>
      </c>
      <c r="AQ120" t="s">
        <v>35</v>
      </c>
      <c r="AR120" s="3" t="s">
        <v>35</v>
      </c>
      <c r="AS120" t="s">
        <v>35</v>
      </c>
      <c r="AT120" t="s">
        <v>35</v>
      </c>
      <c r="AU120" s="3" t="s">
        <v>832</v>
      </c>
      <c r="AV120">
        <v>1</v>
      </c>
      <c r="AW120" s="3" t="s">
        <v>50</v>
      </c>
      <c r="AX120" t="s">
        <v>35</v>
      </c>
      <c r="AY120" s="5">
        <v>0</v>
      </c>
      <c r="AZ120" s="6">
        <f t="shared" si="48"/>
        <v>1.5833333333333333</v>
      </c>
      <c r="BA120" s="9" t="str">
        <f t="shared" si="49"/>
        <v>Minors</v>
      </c>
      <c r="BB120" s="9">
        <f t="shared" si="50"/>
        <v>1.5833333333333333</v>
      </c>
      <c r="BC120" s="9" t="str">
        <f t="shared" si="51"/>
        <v>Minors</v>
      </c>
      <c r="BD120" s="9">
        <f t="shared" si="52"/>
        <v>1.5833333333333333</v>
      </c>
      <c r="BE120" s="9" t="str">
        <f t="shared" si="53"/>
        <v>Minors</v>
      </c>
      <c r="BF120" s="77">
        <f t="shared" si="54"/>
        <v>1</v>
      </c>
      <c r="BG120" s="76">
        <f t="shared" si="55"/>
        <v>0</v>
      </c>
      <c r="BH120" s="339" t="str">
        <f t="shared" si="56"/>
        <v/>
      </c>
      <c r="BI120" s="340" t="e">
        <f>IF(Q120="-","-",VLOOKUP($A120,KALPit!$A$10:$AY$1193,BI$9,FALSE)-Q120)</f>
        <v>#N/A</v>
      </c>
      <c r="BJ120" s="340" t="e">
        <f>IF(R120="-","-",VLOOKUP($A120,KALPit!$A$10:$AY$1193,BJ$9,FALSE)-R120)</f>
        <v>#N/A</v>
      </c>
      <c r="BK120" s="340" t="e">
        <f>IF(S120="-","-",VLOOKUP($A120,KALPit!$A$10:$AY$1193,BK$9,FALSE)-S120)</f>
        <v>#N/A</v>
      </c>
      <c r="BL120" s="340" t="e">
        <f>IF(T120="-","-",VLOOKUP($A120,KALPit!$A$10:$AY$1193,BL$9,FALSE)-T120)</f>
        <v>#N/A</v>
      </c>
      <c r="BM120" s="340" t="e">
        <f>IF(U120="-","-",VLOOKUP($A120,KALPit!$A$10:$AY$1193,BM$9,FALSE)-U120)</f>
        <v>#N/A</v>
      </c>
      <c r="BN120" s="340" t="e">
        <f>IF(V120="-","-",VLOOKUP($A120,KALPit!$A$10:$AY$1193,BN$9,FALSE)-V120)</f>
        <v>#N/A</v>
      </c>
      <c r="BO120" s="340" t="e">
        <f>IF(W120="-","-",VLOOKUP($A120,KALPit!$A$10:$AY$1193,BO$9,FALSE)-W120)</f>
        <v>#N/A</v>
      </c>
      <c r="BP120" s="340" t="e">
        <f>IF(X120="-","-",VLOOKUP($A120,KALPit!$A$10:$AY$1193,BP$9,FALSE)-X120)</f>
        <v>#N/A</v>
      </c>
      <c r="BQ120" s="340" t="str">
        <f>IF(Y120="-","-",VLOOKUP($A120,KALPit!$A$10:$AY$1193,BQ$9,FALSE)-Y120)</f>
        <v>-</v>
      </c>
      <c r="BR120" s="340" t="str">
        <f>IF(Z120="-","-",VLOOKUP($A120,KALPit!$A$10:$AY$1193,BR$9,FALSE)-Z120)</f>
        <v>-</v>
      </c>
      <c r="BS120" s="340" t="str">
        <f>IF(AA120="-","-",VLOOKUP($A120,KALPit!$A$10:$AY$1193,BS$9,FALSE)-AA120)</f>
        <v>-</v>
      </c>
      <c r="BT120" s="340" t="str">
        <f>IF(AB120="-","-",VLOOKUP($A120,KALPit!$A$10:$AY$1193,BT$9,FALSE)-AB120)</f>
        <v>-</v>
      </c>
      <c r="BU120" s="340" t="str">
        <f>IF(AC120="-","-",VLOOKUP($A120,KALPit!$A$10:$AY$1193,BU$9,FALSE)-AC120)</f>
        <v>-</v>
      </c>
      <c r="BV120" s="340" t="str">
        <f>IF(AD120="-","-",VLOOKUP($A120,KALPit!$A$10:$AY$1193,BV$9,FALSE)-AD120)</f>
        <v>-</v>
      </c>
      <c r="BW120" s="340" t="str">
        <f>IF(AE120="-","-",VLOOKUP($A120,KALPit!$A$10:$AY$1193,BW$9,FALSE)-AE120)</f>
        <v>-</v>
      </c>
      <c r="BX120" s="340" t="str">
        <f>IF(AF120="-","-",VLOOKUP($A120,KALPit!$A$10:$AY$1193,BX$9,FALSE)-AF120)</f>
        <v>-</v>
      </c>
      <c r="BY120" s="340" t="str">
        <f>IF(AG120="-","-",VLOOKUP($A120,KALPit!$A$10:$AY$1193,BY$9,FALSE)-AG120)</f>
        <v>-</v>
      </c>
      <c r="BZ120" s="340" t="str">
        <f>IF(AH120="-","-",VLOOKUP($A120,KALPit!$A$10:$AY$1193,BZ$9,FALSE)-AH120)</f>
        <v>-</v>
      </c>
      <c r="CA120" s="340" t="str">
        <f>IF(AI120="-","-",VLOOKUP($A120,KALPit!$A$10:$AY$1193,CA$9,FALSE)-AI120)</f>
        <v>-</v>
      </c>
      <c r="CB120" s="340" t="str">
        <f>IF(AJ120="-","-",VLOOKUP($A120,KALPit!$A$10:$AY$1193,CB$9,FALSE)-AJ120)</f>
        <v>-</v>
      </c>
      <c r="CC120" s="340" t="str">
        <f>IF(AK120="-","-",VLOOKUP($A120,KALPit!$A$10:$AY$1193,CC$9,FALSE)-AK120)</f>
        <v>-</v>
      </c>
      <c r="CD120" s="340" t="str">
        <f>IF(AL120="-","-",VLOOKUP($A120,KALPit!$A$10:$AY$1193,CD$9,FALSE)-AL120)</f>
        <v>-</v>
      </c>
      <c r="CE120" s="340" t="str">
        <f>IF(AM120="-","-",VLOOKUP($A120,KALPit!$A$10:$AY$1193,CE$9,FALSE)-AM120)</f>
        <v>-</v>
      </c>
      <c r="CF120" s="340" t="str">
        <f>IF(AN120="-","-",VLOOKUP($A120,KALPit!$A$10:$AY$1193,CF$9,FALSE)-AN120)</f>
        <v>-</v>
      </c>
      <c r="CG120" s="340" t="str">
        <f>IF(AO120="-","-",VLOOKUP($A120,KALPit!$A$10:$AY$1193,CG$9,FALSE)-AO120)</f>
        <v>-</v>
      </c>
      <c r="CH120" s="340" t="str">
        <f>IF(AP120="-","-",VLOOKUP($A120,KALPit!$A$10:$AY$1193,CH$9,FALSE)-AP120)</f>
        <v>-</v>
      </c>
      <c r="CI120" s="340" t="str">
        <f>IF(AQ120="-","-",VLOOKUP($A120,KALPit!$A$10:$AY$1193,CI$9,FALSE)-AQ120)</f>
        <v>-</v>
      </c>
      <c r="CJ120" s="340" t="str">
        <f>IF(AR120="-","-",VLOOKUP($A120,KALPit!$A$10:$AY$1193,CJ$9,FALSE)-AR120)</f>
        <v>-</v>
      </c>
      <c r="CK120" s="340" t="str">
        <f>IF(AS120="-","-",VLOOKUP($A120,KALPit!$A$10:$AY$1193,CK$9,FALSE)-AS120)</f>
        <v>-</v>
      </c>
      <c r="CL120" s="340" t="str">
        <f>IF(AT120="-","-",VLOOKUP($A120,KALPit!$A$10:$AY$1193,CL$9,FALSE)-AT120)</f>
        <v>-</v>
      </c>
      <c r="CM120" s="339" t="e">
        <f t="shared" si="57"/>
        <v>#N/A</v>
      </c>
    </row>
    <row r="121" spans="1:91" x14ac:dyDescent="0.25">
      <c r="A121" s="339" t="str">
        <f t="shared" si="46"/>
        <v>Valentín Dávila</v>
      </c>
      <c r="B121" s="339"/>
      <c r="C121" s="339"/>
      <c r="D121" s="339" t="str">
        <f t="shared" si="47"/>
        <v>K</v>
      </c>
      <c r="E121" t="s">
        <v>89</v>
      </c>
      <c r="F121" t="s">
        <v>513</v>
      </c>
      <c r="G121" s="339" t="s">
        <v>514</v>
      </c>
      <c r="H121" t="s">
        <v>533</v>
      </c>
      <c r="I121" t="s">
        <v>199</v>
      </c>
      <c r="J121" s="3">
        <v>24</v>
      </c>
      <c r="K121" t="s">
        <v>96</v>
      </c>
      <c r="L121" t="s">
        <v>94</v>
      </c>
      <c r="M121" t="s">
        <v>40</v>
      </c>
      <c r="N121" s="3" t="s">
        <v>36</v>
      </c>
      <c r="O121" t="s">
        <v>215</v>
      </c>
      <c r="P121" t="s">
        <v>214</v>
      </c>
      <c r="Q121" s="3">
        <v>1</v>
      </c>
      <c r="R121">
        <v>1</v>
      </c>
      <c r="S121">
        <v>1</v>
      </c>
      <c r="T121" s="3">
        <v>3</v>
      </c>
      <c r="U121">
        <v>1</v>
      </c>
      <c r="V121">
        <v>1</v>
      </c>
      <c r="W121">
        <v>4</v>
      </c>
      <c r="X121">
        <v>4</v>
      </c>
      <c r="Y121">
        <v>2</v>
      </c>
      <c r="Z121">
        <v>3</v>
      </c>
      <c r="AA121">
        <v>2</v>
      </c>
      <c r="AB121">
        <v>4</v>
      </c>
      <c r="AC121">
        <v>2</v>
      </c>
      <c r="AD121">
        <v>4</v>
      </c>
      <c r="AE121" t="s">
        <v>35</v>
      </c>
      <c r="AF121" t="s">
        <v>35</v>
      </c>
      <c r="AG121" t="s">
        <v>35</v>
      </c>
      <c r="AH121" t="s">
        <v>35</v>
      </c>
      <c r="AI121" t="s">
        <v>35</v>
      </c>
      <c r="AJ121" t="s">
        <v>35</v>
      </c>
      <c r="AK121" t="s">
        <v>35</v>
      </c>
      <c r="AL121" t="s">
        <v>35</v>
      </c>
      <c r="AM121" t="s">
        <v>35</v>
      </c>
      <c r="AN121" t="s">
        <v>35</v>
      </c>
      <c r="AO121" t="s">
        <v>35</v>
      </c>
      <c r="AP121" t="s">
        <v>35</v>
      </c>
      <c r="AQ121" t="s">
        <v>35</v>
      </c>
      <c r="AR121" s="3" t="s">
        <v>35</v>
      </c>
      <c r="AS121" t="s">
        <v>35</v>
      </c>
      <c r="AT121" t="s">
        <v>35</v>
      </c>
      <c r="AU121" s="3" t="s">
        <v>459</v>
      </c>
      <c r="AV121">
        <v>6</v>
      </c>
      <c r="AW121" s="3" t="s">
        <v>50</v>
      </c>
      <c r="AX121">
        <v>510000</v>
      </c>
      <c r="AY121" s="5" t="s">
        <v>38</v>
      </c>
      <c r="AZ121" s="6">
        <f t="shared" si="48"/>
        <v>1.5</v>
      </c>
      <c r="BA121" s="9" t="str">
        <f t="shared" si="49"/>
        <v>Minors</v>
      </c>
      <c r="BB121" s="9">
        <f t="shared" si="50"/>
        <v>2.166666666666667</v>
      </c>
      <c r="BC121" s="9" t="str">
        <f t="shared" si="51"/>
        <v>Minors</v>
      </c>
      <c r="BD121" s="9">
        <f t="shared" si="52"/>
        <v>2.166666666666667</v>
      </c>
      <c r="BE121" s="9" t="str">
        <f t="shared" si="53"/>
        <v>Minors</v>
      </c>
      <c r="BF121" s="77">
        <f t="shared" si="54"/>
        <v>4</v>
      </c>
      <c r="BG121" s="76">
        <f t="shared" si="55"/>
        <v>0</v>
      </c>
      <c r="BH121" s="339" t="str">
        <f t="shared" si="56"/>
        <v/>
      </c>
      <c r="BI121" s="340" t="e">
        <f>IF(Q121="-","-",VLOOKUP($A121,KALPit!$A$10:$AY$1193,BI$9,FALSE)-Q121)</f>
        <v>#N/A</v>
      </c>
      <c r="BJ121" s="340" t="e">
        <f>IF(R121="-","-",VLOOKUP($A121,KALPit!$A$10:$AY$1193,BJ$9,FALSE)-R121)</f>
        <v>#N/A</v>
      </c>
      <c r="BK121" s="340" t="e">
        <f>IF(S121="-","-",VLOOKUP($A121,KALPit!$A$10:$AY$1193,BK$9,FALSE)-S121)</f>
        <v>#N/A</v>
      </c>
      <c r="BL121" s="340" t="e">
        <f>IF(T121="-","-",VLOOKUP($A121,KALPit!$A$10:$AY$1193,BL$9,FALSE)-T121)</f>
        <v>#N/A</v>
      </c>
      <c r="BM121" s="340" t="e">
        <f>IF(U121="-","-",VLOOKUP($A121,KALPit!$A$10:$AY$1193,BM$9,FALSE)-U121)</f>
        <v>#N/A</v>
      </c>
      <c r="BN121" s="340" t="e">
        <f>IF(V121="-","-",VLOOKUP($A121,KALPit!$A$10:$AY$1193,BN$9,FALSE)-V121)</f>
        <v>#N/A</v>
      </c>
      <c r="BO121" s="340" t="e">
        <f>IF(W121="-","-",VLOOKUP($A121,KALPit!$A$10:$AY$1193,BO$9,FALSE)-W121)</f>
        <v>#N/A</v>
      </c>
      <c r="BP121" s="340" t="e">
        <f>IF(X121="-","-",VLOOKUP($A121,KALPit!$A$10:$AY$1193,BP$9,FALSE)-X121)</f>
        <v>#N/A</v>
      </c>
      <c r="BQ121" s="340" t="e">
        <f>IF(Y121="-","-",VLOOKUP($A121,KALPit!$A$10:$AY$1193,BQ$9,FALSE)-Y121)</f>
        <v>#N/A</v>
      </c>
      <c r="BR121" s="340" t="e">
        <f>IF(Z121="-","-",VLOOKUP($A121,KALPit!$A$10:$AY$1193,BR$9,FALSE)-Z121)</f>
        <v>#N/A</v>
      </c>
      <c r="BS121" s="340" t="e">
        <f>IF(AA121="-","-",VLOOKUP($A121,KALPit!$A$10:$AY$1193,BS$9,FALSE)-AA121)</f>
        <v>#N/A</v>
      </c>
      <c r="BT121" s="340" t="e">
        <f>IF(AB121="-","-",VLOOKUP($A121,KALPit!$A$10:$AY$1193,BT$9,FALSE)-AB121)</f>
        <v>#N/A</v>
      </c>
      <c r="BU121" s="340" t="e">
        <f>IF(AC121="-","-",VLOOKUP($A121,KALPit!$A$10:$AY$1193,BU$9,FALSE)-AC121)</f>
        <v>#N/A</v>
      </c>
      <c r="BV121" s="340" t="e">
        <f>IF(AD121="-","-",VLOOKUP($A121,KALPit!$A$10:$AY$1193,BV$9,FALSE)-AD121)</f>
        <v>#N/A</v>
      </c>
      <c r="BW121" s="340" t="str">
        <f>IF(AE121="-","-",VLOOKUP($A121,KALPit!$A$10:$AY$1193,BW$9,FALSE)-AE121)</f>
        <v>-</v>
      </c>
      <c r="BX121" s="340" t="str">
        <f>IF(AF121="-","-",VLOOKUP($A121,KALPit!$A$10:$AY$1193,BX$9,FALSE)-AF121)</f>
        <v>-</v>
      </c>
      <c r="BY121" s="340" t="str">
        <f>IF(AG121="-","-",VLOOKUP($A121,KALPit!$A$10:$AY$1193,BY$9,FALSE)-AG121)</f>
        <v>-</v>
      </c>
      <c r="BZ121" s="340" t="str">
        <f>IF(AH121="-","-",VLOOKUP($A121,KALPit!$A$10:$AY$1193,BZ$9,FALSE)-AH121)</f>
        <v>-</v>
      </c>
      <c r="CA121" s="340" t="str">
        <f>IF(AI121="-","-",VLOOKUP($A121,KALPit!$A$10:$AY$1193,CA$9,FALSE)-AI121)</f>
        <v>-</v>
      </c>
      <c r="CB121" s="340" t="str">
        <f>IF(AJ121="-","-",VLOOKUP($A121,KALPit!$A$10:$AY$1193,CB$9,FALSE)-AJ121)</f>
        <v>-</v>
      </c>
      <c r="CC121" s="340" t="str">
        <f>IF(AK121="-","-",VLOOKUP($A121,KALPit!$A$10:$AY$1193,CC$9,FALSE)-AK121)</f>
        <v>-</v>
      </c>
      <c r="CD121" s="340" t="str">
        <f>IF(AL121="-","-",VLOOKUP($A121,KALPit!$A$10:$AY$1193,CD$9,FALSE)-AL121)</f>
        <v>-</v>
      </c>
      <c r="CE121" s="340" t="str">
        <f>IF(AM121="-","-",VLOOKUP($A121,KALPit!$A$10:$AY$1193,CE$9,FALSE)-AM121)</f>
        <v>-</v>
      </c>
      <c r="CF121" s="340" t="str">
        <f>IF(AN121="-","-",VLOOKUP($A121,KALPit!$A$10:$AY$1193,CF$9,FALSE)-AN121)</f>
        <v>-</v>
      </c>
      <c r="CG121" s="340" t="str">
        <f>IF(AO121="-","-",VLOOKUP($A121,KALPit!$A$10:$AY$1193,CG$9,FALSE)-AO121)</f>
        <v>-</v>
      </c>
      <c r="CH121" s="340" t="str">
        <f>IF(AP121="-","-",VLOOKUP($A121,KALPit!$A$10:$AY$1193,CH$9,FALSE)-AP121)</f>
        <v>-</v>
      </c>
      <c r="CI121" s="340" t="str">
        <f>IF(AQ121="-","-",VLOOKUP($A121,KALPit!$A$10:$AY$1193,CI$9,FALSE)-AQ121)</f>
        <v>-</v>
      </c>
      <c r="CJ121" s="340" t="str">
        <f>IF(AR121="-","-",VLOOKUP($A121,KALPit!$A$10:$AY$1193,CJ$9,FALSE)-AR121)</f>
        <v>-</v>
      </c>
      <c r="CK121" s="340" t="str">
        <f>IF(AS121="-","-",VLOOKUP($A121,KALPit!$A$10:$AY$1193,CK$9,FALSE)-AS121)</f>
        <v>-</v>
      </c>
      <c r="CL121" s="340" t="str">
        <f>IF(AT121="-","-",VLOOKUP($A121,KALPit!$A$10:$AY$1193,CL$9,FALSE)-AT121)</f>
        <v>-</v>
      </c>
      <c r="CM121" s="339" t="e">
        <f t="shared" si="57"/>
        <v>#N/A</v>
      </c>
    </row>
    <row r="122" spans="1:91" x14ac:dyDescent="0.25">
      <c r="A122" s="339" t="str">
        <f t="shared" si="46"/>
        <v>Mitch Dwyer</v>
      </c>
      <c r="B122" s="339"/>
      <c r="C122" s="339"/>
      <c r="D122" s="339" t="str">
        <f t="shared" si="47"/>
        <v>K</v>
      </c>
      <c r="E122" t="s">
        <v>85</v>
      </c>
      <c r="F122" t="s">
        <v>585</v>
      </c>
      <c r="G122" s="339" t="s">
        <v>586</v>
      </c>
      <c r="H122" t="s">
        <v>533</v>
      </c>
      <c r="I122" t="s">
        <v>199</v>
      </c>
      <c r="J122" s="3">
        <v>23</v>
      </c>
      <c r="K122" t="s">
        <v>94</v>
      </c>
      <c r="L122" t="s">
        <v>94</v>
      </c>
      <c r="M122" t="s">
        <v>40</v>
      </c>
      <c r="N122" s="3" t="s">
        <v>36</v>
      </c>
      <c r="O122" t="s">
        <v>213</v>
      </c>
      <c r="P122" t="s">
        <v>214</v>
      </c>
      <c r="Q122" s="3">
        <v>1</v>
      </c>
      <c r="R122">
        <v>2</v>
      </c>
      <c r="S122">
        <v>1</v>
      </c>
      <c r="T122" s="3">
        <v>1</v>
      </c>
      <c r="U122">
        <v>2</v>
      </c>
      <c r="V122">
        <v>1</v>
      </c>
      <c r="W122">
        <v>1</v>
      </c>
      <c r="X122">
        <v>1</v>
      </c>
      <c r="Y122" t="s">
        <v>35</v>
      </c>
      <c r="Z122" t="s">
        <v>35</v>
      </c>
      <c r="AA122" t="s">
        <v>35</v>
      </c>
      <c r="AB122" t="s">
        <v>35</v>
      </c>
      <c r="AC122" t="s">
        <v>35</v>
      </c>
      <c r="AD122" t="s">
        <v>35</v>
      </c>
      <c r="AE122" t="s">
        <v>35</v>
      </c>
      <c r="AF122" t="s">
        <v>35</v>
      </c>
      <c r="AG122" t="s">
        <v>35</v>
      </c>
      <c r="AH122" t="s">
        <v>35</v>
      </c>
      <c r="AI122" t="s">
        <v>35</v>
      </c>
      <c r="AJ122" t="s">
        <v>35</v>
      </c>
      <c r="AK122" t="s">
        <v>35</v>
      </c>
      <c r="AL122" t="s">
        <v>35</v>
      </c>
      <c r="AM122" t="s">
        <v>35</v>
      </c>
      <c r="AN122" t="s">
        <v>35</v>
      </c>
      <c r="AO122" t="s">
        <v>35</v>
      </c>
      <c r="AP122" t="s">
        <v>35</v>
      </c>
      <c r="AQ122" t="s">
        <v>35</v>
      </c>
      <c r="AR122" s="3" t="s">
        <v>35</v>
      </c>
      <c r="AS122" t="s">
        <v>35</v>
      </c>
      <c r="AT122" t="s">
        <v>35</v>
      </c>
      <c r="AU122" s="3" t="s">
        <v>832</v>
      </c>
      <c r="AV122">
        <v>1</v>
      </c>
      <c r="AW122" s="3" t="s">
        <v>453</v>
      </c>
      <c r="AX122" t="s">
        <v>35</v>
      </c>
      <c r="AY122" s="5">
        <v>0</v>
      </c>
      <c r="AZ122" s="6">
        <f t="shared" si="48"/>
        <v>1.5833333333333333</v>
      </c>
      <c r="BA122" s="9" t="str">
        <f t="shared" si="49"/>
        <v>Minors</v>
      </c>
      <c r="BB122" s="9">
        <f t="shared" si="50"/>
        <v>1.5833333333333333</v>
      </c>
      <c r="BC122" s="9" t="str">
        <f t="shared" si="51"/>
        <v>Minors</v>
      </c>
      <c r="BD122" s="9">
        <f t="shared" si="52"/>
        <v>1.5833333333333333</v>
      </c>
      <c r="BE122" s="9" t="str">
        <f t="shared" si="53"/>
        <v>Minors</v>
      </c>
      <c r="BF122" s="77">
        <f t="shared" si="54"/>
        <v>1</v>
      </c>
      <c r="BG122" s="76">
        <f t="shared" si="55"/>
        <v>0</v>
      </c>
      <c r="BH122" s="339" t="str">
        <f t="shared" si="56"/>
        <v/>
      </c>
      <c r="BI122" s="340" t="e">
        <f>IF(Q122="-","-",VLOOKUP($A122,KALPit!$A$10:$AY$1193,BI$9,FALSE)-Q122)</f>
        <v>#N/A</v>
      </c>
      <c r="BJ122" s="340" t="e">
        <f>IF(R122="-","-",VLOOKUP($A122,KALPit!$A$10:$AY$1193,BJ$9,FALSE)-R122)</f>
        <v>#N/A</v>
      </c>
      <c r="BK122" s="340" t="e">
        <f>IF(S122="-","-",VLOOKUP($A122,KALPit!$A$10:$AY$1193,BK$9,FALSE)-S122)</f>
        <v>#N/A</v>
      </c>
      <c r="BL122" s="340" t="e">
        <f>IF(T122="-","-",VLOOKUP($A122,KALPit!$A$10:$AY$1193,BL$9,FALSE)-T122)</f>
        <v>#N/A</v>
      </c>
      <c r="BM122" s="340" t="e">
        <f>IF(U122="-","-",VLOOKUP($A122,KALPit!$A$10:$AY$1193,BM$9,FALSE)-U122)</f>
        <v>#N/A</v>
      </c>
      <c r="BN122" s="340" t="e">
        <f>IF(V122="-","-",VLOOKUP($A122,KALPit!$A$10:$AY$1193,BN$9,FALSE)-V122)</f>
        <v>#N/A</v>
      </c>
      <c r="BO122" s="340" t="e">
        <f>IF(W122="-","-",VLOOKUP($A122,KALPit!$A$10:$AY$1193,BO$9,FALSE)-W122)</f>
        <v>#N/A</v>
      </c>
      <c r="BP122" s="340" t="e">
        <f>IF(X122="-","-",VLOOKUP($A122,KALPit!$A$10:$AY$1193,BP$9,FALSE)-X122)</f>
        <v>#N/A</v>
      </c>
      <c r="BQ122" s="340" t="str">
        <f>IF(Y122="-","-",VLOOKUP($A122,KALPit!$A$10:$AY$1193,BQ$9,FALSE)-Y122)</f>
        <v>-</v>
      </c>
      <c r="BR122" s="340" t="str">
        <f>IF(Z122="-","-",VLOOKUP($A122,KALPit!$A$10:$AY$1193,BR$9,FALSE)-Z122)</f>
        <v>-</v>
      </c>
      <c r="BS122" s="340" t="str">
        <f>IF(AA122="-","-",VLOOKUP($A122,KALPit!$A$10:$AY$1193,BS$9,FALSE)-AA122)</f>
        <v>-</v>
      </c>
      <c r="BT122" s="340" t="str">
        <f>IF(AB122="-","-",VLOOKUP($A122,KALPit!$A$10:$AY$1193,BT$9,FALSE)-AB122)</f>
        <v>-</v>
      </c>
      <c r="BU122" s="340" t="str">
        <f>IF(AC122="-","-",VLOOKUP($A122,KALPit!$A$10:$AY$1193,BU$9,FALSE)-AC122)</f>
        <v>-</v>
      </c>
      <c r="BV122" s="340" t="str">
        <f>IF(AD122="-","-",VLOOKUP($A122,KALPit!$A$10:$AY$1193,BV$9,FALSE)-AD122)</f>
        <v>-</v>
      </c>
      <c r="BW122" s="340" t="str">
        <f>IF(AE122="-","-",VLOOKUP($A122,KALPit!$A$10:$AY$1193,BW$9,FALSE)-AE122)</f>
        <v>-</v>
      </c>
      <c r="BX122" s="340" t="str">
        <f>IF(AF122="-","-",VLOOKUP($A122,KALPit!$A$10:$AY$1193,BX$9,FALSE)-AF122)</f>
        <v>-</v>
      </c>
      <c r="BY122" s="340" t="str">
        <f>IF(AG122="-","-",VLOOKUP($A122,KALPit!$A$10:$AY$1193,BY$9,FALSE)-AG122)</f>
        <v>-</v>
      </c>
      <c r="BZ122" s="340" t="str">
        <f>IF(AH122="-","-",VLOOKUP($A122,KALPit!$A$10:$AY$1193,BZ$9,FALSE)-AH122)</f>
        <v>-</v>
      </c>
      <c r="CA122" s="340" t="str">
        <f>IF(AI122="-","-",VLOOKUP($A122,KALPit!$A$10:$AY$1193,CA$9,FALSE)-AI122)</f>
        <v>-</v>
      </c>
      <c r="CB122" s="340" t="str">
        <f>IF(AJ122="-","-",VLOOKUP($A122,KALPit!$A$10:$AY$1193,CB$9,FALSE)-AJ122)</f>
        <v>-</v>
      </c>
      <c r="CC122" s="340" t="str">
        <f>IF(AK122="-","-",VLOOKUP($A122,KALPit!$A$10:$AY$1193,CC$9,FALSE)-AK122)</f>
        <v>-</v>
      </c>
      <c r="CD122" s="340" t="str">
        <f>IF(AL122="-","-",VLOOKUP($A122,KALPit!$A$10:$AY$1193,CD$9,FALSE)-AL122)</f>
        <v>-</v>
      </c>
      <c r="CE122" s="340" t="str">
        <f>IF(AM122="-","-",VLOOKUP($A122,KALPit!$A$10:$AY$1193,CE$9,FALSE)-AM122)</f>
        <v>-</v>
      </c>
      <c r="CF122" s="340" t="str">
        <f>IF(AN122="-","-",VLOOKUP($A122,KALPit!$A$10:$AY$1193,CF$9,FALSE)-AN122)</f>
        <v>-</v>
      </c>
      <c r="CG122" s="340" t="str">
        <f>IF(AO122="-","-",VLOOKUP($A122,KALPit!$A$10:$AY$1193,CG$9,FALSE)-AO122)</f>
        <v>-</v>
      </c>
      <c r="CH122" s="340" t="str">
        <f>IF(AP122="-","-",VLOOKUP($A122,KALPit!$A$10:$AY$1193,CH$9,FALSE)-AP122)</f>
        <v>-</v>
      </c>
      <c r="CI122" s="340" t="str">
        <f>IF(AQ122="-","-",VLOOKUP($A122,KALPit!$A$10:$AY$1193,CI$9,FALSE)-AQ122)</f>
        <v>-</v>
      </c>
      <c r="CJ122" s="340" t="str">
        <f>IF(AR122="-","-",VLOOKUP($A122,KALPit!$A$10:$AY$1193,CJ$9,FALSE)-AR122)</f>
        <v>-</v>
      </c>
      <c r="CK122" s="340" t="str">
        <f>IF(AS122="-","-",VLOOKUP($A122,KALPit!$A$10:$AY$1193,CK$9,FALSE)-AS122)</f>
        <v>-</v>
      </c>
      <c r="CL122" s="340" t="str">
        <f>IF(AT122="-","-",VLOOKUP($A122,KALPit!$A$10:$AY$1193,CL$9,FALSE)-AT122)</f>
        <v>-</v>
      </c>
      <c r="CM122" s="339" t="e">
        <f t="shared" si="57"/>
        <v>#N/A</v>
      </c>
    </row>
    <row r="123" spans="1:91" x14ac:dyDescent="0.25">
      <c r="A123" s="339" t="str">
        <f t="shared" si="46"/>
        <v>Lonnie Evans</v>
      </c>
      <c r="B123" s="339"/>
      <c r="C123" s="339"/>
      <c r="D123" s="339" t="str">
        <f t="shared" si="47"/>
        <v>K</v>
      </c>
      <c r="E123" t="s">
        <v>85</v>
      </c>
      <c r="F123" t="s">
        <v>862</v>
      </c>
      <c r="G123" s="339" t="s">
        <v>863</v>
      </c>
      <c r="H123" t="s">
        <v>533</v>
      </c>
      <c r="I123" t="s">
        <v>199</v>
      </c>
      <c r="J123" s="3">
        <v>28</v>
      </c>
      <c r="K123" t="s">
        <v>94</v>
      </c>
      <c r="L123" t="s">
        <v>94</v>
      </c>
      <c r="M123" t="s">
        <v>40</v>
      </c>
      <c r="N123" s="3" t="s">
        <v>40</v>
      </c>
      <c r="O123" t="s">
        <v>214</v>
      </c>
      <c r="P123" t="s">
        <v>214</v>
      </c>
      <c r="Q123" s="3">
        <v>1</v>
      </c>
      <c r="R123">
        <v>1</v>
      </c>
      <c r="S123">
        <v>1</v>
      </c>
      <c r="T123" s="3">
        <v>1</v>
      </c>
      <c r="U123">
        <v>1</v>
      </c>
      <c r="V123">
        <v>1</v>
      </c>
      <c r="W123">
        <v>1</v>
      </c>
      <c r="X123">
        <v>1</v>
      </c>
      <c r="Y123" t="s">
        <v>35</v>
      </c>
      <c r="Z123" t="s">
        <v>35</v>
      </c>
      <c r="AA123" t="s">
        <v>35</v>
      </c>
      <c r="AB123" t="s">
        <v>35</v>
      </c>
      <c r="AC123" t="s">
        <v>35</v>
      </c>
      <c r="AD123" t="s">
        <v>35</v>
      </c>
      <c r="AE123" t="s">
        <v>35</v>
      </c>
      <c r="AF123" t="s">
        <v>35</v>
      </c>
      <c r="AG123" t="s">
        <v>35</v>
      </c>
      <c r="AH123" t="s">
        <v>35</v>
      </c>
      <c r="AI123" t="s">
        <v>35</v>
      </c>
      <c r="AJ123" t="s">
        <v>35</v>
      </c>
      <c r="AK123" t="s">
        <v>35</v>
      </c>
      <c r="AL123" t="s">
        <v>35</v>
      </c>
      <c r="AM123" t="s">
        <v>35</v>
      </c>
      <c r="AN123" t="s">
        <v>35</v>
      </c>
      <c r="AO123" t="s">
        <v>35</v>
      </c>
      <c r="AP123" t="s">
        <v>35</v>
      </c>
      <c r="AQ123" t="s">
        <v>35</v>
      </c>
      <c r="AR123" s="3" t="s">
        <v>35</v>
      </c>
      <c r="AS123" t="s">
        <v>35</v>
      </c>
      <c r="AT123" t="s">
        <v>35</v>
      </c>
      <c r="AU123" s="3" t="s">
        <v>832</v>
      </c>
      <c r="AV123">
        <v>1</v>
      </c>
      <c r="AW123" s="3" t="s">
        <v>455</v>
      </c>
      <c r="AX123" t="s">
        <v>35</v>
      </c>
      <c r="AY123" s="5" t="s">
        <v>38</v>
      </c>
      <c r="AZ123" s="6">
        <f t="shared" si="48"/>
        <v>1.25</v>
      </c>
      <c r="BA123" s="9" t="str">
        <f t="shared" si="49"/>
        <v>Minors</v>
      </c>
      <c r="BB123" s="9">
        <f t="shared" si="50"/>
        <v>1.25</v>
      </c>
      <c r="BC123" s="9" t="str">
        <f t="shared" si="51"/>
        <v>Minors</v>
      </c>
      <c r="BD123" s="9">
        <f t="shared" si="52"/>
        <v>1.25</v>
      </c>
      <c r="BE123" s="9" t="str">
        <f t="shared" si="53"/>
        <v>Minors</v>
      </c>
      <c r="BF123" s="77">
        <f t="shared" si="54"/>
        <v>1</v>
      </c>
      <c r="BG123" s="76">
        <f t="shared" si="55"/>
        <v>0</v>
      </c>
      <c r="BH123" s="339" t="str">
        <f t="shared" si="56"/>
        <v/>
      </c>
      <c r="BI123" s="340" t="e">
        <f>IF(Q123="-","-",VLOOKUP($A123,KALPit!$A$10:$AY$1193,BI$9,FALSE)-Q123)</f>
        <v>#N/A</v>
      </c>
      <c r="BJ123" s="340" t="e">
        <f>IF(R123="-","-",VLOOKUP($A123,KALPit!$A$10:$AY$1193,BJ$9,FALSE)-R123)</f>
        <v>#N/A</v>
      </c>
      <c r="BK123" s="340" t="e">
        <f>IF(S123="-","-",VLOOKUP($A123,KALPit!$A$10:$AY$1193,BK$9,FALSE)-S123)</f>
        <v>#N/A</v>
      </c>
      <c r="BL123" s="340" t="e">
        <f>IF(T123="-","-",VLOOKUP($A123,KALPit!$A$10:$AY$1193,BL$9,FALSE)-T123)</f>
        <v>#N/A</v>
      </c>
      <c r="BM123" s="340" t="e">
        <f>IF(U123="-","-",VLOOKUP($A123,KALPit!$A$10:$AY$1193,BM$9,FALSE)-U123)</f>
        <v>#N/A</v>
      </c>
      <c r="BN123" s="340" t="e">
        <f>IF(V123="-","-",VLOOKUP($A123,KALPit!$A$10:$AY$1193,BN$9,FALSE)-V123)</f>
        <v>#N/A</v>
      </c>
      <c r="BO123" s="340" t="e">
        <f>IF(W123="-","-",VLOOKUP($A123,KALPit!$A$10:$AY$1193,BO$9,FALSE)-W123)</f>
        <v>#N/A</v>
      </c>
      <c r="BP123" s="340" t="e">
        <f>IF(X123="-","-",VLOOKUP($A123,KALPit!$A$10:$AY$1193,BP$9,FALSE)-X123)</f>
        <v>#N/A</v>
      </c>
      <c r="BQ123" s="340" t="str">
        <f>IF(Y123="-","-",VLOOKUP($A123,KALPit!$A$10:$AY$1193,BQ$9,FALSE)-Y123)</f>
        <v>-</v>
      </c>
      <c r="BR123" s="340" t="str">
        <f>IF(Z123="-","-",VLOOKUP($A123,KALPit!$A$10:$AY$1193,BR$9,FALSE)-Z123)</f>
        <v>-</v>
      </c>
      <c r="BS123" s="340" t="str">
        <f>IF(AA123="-","-",VLOOKUP($A123,KALPit!$A$10:$AY$1193,BS$9,FALSE)-AA123)</f>
        <v>-</v>
      </c>
      <c r="BT123" s="340" t="str">
        <f>IF(AB123="-","-",VLOOKUP($A123,KALPit!$A$10:$AY$1193,BT$9,FALSE)-AB123)</f>
        <v>-</v>
      </c>
      <c r="BU123" s="340" t="str">
        <f>IF(AC123="-","-",VLOOKUP($A123,KALPit!$A$10:$AY$1193,BU$9,FALSE)-AC123)</f>
        <v>-</v>
      </c>
      <c r="BV123" s="340" t="str">
        <f>IF(AD123="-","-",VLOOKUP($A123,KALPit!$A$10:$AY$1193,BV$9,FALSE)-AD123)</f>
        <v>-</v>
      </c>
      <c r="BW123" s="340" t="str">
        <f>IF(AE123="-","-",VLOOKUP($A123,KALPit!$A$10:$AY$1193,BW$9,FALSE)-AE123)</f>
        <v>-</v>
      </c>
      <c r="BX123" s="340" t="str">
        <f>IF(AF123="-","-",VLOOKUP($A123,KALPit!$A$10:$AY$1193,BX$9,FALSE)-AF123)</f>
        <v>-</v>
      </c>
      <c r="BY123" s="340" t="str">
        <f>IF(AG123="-","-",VLOOKUP($A123,KALPit!$A$10:$AY$1193,BY$9,FALSE)-AG123)</f>
        <v>-</v>
      </c>
      <c r="BZ123" s="340" t="str">
        <f>IF(AH123="-","-",VLOOKUP($A123,KALPit!$A$10:$AY$1193,BZ$9,FALSE)-AH123)</f>
        <v>-</v>
      </c>
      <c r="CA123" s="340" t="str">
        <f>IF(AI123="-","-",VLOOKUP($A123,KALPit!$A$10:$AY$1193,CA$9,FALSE)-AI123)</f>
        <v>-</v>
      </c>
      <c r="CB123" s="340" t="str">
        <f>IF(AJ123="-","-",VLOOKUP($A123,KALPit!$A$10:$AY$1193,CB$9,FALSE)-AJ123)</f>
        <v>-</v>
      </c>
      <c r="CC123" s="340" t="str">
        <f>IF(AK123="-","-",VLOOKUP($A123,KALPit!$A$10:$AY$1193,CC$9,FALSE)-AK123)</f>
        <v>-</v>
      </c>
      <c r="CD123" s="340" t="str">
        <f>IF(AL123="-","-",VLOOKUP($A123,KALPit!$A$10:$AY$1193,CD$9,FALSE)-AL123)</f>
        <v>-</v>
      </c>
      <c r="CE123" s="340" t="str">
        <f>IF(AM123="-","-",VLOOKUP($A123,KALPit!$A$10:$AY$1193,CE$9,FALSE)-AM123)</f>
        <v>-</v>
      </c>
      <c r="CF123" s="340" t="str">
        <f>IF(AN123="-","-",VLOOKUP($A123,KALPit!$A$10:$AY$1193,CF$9,FALSE)-AN123)</f>
        <v>-</v>
      </c>
      <c r="CG123" s="340" t="str">
        <f>IF(AO123="-","-",VLOOKUP($A123,KALPit!$A$10:$AY$1193,CG$9,FALSE)-AO123)</f>
        <v>-</v>
      </c>
      <c r="CH123" s="340" t="str">
        <f>IF(AP123="-","-",VLOOKUP($A123,KALPit!$A$10:$AY$1193,CH$9,FALSE)-AP123)</f>
        <v>-</v>
      </c>
      <c r="CI123" s="340" t="str">
        <f>IF(AQ123="-","-",VLOOKUP($A123,KALPit!$A$10:$AY$1193,CI$9,FALSE)-AQ123)</f>
        <v>-</v>
      </c>
      <c r="CJ123" s="340" t="str">
        <f>IF(AR123="-","-",VLOOKUP($A123,KALPit!$A$10:$AY$1193,CJ$9,FALSE)-AR123)</f>
        <v>-</v>
      </c>
      <c r="CK123" s="340" t="str">
        <f>IF(AS123="-","-",VLOOKUP($A123,KALPit!$A$10:$AY$1193,CK$9,FALSE)-AS123)</f>
        <v>-</v>
      </c>
      <c r="CL123" s="340" t="str">
        <f>IF(AT123="-","-",VLOOKUP($A123,KALPit!$A$10:$AY$1193,CL$9,FALSE)-AT123)</f>
        <v>-</v>
      </c>
      <c r="CM123" s="339" t="e">
        <f t="shared" si="57"/>
        <v>#N/A</v>
      </c>
    </row>
    <row r="124" spans="1:91" x14ac:dyDescent="0.25">
      <c r="A124" s="339" t="str">
        <f t="shared" si="46"/>
        <v>Jeff Fox</v>
      </c>
      <c r="B124" s="339"/>
      <c r="C124" s="339"/>
      <c r="D124" s="339" t="str">
        <f t="shared" si="47"/>
        <v>K</v>
      </c>
      <c r="E124" t="s">
        <v>82</v>
      </c>
      <c r="F124" t="s">
        <v>588</v>
      </c>
      <c r="G124" s="339" t="s">
        <v>589</v>
      </c>
      <c r="H124" t="s">
        <v>531</v>
      </c>
      <c r="I124" t="s">
        <v>295</v>
      </c>
      <c r="J124" s="3">
        <v>23</v>
      </c>
      <c r="K124" t="s">
        <v>94</v>
      </c>
      <c r="L124" t="s">
        <v>94</v>
      </c>
      <c r="M124" t="s">
        <v>40</v>
      </c>
      <c r="N124" s="3" t="s">
        <v>40</v>
      </c>
      <c r="O124" t="s">
        <v>215</v>
      </c>
      <c r="P124" t="s">
        <v>214</v>
      </c>
      <c r="Q124" s="3">
        <v>1</v>
      </c>
      <c r="R124">
        <v>1</v>
      </c>
      <c r="S124">
        <v>1</v>
      </c>
      <c r="T124" s="3">
        <v>1</v>
      </c>
      <c r="U124">
        <v>1</v>
      </c>
      <c r="V124">
        <v>1</v>
      </c>
      <c r="W124">
        <v>1</v>
      </c>
      <c r="X124">
        <v>1</v>
      </c>
      <c r="Y124" t="s">
        <v>35</v>
      </c>
      <c r="Z124" t="s">
        <v>35</v>
      </c>
      <c r="AA124" t="s">
        <v>35</v>
      </c>
      <c r="AB124" t="s">
        <v>35</v>
      </c>
      <c r="AC124" t="s">
        <v>35</v>
      </c>
      <c r="AD124" t="s">
        <v>35</v>
      </c>
      <c r="AE124" t="s">
        <v>35</v>
      </c>
      <c r="AF124" t="s">
        <v>35</v>
      </c>
      <c r="AG124" t="s">
        <v>35</v>
      </c>
      <c r="AH124" t="s">
        <v>35</v>
      </c>
      <c r="AI124" t="s">
        <v>35</v>
      </c>
      <c r="AJ124" t="s">
        <v>35</v>
      </c>
      <c r="AK124" t="s">
        <v>35</v>
      </c>
      <c r="AL124" t="s">
        <v>35</v>
      </c>
      <c r="AM124" t="s">
        <v>35</v>
      </c>
      <c r="AN124" t="s">
        <v>35</v>
      </c>
      <c r="AO124" t="s">
        <v>35</v>
      </c>
      <c r="AP124" t="s">
        <v>35</v>
      </c>
      <c r="AQ124" t="s">
        <v>35</v>
      </c>
      <c r="AR124" s="3" t="s">
        <v>35</v>
      </c>
      <c r="AS124" t="s">
        <v>35</v>
      </c>
      <c r="AT124" t="s">
        <v>35</v>
      </c>
      <c r="AU124" s="3" t="s">
        <v>832</v>
      </c>
      <c r="AV124">
        <v>1</v>
      </c>
      <c r="AW124" s="3" t="s">
        <v>50</v>
      </c>
      <c r="AX124" t="s">
        <v>35</v>
      </c>
      <c r="AY124" s="5" t="s">
        <v>38</v>
      </c>
      <c r="AZ124" s="6">
        <f t="shared" si="48"/>
        <v>1.25</v>
      </c>
      <c r="BA124" s="9" t="str">
        <f t="shared" si="49"/>
        <v>Minors</v>
      </c>
      <c r="BB124" s="9">
        <f t="shared" si="50"/>
        <v>1.25</v>
      </c>
      <c r="BC124" s="9" t="str">
        <f t="shared" si="51"/>
        <v>Minors</v>
      </c>
      <c r="BD124" s="9">
        <f t="shared" si="52"/>
        <v>1.25</v>
      </c>
      <c r="BE124" s="9" t="str">
        <f t="shared" si="53"/>
        <v>Minors</v>
      </c>
      <c r="BF124" s="77">
        <f t="shared" si="54"/>
        <v>1</v>
      </c>
      <c r="BG124" s="76">
        <f t="shared" si="55"/>
        <v>0</v>
      </c>
      <c r="BH124" s="339" t="str">
        <f t="shared" si="56"/>
        <v/>
      </c>
      <c r="BI124" s="340" t="e">
        <f>IF(Q124="-","-",VLOOKUP($A124,KALPit!$A$10:$AY$1193,BI$9,FALSE)-Q124)</f>
        <v>#N/A</v>
      </c>
      <c r="BJ124" s="340" t="e">
        <f>IF(R124="-","-",VLOOKUP($A124,KALPit!$A$10:$AY$1193,BJ$9,FALSE)-R124)</f>
        <v>#N/A</v>
      </c>
      <c r="BK124" s="340" t="e">
        <f>IF(S124="-","-",VLOOKUP($A124,KALPit!$A$10:$AY$1193,BK$9,FALSE)-S124)</f>
        <v>#N/A</v>
      </c>
      <c r="BL124" s="340" t="e">
        <f>IF(T124="-","-",VLOOKUP($A124,KALPit!$A$10:$AY$1193,BL$9,FALSE)-T124)</f>
        <v>#N/A</v>
      </c>
      <c r="BM124" s="340" t="e">
        <f>IF(U124="-","-",VLOOKUP($A124,KALPit!$A$10:$AY$1193,BM$9,FALSE)-U124)</f>
        <v>#N/A</v>
      </c>
      <c r="BN124" s="340" t="e">
        <f>IF(V124="-","-",VLOOKUP($A124,KALPit!$A$10:$AY$1193,BN$9,FALSE)-V124)</f>
        <v>#N/A</v>
      </c>
      <c r="BO124" s="340" t="e">
        <f>IF(W124="-","-",VLOOKUP($A124,KALPit!$A$10:$AY$1193,BO$9,FALSE)-W124)</f>
        <v>#N/A</v>
      </c>
      <c r="BP124" s="340" t="e">
        <f>IF(X124="-","-",VLOOKUP($A124,KALPit!$A$10:$AY$1193,BP$9,FALSE)-X124)</f>
        <v>#N/A</v>
      </c>
      <c r="BQ124" s="340" t="str">
        <f>IF(Y124="-","-",VLOOKUP($A124,KALPit!$A$10:$AY$1193,BQ$9,FALSE)-Y124)</f>
        <v>-</v>
      </c>
      <c r="BR124" s="340" t="str">
        <f>IF(Z124="-","-",VLOOKUP($A124,KALPit!$A$10:$AY$1193,BR$9,FALSE)-Z124)</f>
        <v>-</v>
      </c>
      <c r="BS124" s="340" t="str">
        <f>IF(AA124="-","-",VLOOKUP($A124,KALPit!$A$10:$AY$1193,BS$9,FALSE)-AA124)</f>
        <v>-</v>
      </c>
      <c r="BT124" s="340" t="str">
        <f>IF(AB124="-","-",VLOOKUP($A124,KALPit!$A$10:$AY$1193,BT$9,FALSE)-AB124)</f>
        <v>-</v>
      </c>
      <c r="BU124" s="340" t="str">
        <f>IF(AC124="-","-",VLOOKUP($A124,KALPit!$A$10:$AY$1193,BU$9,FALSE)-AC124)</f>
        <v>-</v>
      </c>
      <c r="BV124" s="340" t="str">
        <f>IF(AD124="-","-",VLOOKUP($A124,KALPit!$A$10:$AY$1193,BV$9,FALSE)-AD124)</f>
        <v>-</v>
      </c>
      <c r="BW124" s="340" t="str">
        <f>IF(AE124="-","-",VLOOKUP($A124,KALPit!$A$10:$AY$1193,BW$9,FALSE)-AE124)</f>
        <v>-</v>
      </c>
      <c r="BX124" s="340" t="str">
        <f>IF(AF124="-","-",VLOOKUP($A124,KALPit!$A$10:$AY$1193,BX$9,FALSE)-AF124)</f>
        <v>-</v>
      </c>
      <c r="BY124" s="340" t="str">
        <f>IF(AG124="-","-",VLOOKUP($A124,KALPit!$A$10:$AY$1193,BY$9,FALSE)-AG124)</f>
        <v>-</v>
      </c>
      <c r="BZ124" s="340" t="str">
        <f>IF(AH124="-","-",VLOOKUP($A124,KALPit!$A$10:$AY$1193,BZ$9,FALSE)-AH124)</f>
        <v>-</v>
      </c>
      <c r="CA124" s="340" t="str">
        <f>IF(AI124="-","-",VLOOKUP($A124,KALPit!$A$10:$AY$1193,CA$9,FALSE)-AI124)</f>
        <v>-</v>
      </c>
      <c r="CB124" s="340" t="str">
        <f>IF(AJ124="-","-",VLOOKUP($A124,KALPit!$A$10:$AY$1193,CB$9,FALSE)-AJ124)</f>
        <v>-</v>
      </c>
      <c r="CC124" s="340" t="str">
        <f>IF(AK124="-","-",VLOOKUP($A124,KALPit!$A$10:$AY$1193,CC$9,FALSE)-AK124)</f>
        <v>-</v>
      </c>
      <c r="CD124" s="340" t="str">
        <f>IF(AL124="-","-",VLOOKUP($A124,KALPit!$A$10:$AY$1193,CD$9,FALSE)-AL124)</f>
        <v>-</v>
      </c>
      <c r="CE124" s="340" t="str">
        <f>IF(AM124="-","-",VLOOKUP($A124,KALPit!$A$10:$AY$1193,CE$9,FALSE)-AM124)</f>
        <v>-</v>
      </c>
      <c r="CF124" s="340" t="str">
        <f>IF(AN124="-","-",VLOOKUP($A124,KALPit!$A$10:$AY$1193,CF$9,FALSE)-AN124)</f>
        <v>-</v>
      </c>
      <c r="CG124" s="340" t="str">
        <f>IF(AO124="-","-",VLOOKUP($A124,KALPit!$A$10:$AY$1193,CG$9,FALSE)-AO124)</f>
        <v>-</v>
      </c>
      <c r="CH124" s="340" t="str">
        <f>IF(AP124="-","-",VLOOKUP($A124,KALPit!$A$10:$AY$1193,CH$9,FALSE)-AP124)</f>
        <v>-</v>
      </c>
      <c r="CI124" s="340" t="str">
        <f>IF(AQ124="-","-",VLOOKUP($A124,KALPit!$A$10:$AY$1193,CI$9,FALSE)-AQ124)</f>
        <v>-</v>
      </c>
      <c r="CJ124" s="340" t="str">
        <f>IF(AR124="-","-",VLOOKUP($A124,KALPit!$A$10:$AY$1193,CJ$9,FALSE)-AR124)</f>
        <v>-</v>
      </c>
      <c r="CK124" s="340" t="str">
        <f>IF(AS124="-","-",VLOOKUP($A124,KALPit!$A$10:$AY$1193,CK$9,FALSE)-AS124)</f>
        <v>-</v>
      </c>
      <c r="CL124" s="340" t="str">
        <f>IF(AT124="-","-",VLOOKUP($A124,KALPit!$A$10:$AY$1193,CL$9,FALSE)-AT124)</f>
        <v>-</v>
      </c>
      <c r="CM124" s="339" t="e">
        <f t="shared" si="57"/>
        <v>#N/A</v>
      </c>
    </row>
    <row r="125" spans="1:91" x14ac:dyDescent="0.25">
      <c r="A125" s="339" t="str">
        <f t="shared" si="46"/>
        <v>Darius Freeman</v>
      </c>
      <c r="B125" s="339"/>
      <c r="C125" s="339"/>
      <c r="D125" s="339" t="str">
        <f t="shared" si="47"/>
        <v>K</v>
      </c>
      <c r="E125" t="s">
        <v>86</v>
      </c>
      <c r="F125" t="s">
        <v>590</v>
      </c>
      <c r="G125" s="339" t="s">
        <v>591</v>
      </c>
      <c r="H125" t="s">
        <v>531</v>
      </c>
      <c r="I125" t="s">
        <v>295</v>
      </c>
      <c r="J125" s="3">
        <v>20</v>
      </c>
      <c r="K125" t="s">
        <v>94</v>
      </c>
      <c r="L125" t="s">
        <v>94</v>
      </c>
      <c r="M125" t="s">
        <v>40</v>
      </c>
      <c r="N125" s="3" t="s">
        <v>34</v>
      </c>
      <c r="O125" t="s">
        <v>214</v>
      </c>
      <c r="P125" t="s">
        <v>214</v>
      </c>
      <c r="Q125" s="3">
        <v>1</v>
      </c>
      <c r="R125">
        <v>1</v>
      </c>
      <c r="S125">
        <v>1</v>
      </c>
      <c r="T125" s="3">
        <v>1</v>
      </c>
      <c r="U125">
        <v>1</v>
      </c>
      <c r="V125">
        <v>1</v>
      </c>
      <c r="W125">
        <v>1</v>
      </c>
      <c r="X125">
        <v>2</v>
      </c>
      <c r="Y125" t="s">
        <v>35</v>
      </c>
      <c r="Z125" t="s">
        <v>35</v>
      </c>
      <c r="AA125" t="s">
        <v>35</v>
      </c>
      <c r="AB125" t="s">
        <v>35</v>
      </c>
      <c r="AC125" t="s">
        <v>35</v>
      </c>
      <c r="AD125" t="s">
        <v>35</v>
      </c>
      <c r="AE125" t="s">
        <v>35</v>
      </c>
      <c r="AF125" t="s">
        <v>35</v>
      </c>
      <c r="AG125" t="s">
        <v>35</v>
      </c>
      <c r="AH125" t="s">
        <v>35</v>
      </c>
      <c r="AI125" t="s">
        <v>35</v>
      </c>
      <c r="AJ125" t="s">
        <v>35</v>
      </c>
      <c r="AK125" t="s">
        <v>35</v>
      </c>
      <c r="AL125" t="s">
        <v>35</v>
      </c>
      <c r="AM125" t="s">
        <v>35</v>
      </c>
      <c r="AN125" t="s">
        <v>35</v>
      </c>
      <c r="AO125" t="s">
        <v>35</v>
      </c>
      <c r="AP125" t="s">
        <v>35</v>
      </c>
      <c r="AQ125" t="s">
        <v>35</v>
      </c>
      <c r="AR125" s="3" t="s">
        <v>35</v>
      </c>
      <c r="AS125" t="s">
        <v>35</v>
      </c>
      <c r="AT125" t="s">
        <v>35</v>
      </c>
      <c r="AU125" s="3" t="s">
        <v>832</v>
      </c>
      <c r="AV125">
        <v>1</v>
      </c>
      <c r="AW125" s="3" t="s">
        <v>50</v>
      </c>
      <c r="AX125" t="s">
        <v>35</v>
      </c>
      <c r="AY125" s="5">
        <v>0</v>
      </c>
      <c r="AZ125" s="6">
        <f t="shared" si="48"/>
        <v>1.25</v>
      </c>
      <c r="BA125" s="9" t="str">
        <f t="shared" si="49"/>
        <v>Minors</v>
      </c>
      <c r="BB125" s="9">
        <f t="shared" si="50"/>
        <v>1.25</v>
      </c>
      <c r="BC125" s="9" t="str">
        <f t="shared" si="51"/>
        <v>Minors</v>
      </c>
      <c r="BD125" s="9">
        <f t="shared" si="52"/>
        <v>1.25</v>
      </c>
      <c r="BE125" s="9" t="str">
        <f t="shared" si="53"/>
        <v>Minors</v>
      </c>
      <c r="BF125" s="77">
        <f t="shared" si="54"/>
        <v>1</v>
      </c>
      <c r="BG125" s="76">
        <f t="shared" si="55"/>
        <v>0</v>
      </c>
      <c r="BH125" s="339" t="str">
        <f t="shared" si="56"/>
        <v/>
      </c>
      <c r="BI125" s="340" t="e">
        <f>IF(Q125="-","-",VLOOKUP($A125,KALPit!$A$10:$AY$1193,BI$9,FALSE)-Q125)</f>
        <v>#N/A</v>
      </c>
      <c r="BJ125" s="340" t="e">
        <f>IF(R125="-","-",VLOOKUP($A125,KALPit!$A$10:$AY$1193,BJ$9,FALSE)-R125)</f>
        <v>#N/A</v>
      </c>
      <c r="BK125" s="340" t="e">
        <f>IF(S125="-","-",VLOOKUP($A125,KALPit!$A$10:$AY$1193,BK$9,FALSE)-S125)</f>
        <v>#N/A</v>
      </c>
      <c r="BL125" s="340" t="e">
        <f>IF(T125="-","-",VLOOKUP($A125,KALPit!$A$10:$AY$1193,BL$9,FALSE)-T125)</f>
        <v>#N/A</v>
      </c>
      <c r="BM125" s="340" t="e">
        <f>IF(U125="-","-",VLOOKUP($A125,KALPit!$A$10:$AY$1193,BM$9,FALSE)-U125)</f>
        <v>#N/A</v>
      </c>
      <c r="BN125" s="340" t="e">
        <f>IF(V125="-","-",VLOOKUP($A125,KALPit!$A$10:$AY$1193,BN$9,FALSE)-V125)</f>
        <v>#N/A</v>
      </c>
      <c r="BO125" s="340" t="e">
        <f>IF(W125="-","-",VLOOKUP($A125,KALPit!$A$10:$AY$1193,BO$9,FALSE)-W125)</f>
        <v>#N/A</v>
      </c>
      <c r="BP125" s="340" t="e">
        <f>IF(X125="-","-",VLOOKUP($A125,KALPit!$A$10:$AY$1193,BP$9,FALSE)-X125)</f>
        <v>#N/A</v>
      </c>
      <c r="BQ125" s="340" t="str">
        <f>IF(Y125="-","-",VLOOKUP($A125,KALPit!$A$10:$AY$1193,BQ$9,FALSE)-Y125)</f>
        <v>-</v>
      </c>
      <c r="BR125" s="340" t="str">
        <f>IF(Z125="-","-",VLOOKUP($A125,KALPit!$A$10:$AY$1193,BR$9,FALSE)-Z125)</f>
        <v>-</v>
      </c>
      <c r="BS125" s="340" t="str">
        <f>IF(AA125="-","-",VLOOKUP($A125,KALPit!$A$10:$AY$1193,BS$9,FALSE)-AA125)</f>
        <v>-</v>
      </c>
      <c r="BT125" s="340" t="str">
        <f>IF(AB125="-","-",VLOOKUP($A125,KALPit!$A$10:$AY$1193,BT$9,FALSE)-AB125)</f>
        <v>-</v>
      </c>
      <c r="BU125" s="340" t="str">
        <f>IF(AC125="-","-",VLOOKUP($A125,KALPit!$A$10:$AY$1193,BU$9,FALSE)-AC125)</f>
        <v>-</v>
      </c>
      <c r="BV125" s="340" t="str">
        <f>IF(AD125="-","-",VLOOKUP($A125,KALPit!$A$10:$AY$1193,BV$9,FALSE)-AD125)</f>
        <v>-</v>
      </c>
      <c r="BW125" s="340" t="str">
        <f>IF(AE125="-","-",VLOOKUP($A125,KALPit!$A$10:$AY$1193,BW$9,FALSE)-AE125)</f>
        <v>-</v>
      </c>
      <c r="BX125" s="340" t="str">
        <f>IF(AF125="-","-",VLOOKUP($A125,KALPit!$A$10:$AY$1193,BX$9,FALSE)-AF125)</f>
        <v>-</v>
      </c>
      <c r="BY125" s="340" t="str">
        <f>IF(AG125="-","-",VLOOKUP($A125,KALPit!$A$10:$AY$1193,BY$9,FALSE)-AG125)</f>
        <v>-</v>
      </c>
      <c r="BZ125" s="340" t="str">
        <f>IF(AH125="-","-",VLOOKUP($A125,KALPit!$A$10:$AY$1193,BZ$9,FALSE)-AH125)</f>
        <v>-</v>
      </c>
      <c r="CA125" s="340" t="str">
        <f>IF(AI125="-","-",VLOOKUP($A125,KALPit!$A$10:$AY$1193,CA$9,FALSE)-AI125)</f>
        <v>-</v>
      </c>
      <c r="CB125" s="340" t="str">
        <f>IF(AJ125="-","-",VLOOKUP($A125,KALPit!$A$10:$AY$1193,CB$9,FALSE)-AJ125)</f>
        <v>-</v>
      </c>
      <c r="CC125" s="340" t="str">
        <f>IF(AK125="-","-",VLOOKUP($A125,KALPit!$A$10:$AY$1193,CC$9,FALSE)-AK125)</f>
        <v>-</v>
      </c>
      <c r="CD125" s="340" t="str">
        <f>IF(AL125="-","-",VLOOKUP($A125,KALPit!$A$10:$AY$1193,CD$9,FALSE)-AL125)</f>
        <v>-</v>
      </c>
      <c r="CE125" s="340" t="str">
        <f>IF(AM125="-","-",VLOOKUP($A125,KALPit!$A$10:$AY$1193,CE$9,FALSE)-AM125)</f>
        <v>-</v>
      </c>
      <c r="CF125" s="340" t="str">
        <f>IF(AN125="-","-",VLOOKUP($A125,KALPit!$A$10:$AY$1193,CF$9,FALSE)-AN125)</f>
        <v>-</v>
      </c>
      <c r="CG125" s="340" t="str">
        <f>IF(AO125="-","-",VLOOKUP($A125,KALPit!$A$10:$AY$1193,CG$9,FALSE)-AO125)</f>
        <v>-</v>
      </c>
      <c r="CH125" s="340" t="str">
        <f>IF(AP125="-","-",VLOOKUP($A125,KALPit!$A$10:$AY$1193,CH$9,FALSE)-AP125)</f>
        <v>-</v>
      </c>
      <c r="CI125" s="340" t="str">
        <f>IF(AQ125="-","-",VLOOKUP($A125,KALPit!$A$10:$AY$1193,CI$9,FALSE)-AQ125)</f>
        <v>-</v>
      </c>
      <c r="CJ125" s="340" t="str">
        <f>IF(AR125="-","-",VLOOKUP($A125,KALPit!$A$10:$AY$1193,CJ$9,FALSE)-AR125)</f>
        <v>-</v>
      </c>
      <c r="CK125" s="340" t="str">
        <f>IF(AS125="-","-",VLOOKUP($A125,KALPit!$A$10:$AY$1193,CK$9,FALSE)-AS125)</f>
        <v>-</v>
      </c>
      <c r="CL125" s="340" t="str">
        <f>IF(AT125="-","-",VLOOKUP($A125,KALPit!$A$10:$AY$1193,CL$9,FALSE)-AT125)</f>
        <v>-</v>
      </c>
      <c r="CM125" s="339" t="e">
        <f t="shared" si="57"/>
        <v>#N/A</v>
      </c>
    </row>
    <row r="126" spans="1:91" x14ac:dyDescent="0.25">
      <c r="A126" s="339" t="str">
        <f t="shared" si="46"/>
        <v>Júlio Gonzáles</v>
      </c>
      <c r="B126" s="339"/>
      <c r="C126" s="339"/>
      <c r="D126" s="339" t="str">
        <f t="shared" si="47"/>
        <v>K</v>
      </c>
      <c r="E126" t="s">
        <v>84</v>
      </c>
      <c r="F126" t="s">
        <v>594</v>
      </c>
      <c r="G126" s="339" t="s">
        <v>595</v>
      </c>
      <c r="H126" t="s">
        <v>468</v>
      </c>
      <c r="I126" t="s">
        <v>18</v>
      </c>
      <c r="J126" s="3">
        <v>17</v>
      </c>
      <c r="K126" t="s">
        <v>94</v>
      </c>
      <c r="L126" t="s">
        <v>94</v>
      </c>
      <c r="M126" t="s">
        <v>40</v>
      </c>
      <c r="N126" s="3" t="s">
        <v>34</v>
      </c>
      <c r="O126" t="s">
        <v>214</v>
      </c>
      <c r="P126" t="s">
        <v>213</v>
      </c>
      <c r="Q126" s="3">
        <v>1</v>
      </c>
      <c r="R126">
        <v>1</v>
      </c>
      <c r="S126">
        <v>1</v>
      </c>
      <c r="T126" s="3">
        <v>1</v>
      </c>
      <c r="U126">
        <v>1</v>
      </c>
      <c r="V126">
        <v>1</v>
      </c>
      <c r="W126">
        <v>1</v>
      </c>
      <c r="X126">
        <v>1</v>
      </c>
      <c r="Y126" t="s">
        <v>35</v>
      </c>
      <c r="Z126" t="s">
        <v>35</v>
      </c>
      <c r="AA126" t="s">
        <v>35</v>
      </c>
      <c r="AB126" t="s">
        <v>35</v>
      </c>
      <c r="AC126" t="s">
        <v>35</v>
      </c>
      <c r="AD126" t="s">
        <v>35</v>
      </c>
      <c r="AE126" t="s">
        <v>35</v>
      </c>
      <c r="AF126" t="s">
        <v>35</v>
      </c>
      <c r="AG126" t="s">
        <v>35</v>
      </c>
      <c r="AH126" t="s">
        <v>35</v>
      </c>
      <c r="AI126" t="s">
        <v>35</v>
      </c>
      <c r="AJ126" t="s">
        <v>35</v>
      </c>
      <c r="AK126" t="s">
        <v>35</v>
      </c>
      <c r="AL126" t="s">
        <v>35</v>
      </c>
      <c r="AM126" t="s">
        <v>35</v>
      </c>
      <c r="AN126" t="s">
        <v>35</v>
      </c>
      <c r="AO126" t="s">
        <v>35</v>
      </c>
      <c r="AP126" t="s">
        <v>35</v>
      </c>
      <c r="AQ126" t="s">
        <v>35</v>
      </c>
      <c r="AR126" s="3" t="s">
        <v>35</v>
      </c>
      <c r="AS126" t="s">
        <v>35</v>
      </c>
      <c r="AT126" t="s">
        <v>35</v>
      </c>
      <c r="AU126" s="3" t="s">
        <v>832</v>
      </c>
      <c r="AV126">
        <v>1</v>
      </c>
      <c r="AW126" s="3" t="s">
        <v>455</v>
      </c>
      <c r="AX126" t="s">
        <v>35</v>
      </c>
      <c r="AY126" s="5" t="s">
        <v>38</v>
      </c>
      <c r="AZ126" s="6">
        <f t="shared" si="48"/>
        <v>1.25</v>
      </c>
      <c r="BA126" s="9" t="str">
        <f t="shared" si="49"/>
        <v>Minors</v>
      </c>
      <c r="BB126" s="9">
        <f t="shared" si="50"/>
        <v>1.25</v>
      </c>
      <c r="BC126" s="9" t="str">
        <f t="shared" si="51"/>
        <v>Minors</v>
      </c>
      <c r="BD126" s="9">
        <f t="shared" si="52"/>
        <v>1.25</v>
      </c>
      <c r="BE126" s="9" t="str">
        <f t="shared" si="53"/>
        <v>Minors</v>
      </c>
      <c r="BF126" s="77">
        <f t="shared" si="54"/>
        <v>1</v>
      </c>
      <c r="BG126" s="76">
        <f t="shared" si="55"/>
        <v>0</v>
      </c>
      <c r="BH126" s="339" t="str">
        <f t="shared" si="56"/>
        <v/>
      </c>
      <c r="BI126" s="340" t="e">
        <f>IF(Q126="-","-",VLOOKUP($A126,KALPit!$A$10:$AY$1193,BI$9,FALSE)-Q126)</f>
        <v>#N/A</v>
      </c>
      <c r="BJ126" s="340" t="e">
        <f>IF(R126="-","-",VLOOKUP($A126,KALPit!$A$10:$AY$1193,BJ$9,FALSE)-R126)</f>
        <v>#N/A</v>
      </c>
      <c r="BK126" s="340" t="e">
        <f>IF(S126="-","-",VLOOKUP($A126,KALPit!$A$10:$AY$1193,BK$9,FALSE)-S126)</f>
        <v>#N/A</v>
      </c>
      <c r="BL126" s="340" t="e">
        <f>IF(T126="-","-",VLOOKUP($A126,KALPit!$A$10:$AY$1193,BL$9,FALSE)-T126)</f>
        <v>#N/A</v>
      </c>
      <c r="BM126" s="340" t="e">
        <f>IF(U126="-","-",VLOOKUP($A126,KALPit!$A$10:$AY$1193,BM$9,FALSE)-U126)</f>
        <v>#N/A</v>
      </c>
      <c r="BN126" s="340" t="e">
        <f>IF(V126="-","-",VLOOKUP($A126,KALPit!$A$10:$AY$1193,BN$9,FALSE)-V126)</f>
        <v>#N/A</v>
      </c>
      <c r="BO126" s="340" t="e">
        <f>IF(W126="-","-",VLOOKUP($A126,KALPit!$A$10:$AY$1193,BO$9,FALSE)-W126)</f>
        <v>#N/A</v>
      </c>
      <c r="BP126" s="340" t="e">
        <f>IF(X126="-","-",VLOOKUP($A126,KALPit!$A$10:$AY$1193,BP$9,FALSE)-X126)</f>
        <v>#N/A</v>
      </c>
      <c r="BQ126" s="340" t="str">
        <f>IF(Y126="-","-",VLOOKUP($A126,KALPit!$A$10:$AY$1193,BQ$9,FALSE)-Y126)</f>
        <v>-</v>
      </c>
      <c r="BR126" s="340" t="str">
        <f>IF(Z126="-","-",VLOOKUP($A126,KALPit!$A$10:$AY$1193,BR$9,FALSE)-Z126)</f>
        <v>-</v>
      </c>
      <c r="BS126" s="340" t="str">
        <f>IF(AA126="-","-",VLOOKUP($A126,KALPit!$A$10:$AY$1193,BS$9,FALSE)-AA126)</f>
        <v>-</v>
      </c>
      <c r="BT126" s="340" t="str">
        <f>IF(AB126="-","-",VLOOKUP($A126,KALPit!$A$10:$AY$1193,BT$9,FALSE)-AB126)</f>
        <v>-</v>
      </c>
      <c r="BU126" s="340" t="str">
        <f>IF(AC126="-","-",VLOOKUP($A126,KALPit!$A$10:$AY$1193,BU$9,FALSE)-AC126)</f>
        <v>-</v>
      </c>
      <c r="BV126" s="340" t="str">
        <f>IF(AD126="-","-",VLOOKUP($A126,KALPit!$A$10:$AY$1193,BV$9,FALSE)-AD126)</f>
        <v>-</v>
      </c>
      <c r="BW126" s="340" t="str">
        <f>IF(AE126="-","-",VLOOKUP($A126,KALPit!$A$10:$AY$1193,BW$9,FALSE)-AE126)</f>
        <v>-</v>
      </c>
      <c r="BX126" s="340" t="str">
        <f>IF(AF126="-","-",VLOOKUP($A126,KALPit!$A$10:$AY$1193,BX$9,FALSE)-AF126)</f>
        <v>-</v>
      </c>
      <c r="BY126" s="340" t="str">
        <f>IF(AG126="-","-",VLOOKUP($A126,KALPit!$A$10:$AY$1193,BY$9,FALSE)-AG126)</f>
        <v>-</v>
      </c>
      <c r="BZ126" s="340" t="str">
        <f>IF(AH126="-","-",VLOOKUP($A126,KALPit!$A$10:$AY$1193,BZ$9,FALSE)-AH126)</f>
        <v>-</v>
      </c>
      <c r="CA126" s="340" t="str">
        <f>IF(AI126="-","-",VLOOKUP($A126,KALPit!$A$10:$AY$1193,CA$9,FALSE)-AI126)</f>
        <v>-</v>
      </c>
      <c r="CB126" s="340" t="str">
        <f>IF(AJ126="-","-",VLOOKUP($A126,KALPit!$A$10:$AY$1193,CB$9,FALSE)-AJ126)</f>
        <v>-</v>
      </c>
      <c r="CC126" s="340" t="str">
        <f>IF(AK126="-","-",VLOOKUP($A126,KALPit!$A$10:$AY$1193,CC$9,FALSE)-AK126)</f>
        <v>-</v>
      </c>
      <c r="CD126" s="340" t="str">
        <f>IF(AL126="-","-",VLOOKUP($A126,KALPit!$A$10:$AY$1193,CD$9,FALSE)-AL126)</f>
        <v>-</v>
      </c>
      <c r="CE126" s="340" t="str">
        <f>IF(AM126="-","-",VLOOKUP($A126,KALPit!$A$10:$AY$1193,CE$9,FALSE)-AM126)</f>
        <v>-</v>
      </c>
      <c r="CF126" s="340" t="str">
        <f>IF(AN126="-","-",VLOOKUP($A126,KALPit!$A$10:$AY$1193,CF$9,FALSE)-AN126)</f>
        <v>-</v>
      </c>
      <c r="CG126" s="340" t="str">
        <f>IF(AO126="-","-",VLOOKUP($A126,KALPit!$A$10:$AY$1193,CG$9,FALSE)-AO126)</f>
        <v>-</v>
      </c>
      <c r="CH126" s="340" t="str">
        <f>IF(AP126="-","-",VLOOKUP($A126,KALPit!$A$10:$AY$1193,CH$9,FALSE)-AP126)</f>
        <v>-</v>
      </c>
      <c r="CI126" s="340" t="str">
        <f>IF(AQ126="-","-",VLOOKUP($A126,KALPit!$A$10:$AY$1193,CI$9,FALSE)-AQ126)</f>
        <v>-</v>
      </c>
      <c r="CJ126" s="340" t="str">
        <f>IF(AR126="-","-",VLOOKUP($A126,KALPit!$A$10:$AY$1193,CJ$9,FALSE)-AR126)</f>
        <v>-</v>
      </c>
      <c r="CK126" s="340" t="str">
        <f>IF(AS126="-","-",VLOOKUP($A126,KALPit!$A$10:$AY$1193,CK$9,FALSE)-AS126)</f>
        <v>-</v>
      </c>
      <c r="CL126" s="340" t="str">
        <f>IF(AT126="-","-",VLOOKUP($A126,KALPit!$A$10:$AY$1193,CL$9,FALSE)-AT126)</f>
        <v>-</v>
      </c>
      <c r="CM126" s="339" t="e">
        <f t="shared" si="57"/>
        <v>#N/A</v>
      </c>
    </row>
    <row r="127" spans="1:91" x14ac:dyDescent="0.25">
      <c r="A127" s="339" t="str">
        <f t="shared" si="46"/>
        <v>Toshiyuki Goto</v>
      </c>
      <c r="B127" s="339"/>
      <c r="C127" s="339"/>
      <c r="D127" s="339" t="str">
        <f t="shared" si="47"/>
        <v>K</v>
      </c>
      <c r="E127" t="s">
        <v>86</v>
      </c>
      <c r="F127" t="s">
        <v>596</v>
      </c>
      <c r="G127" s="339" t="s">
        <v>597</v>
      </c>
      <c r="H127" t="s">
        <v>533</v>
      </c>
      <c r="I127" t="s">
        <v>199</v>
      </c>
      <c r="J127" s="3">
        <v>24</v>
      </c>
      <c r="K127" t="s">
        <v>96</v>
      </c>
      <c r="L127" t="s">
        <v>94</v>
      </c>
      <c r="M127" t="s">
        <v>40</v>
      </c>
      <c r="N127" s="3" t="s">
        <v>40</v>
      </c>
      <c r="O127" t="s">
        <v>214</v>
      </c>
      <c r="P127" t="s">
        <v>214</v>
      </c>
      <c r="Q127" s="3">
        <v>1</v>
      </c>
      <c r="R127">
        <v>1</v>
      </c>
      <c r="S127">
        <v>1</v>
      </c>
      <c r="T127" s="3">
        <v>1</v>
      </c>
      <c r="U127">
        <v>1</v>
      </c>
      <c r="V127">
        <v>1</v>
      </c>
      <c r="W127">
        <v>1</v>
      </c>
      <c r="X127">
        <v>1</v>
      </c>
      <c r="Y127" t="s">
        <v>35</v>
      </c>
      <c r="Z127" t="s">
        <v>35</v>
      </c>
      <c r="AA127" t="s">
        <v>35</v>
      </c>
      <c r="AB127" t="s">
        <v>35</v>
      </c>
      <c r="AC127" t="s">
        <v>35</v>
      </c>
      <c r="AD127" t="s">
        <v>35</v>
      </c>
      <c r="AE127" t="s">
        <v>35</v>
      </c>
      <c r="AF127" t="s">
        <v>35</v>
      </c>
      <c r="AG127" t="s">
        <v>35</v>
      </c>
      <c r="AH127" t="s">
        <v>35</v>
      </c>
      <c r="AI127" t="s">
        <v>35</v>
      </c>
      <c r="AJ127" t="s">
        <v>35</v>
      </c>
      <c r="AK127" t="s">
        <v>35</v>
      </c>
      <c r="AL127" t="s">
        <v>35</v>
      </c>
      <c r="AM127" t="s">
        <v>35</v>
      </c>
      <c r="AN127" t="s">
        <v>35</v>
      </c>
      <c r="AO127" t="s">
        <v>35</v>
      </c>
      <c r="AP127" t="s">
        <v>35</v>
      </c>
      <c r="AQ127" t="s">
        <v>35</v>
      </c>
      <c r="AR127" s="3" t="s">
        <v>35</v>
      </c>
      <c r="AS127" t="s">
        <v>35</v>
      </c>
      <c r="AT127" t="s">
        <v>35</v>
      </c>
      <c r="AU127" s="3" t="s">
        <v>832</v>
      </c>
      <c r="AV127">
        <v>1</v>
      </c>
      <c r="AW127" s="3" t="s">
        <v>50</v>
      </c>
      <c r="AX127" t="s">
        <v>35</v>
      </c>
      <c r="AY127" s="5">
        <v>0</v>
      </c>
      <c r="AZ127" s="6">
        <f t="shared" si="48"/>
        <v>1.25</v>
      </c>
      <c r="BA127" s="9" t="str">
        <f t="shared" si="49"/>
        <v>Minors</v>
      </c>
      <c r="BB127" s="9">
        <f t="shared" si="50"/>
        <v>1.25</v>
      </c>
      <c r="BC127" s="9" t="str">
        <f t="shared" si="51"/>
        <v>Minors</v>
      </c>
      <c r="BD127" s="9">
        <f t="shared" si="52"/>
        <v>1.25</v>
      </c>
      <c r="BE127" s="9" t="str">
        <f t="shared" si="53"/>
        <v>Minors</v>
      </c>
      <c r="BF127" s="77">
        <f t="shared" si="54"/>
        <v>1</v>
      </c>
      <c r="BG127" s="76">
        <f t="shared" si="55"/>
        <v>0</v>
      </c>
      <c r="BH127" s="339" t="str">
        <f t="shared" si="56"/>
        <v/>
      </c>
      <c r="BI127" s="340" t="e">
        <f>IF(Q127="-","-",VLOOKUP($A127,KALPit!$A$10:$AY$1193,BI$9,FALSE)-Q127)</f>
        <v>#N/A</v>
      </c>
      <c r="BJ127" s="340" t="e">
        <f>IF(R127="-","-",VLOOKUP($A127,KALPit!$A$10:$AY$1193,BJ$9,FALSE)-R127)</f>
        <v>#N/A</v>
      </c>
      <c r="BK127" s="340" t="e">
        <f>IF(S127="-","-",VLOOKUP($A127,KALPit!$A$10:$AY$1193,BK$9,FALSE)-S127)</f>
        <v>#N/A</v>
      </c>
      <c r="BL127" s="340" t="e">
        <f>IF(T127="-","-",VLOOKUP($A127,KALPit!$A$10:$AY$1193,BL$9,FALSE)-T127)</f>
        <v>#N/A</v>
      </c>
      <c r="BM127" s="340" t="e">
        <f>IF(U127="-","-",VLOOKUP($A127,KALPit!$A$10:$AY$1193,BM$9,FALSE)-U127)</f>
        <v>#N/A</v>
      </c>
      <c r="BN127" s="340" t="e">
        <f>IF(V127="-","-",VLOOKUP($A127,KALPit!$A$10:$AY$1193,BN$9,FALSE)-V127)</f>
        <v>#N/A</v>
      </c>
      <c r="BO127" s="340" t="e">
        <f>IF(W127="-","-",VLOOKUP($A127,KALPit!$A$10:$AY$1193,BO$9,FALSE)-W127)</f>
        <v>#N/A</v>
      </c>
      <c r="BP127" s="340" t="e">
        <f>IF(X127="-","-",VLOOKUP($A127,KALPit!$A$10:$AY$1193,BP$9,FALSE)-X127)</f>
        <v>#N/A</v>
      </c>
      <c r="BQ127" s="340" t="str">
        <f>IF(Y127="-","-",VLOOKUP($A127,KALPit!$A$10:$AY$1193,BQ$9,FALSE)-Y127)</f>
        <v>-</v>
      </c>
      <c r="BR127" s="340" t="str">
        <f>IF(Z127="-","-",VLOOKUP($A127,KALPit!$A$10:$AY$1193,BR$9,FALSE)-Z127)</f>
        <v>-</v>
      </c>
      <c r="BS127" s="340" t="str">
        <f>IF(AA127="-","-",VLOOKUP($A127,KALPit!$A$10:$AY$1193,BS$9,FALSE)-AA127)</f>
        <v>-</v>
      </c>
      <c r="BT127" s="340" t="str">
        <f>IF(AB127="-","-",VLOOKUP($A127,KALPit!$A$10:$AY$1193,BT$9,FALSE)-AB127)</f>
        <v>-</v>
      </c>
      <c r="BU127" s="340" t="str">
        <f>IF(AC127="-","-",VLOOKUP($A127,KALPit!$A$10:$AY$1193,BU$9,FALSE)-AC127)</f>
        <v>-</v>
      </c>
      <c r="BV127" s="340" t="str">
        <f>IF(AD127="-","-",VLOOKUP($A127,KALPit!$A$10:$AY$1193,BV$9,FALSE)-AD127)</f>
        <v>-</v>
      </c>
      <c r="BW127" s="340" t="str">
        <f>IF(AE127="-","-",VLOOKUP($A127,KALPit!$A$10:$AY$1193,BW$9,FALSE)-AE127)</f>
        <v>-</v>
      </c>
      <c r="BX127" s="340" t="str">
        <f>IF(AF127="-","-",VLOOKUP($A127,KALPit!$A$10:$AY$1193,BX$9,FALSE)-AF127)</f>
        <v>-</v>
      </c>
      <c r="BY127" s="340" t="str">
        <f>IF(AG127="-","-",VLOOKUP($A127,KALPit!$A$10:$AY$1193,BY$9,FALSE)-AG127)</f>
        <v>-</v>
      </c>
      <c r="BZ127" s="340" t="str">
        <f>IF(AH127="-","-",VLOOKUP($A127,KALPit!$A$10:$AY$1193,BZ$9,FALSE)-AH127)</f>
        <v>-</v>
      </c>
      <c r="CA127" s="340" t="str">
        <f>IF(AI127="-","-",VLOOKUP($A127,KALPit!$A$10:$AY$1193,CA$9,FALSE)-AI127)</f>
        <v>-</v>
      </c>
      <c r="CB127" s="340" t="str">
        <f>IF(AJ127="-","-",VLOOKUP($A127,KALPit!$A$10:$AY$1193,CB$9,FALSE)-AJ127)</f>
        <v>-</v>
      </c>
      <c r="CC127" s="340" t="str">
        <f>IF(AK127="-","-",VLOOKUP($A127,KALPit!$A$10:$AY$1193,CC$9,FALSE)-AK127)</f>
        <v>-</v>
      </c>
      <c r="CD127" s="340" t="str">
        <f>IF(AL127="-","-",VLOOKUP($A127,KALPit!$A$10:$AY$1193,CD$9,FALSE)-AL127)</f>
        <v>-</v>
      </c>
      <c r="CE127" s="340" t="str">
        <f>IF(AM127="-","-",VLOOKUP($A127,KALPit!$A$10:$AY$1193,CE$9,FALSE)-AM127)</f>
        <v>-</v>
      </c>
      <c r="CF127" s="340" t="str">
        <f>IF(AN127="-","-",VLOOKUP($A127,KALPit!$A$10:$AY$1193,CF$9,FALSE)-AN127)</f>
        <v>-</v>
      </c>
      <c r="CG127" s="340" t="str">
        <f>IF(AO127="-","-",VLOOKUP($A127,KALPit!$A$10:$AY$1193,CG$9,FALSE)-AO127)</f>
        <v>-</v>
      </c>
      <c r="CH127" s="340" t="str">
        <f>IF(AP127="-","-",VLOOKUP($A127,KALPit!$A$10:$AY$1193,CH$9,FALSE)-AP127)</f>
        <v>-</v>
      </c>
      <c r="CI127" s="340" t="str">
        <f>IF(AQ127="-","-",VLOOKUP($A127,KALPit!$A$10:$AY$1193,CI$9,FALSE)-AQ127)</f>
        <v>-</v>
      </c>
      <c r="CJ127" s="340" t="str">
        <f>IF(AR127="-","-",VLOOKUP($A127,KALPit!$A$10:$AY$1193,CJ$9,FALSE)-AR127)</f>
        <v>-</v>
      </c>
      <c r="CK127" s="340" t="str">
        <f>IF(AS127="-","-",VLOOKUP($A127,KALPit!$A$10:$AY$1193,CK$9,FALSE)-AS127)</f>
        <v>-</v>
      </c>
      <c r="CL127" s="340" t="str">
        <f>IF(AT127="-","-",VLOOKUP($A127,KALPit!$A$10:$AY$1193,CL$9,FALSE)-AT127)</f>
        <v>-</v>
      </c>
      <c r="CM127" s="339" t="e">
        <f t="shared" si="57"/>
        <v>#N/A</v>
      </c>
    </row>
    <row r="128" spans="1:91" x14ac:dyDescent="0.25">
      <c r="A128" s="339" t="str">
        <f t="shared" si="46"/>
        <v>Alfredo Granados</v>
      </c>
      <c r="B128" s="339"/>
      <c r="C128" s="339"/>
      <c r="D128" s="339" t="str">
        <f t="shared" si="47"/>
        <v>K</v>
      </c>
      <c r="E128" t="s">
        <v>82</v>
      </c>
      <c r="F128" t="s">
        <v>565</v>
      </c>
      <c r="G128" s="339" t="s">
        <v>598</v>
      </c>
      <c r="H128" t="s">
        <v>531</v>
      </c>
      <c r="I128" t="s">
        <v>295</v>
      </c>
      <c r="J128" s="3">
        <v>23</v>
      </c>
      <c r="K128" t="s">
        <v>94</v>
      </c>
      <c r="L128" t="s">
        <v>94</v>
      </c>
      <c r="M128" t="s">
        <v>40</v>
      </c>
      <c r="N128" s="3" t="s">
        <v>40</v>
      </c>
      <c r="O128" t="s">
        <v>215</v>
      </c>
      <c r="P128" t="s">
        <v>213</v>
      </c>
      <c r="Q128" s="3">
        <v>1</v>
      </c>
      <c r="R128">
        <v>1</v>
      </c>
      <c r="S128">
        <v>1</v>
      </c>
      <c r="T128" s="3">
        <v>1</v>
      </c>
      <c r="U128">
        <v>1</v>
      </c>
      <c r="V128">
        <v>1</v>
      </c>
      <c r="W128">
        <v>1</v>
      </c>
      <c r="X128">
        <v>1</v>
      </c>
      <c r="Y128" t="s">
        <v>35</v>
      </c>
      <c r="Z128" t="s">
        <v>35</v>
      </c>
      <c r="AA128" t="s">
        <v>35</v>
      </c>
      <c r="AB128" t="s">
        <v>35</v>
      </c>
      <c r="AC128" t="s">
        <v>35</v>
      </c>
      <c r="AD128" t="s">
        <v>35</v>
      </c>
      <c r="AE128" t="s">
        <v>35</v>
      </c>
      <c r="AF128" t="s">
        <v>35</v>
      </c>
      <c r="AG128" t="s">
        <v>35</v>
      </c>
      <c r="AH128" t="s">
        <v>35</v>
      </c>
      <c r="AI128" t="s">
        <v>35</v>
      </c>
      <c r="AJ128" t="s">
        <v>35</v>
      </c>
      <c r="AK128" t="s">
        <v>35</v>
      </c>
      <c r="AL128" t="s">
        <v>35</v>
      </c>
      <c r="AM128" t="s">
        <v>35</v>
      </c>
      <c r="AN128" t="s">
        <v>35</v>
      </c>
      <c r="AO128" t="s">
        <v>35</v>
      </c>
      <c r="AP128" t="s">
        <v>35</v>
      </c>
      <c r="AQ128" t="s">
        <v>35</v>
      </c>
      <c r="AR128" s="3" t="s">
        <v>35</v>
      </c>
      <c r="AS128" t="s">
        <v>35</v>
      </c>
      <c r="AT128" t="s">
        <v>35</v>
      </c>
      <c r="AU128" s="3" t="s">
        <v>832</v>
      </c>
      <c r="AV128">
        <v>1</v>
      </c>
      <c r="AW128" s="3" t="s">
        <v>455</v>
      </c>
      <c r="AX128" t="s">
        <v>35</v>
      </c>
      <c r="AY128" s="5">
        <v>0</v>
      </c>
      <c r="AZ128" s="6">
        <f t="shared" si="48"/>
        <v>1.25</v>
      </c>
      <c r="BA128" s="9" t="str">
        <f t="shared" si="49"/>
        <v>Minors</v>
      </c>
      <c r="BB128" s="9">
        <f t="shared" si="50"/>
        <v>1.25</v>
      </c>
      <c r="BC128" s="9" t="str">
        <f t="shared" si="51"/>
        <v>Minors</v>
      </c>
      <c r="BD128" s="9">
        <f t="shared" si="52"/>
        <v>1.25</v>
      </c>
      <c r="BE128" s="9" t="str">
        <f t="shared" si="53"/>
        <v>Minors</v>
      </c>
      <c r="BF128" s="77">
        <f t="shared" si="54"/>
        <v>1</v>
      </c>
      <c r="BG128" s="76">
        <f t="shared" si="55"/>
        <v>0</v>
      </c>
      <c r="BH128" s="339" t="str">
        <f t="shared" si="56"/>
        <v/>
      </c>
      <c r="BI128" s="340" t="e">
        <f>IF(Q128="-","-",VLOOKUP($A128,KALPit!$A$10:$AY$1193,BI$9,FALSE)-Q128)</f>
        <v>#N/A</v>
      </c>
      <c r="BJ128" s="340" t="e">
        <f>IF(R128="-","-",VLOOKUP($A128,KALPit!$A$10:$AY$1193,BJ$9,FALSE)-R128)</f>
        <v>#N/A</v>
      </c>
      <c r="BK128" s="340" t="e">
        <f>IF(S128="-","-",VLOOKUP($A128,KALPit!$A$10:$AY$1193,BK$9,FALSE)-S128)</f>
        <v>#N/A</v>
      </c>
      <c r="BL128" s="340" t="e">
        <f>IF(T128="-","-",VLOOKUP($A128,KALPit!$A$10:$AY$1193,BL$9,FALSE)-T128)</f>
        <v>#N/A</v>
      </c>
      <c r="BM128" s="340" t="e">
        <f>IF(U128="-","-",VLOOKUP($A128,KALPit!$A$10:$AY$1193,BM$9,FALSE)-U128)</f>
        <v>#N/A</v>
      </c>
      <c r="BN128" s="340" t="e">
        <f>IF(V128="-","-",VLOOKUP($A128,KALPit!$A$10:$AY$1193,BN$9,FALSE)-V128)</f>
        <v>#N/A</v>
      </c>
      <c r="BO128" s="340" t="e">
        <f>IF(W128="-","-",VLOOKUP($A128,KALPit!$A$10:$AY$1193,BO$9,FALSE)-W128)</f>
        <v>#N/A</v>
      </c>
      <c r="BP128" s="340" t="e">
        <f>IF(X128="-","-",VLOOKUP($A128,KALPit!$A$10:$AY$1193,BP$9,FALSE)-X128)</f>
        <v>#N/A</v>
      </c>
      <c r="BQ128" s="340" t="str">
        <f>IF(Y128="-","-",VLOOKUP($A128,KALPit!$A$10:$AY$1193,BQ$9,FALSE)-Y128)</f>
        <v>-</v>
      </c>
      <c r="BR128" s="340" t="str">
        <f>IF(Z128="-","-",VLOOKUP($A128,KALPit!$A$10:$AY$1193,BR$9,FALSE)-Z128)</f>
        <v>-</v>
      </c>
      <c r="BS128" s="340" t="str">
        <f>IF(AA128="-","-",VLOOKUP($A128,KALPit!$A$10:$AY$1193,BS$9,FALSE)-AA128)</f>
        <v>-</v>
      </c>
      <c r="BT128" s="340" t="str">
        <f>IF(AB128="-","-",VLOOKUP($A128,KALPit!$A$10:$AY$1193,BT$9,FALSE)-AB128)</f>
        <v>-</v>
      </c>
      <c r="BU128" s="340" t="str">
        <f>IF(AC128="-","-",VLOOKUP($A128,KALPit!$A$10:$AY$1193,BU$9,FALSE)-AC128)</f>
        <v>-</v>
      </c>
      <c r="BV128" s="340" t="str">
        <f>IF(AD128="-","-",VLOOKUP($A128,KALPit!$A$10:$AY$1193,BV$9,FALSE)-AD128)</f>
        <v>-</v>
      </c>
      <c r="BW128" s="340" t="str">
        <f>IF(AE128="-","-",VLOOKUP($A128,KALPit!$A$10:$AY$1193,BW$9,FALSE)-AE128)</f>
        <v>-</v>
      </c>
      <c r="BX128" s="340" t="str">
        <f>IF(AF128="-","-",VLOOKUP($A128,KALPit!$A$10:$AY$1193,BX$9,FALSE)-AF128)</f>
        <v>-</v>
      </c>
      <c r="BY128" s="340" t="str">
        <f>IF(AG128="-","-",VLOOKUP($A128,KALPit!$A$10:$AY$1193,BY$9,FALSE)-AG128)</f>
        <v>-</v>
      </c>
      <c r="BZ128" s="340" t="str">
        <f>IF(AH128="-","-",VLOOKUP($A128,KALPit!$A$10:$AY$1193,BZ$9,FALSE)-AH128)</f>
        <v>-</v>
      </c>
      <c r="CA128" s="340" t="str">
        <f>IF(AI128="-","-",VLOOKUP($A128,KALPit!$A$10:$AY$1193,CA$9,FALSE)-AI128)</f>
        <v>-</v>
      </c>
      <c r="CB128" s="340" t="str">
        <f>IF(AJ128="-","-",VLOOKUP($A128,KALPit!$A$10:$AY$1193,CB$9,FALSE)-AJ128)</f>
        <v>-</v>
      </c>
      <c r="CC128" s="340" t="str">
        <f>IF(AK128="-","-",VLOOKUP($A128,KALPit!$A$10:$AY$1193,CC$9,FALSE)-AK128)</f>
        <v>-</v>
      </c>
      <c r="CD128" s="340" t="str">
        <f>IF(AL128="-","-",VLOOKUP($A128,KALPit!$A$10:$AY$1193,CD$9,FALSE)-AL128)</f>
        <v>-</v>
      </c>
      <c r="CE128" s="340" t="str">
        <f>IF(AM128="-","-",VLOOKUP($A128,KALPit!$A$10:$AY$1193,CE$9,FALSE)-AM128)</f>
        <v>-</v>
      </c>
      <c r="CF128" s="340" t="str">
        <f>IF(AN128="-","-",VLOOKUP($A128,KALPit!$A$10:$AY$1193,CF$9,FALSE)-AN128)</f>
        <v>-</v>
      </c>
      <c r="CG128" s="340" t="str">
        <f>IF(AO128="-","-",VLOOKUP($A128,KALPit!$A$10:$AY$1193,CG$9,FALSE)-AO128)</f>
        <v>-</v>
      </c>
      <c r="CH128" s="340" t="str">
        <f>IF(AP128="-","-",VLOOKUP($A128,KALPit!$A$10:$AY$1193,CH$9,FALSE)-AP128)</f>
        <v>-</v>
      </c>
      <c r="CI128" s="340" t="str">
        <f>IF(AQ128="-","-",VLOOKUP($A128,KALPit!$A$10:$AY$1193,CI$9,FALSE)-AQ128)</f>
        <v>-</v>
      </c>
      <c r="CJ128" s="340" t="str">
        <f>IF(AR128="-","-",VLOOKUP($A128,KALPit!$A$10:$AY$1193,CJ$9,FALSE)-AR128)</f>
        <v>-</v>
      </c>
      <c r="CK128" s="340" t="str">
        <f>IF(AS128="-","-",VLOOKUP($A128,KALPit!$A$10:$AY$1193,CK$9,FALSE)-AS128)</f>
        <v>-</v>
      </c>
      <c r="CL128" s="340" t="str">
        <f>IF(AT128="-","-",VLOOKUP($A128,KALPit!$A$10:$AY$1193,CL$9,FALSE)-AT128)</f>
        <v>-</v>
      </c>
      <c r="CM128" s="339" t="e">
        <f t="shared" si="57"/>
        <v>#N/A</v>
      </c>
    </row>
    <row r="129" spans="1:91" x14ac:dyDescent="0.25">
      <c r="A129" s="339" t="str">
        <f t="shared" si="46"/>
        <v>Bob Grimes</v>
      </c>
      <c r="B129" s="339"/>
      <c r="C129" s="339"/>
      <c r="D129" s="339" t="str">
        <f t="shared" si="47"/>
        <v>K</v>
      </c>
      <c r="E129" t="s">
        <v>88</v>
      </c>
      <c r="F129" t="s">
        <v>489</v>
      </c>
      <c r="G129" s="339" t="s">
        <v>599</v>
      </c>
      <c r="H129" t="s">
        <v>533</v>
      </c>
      <c r="I129" t="s">
        <v>199</v>
      </c>
      <c r="J129" s="3">
        <v>23</v>
      </c>
      <c r="K129" t="s">
        <v>94</v>
      </c>
      <c r="L129" t="s">
        <v>94</v>
      </c>
      <c r="M129" t="s">
        <v>40</v>
      </c>
      <c r="N129" s="3" t="s">
        <v>36</v>
      </c>
      <c r="O129" t="s">
        <v>214</v>
      </c>
      <c r="P129" t="s">
        <v>214</v>
      </c>
      <c r="Q129" s="3">
        <v>1</v>
      </c>
      <c r="R129">
        <v>2</v>
      </c>
      <c r="S129">
        <v>1</v>
      </c>
      <c r="T129" s="3">
        <v>1</v>
      </c>
      <c r="U129">
        <v>2</v>
      </c>
      <c r="V129">
        <v>1</v>
      </c>
      <c r="W129">
        <v>1</v>
      </c>
      <c r="X129">
        <v>1</v>
      </c>
      <c r="Y129" t="s">
        <v>35</v>
      </c>
      <c r="Z129" t="s">
        <v>35</v>
      </c>
      <c r="AA129" t="s">
        <v>35</v>
      </c>
      <c r="AB129" t="s">
        <v>35</v>
      </c>
      <c r="AC129" t="s">
        <v>35</v>
      </c>
      <c r="AD129" t="s">
        <v>35</v>
      </c>
      <c r="AE129" t="s">
        <v>35</v>
      </c>
      <c r="AF129" t="s">
        <v>35</v>
      </c>
      <c r="AG129" t="s">
        <v>35</v>
      </c>
      <c r="AH129" t="s">
        <v>35</v>
      </c>
      <c r="AI129" t="s">
        <v>35</v>
      </c>
      <c r="AJ129" t="s">
        <v>35</v>
      </c>
      <c r="AK129" t="s">
        <v>35</v>
      </c>
      <c r="AL129" t="s">
        <v>35</v>
      </c>
      <c r="AM129" t="s">
        <v>35</v>
      </c>
      <c r="AN129" t="s">
        <v>35</v>
      </c>
      <c r="AO129" t="s">
        <v>35</v>
      </c>
      <c r="AP129" t="s">
        <v>35</v>
      </c>
      <c r="AQ129" t="s">
        <v>35</v>
      </c>
      <c r="AR129" s="3" t="s">
        <v>35</v>
      </c>
      <c r="AS129" t="s">
        <v>35</v>
      </c>
      <c r="AT129" t="s">
        <v>35</v>
      </c>
      <c r="AU129" s="3" t="s">
        <v>832</v>
      </c>
      <c r="AV129">
        <v>1</v>
      </c>
      <c r="AW129" s="3" t="s">
        <v>453</v>
      </c>
      <c r="AX129" t="s">
        <v>35</v>
      </c>
      <c r="AY129" s="5">
        <v>0</v>
      </c>
      <c r="AZ129" s="6">
        <f t="shared" si="48"/>
        <v>1.5833333333333333</v>
      </c>
      <c r="BA129" s="9" t="str">
        <f t="shared" si="49"/>
        <v>Minors</v>
      </c>
      <c r="BB129" s="9">
        <f t="shared" si="50"/>
        <v>1.5833333333333333</v>
      </c>
      <c r="BC129" s="9" t="str">
        <f t="shared" si="51"/>
        <v>Minors</v>
      </c>
      <c r="BD129" s="9">
        <f t="shared" si="52"/>
        <v>1.5833333333333333</v>
      </c>
      <c r="BE129" s="9" t="str">
        <f t="shared" si="53"/>
        <v>Minors</v>
      </c>
      <c r="BF129" s="77">
        <f t="shared" si="54"/>
        <v>1</v>
      </c>
      <c r="BG129" s="76">
        <f t="shared" si="55"/>
        <v>0</v>
      </c>
      <c r="BH129" s="339" t="str">
        <f t="shared" si="56"/>
        <v/>
      </c>
      <c r="BI129" s="340" t="e">
        <f>IF(Q129="-","-",VLOOKUP($A129,KALPit!$A$10:$AY$1193,BI$9,FALSE)-Q129)</f>
        <v>#N/A</v>
      </c>
      <c r="BJ129" s="340" t="e">
        <f>IF(R129="-","-",VLOOKUP($A129,KALPit!$A$10:$AY$1193,BJ$9,FALSE)-R129)</f>
        <v>#N/A</v>
      </c>
      <c r="BK129" s="340" t="e">
        <f>IF(S129="-","-",VLOOKUP($A129,KALPit!$A$10:$AY$1193,BK$9,FALSE)-S129)</f>
        <v>#N/A</v>
      </c>
      <c r="BL129" s="340" t="e">
        <f>IF(T129="-","-",VLOOKUP($A129,KALPit!$A$10:$AY$1193,BL$9,FALSE)-T129)</f>
        <v>#N/A</v>
      </c>
      <c r="BM129" s="340" t="e">
        <f>IF(U129="-","-",VLOOKUP($A129,KALPit!$A$10:$AY$1193,BM$9,FALSE)-U129)</f>
        <v>#N/A</v>
      </c>
      <c r="BN129" s="340" t="e">
        <f>IF(V129="-","-",VLOOKUP($A129,KALPit!$A$10:$AY$1193,BN$9,FALSE)-V129)</f>
        <v>#N/A</v>
      </c>
      <c r="BO129" s="340" t="e">
        <f>IF(W129="-","-",VLOOKUP($A129,KALPit!$A$10:$AY$1193,BO$9,FALSE)-W129)</f>
        <v>#N/A</v>
      </c>
      <c r="BP129" s="340" t="e">
        <f>IF(X129="-","-",VLOOKUP($A129,KALPit!$A$10:$AY$1193,BP$9,FALSE)-X129)</f>
        <v>#N/A</v>
      </c>
      <c r="BQ129" s="340" t="str">
        <f>IF(Y129="-","-",VLOOKUP($A129,KALPit!$A$10:$AY$1193,BQ$9,FALSE)-Y129)</f>
        <v>-</v>
      </c>
      <c r="BR129" s="340" t="str">
        <f>IF(Z129="-","-",VLOOKUP($A129,KALPit!$A$10:$AY$1193,BR$9,FALSE)-Z129)</f>
        <v>-</v>
      </c>
      <c r="BS129" s="340" t="str">
        <f>IF(AA129="-","-",VLOOKUP($A129,KALPit!$A$10:$AY$1193,BS$9,FALSE)-AA129)</f>
        <v>-</v>
      </c>
      <c r="BT129" s="340" t="str">
        <f>IF(AB129="-","-",VLOOKUP($A129,KALPit!$A$10:$AY$1193,BT$9,FALSE)-AB129)</f>
        <v>-</v>
      </c>
      <c r="BU129" s="340" t="str">
        <f>IF(AC129="-","-",VLOOKUP($A129,KALPit!$A$10:$AY$1193,BU$9,FALSE)-AC129)</f>
        <v>-</v>
      </c>
      <c r="BV129" s="340" t="str">
        <f>IF(AD129="-","-",VLOOKUP($A129,KALPit!$A$10:$AY$1193,BV$9,FALSE)-AD129)</f>
        <v>-</v>
      </c>
      <c r="BW129" s="340" t="str">
        <f>IF(AE129="-","-",VLOOKUP($A129,KALPit!$A$10:$AY$1193,BW$9,FALSE)-AE129)</f>
        <v>-</v>
      </c>
      <c r="BX129" s="340" t="str">
        <f>IF(AF129="-","-",VLOOKUP($A129,KALPit!$A$10:$AY$1193,BX$9,FALSE)-AF129)</f>
        <v>-</v>
      </c>
      <c r="BY129" s="340" t="str">
        <f>IF(AG129="-","-",VLOOKUP($A129,KALPit!$A$10:$AY$1193,BY$9,FALSE)-AG129)</f>
        <v>-</v>
      </c>
      <c r="BZ129" s="340" t="str">
        <f>IF(AH129="-","-",VLOOKUP($A129,KALPit!$A$10:$AY$1193,BZ$9,FALSE)-AH129)</f>
        <v>-</v>
      </c>
      <c r="CA129" s="340" t="str">
        <f>IF(AI129="-","-",VLOOKUP($A129,KALPit!$A$10:$AY$1193,CA$9,FALSE)-AI129)</f>
        <v>-</v>
      </c>
      <c r="CB129" s="340" t="str">
        <f>IF(AJ129="-","-",VLOOKUP($A129,KALPit!$A$10:$AY$1193,CB$9,FALSE)-AJ129)</f>
        <v>-</v>
      </c>
      <c r="CC129" s="340" t="str">
        <f>IF(AK129="-","-",VLOOKUP($A129,KALPit!$A$10:$AY$1193,CC$9,FALSE)-AK129)</f>
        <v>-</v>
      </c>
      <c r="CD129" s="340" t="str">
        <f>IF(AL129="-","-",VLOOKUP($A129,KALPit!$A$10:$AY$1193,CD$9,FALSE)-AL129)</f>
        <v>-</v>
      </c>
      <c r="CE129" s="340" t="str">
        <f>IF(AM129="-","-",VLOOKUP($A129,KALPit!$A$10:$AY$1193,CE$9,FALSE)-AM129)</f>
        <v>-</v>
      </c>
      <c r="CF129" s="340" t="str">
        <f>IF(AN129="-","-",VLOOKUP($A129,KALPit!$A$10:$AY$1193,CF$9,FALSE)-AN129)</f>
        <v>-</v>
      </c>
      <c r="CG129" s="340" t="str">
        <f>IF(AO129="-","-",VLOOKUP($A129,KALPit!$A$10:$AY$1193,CG$9,FALSE)-AO129)</f>
        <v>-</v>
      </c>
      <c r="CH129" s="340" t="str">
        <f>IF(AP129="-","-",VLOOKUP($A129,KALPit!$A$10:$AY$1193,CH$9,FALSE)-AP129)</f>
        <v>-</v>
      </c>
      <c r="CI129" s="340" t="str">
        <f>IF(AQ129="-","-",VLOOKUP($A129,KALPit!$A$10:$AY$1193,CI$9,FALSE)-AQ129)</f>
        <v>-</v>
      </c>
      <c r="CJ129" s="340" t="str">
        <f>IF(AR129="-","-",VLOOKUP($A129,KALPit!$A$10:$AY$1193,CJ$9,FALSE)-AR129)</f>
        <v>-</v>
      </c>
      <c r="CK129" s="340" t="str">
        <f>IF(AS129="-","-",VLOOKUP($A129,KALPit!$A$10:$AY$1193,CK$9,FALSE)-AS129)</f>
        <v>-</v>
      </c>
      <c r="CL129" s="340" t="str">
        <f>IF(AT129="-","-",VLOOKUP($A129,KALPit!$A$10:$AY$1193,CL$9,FALSE)-AT129)</f>
        <v>-</v>
      </c>
      <c r="CM129" s="339" t="e">
        <f t="shared" si="57"/>
        <v>#N/A</v>
      </c>
    </row>
    <row r="130" spans="1:91" x14ac:dyDescent="0.25">
      <c r="A130" s="339" t="str">
        <f t="shared" si="46"/>
        <v>Ed Harrison</v>
      </c>
      <c r="B130" s="339"/>
      <c r="C130" s="339"/>
      <c r="D130" s="339" t="str">
        <f t="shared" si="47"/>
        <v>K</v>
      </c>
      <c r="E130" t="s">
        <v>90</v>
      </c>
      <c r="F130" t="s">
        <v>601</v>
      </c>
      <c r="G130" s="339" t="s">
        <v>602</v>
      </c>
      <c r="H130" t="s">
        <v>531</v>
      </c>
      <c r="I130" t="s">
        <v>295</v>
      </c>
      <c r="J130" s="3">
        <v>22</v>
      </c>
      <c r="K130" t="s">
        <v>93</v>
      </c>
      <c r="L130" t="s">
        <v>93</v>
      </c>
      <c r="M130" t="s">
        <v>40</v>
      </c>
      <c r="N130" s="3" t="s">
        <v>40</v>
      </c>
      <c r="O130" t="s">
        <v>215</v>
      </c>
      <c r="P130" t="s">
        <v>215</v>
      </c>
      <c r="Q130" s="3">
        <v>1</v>
      </c>
      <c r="R130">
        <v>1</v>
      </c>
      <c r="S130">
        <v>1</v>
      </c>
      <c r="T130" s="3">
        <v>1</v>
      </c>
      <c r="U130">
        <v>1</v>
      </c>
      <c r="V130">
        <v>2</v>
      </c>
      <c r="W130">
        <v>1</v>
      </c>
      <c r="X130">
        <v>1</v>
      </c>
      <c r="Y130" t="s">
        <v>35</v>
      </c>
      <c r="Z130" t="s">
        <v>35</v>
      </c>
      <c r="AA130" t="s">
        <v>35</v>
      </c>
      <c r="AB130" t="s">
        <v>35</v>
      </c>
      <c r="AC130" t="s">
        <v>35</v>
      </c>
      <c r="AD130" t="s">
        <v>35</v>
      </c>
      <c r="AE130" t="s">
        <v>35</v>
      </c>
      <c r="AF130" t="s">
        <v>35</v>
      </c>
      <c r="AG130" t="s">
        <v>35</v>
      </c>
      <c r="AH130" t="s">
        <v>35</v>
      </c>
      <c r="AI130" t="s">
        <v>35</v>
      </c>
      <c r="AJ130" t="s">
        <v>35</v>
      </c>
      <c r="AK130" t="s">
        <v>35</v>
      </c>
      <c r="AL130" t="s">
        <v>35</v>
      </c>
      <c r="AM130" t="s">
        <v>35</v>
      </c>
      <c r="AN130" t="s">
        <v>35</v>
      </c>
      <c r="AO130" t="s">
        <v>35</v>
      </c>
      <c r="AP130" t="s">
        <v>35</v>
      </c>
      <c r="AQ130" t="s">
        <v>35</v>
      </c>
      <c r="AR130" s="3" t="s">
        <v>35</v>
      </c>
      <c r="AS130" t="s">
        <v>35</v>
      </c>
      <c r="AT130" t="s">
        <v>35</v>
      </c>
      <c r="AU130" s="3" t="s">
        <v>832</v>
      </c>
      <c r="AV130">
        <v>1</v>
      </c>
      <c r="AW130" s="3" t="s">
        <v>455</v>
      </c>
      <c r="AX130" t="s">
        <v>35</v>
      </c>
      <c r="AY130" s="5" t="s">
        <v>38</v>
      </c>
      <c r="AZ130" s="6">
        <f t="shared" si="48"/>
        <v>1.25</v>
      </c>
      <c r="BA130" s="9" t="str">
        <f t="shared" si="49"/>
        <v>Minors</v>
      </c>
      <c r="BB130" s="9">
        <f t="shared" si="50"/>
        <v>1.5833333333333333</v>
      </c>
      <c r="BC130" s="9" t="str">
        <f t="shared" si="51"/>
        <v>Minors</v>
      </c>
      <c r="BD130" s="9">
        <f t="shared" si="52"/>
        <v>1.5833333333333333</v>
      </c>
      <c r="BE130" s="9" t="str">
        <f t="shared" si="53"/>
        <v>Minors</v>
      </c>
      <c r="BF130" s="77">
        <f t="shared" si="54"/>
        <v>1</v>
      </c>
      <c r="BG130" s="76">
        <f t="shared" si="55"/>
        <v>0</v>
      </c>
      <c r="BH130" s="339" t="str">
        <f t="shared" si="56"/>
        <v/>
      </c>
      <c r="BI130" s="340" t="e">
        <f>IF(Q130="-","-",VLOOKUP($A130,KALPit!$A$10:$AY$1193,BI$9,FALSE)-Q130)</f>
        <v>#N/A</v>
      </c>
      <c r="BJ130" s="340" t="e">
        <f>IF(R130="-","-",VLOOKUP($A130,KALPit!$A$10:$AY$1193,BJ$9,FALSE)-R130)</f>
        <v>#N/A</v>
      </c>
      <c r="BK130" s="340" t="e">
        <f>IF(S130="-","-",VLOOKUP($A130,KALPit!$A$10:$AY$1193,BK$9,FALSE)-S130)</f>
        <v>#N/A</v>
      </c>
      <c r="BL130" s="340" t="e">
        <f>IF(T130="-","-",VLOOKUP($A130,KALPit!$A$10:$AY$1193,BL$9,FALSE)-T130)</f>
        <v>#N/A</v>
      </c>
      <c r="BM130" s="340" t="e">
        <f>IF(U130="-","-",VLOOKUP($A130,KALPit!$A$10:$AY$1193,BM$9,FALSE)-U130)</f>
        <v>#N/A</v>
      </c>
      <c r="BN130" s="340" t="e">
        <f>IF(V130="-","-",VLOOKUP($A130,KALPit!$A$10:$AY$1193,BN$9,FALSE)-V130)</f>
        <v>#N/A</v>
      </c>
      <c r="BO130" s="340" t="e">
        <f>IF(W130="-","-",VLOOKUP($A130,KALPit!$A$10:$AY$1193,BO$9,FALSE)-W130)</f>
        <v>#N/A</v>
      </c>
      <c r="BP130" s="340" t="e">
        <f>IF(X130="-","-",VLOOKUP($A130,KALPit!$A$10:$AY$1193,BP$9,FALSE)-X130)</f>
        <v>#N/A</v>
      </c>
      <c r="BQ130" s="340" t="str">
        <f>IF(Y130="-","-",VLOOKUP($A130,KALPit!$A$10:$AY$1193,BQ$9,FALSE)-Y130)</f>
        <v>-</v>
      </c>
      <c r="BR130" s="340" t="str">
        <f>IF(Z130="-","-",VLOOKUP($A130,KALPit!$A$10:$AY$1193,BR$9,FALSE)-Z130)</f>
        <v>-</v>
      </c>
      <c r="BS130" s="340" t="str">
        <f>IF(AA130="-","-",VLOOKUP($A130,KALPit!$A$10:$AY$1193,BS$9,FALSE)-AA130)</f>
        <v>-</v>
      </c>
      <c r="BT130" s="340" t="str">
        <f>IF(AB130="-","-",VLOOKUP($A130,KALPit!$A$10:$AY$1193,BT$9,FALSE)-AB130)</f>
        <v>-</v>
      </c>
      <c r="BU130" s="340" t="str">
        <f>IF(AC130="-","-",VLOOKUP($A130,KALPit!$A$10:$AY$1193,BU$9,FALSE)-AC130)</f>
        <v>-</v>
      </c>
      <c r="BV130" s="340" t="str">
        <f>IF(AD130="-","-",VLOOKUP($A130,KALPit!$A$10:$AY$1193,BV$9,FALSE)-AD130)</f>
        <v>-</v>
      </c>
      <c r="BW130" s="340" t="str">
        <f>IF(AE130="-","-",VLOOKUP($A130,KALPit!$A$10:$AY$1193,BW$9,FALSE)-AE130)</f>
        <v>-</v>
      </c>
      <c r="BX130" s="340" t="str">
        <f>IF(AF130="-","-",VLOOKUP($A130,KALPit!$A$10:$AY$1193,BX$9,FALSE)-AF130)</f>
        <v>-</v>
      </c>
      <c r="BY130" s="340" t="str">
        <f>IF(AG130="-","-",VLOOKUP($A130,KALPit!$A$10:$AY$1193,BY$9,FALSE)-AG130)</f>
        <v>-</v>
      </c>
      <c r="BZ130" s="340" t="str">
        <f>IF(AH130="-","-",VLOOKUP($A130,KALPit!$A$10:$AY$1193,BZ$9,FALSE)-AH130)</f>
        <v>-</v>
      </c>
      <c r="CA130" s="340" t="str">
        <f>IF(AI130="-","-",VLOOKUP($A130,KALPit!$A$10:$AY$1193,CA$9,FALSE)-AI130)</f>
        <v>-</v>
      </c>
      <c r="CB130" s="340" t="str">
        <f>IF(AJ130="-","-",VLOOKUP($A130,KALPit!$A$10:$AY$1193,CB$9,FALSE)-AJ130)</f>
        <v>-</v>
      </c>
      <c r="CC130" s="340" t="str">
        <f>IF(AK130="-","-",VLOOKUP($A130,KALPit!$A$10:$AY$1193,CC$9,FALSE)-AK130)</f>
        <v>-</v>
      </c>
      <c r="CD130" s="340" t="str">
        <f>IF(AL130="-","-",VLOOKUP($A130,KALPit!$A$10:$AY$1193,CD$9,FALSE)-AL130)</f>
        <v>-</v>
      </c>
      <c r="CE130" s="340" t="str">
        <f>IF(AM130="-","-",VLOOKUP($A130,KALPit!$A$10:$AY$1193,CE$9,FALSE)-AM130)</f>
        <v>-</v>
      </c>
      <c r="CF130" s="340" t="str">
        <f>IF(AN130="-","-",VLOOKUP($A130,KALPit!$A$10:$AY$1193,CF$9,FALSE)-AN130)</f>
        <v>-</v>
      </c>
      <c r="CG130" s="340" t="str">
        <f>IF(AO130="-","-",VLOOKUP($A130,KALPit!$A$10:$AY$1193,CG$9,FALSE)-AO130)</f>
        <v>-</v>
      </c>
      <c r="CH130" s="340" t="str">
        <f>IF(AP130="-","-",VLOOKUP($A130,KALPit!$A$10:$AY$1193,CH$9,FALSE)-AP130)</f>
        <v>-</v>
      </c>
      <c r="CI130" s="340" t="str">
        <f>IF(AQ130="-","-",VLOOKUP($A130,KALPit!$A$10:$AY$1193,CI$9,FALSE)-AQ130)</f>
        <v>-</v>
      </c>
      <c r="CJ130" s="340" t="str">
        <f>IF(AR130="-","-",VLOOKUP($A130,KALPit!$A$10:$AY$1193,CJ$9,FALSE)-AR130)</f>
        <v>-</v>
      </c>
      <c r="CK130" s="340" t="str">
        <f>IF(AS130="-","-",VLOOKUP($A130,KALPit!$A$10:$AY$1193,CK$9,FALSE)-AS130)</f>
        <v>-</v>
      </c>
      <c r="CL130" s="340" t="str">
        <f>IF(AT130="-","-",VLOOKUP($A130,KALPit!$A$10:$AY$1193,CL$9,FALSE)-AT130)</f>
        <v>-</v>
      </c>
      <c r="CM130" s="339" t="e">
        <f t="shared" si="57"/>
        <v>#N/A</v>
      </c>
    </row>
    <row r="131" spans="1:91" x14ac:dyDescent="0.25">
      <c r="A131" s="339" t="str">
        <f t="shared" si="46"/>
        <v>Jeremiah Henderson</v>
      </c>
      <c r="B131" s="339"/>
      <c r="C131" s="339"/>
      <c r="D131" s="339" t="str">
        <f t="shared" si="47"/>
        <v>K</v>
      </c>
      <c r="E131" t="s">
        <v>89</v>
      </c>
      <c r="F131" t="s">
        <v>481</v>
      </c>
      <c r="G131" s="339" t="s">
        <v>482</v>
      </c>
      <c r="H131" t="s">
        <v>468</v>
      </c>
      <c r="I131" t="s">
        <v>469</v>
      </c>
      <c r="J131" s="3">
        <v>30</v>
      </c>
      <c r="K131" t="s">
        <v>96</v>
      </c>
      <c r="L131" t="s">
        <v>94</v>
      </c>
      <c r="M131" t="s">
        <v>36</v>
      </c>
      <c r="N131" s="3" t="s">
        <v>36</v>
      </c>
      <c r="O131" t="s">
        <v>214</v>
      </c>
      <c r="P131" t="s">
        <v>213</v>
      </c>
      <c r="Q131" s="3">
        <v>1</v>
      </c>
      <c r="R131">
        <v>1</v>
      </c>
      <c r="S131">
        <v>1</v>
      </c>
      <c r="T131" s="3">
        <v>1</v>
      </c>
      <c r="U131">
        <v>1</v>
      </c>
      <c r="V131">
        <v>1</v>
      </c>
      <c r="W131">
        <v>1</v>
      </c>
      <c r="X131">
        <v>1</v>
      </c>
      <c r="Y131" t="s">
        <v>35</v>
      </c>
      <c r="Z131" t="s">
        <v>35</v>
      </c>
      <c r="AA131" t="s">
        <v>35</v>
      </c>
      <c r="AB131" t="s">
        <v>35</v>
      </c>
      <c r="AC131" t="s">
        <v>35</v>
      </c>
      <c r="AD131" t="s">
        <v>35</v>
      </c>
      <c r="AE131" t="s">
        <v>35</v>
      </c>
      <c r="AF131" t="s">
        <v>35</v>
      </c>
      <c r="AG131" t="s">
        <v>35</v>
      </c>
      <c r="AH131" t="s">
        <v>35</v>
      </c>
      <c r="AI131" t="s">
        <v>35</v>
      </c>
      <c r="AJ131" t="s">
        <v>35</v>
      </c>
      <c r="AK131" t="s">
        <v>35</v>
      </c>
      <c r="AL131" t="s">
        <v>35</v>
      </c>
      <c r="AM131" t="s">
        <v>35</v>
      </c>
      <c r="AN131" t="s">
        <v>35</v>
      </c>
      <c r="AO131" t="s">
        <v>35</v>
      </c>
      <c r="AP131" t="s">
        <v>35</v>
      </c>
      <c r="AQ131" t="s">
        <v>35</v>
      </c>
      <c r="AR131" s="3" t="s">
        <v>35</v>
      </c>
      <c r="AS131" t="s">
        <v>35</v>
      </c>
      <c r="AT131" t="s">
        <v>35</v>
      </c>
      <c r="AU131" s="3" t="s">
        <v>832</v>
      </c>
      <c r="AV131">
        <v>1</v>
      </c>
      <c r="AW131" s="3" t="s">
        <v>455</v>
      </c>
      <c r="AX131">
        <v>510000</v>
      </c>
      <c r="AY131" s="5" t="s">
        <v>38</v>
      </c>
      <c r="AZ131" s="6">
        <f t="shared" si="48"/>
        <v>1.25</v>
      </c>
      <c r="BA131" s="9" t="str">
        <f t="shared" si="49"/>
        <v>Minors</v>
      </c>
      <c r="BB131" s="9">
        <f t="shared" si="50"/>
        <v>1.25</v>
      </c>
      <c r="BC131" s="9" t="str">
        <f t="shared" si="51"/>
        <v>Minors</v>
      </c>
      <c r="BD131" s="9">
        <f t="shared" si="52"/>
        <v>1.25</v>
      </c>
      <c r="BE131" s="9" t="str">
        <f t="shared" si="53"/>
        <v>Minors</v>
      </c>
      <c r="BF131" s="77">
        <f t="shared" si="54"/>
        <v>1</v>
      </c>
      <c r="BG131" s="76">
        <f t="shared" si="55"/>
        <v>0</v>
      </c>
      <c r="BH131" s="339" t="str">
        <f t="shared" si="56"/>
        <v/>
      </c>
      <c r="BI131" s="340" t="e">
        <f>IF(Q131="-","-",VLOOKUP($A131,KALPit!$A$10:$AY$1193,BI$9,FALSE)-Q131)</f>
        <v>#N/A</v>
      </c>
      <c r="BJ131" s="340" t="e">
        <f>IF(R131="-","-",VLOOKUP($A131,KALPit!$A$10:$AY$1193,BJ$9,FALSE)-R131)</f>
        <v>#N/A</v>
      </c>
      <c r="BK131" s="340" t="e">
        <f>IF(S131="-","-",VLOOKUP($A131,KALPit!$A$10:$AY$1193,BK$9,FALSE)-S131)</f>
        <v>#N/A</v>
      </c>
      <c r="BL131" s="340" t="e">
        <f>IF(T131="-","-",VLOOKUP($A131,KALPit!$A$10:$AY$1193,BL$9,FALSE)-T131)</f>
        <v>#N/A</v>
      </c>
      <c r="BM131" s="340" t="e">
        <f>IF(U131="-","-",VLOOKUP($A131,KALPit!$A$10:$AY$1193,BM$9,FALSE)-U131)</f>
        <v>#N/A</v>
      </c>
      <c r="BN131" s="340" t="e">
        <f>IF(V131="-","-",VLOOKUP($A131,KALPit!$A$10:$AY$1193,BN$9,FALSE)-V131)</f>
        <v>#N/A</v>
      </c>
      <c r="BO131" s="340" t="e">
        <f>IF(W131="-","-",VLOOKUP($A131,KALPit!$A$10:$AY$1193,BO$9,FALSE)-W131)</f>
        <v>#N/A</v>
      </c>
      <c r="BP131" s="340" t="e">
        <f>IF(X131="-","-",VLOOKUP($A131,KALPit!$A$10:$AY$1193,BP$9,FALSE)-X131)</f>
        <v>#N/A</v>
      </c>
      <c r="BQ131" s="340" t="str">
        <f>IF(Y131="-","-",VLOOKUP($A131,KALPit!$A$10:$AY$1193,BQ$9,FALSE)-Y131)</f>
        <v>-</v>
      </c>
      <c r="BR131" s="340" t="str">
        <f>IF(Z131="-","-",VLOOKUP($A131,KALPit!$A$10:$AY$1193,BR$9,FALSE)-Z131)</f>
        <v>-</v>
      </c>
      <c r="BS131" s="340" t="str">
        <f>IF(AA131="-","-",VLOOKUP($A131,KALPit!$A$10:$AY$1193,BS$9,FALSE)-AA131)</f>
        <v>-</v>
      </c>
      <c r="BT131" s="340" t="str">
        <f>IF(AB131="-","-",VLOOKUP($A131,KALPit!$A$10:$AY$1193,BT$9,FALSE)-AB131)</f>
        <v>-</v>
      </c>
      <c r="BU131" s="340" t="str">
        <f>IF(AC131="-","-",VLOOKUP($A131,KALPit!$A$10:$AY$1193,BU$9,FALSE)-AC131)</f>
        <v>-</v>
      </c>
      <c r="BV131" s="340" t="str">
        <f>IF(AD131="-","-",VLOOKUP($A131,KALPit!$A$10:$AY$1193,BV$9,FALSE)-AD131)</f>
        <v>-</v>
      </c>
      <c r="BW131" s="340" t="str">
        <f>IF(AE131="-","-",VLOOKUP($A131,KALPit!$A$10:$AY$1193,BW$9,FALSE)-AE131)</f>
        <v>-</v>
      </c>
      <c r="BX131" s="340" t="str">
        <f>IF(AF131="-","-",VLOOKUP($A131,KALPit!$A$10:$AY$1193,BX$9,FALSE)-AF131)</f>
        <v>-</v>
      </c>
      <c r="BY131" s="340" t="str">
        <f>IF(AG131="-","-",VLOOKUP($A131,KALPit!$A$10:$AY$1193,BY$9,FALSE)-AG131)</f>
        <v>-</v>
      </c>
      <c r="BZ131" s="340" t="str">
        <f>IF(AH131="-","-",VLOOKUP($A131,KALPit!$A$10:$AY$1193,BZ$9,FALSE)-AH131)</f>
        <v>-</v>
      </c>
      <c r="CA131" s="340" t="str">
        <f>IF(AI131="-","-",VLOOKUP($A131,KALPit!$A$10:$AY$1193,CA$9,FALSE)-AI131)</f>
        <v>-</v>
      </c>
      <c r="CB131" s="340" t="str">
        <f>IF(AJ131="-","-",VLOOKUP($A131,KALPit!$A$10:$AY$1193,CB$9,FALSE)-AJ131)</f>
        <v>-</v>
      </c>
      <c r="CC131" s="340" t="str">
        <f>IF(AK131="-","-",VLOOKUP($A131,KALPit!$A$10:$AY$1193,CC$9,FALSE)-AK131)</f>
        <v>-</v>
      </c>
      <c r="CD131" s="340" t="str">
        <f>IF(AL131="-","-",VLOOKUP($A131,KALPit!$A$10:$AY$1193,CD$9,FALSE)-AL131)</f>
        <v>-</v>
      </c>
      <c r="CE131" s="340" t="str">
        <f>IF(AM131="-","-",VLOOKUP($A131,KALPit!$A$10:$AY$1193,CE$9,FALSE)-AM131)</f>
        <v>-</v>
      </c>
      <c r="CF131" s="340" t="str">
        <f>IF(AN131="-","-",VLOOKUP($A131,KALPit!$A$10:$AY$1193,CF$9,FALSE)-AN131)</f>
        <v>-</v>
      </c>
      <c r="CG131" s="340" t="str">
        <f>IF(AO131="-","-",VLOOKUP($A131,KALPit!$A$10:$AY$1193,CG$9,FALSE)-AO131)</f>
        <v>-</v>
      </c>
      <c r="CH131" s="340" t="str">
        <f>IF(AP131="-","-",VLOOKUP($A131,KALPit!$A$10:$AY$1193,CH$9,FALSE)-AP131)</f>
        <v>-</v>
      </c>
      <c r="CI131" s="340" t="str">
        <f>IF(AQ131="-","-",VLOOKUP($A131,KALPit!$A$10:$AY$1193,CI$9,FALSE)-AQ131)</f>
        <v>-</v>
      </c>
      <c r="CJ131" s="340" t="str">
        <f>IF(AR131="-","-",VLOOKUP($A131,KALPit!$A$10:$AY$1193,CJ$9,FALSE)-AR131)</f>
        <v>-</v>
      </c>
      <c r="CK131" s="340" t="str">
        <f>IF(AS131="-","-",VLOOKUP($A131,KALPit!$A$10:$AY$1193,CK$9,FALSE)-AS131)</f>
        <v>-</v>
      </c>
      <c r="CL131" s="340" t="str">
        <f>IF(AT131="-","-",VLOOKUP($A131,KALPit!$A$10:$AY$1193,CL$9,FALSE)-AT131)</f>
        <v>-</v>
      </c>
      <c r="CM131" s="339" t="e">
        <f t="shared" si="57"/>
        <v>#N/A</v>
      </c>
    </row>
    <row r="132" spans="1:91" x14ac:dyDescent="0.25">
      <c r="A132" s="339" t="str">
        <f t="shared" si="46"/>
        <v>Francisco Hernández</v>
      </c>
      <c r="B132" s="339"/>
      <c r="C132" s="339"/>
      <c r="D132" s="339" t="str">
        <f t="shared" si="47"/>
        <v>K</v>
      </c>
      <c r="E132" t="s">
        <v>87</v>
      </c>
      <c r="F132" t="s">
        <v>526</v>
      </c>
      <c r="G132" s="339" t="s">
        <v>467</v>
      </c>
      <c r="H132" t="s">
        <v>553</v>
      </c>
      <c r="I132" t="s">
        <v>200</v>
      </c>
      <c r="J132" s="3">
        <v>22</v>
      </c>
      <c r="K132" t="s">
        <v>94</v>
      </c>
      <c r="L132" t="s">
        <v>94</v>
      </c>
      <c r="M132" t="s">
        <v>40</v>
      </c>
      <c r="N132" s="3" t="s">
        <v>36</v>
      </c>
      <c r="O132" t="s">
        <v>215</v>
      </c>
      <c r="P132" t="s">
        <v>214</v>
      </c>
      <c r="Q132" s="3">
        <v>1</v>
      </c>
      <c r="R132">
        <v>1</v>
      </c>
      <c r="S132">
        <v>1</v>
      </c>
      <c r="T132" s="3">
        <v>1</v>
      </c>
      <c r="U132">
        <v>1</v>
      </c>
      <c r="V132">
        <v>1</v>
      </c>
      <c r="W132">
        <v>1</v>
      </c>
      <c r="X132">
        <v>1</v>
      </c>
      <c r="Y132" t="s">
        <v>35</v>
      </c>
      <c r="Z132" t="s">
        <v>35</v>
      </c>
      <c r="AA132" t="s">
        <v>35</v>
      </c>
      <c r="AB132" t="s">
        <v>35</v>
      </c>
      <c r="AC132" t="s">
        <v>35</v>
      </c>
      <c r="AD132" t="s">
        <v>35</v>
      </c>
      <c r="AE132" t="s">
        <v>35</v>
      </c>
      <c r="AF132" t="s">
        <v>35</v>
      </c>
      <c r="AG132" t="s">
        <v>35</v>
      </c>
      <c r="AH132" t="s">
        <v>35</v>
      </c>
      <c r="AI132" t="s">
        <v>35</v>
      </c>
      <c r="AJ132" t="s">
        <v>35</v>
      </c>
      <c r="AK132" t="s">
        <v>35</v>
      </c>
      <c r="AL132" t="s">
        <v>35</v>
      </c>
      <c r="AM132" t="s">
        <v>35</v>
      </c>
      <c r="AN132" t="s">
        <v>35</v>
      </c>
      <c r="AO132" t="s">
        <v>35</v>
      </c>
      <c r="AP132" t="s">
        <v>35</v>
      </c>
      <c r="AQ132" t="s">
        <v>35</v>
      </c>
      <c r="AR132" s="3" t="s">
        <v>35</v>
      </c>
      <c r="AS132" t="s">
        <v>35</v>
      </c>
      <c r="AT132" t="s">
        <v>35</v>
      </c>
      <c r="AU132" s="3" t="s">
        <v>832</v>
      </c>
      <c r="AV132">
        <v>1</v>
      </c>
      <c r="AW132" s="3" t="s">
        <v>50</v>
      </c>
      <c r="AX132" t="s">
        <v>35</v>
      </c>
      <c r="AY132" s="5">
        <v>0</v>
      </c>
      <c r="AZ132" s="6">
        <f t="shared" si="48"/>
        <v>1.25</v>
      </c>
      <c r="BA132" s="9" t="str">
        <f t="shared" si="49"/>
        <v>Minors</v>
      </c>
      <c r="BB132" s="9">
        <f t="shared" si="50"/>
        <v>1.25</v>
      </c>
      <c r="BC132" s="9" t="str">
        <f t="shared" si="51"/>
        <v>Minors</v>
      </c>
      <c r="BD132" s="9">
        <f t="shared" si="52"/>
        <v>1.25</v>
      </c>
      <c r="BE132" s="9" t="str">
        <f t="shared" si="53"/>
        <v>Minors</v>
      </c>
      <c r="BF132" s="77">
        <f t="shared" si="54"/>
        <v>1</v>
      </c>
      <c r="BG132" s="76">
        <f t="shared" si="55"/>
        <v>0</v>
      </c>
      <c r="BH132" s="339" t="str">
        <f t="shared" si="56"/>
        <v/>
      </c>
      <c r="BI132" s="340" t="e">
        <f>IF(Q132="-","-",VLOOKUP($A132,KALPit!$A$10:$AY$1193,BI$9,FALSE)-Q132)</f>
        <v>#N/A</v>
      </c>
      <c r="BJ132" s="340" t="e">
        <f>IF(R132="-","-",VLOOKUP($A132,KALPit!$A$10:$AY$1193,BJ$9,FALSE)-R132)</f>
        <v>#N/A</v>
      </c>
      <c r="BK132" s="340" t="e">
        <f>IF(S132="-","-",VLOOKUP($A132,KALPit!$A$10:$AY$1193,BK$9,FALSE)-S132)</f>
        <v>#N/A</v>
      </c>
      <c r="BL132" s="340" t="e">
        <f>IF(T132="-","-",VLOOKUP($A132,KALPit!$A$10:$AY$1193,BL$9,FALSE)-T132)</f>
        <v>#N/A</v>
      </c>
      <c r="BM132" s="340" t="e">
        <f>IF(U132="-","-",VLOOKUP($A132,KALPit!$A$10:$AY$1193,BM$9,FALSE)-U132)</f>
        <v>#N/A</v>
      </c>
      <c r="BN132" s="340" t="e">
        <f>IF(V132="-","-",VLOOKUP($A132,KALPit!$A$10:$AY$1193,BN$9,FALSE)-V132)</f>
        <v>#N/A</v>
      </c>
      <c r="BO132" s="340" t="e">
        <f>IF(W132="-","-",VLOOKUP($A132,KALPit!$A$10:$AY$1193,BO$9,FALSE)-W132)</f>
        <v>#N/A</v>
      </c>
      <c r="BP132" s="340" t="e">
        <f>IF(X132="-","-",VLOOKUP($A132,KALPit!$A$10:$AY$1193,BP$9,FALSE)-X132)</f>
        <v>#N/A</v>
      </c>
      <c r="BQ132" s="340" t="str">
        <f>IF(Y132="-","-",VLOOKUP($A132,KALPit!$A$10:$AY$1193,BQ$9,FALSE)-Y132)</f>
        <v>-</v>
      </c>
      <c r="BR132" s="340" t="str">
        <f>IF(Z132="-","-",VLOOKUP($A132,KALPit!$A$10:$AY$1193,BR$9,FALSE)-Z132)</f>
        <v>-</v>
      </c>
      <c r="BS132" s="340" t="str">
        <f>IF(AA132="-","-",VLOOKUP($A132,KALPit!$A$10:$AY$1193,BS$9,FALSE)-AA132)</f>
        <v>-</v>
      </c>
      <c r="BT132" s="340" t="str">
        <f>IF(AB132="-","-",VLOOKUP($A132,KALPit!$A$10:$AY$1193,BT$9,FALSE)-AB132)</f>
        <v>-</v>
      </c>
      <c r="BU132" s="340" t="str">
        <f>IF(AC132="-","-",VLOOKUP($A132,KALPit!$A$10:$AY$1193,BU$9,FALSE)-AC132)</f>
        <v>-</v>
      </c>
      <c r="BV132" s="340" t="str">
        <f>IF(AD132="-","-",VLOOKUP($A132,KALPit!$A$10:$AY$1193,BV$9,FALSE)-AD132)</f>
        <v>-</v>
      </c>
      <c r="BW132" s="340" t="str">
        <f>IF(AE132="-","-",VLOOKUP($A132,KALPit!$A$10:$AY$1193,BW$9,FALSE)-AE132)</f>
        <v>-</v>
      </c>
      <c r="BX132" s="340" t="str">
        <f>IF(AF132="-","-",VLOOKUP($A132,KALPit!$A$10:$AY$1193,BX$9,FALSE)-AF132)</f>
        <v>-</v>
      </c>
      <c r="BY132" s="340" t="str">
        <f>IF(AG132="-","-",VLOOKUP($A132,KALPit!$A$10:$AY$1193,BY$9,FALSE)-AG132)</f>
        <v>-</v>
      </c>
      <c r="BZ132" s="340" t="str">
        <f>IF(AH132="-","-",VLOOKUP($A132,KALPit!$A$10:$AY$1193,BZ$9,FALSE)-AH132)</f>
        <v>-</v>
      </c>
      <c r="CA132" s="340" t="str">
        <f>IF(AI132="-","-",VLOOKUP($A132,KALPit!$A$10:$AY$1193,CA$9,FALSE)-AI132)</f>
        <v>-</v>
      </c>
      <c r="CB132" s="340" t="str">
        <f>IF(AJ132="-","-",VLOOKUP($A132,KALPit!$A$10:$AY$1193,CB$9,FALSE)-AJ132)</f>
        <v>-</v>
      </c>
      <c r="CC132" s="340" t="str">
        <f>IF(AK132="-","-",VLOOKUP($A132,KALPit!$A$10:$AY$1193,CC$9,FALSE)-AK132)</f>
        <v>-</v>
      </c>
      <c r="CD132" s="340" t="str">
        <f>IF(AL132="-","-",VLOOKUP($A132,KALPit!$A$10:$AY$1193,CD$9,FALSE)-AL132)</f>
        <v>-</v>
      </c>
      <c r="CE132" s="340" t="str">
        <f>IF(AM132="-","-",VLOOKUP($A132,KALPit!$A$10:$AY$1193,CE$9,FALSE)-AM132)</f>
        <v>-</v>
      </c>
      <c r="CF132" s="340" t="str">
        <f>IF(AN132="-","-",VLOOKUP($A132,KALPit!$A$10:$AY$1193,CF$9,FALSE)-AN132)</f>
        <v>-</v>
      </c>
      <c r="CG132" s="340" t="str">
        <f>IF(AO132="-","-",VLOOKUP($A132,KALPit!$A$10:$AY$1193,CG$9,FALSE)-AO132)</f>
        <v>-</v>
      </c>
      <c r="CH132" s="340" t="str">
        <f>IF(AP132="-","-",VLOOKUP($A132,KALPit!$A$10:$AY$1193,CH$9,FALSE)-AP132)</f>
        <v>-</v>
      </c>
      <c r="CI132" s="340" t="str">
        <f>IF(AQ132="-","-",VLOOKUP($A132,KALPit!$A$10:$AY$1193,CI$9,FALSE)-AQ132)</f>
        <v>-</v>
      </c>
      <c r="CJ132" s="340" t="str">
        <f>IF(AR132="-","-",VLOOKUP($A132,KALPit!$A$10:$AY$1193,CJ$9,FALSE)-AR132)</f>
        <v>-</v>
      </c>
      <c r="CK132" s="340" t="str">
        <f>IF(AS132="-","-",VLOOKUP($A132,KALPit!$A$10:$AY$1193,CK$9,FALSE)-AS132)</f>
        <v>-</v>
      </c>
      <c r="CL132" s="340" t="str">
        <f>IF(AT132="-","-",VLOOKUP($A132,KALPit!$A$10:$AY$1193,CL$9,FALSE)-AT132)</f>
        <v>-</v>
      </c>
      <c r="CM132" s="339" t="e">
        <f t="shared" si="57"/>
        <v>#N/A</v>
      </c>
    </row>
    <row r="133" spans="1:91" x14ac:dyDescent="0.25">
      <c r="A133" s="339" t="str">
        <f t="shared" si="46"/>
        <v>Juan Hernández</v>
      </c>
      <c r="B133" s="339"/>
      <c r="C133" s="339"/>
      <c r="D133" s="339" t="str">
        <f t="shared" si="47"/>
        <v>K</v>
      </c>
      <c r="E133" t="s">
        <v>87</v>
      </c>
      <c r="F133" t="s">
        <v>466</v>
      </c>
      <c r="G133" s="339" t="s">
        <v>467</v>
      </c>
      <c r="H133" t="s">
        <v>468</v>
      </c>
      <c r="I133" t="s">
        <v>469</v>
      </c>
      <c r="J133" s="3">
        <v>31</v>
      </c>
      <c r="K133" t="s">
        <v>96</v>
      </c>
      <c r="L133" t="s">
        <v>94</v>
      </c>
      <c r="M133" t="s">
        <v>41</v>
      </c>
      <c r="N133" s="3" t="s">
        <v>41</v>
      </c>
      <c r="O133" t="s">
        <v>213</v>
      </c>
      <c r="P133" t="s">
        <v>213</v>
      </c>
      <c r="Q133" s="3">
        <v>1</v>
      </c>
      <c r="R133">
        <v>1</v>
      </c>
      <c r="S133">
        <v>1</v>
      </c>
      <c r="T133" s="3">
        <v>1</v>
      </c>
      <c r="U133">
        <v>1</v>
      </c>
      <c r="V133">
        <v>1</v>
      </c>
      <c r="W133">
        <v>1</v>
      </c>
      <c r="X133">
        <v>1</v>
      </c>
      <c r="Y133" t="s">
        <v>35</v>
      </c>
      <c r="Z133" t="s">
        <v>35</v>
      </c>
      <c r="AA133" t="s">
        <v>35</v>
      </c>
      <c r="AB133" t="s">
        <v>35</v>
      </c>
      <c r="AC133" t="s">
        <v>35</v>
      </c>
      <c r="AD133" t="s">
        <v>35</v>
      </c>
      <c r="AE133" t="s">
        <v>35</v>
      </c>
      <c r="AF133" t="s">
        <v>35</v>
      </c>
      <c r="AG133" t="s">
        <v>35</v>
      </c>
      <c r="AH133" t="s">
        <v>35</v>
      </c>
      <c r="AI133" t="s">
        <v>35</v>
      </c>
      <c r="AJ133" t="s">
        <v>35</v>
      </c>
      <c r="AK133" t="s">
        <v>35</v>
      </c>
      <c r="AL133" t="s">
        <v>35</v>
      </c>
      <c r="AM133" t="s">
        <v>35</v>
      </c>
      <c r="AN133" t="s">
        <v>35</v>
      </c>
      <c r="AO133" t="s">
        <v>35</v>
      </c>
      <c r="AP133" t="s">
        <v>35</v>
      </c>
      <c r="AQ133" t="s">
        <v>35</v>
      </c>
      <c r="AR133" s="3" t="s">
        <v>35</v>
      </c>
      <c r="AS133" t="s">
        <v>35</v>
      </c>
      <c r="AT133" t="s">
        <v>35</v>
      </c>
      <c r="AU133" s="3" t="s">
        <v>832</v>
      </c>
      <c r="AV133">
        <v>1</v>
      </c>
      <c r="AW133" s="3" t="s">
        <v>455</v>
      </c>
      <c r="AX133">
        <v>38000000</v>
      </c>
      <c r="AY133" s="5">
        <v>3</v>
      </c>
      <c r="AZ133" s="6">
        <f t="shared" si="48"/>
        <v>1.25</v>
      </c>
      <c r="BA133" s="9" t="str">
        <f t="shared" si="49"/>
        <v>Minors</v>
      </c>
      <c r="BB133" s="9">
        <f t="shared" si="50"/>
        <v>1.25</v>
      </c>
      <c r="BC133" s="9" t="str">
        <f t="shared" si="51"/>
        <v>Minors</v>
      </c>
      <c r="BD133" s="9">
        <f t="shared" si="52"/>
        <v>1.25</v>
      </c>
      <c r="BE133" s="9" t="str">
        <f t="shared" si="53"/>
        <v>Minors</v>
      </c>
      <c r="BF133" s="77">
        <f t="shared" si="54"/>
        <v>1</v>
      </c>
      <c r="BG133" s="76">
        <f t="shared" si="55"/>
        <v>0</v>
      </c>
      <c r="BH133" s="339" t="str">
        <f t="shared" si="56"/>
        <v/>
      </c>
      <c r="BI133" s="340" t="e">
        <f>IF(Q133="-","-",VLOOKUP($A133,KALPit!$A$10:$AY$1193,BI$9,FALSE)-Q133)</f>
        <v>#N/A</v>
      </c>
      <c r="BJ133" s="340" t="e">
        <f>IF(R133="-","-",VLOOKUP($A133,KALPit!$A$10:$AY$1193,BJ$9,FALSE)-R133)</f>
        <v>#N/A</v>
      </c>
      <c r="BK133" s="340" t="e">
        <f>IF(S133="-","-",VLOOKUP($A133,KALPit!$A$10:$AY$1193,BK$9,FALSE)-S133)</f>
        <v>#N/A</v>
      </c>
      <c r="BL133" s="340" t="e">
        <f>IF(T133="-","-",VLOOKUP($A133,KALPit!$A$10:$AY$1193,BL$9,FALSE)-T133)</f>
        <v>#N/A</v>
      </c>
      <c r="BM133" s="340" t="e">
        <f>IF(U133="-","-",VLOOKUP($A133,KALPit!$A$10:$AY$1193,BM$9,FALSE)-U133)</f>
        <v>#N/A</v>
      </c>
      <c r="BN133" s="340" t="e">
        <f>IF(V133="-","-",VLOOKUP($A133,KALPit!$A$10:$AY$1193,BN$9,FALSE)-V133)</f>
        <v>#N/A</v>
      </c>
      <c r="BO133" s="340" t="e">
        <f>IF(W133="-","-",VLOOKUP($A133,KALPit!$A$10:$AY$1193,BO$9,FALSE)-W133)</f>
        <v>#N/A</v>
      </c>
      <c r="BP133" s="340" t="e">
        <f>IF(X133="-","-",VLOOKUP($A133,KALPit!$A$10:$AY$1193,BP$9,FALSE)-X133)</f>
        <v>#N/A</v>
      </c>
      <c r="BQ133" s="340" t="str">
        <f>IF(Y133="-","-",VLOOKUP($A133,KALPit!$A$10:$AY$1193,BQ$9,FALSE)-Y133)</f>
        <v>-</v>
      </c>
      <c r="BR133" s="340" t="str">
        <f>IF(Z133="-","-",VLOOKUP($A133,KALPit!$A$10:$AY$1193,BR$9,FALSE)-Z133)</f>
        <v>-</v>
      </c>
      <c r="BS133" s="340" t="str">
        <f>IF(AA133="-","-",VLOOKUP($A133,KALPit!$A$10:$AY$1193,BS$9,FALSE)-AA133)</f>
        <v>-</v>
      </c>
      <c r="BT133" s="340" t="str">
        <f>IF(AB133="-","-",VLOOKUP($A133,KALPit!$A$10:$AY$1193,BT$9,FALSE)-AB133)</f>
        <v>-</v>
      </c>
      <c r="BU133" s="340" t="str">
        <f>IF(AC133="-","-",VLOOKUP($A133,KALPit!$A$10:$AY$1193,BU$9,FALSE)-AC133)</f>
        <v>-</v>
      </c>
      <c r="BV133" s="340" t="str">
        <f>IF(AD133="-","-",VLOOKUP($A133,KALPit!$A$10:$AY$1193,BV$9,FALSE)-AD133)</f>
        <v>-</v>
      </c>
      <c r="BW133" s="340" t="str">
        <f>IF(AE133="-","-",VLOOKUP($A133,KALPit!$A$10:$AY$1193,BW$9,FALSE)-AE133)</f>
        <v>-</v>
      </c>
      <c r="BX133" s="340" t="str">
        <f>IF(AF133="-","-",VLOOKUP($A133,KALPit!$A$10:$AY$1193,BX$9,FALSE)-AF133)</f>
        <v>-</v>
      </c>
      <c r="BY133" s="340" t="str">
        <f>IF(AG133="-","-",VLOOKUP($A133,KALPit!$A$10:$AY$1193,BY$9,FALSE)-AG133)</f>
        <v>-</v>
      </c>
      <c r="BZ133" s="340" t="str">
        <f>IF(AH133="-","-",VLOOKUP($A133,KALPit!$A$10:$AY$1193,BZ$9,FALSE)-AH133)</f>
        <v>-</v>
      </c>
      <c r="CA133" s="340" t="str">
        <f>IF(AI133="-","-",VLOOKUP($A133,KALPit!$A$10:$AY$1193,CA$9,FALSE)-AI133)</f>
        <v>-</v>
      </c>
      <c r="CB133" s="340" t="str">
        <f>IF(AJ133="-","-",VLOOKUP($A133,KALPit!$A$10:$AY$1193,CB$9,FALSE)-AJ133)</f>
        <v>-</v>
      </c>
      <c r="CC133" s="340" t="str">
        <f>IF(AK133="-","-",VLOOKUP($A133,KALPit!$A$10:$AY$1193,CC$9,FALSE)-AK133)</f>
        <v>-</v>
      </c>
      <c r="CD133" s="340" t="str">
        <f>IF(AL133="-","-",VLOOKUP($A133,KALPit!$A$10:$AY$1193,CD$9,FALSE)-AL133)</f>
        <v>-</v>
      </c>
      <c r="CE133" s="340" t="str">
        <f>IF(AM133="-","-",VLOOKUP($A133,KALPit!$A$10:$AY$1193,CE$9,FALSE)-AM133)</f>
        <v>-</v>
      </c>
      <c r="CF133" s="340" t="str">
        <f>IF(AN133="-","-",VLOOKUP($A133,KALPit!$A$10:$AY$1193,CF$9,FALSE)-AN133)</f>
        <v>-</v>
      </c>
      <c r="CG133" s="340" t="str">
        <f>IF(AO133="-","-",VLOOKUP($A133,KALPit!$A$10:$AY$1193,CG$9,FALSE)-AO133)</f>
        <v>-</v>
      </c>
      <c r="CH133" s="340" t="str">
        <f>IF(AP133="-","-",VLOOKUP($A133,KALPit!$A$10:$AY$1193,CH$9,FALSE)-AP133)</f>
        <v>-</v>
      </c>
      <c r="CI133" s="340" t="str">
        <f>IF(AQ133="-","-",VLOOKUP($A133,KALPit!$A$10:$AY$1193,CI$9,FALSE)-AQ133)</f>
        <v>-</v>
      </c>
      <c r="CJ133" s="340" t="str">
        <f>IF(AR133="-","-",VLOOKUP($A133,KALPit!$A$10:$AY$1193,CJ$9,FALSE)-AR133)</f>
        <v>-</v>
      </c>
      <c r="CK133" s="340" t="str">
        <f>IF(AS133="-","-",VLOOKUP($A133,KALPit!$A$10:$AY$1193,CK$9,FALSE)-AS133)</f>
        <v>-</v>
      </c>
      <c r="CL133" s="340" t="str">
        <f>IF(AT133="-","-",VLOOKUP($A133,KALPit!$A$10:$AY$1193,CL$9,FALSE)-AT133)</f>
        <v>-</v>
      </c>
      <c r="CM133" s="339" t="e">
        <f t="shared" si="57"/>
        <v>#N/A</v>
      </c>
    </row>
    <row r="134" spans="1:91" x14ac:dyDescent="0.25">
      <c r="A134" s="339" t="str">
        <f t="shared" si="46"/>
        <v>Richard Hodges</v>
      </c>
      <c r="B134" s="339"/>
      <c r="C134" s="339"/>
      <c r="D134" s="339" t="str">
        <f t="shared" si="47"/>
        <v>K</v>
      </c>
      <c r="E134" t="s">
        <v>82</v>
      </c>
      <c r="F134" t="s">
        <v>607</v>
      </c>
      <c r="G134" s="339" t="s">
        <v>608</v>
      </c>
      <c r="H134" t="s">
        <v>531</v>
      </c>
      <c r="I134" t="s">
        <v>295</v>
      </c>
      <c r="J134" s="3">
        <v>23</v>
      </c>
      <c r="K134" t="s">
        <v>94</v>
      </c>
      <c r="L134" t="s">
        <v>94</v>
      </c>
      <c r="M134" t="s">
        <v>40</v>
      </c>
      <c r="N134" s="3" t="s">
        <v>40</v>
      </c>
      <c r="O134" t="s">
        <v>214</v>
      </c>
      <c r="P134" t="s">
        <v>213</v>
      </c>
      <c r="Q134" s="3">
        <v>1</v>
      </c>
      <c r="R134">
        <v>1</v>
      </c>
      <c r="S134">
        <v>1</v>
      </c>
      <c r="T134" s="3">
        <v>1</v>
      </c>
      <c r="U134">
        <v>2</v>
      </c>
      <c r="V134">
        <v>1</v>
      </c>
      <c r="W134">
        <v>1</v>
      </c>
      <c r="X134">
        <v>1</v>
      </c>
      <c r="Y134" t="s">
        <v>35</v>
      </c>
      <c r="Z134" t="s">
        <v>35</v>
      </c>
      <c r="AA134" t="s">
        <v>35</v>
      </c>
      <c r="AB134" t="s">
        <v>35</v>
      </c>
      <c r="AC134" t="s">
        <v>35</v>
      </c>
      <c r="AD134" t="s">
        <v>35</v>
      </c>
      <c r="AE134" t="s">
        <v>35</v>
      </c>
      <c r="AF134" t="s">
        <v>35</v>
      </c>
      <c r="AG134" t="s">
        <v>35</v>
      </c>
      <c r="AH134" t="s">
        <v>35</v>
      </c>
      <c r="AI134" t="s">
        <v>35</v>
      </c>
      <c r="AJ134" t="s">
        <v>35</v>
      </c>
      <c r="AK134" t="s">
        <v>35</v>
      </c>
      <c r="AL134" t="s">
        <v>35</v>
      </c>
      <c r="AM134" t="s">
        <v>35</v>
      </c>
      <c r="AN134" t="s">
        <v>35</v>
      </c>
      <c r="AO134" t="s">
        <v>35</v>
      </c>
      <c r="AP134" t="s">
        <v>35</v>
      </c>
      <c r="AQ134" t="s">
        <v>35</v>
      </c>
      <c r="AR134" s="3" t="s">
        <v>35</v>
      </c>
      <c r="AS134" t="s">
        <v>35</v>
      </c>
      <c r="AT134" t="s">
        <v>35</v>
      </c>
      <c r="AU134" s="3" t="s">
        <v>832</v>
      </c>
      <c r="AV134">
        <v>1</v>
      </c>
      <c r="AW134" s="3" t="s">
        <v>455</v>
      </c>
      <c r="AX134" t="s">
        <v>35</v>
      </c>
      <c r="AY134" s="5">
        <v>0</v>
      </c>
      <c r="AZ134" s="6">
        <f t="shared" si="48"/>
        <v>1.25</v>
      </c>
      <c r="BA134" s="9" t="str">
        <f t="shared" si="49"/>
        <v>Minors</v>
      </c>
      <c r="BB134" s="9">
        <f t="shared" si="50"/>
        <v>1.5833333333333333</v>
      </c>
      <c r="BC134" s="9" t="str">
        <f t="shared" si="51"/>
        <v>Minors</v>
      </c>
      <c r="BD134" s="9">
        <f t="shared" si="52"/>
        <v>1.5833333333333333</v>
      </c>
      <c r="BE134" s="9" t="str">
        <f t="shared" si="53"/>
        <v>Minors</v>
      </c>
      <c r="BF134" s="77">
        <f t="shared" si="54"/>
        <v>1</v>
      </c>
      <c r="BG134" s="76">
        <f t="shared" si="55"/>
        <v>0</v>
      </c>
      <c r="BH134" s="339" t="str">
        <f t="shared" si="56"/>
        <v/>
      </c>
      <c r="BI134" s="340" t="e">
        <f>IF(Q134="-","-",VLOOKUP($A134,KALPit!$A$10:$AY$1193,BI$9,FALSE)-Q134)</f>
        <v>#N/A</v>
      </c>
      <c r="BJ134" s="340" t="e">
        <f>IF(R134="-","-",VLOOKUP($A134,KALPit!$A$10:$AY$1193,BJ$9,FALSE)-R134)</f>
        <v>#N/A</v>
      </c>
      <c r="BK134" s="340" t="e">
        <f>IF(S134="-","-",VLOOKUP($A134,KALPit!$A$10:$AY$1193,BK$9,FALSE)-S134)</f>
        <v>#N/A</v>
      </c>
      <c r="BL134" s="340" t="e">
        <f>IF(T134="-","-",VLOOKUP($A134,KALPit!$A$10:$AY$1193,BL$9,FALSE)-T134)</f>
        <v>#N/A</v>
      </c>
      <c r="BM134" s="340" t="e">
        <f>IF(U134="-","-",VLOOKUP($A134,KALPit!$A$10:$AY$1193,BM$9,FALSE)-U134)</f>
        <v>#N/A</v>
      </c>
      <c r="BN134" s="340" t="e">
        <f>IF(V134="-","-",VLOOKUP($A134,KALPit!$A$10:$AY$1193,BN$9,FALSE)-V134)</f>
        <v>#N/A</v>
      </c>
      <c r="BO134" s="340" t="e">
        <f>IF(W134="-","-",VLOOKUP($A134,KALPit!$A$10:$AY$1193,BO$9,FALSE)-W134)</f>
        <v>#N/A</v>
      </c>
      <c r="BP134" s="340" t="e">
        <f>IF(X134="-","-",VLOOKUP($A134,KALPit!$A$10:$AY$1193,BP$9,FALSE)-X134)</f>
        <v>#N/A</v>
      </c>
      <c r="BQ134" s="340" t="str">
        <f>IF(Y134="-","-",VLOOKUP($A134,KALPit!$A$10:$AY$1193,BQ$9,FALSE)-Y134)</f>
        <v>-</v>
      </c>
      <c r="BR134" s="340" t="str">
        <f>IF(Z134="-","-",VLOOKUP($A134,KALPit!$A$10:$AY$1193,BR$9,FALSE)-Z134)</f>
        <v>-</v>
      </c>
      <c r="BS134" s="340" t="str">
        <f>IF(AA134="-","-",VLOOKUP($A134,KALPit!$A$10:$AY$1193,BS$9,FALSE)-AA134)</f>
        <v>-</v>
      </c>
      <c r="BT134" s="340" t="str">
        <f>IF(AB134="-","-",VLOOKUP($A134,KALPit!$A$10:$AY$1193,BT$9,FALSE)-AB134)</f>
        <v>-</v>
      </c>
      <c r="BU134" s="340" t="str">
        <f>IF(AC134="-","-",VLOOKUP($A134,KALPit!$A$10:$AY$1193,BU$9,FALSE)-AC134)</f>
        <v>-</v>
      </c>
      <c r="BV134" s="340" t="str">
        <f>IF(AD134="-","-",VLOOKUP($A134,KALPit!$A$10:$AY$1193,BV$9,FALSE)-AD134)</f>
        <v>-</v>
      </c>
      <c r="BW134" s="340" t="str">
        <f>IF(AE134="-","-",VLOOKUP($A134,KALPit!$A$10:$AY$1193,BW$9,FALSE)-AE134)</f>
        <v>-</v>
      </c>
      <c r="BX134" s="340" t="str">
        <f>IF(AF134="-","-",VLOOKUP($A134,KALPit!$A$10:$AY$1193,BX$9,FALSE)-AF134)</f>
        <v>-</v>
      </c>
      <c r="BY134" s="340" t="str">
        <f>IF(AG134="-","-",VLOOKUP($A134,KALPit!$A$10:$AY$1193,BY$9,FALSE)-AG134)</f>
        <v>-</v>
      </c>
      <c r="BZ134" s="340" t="str">
        <f>IF(AH134="-","-",VLOOKUP($A134,KALPit!$A$10:$AY$1193,BZ$9,FALSE)-AH134)</f>
        <v>-</v>
      </c>
      <c r="CA134" s="340" t="str">
        <f>IF(AI134="-","-",VLOOKUP($A134,KALPit!$A$10:$AY$1193,CA$9,FALSE)-AI134)</f>
        <v>-</v>
      </c>
      <c r="CB134" s="340" t="str">
        <f>IF(AJ134="-","-",VLOOKUP($A134,KALPit!$A$10:$AY$1193,CB$9,FALSE)-AJ134)</f>
        <v>-</v>
      </c>
      <c r="CC134" s="340" t="str">
        <f>IF(AK134="-","-",VLOOKUP($A134,KALPit!$A$10:$AY$1193,CC$9,FALSE)-AK134)</f>
        <v>-</v>
      </c>
      <c r="CD134" s="340" t="str">
        <f>IF(AL134="-","-",VLOOKUP($A134,KALPit!$A$10:$AY$1193,CD$9,FALSE)-AL134)</f>
        <v>-</v>
      </c>
      <c r="CE134" s="340" t="str">
        <f>IF(AM134="-","-",VLOOKUP($A134,KALPit!$A$10:$AY$1193,CE$9,FALSE)-AM134)</f>
        <v>-</v>
      </c>
      <c r="CF134" s="340" t="str">
        <f>IF(AN134="-","-",VLOOKUP($A134,KALPit!$A$10:$AY$1193,CF$9,FALSE)-AN134)</f>
        <v>-</v>
      </c>
      <c r="CG134" s="340" t="str">
        <f>IF(AO134="-","-",VLOOKUP($A134,KALPit!$A$10:$AY$1193,CG$9,FALSE)-AO134)</f>
        <v>-</v>
      </c>
      <c r="CH134" s="340" t="str">
        <f>IF(AP134="-","-",VLOOKUP($A134,KALPit!$A$10:$AY$1193,CH$9,FALSE)-AP134)</f>
        <v>-</v>
      </c>
      <c r="CI134" s="340" t="str">
        <f>IF(AQ134="-","-",VLOOKUP($A134,KALPit!$A$10:$AY$1193,CI$9,FALSE)-AQ134)</f>
        <v>-</v>
      </c>
      <c r="CJ134" s="340" t="str">
        <f>IF(AR134="-","-",VLOOKUP($A134,KALPit!$A$10:$AY$1193,CJ$9,FALSE)-AR134)</f>
        <v>-</v>
      </c>
      <c r="CK134" s="340" t="str">
        <f>IF(AS134="-","-",VLOOKUP($A134,KALPit!$A$10:$AY$1193,CK$9,FALSE)-AS134)</f>
        <v>-</v>
      </c>
      <c r="CL134" s="340" t="str">
        <f>IF(AT134="-","-",VLOOKUP($A134,KALPit!$A$10:$AY$1193,CL$9,FALSE)-AT134)</f>
        <v>-</v>
      </c>
      <c r="CM134" s="339" t="e">
        <f t="shared" si="57"/>
        <v>#N/A</v>
      </c>
    </row>
    <row r="135" spans="1:91" x14ac:dyDescent="0.25">
      <c r="A135" s="339" t="str">
        <f t="shared" si="46"/>
        <v>Noriyuki Ikeda</v>
      </c>
      <c r="B135" s="339"/>
      <c r="C135" s="339"/>
      <c r="D135" s="339" t="str">
        <f t="shared" si="47"/>
        <v>K</v>
      </c>
      <c r="E135" t="s">
        <v>87</v>
      </c>
      <c r="F135" t="s">
        <v>611</v>
      </c>
      <c r="G135" s="339" t="s">
        <v>610</v>
      </c>
      <c r="H135" t="s">
        <v>468</v>
      </c>
      <c r="I135" t="s">
        <v>18</v>
      </c>
      <c r="J135" s="3">
        <v>19</v>
      </c>
      <c r="K135" t="s">
        <v>94</v>
      </c>
      <c r="L135" t="s">
        <v>94</v>
      </c>
      <c r="M135" t="s">
        <v>40</v>
      </c>
      <c r="N135" s="3" t="s">
        <v>40</v>
      </c>
      <c r="O135" t="s">
        <v>214</v>
      </c>
      <c r="P135" t="s">
        <v>214</v>
      </c>
      <c r="Q135" s="3">
        <v>1</v>
      </c>
      <c r="R135">
        <v>1</v>
      </c>
      <c r="S135">
        <v>1</v>
      </c>
      <c r="T135" s="3">
        <v>1</v>
      </c>
      <c r="U135">
        <v>1</v>
      </c>
      <c r="V135">
        <v>1</v>
      </c>
      <c r="W135">
        <v>1</v>
      </c>
      <c r="X135">
        <v>1</v>
      </c>
      <c r="Y135" t="s">
        <v>35</v>
      </c>
      <c r="Z135" t="s">
        <v>35</v>
      </c>
      <c r="AA135" t="s">
        <v>35</v>
      </c>
      <c r="AB135" t="s">
        <v>35</v>
      </c>
      <c r="AC135" t="s">
        <v>35</v>
      </c>
      <c r="AD135" t="s">
        <v>35</v>
      </c>
      <c r="AE135" t="s">
        <v>35</v>
      </c>
      <c r="AF135" t="s">
        <v>35</v>
      </c>
      <c r="AG135" t="s">
        <v>35</v>
      </c>
      <c r="AH135" t="s">
        <v>35</v>
      </c>
      <c r="AI135" t="s">
        <v>35</v>
      </c>
      <c r="AJ135" t="s">
        <v>35</v>
      </c>
      <c r="AK135" t="s">
        <v>35</v>
      </c>
      <c r="AL135" t="s">
        <v>35</v>
      </c>
      <c r="AM135" t="s">
        <v>35</v>
      </c>
      <c r="AN135" t="s">
        <v>35</v>
      </c>
      <c r="AO135" t="s">
        <v>35</v>
      </c>
      <c r="AP135" t="s">
        <v>35</v>
      </c>
      <c r="AQ135" t="s">
        <v>35</v>
      </c>
      <c r="AR135" s="3" t="s">
        <v>35</v>
      </c>
      <c r="AS135" t="s">
        <v>35</v>
      </c>
      <c r="AT135" t="s">
        <v>35</v>
      </c>
      <c r="AU135" s="3" t="s">
        <v>832</v>
      </c>
      <c r="AV135">
        <v>1</v>
      </c>
      <c r="AW135" s="3" t="s">
        <v>50</v>
      </c>
      <c r="AX135" t="s">
        <v>35</v>
      </c>
      <c r="AY135" s="5">
        <v>0</v>
      </c>
      <c r="AZ135" s="6">
        <f t="shared" si="48"/>
        <v>1.25</v>
      </c>
      <c r="BA135" s="9" t="str">
        <f t="shared" si="49"/>
        <v>Minors</v>
      </c>
      <c r="BB135" s="9">
        <f t="shared" si="50"/>
        <v>1.25</v>
      </c>
      <c r="BC135" s="9" t="str">
        <f t="shared" si="51"/>
        <v>Minors</v>
      </c>
      <c r="BD135" s="9">
        <f t="shared" si="52"/>
        <v>1.25</v>
      </c>
      <c r="BE135" s="9" t="str">
        <f t="shared" si="53"/>
        <v>Minors</v>
      </c>
      <c r="BF135" s="77">
        <f t="shared" si="54"/>
        <v>1</v>
      </c>
      <c r="BG135" s="76">
        <f t="shared" si="55"/>
        <v>0</v>
      </c>
      <c r="BH135" s="339" t="str">
        <f t="shared" si="56"/>
        <v/>
      </c>
      <c r="BI135" s="340" t="e">
        <f>IF(Q135="-","-",VLOOKUP($A135,KALPit!$A$10:$AY$1193,BI$9,FALSE)-Q135)</f>
        <v>#N/A</v>
      </c>
      <c r="BJ135" s="340" t="e">
        <f>IF(R135="-","-",VLOOKUP($A135,KALPit!$A$10:$AY$1193,BJ$9,FALSE)-R135)</f>
        <v>#N/A</v>
      </c>
      <c r="BK135" s="340" t="e">
        <f>IF(S135="-","-",VLOOKUP($A135,KALPit!$A$10:$AY$1193,BK$9,FALSE)-S135)</f>
        <v>#N/A</v>
      </c>
      <c r="BL135" s="340" t="e">
        <f>IF(T135="-","-",VLOOKUP($A135,KALPit!$A$10:$AY$1193,BL$9,FALSE)-T135)</f>
        <v>#N/A</v>
      </c>
      <c r="BM135" s="340" t="e">
        <f>IF(U135="-","-",VLOOKUP($A135,KALPit!$A$10:$AY$1193,BM$9,FALSE)-U135)</f>
        <v>#N/A</v>
      </c>
      <c r="BN135" s="340" t="e">
        <f>IF(V135="-","-",VLOOKUP($A135,KALPit!$A$10:$AY$1193,BN$9,FALSE)-V135)</f>
        <v>#N/A</v>
      </c>
      <c r="BO135" s="340" t="e">
        <f>IF(W135="-","-",VLOOKUP($A135,KALPit!$A$10:$AY$1193,BO$9,FALSE)-W135)</f>
        <v>#N/A</v>
      </c>
      <c r="BP135" s="340" t="e">
        <f>IF(X135="-","-",VLOOKUP($A135,KALPit!$A$10:$AY$1193,BP$9,FALSE)-X135)</f>
        <v>#N/A</v>
      </c>
      <c r="BQ135" s="340" t="str">
        <f>IF(Y135="-","-",VLOOKUP($A135,KALPit!$A$10:$AY$1193,BQ$9,FALSE)-Y135)</f>
        <v>-</v>
      </c>
      <c r="BR135" s="340" t="str">
        <f>IF(Z135="-","-",VLOOKUP($A135,KALPit!$A$10:$AY$1193,BR$9,FALSE)-Z135)</f>
        <v>-</v>
      </c>
      <c r="BS135" s="340" t="str">
        <f>IF(AA135="-","-",VLOOKUP($A135,KALPit!$A$10:$AY$1193,BS$9,FALSE)-AA135)</f>
        <v>-</v>
      </c>
      <c r="BT135" s="340" t="str">
        <f>IF(AB135="-","-",VLOOKUP($A135,KALPit!$A$10:$AY$1193,BT$9,FALSE)-AB135)</f>
        <v>-</v>
      </c>
      <c r="BU135" s="340" t="str">
        <f>IF(AC135="-","-",VLOOKUP($A135,KALPit!$A$10:$AY$1193,BU$9,FALSE)-AC135)</f>
        <v>-</v>
      </c>
      <c r="BV135" s="340" t="str">
        <f>IF(AD135="-","-",VLOOKUP($A135,KALPit!$A$10:$AY$1193,BV$9,FALSE)-AD135)</f>
        <v>-</v>
      </c>
      <c r="BW135" s="340" t="str">
        <f>IF(AE135="-","-",VLOOKUP($A135,KALPit!$A$10:$AY$1193,BW$9,FALSE)-AE135)</f>
        <v>-</v>
      </c>
      <c r="BX135" s="340" t="str">
        <f>IF(AF135="-","-",VLOOKUP($A135,KALPit!$A$10:$AY$1193,BX$9,FALSE)-AF135)</f>
        <v>-</v>
      </c>
      <c r="BY135" s="340" t="str">
        <f>IF(AG135="-","-",VLOOKUP($A135,KALPit!$A$10:$AY$1193,BY$9,FALSE)-AG135)</f>
        <v>-</v>
      </c>
      <c r="BZ135" s="340" t="str">
        <f>IF(AH135="-","-",VLOOKUP($A135,KALPit!$A$10:$AY$1193,BZ$9,FALSE)-AH135)</f>
        <v>-</v>
      </c>
      <c r="CA135" s="340" t="str">
        <f>IF(AI135="-","-",VLOOKUP($A135,KALPit!$A$10:$AY$1193,CA$9,FALSE)-AI135)</f>
        <v>-</v>
      </c>
      <c r="CB135" s="340" t="str">
        <f>IF(AJ135="-","-",VLOOKUP($A135,KALPit!$A$10:$AY$1193,CB$9,FALSE)-AJ135)</f>
        <v>-</v>
      </c>
      <c r="CC135" s="340" t="str">
        <f>IF(AK135="-","-",VLOOKUP($A135,KALPit!$A$10:$AY$1193,CC$9,FALSE)-AK135)</f>
        <v>-</v>
      </c>
      <c r="CD135" s="340" t="str">
        <f>IF(AL135="-","-",VLOOKUP($A135,KALPit!$A$10:$AY$1193,CD$9,FALSE)-AL135)</f>
        <v>-</v>
      </c>
      <c r="CE135" s="340" t="str">
        <f>IF(AM135="-","-",VLOOKUP($A135,KALPit!$A$10:$AY$1193,CE$9,FALSE)-AM135)</f>
        <v>-</v>
      </c>
      <c r="CF135" s="340" t="str">
        <f>IF(AN135="-","-",VLOOKUP($A135,KALPit!$A$10:$AY$1193,CF$9,FALSE)-AN135)</f>
        <v>-</v>
      </c>
      <c r="CG135" s="340" t="str">
        <f>IF(AO135="-","-",VLOOKUP($A135,KALPit!$A$10:$AY$1193,CG$9,FALSE)-AO135)</f>
        <v>-</v>
      </c>
      <c r="CH135" s="340" t="str">
        <f>IF(AP135="-","-",VLOOKUP($A135,KALPit!$A$10:$AY$1193,CH$9,FALSE)-AP135)</f>
        <v>-</v>
      </c>
      <c r="CI135" s="340" t="str">
        <f>IF(AQ135="-","-",VLOOKUP($A135,KALPit!$A$10:$AY$1193,CI$9,FALSE)-AQ135)</f>
        <v>-</v>
      </c>
      <c r="CJ135" s="340" t="str">
        <f>IF(AR135="-","-",VLOOKUP($A135,KALPit!$A$10:$AY$1193,CJ$9,FALSE)-AR135)</f>
        <v>-</v>
      </c>
      <c r="CK135" s="340" t="str">
        <f>IF(AS135="-","-",VLOOKUP($A135,KALPit!$A$10:$AY$1193,CK$9,FALSE)-AS135)</f>
        <v>-</v>
      </c>
      <c r="CL135" s="340" t="str">
        <f>IF(AT135="-","-",VLOOKUP($A135,KALPit!$A$10:$AY$1193,CL$9,FALSE)-AT135)</f>
        <v>-</v>
      </c>
      <c r="CM135" s="339" t="e">
        <f t="shared" si="57"/>
        <v>#N/A</v>
      </c>
    </row>
    <row r="136" spans="1:91" x14ac:dyDescent="0.25">
      <c r="A136" s="339" t="str">
        <f t="shared" si="46"/>
        <v>Rubén Jiménez</v>
      </c>
      <c r="B136" s="339"/>
      <c r="C136" s="339"/>
      <c r="D136" s="339" t="str">
        <f t="shared" si="47"/>
        <v>K</v>
      </c>
      <c r="E136" t="s">
        <v>89</v>
      </c>
      <c r="F136" t="s">
        <v>470</v>
      </c>
      <c r="G136" s="339" t="s">
        <v>471</v>
      </c>
      <c r="H136" t="s">
        <v>468</v>
      </c>
      <c r="I136" t="s">
        <v>469</v>
      </c>
      <c r="J136" s="3">
        <v>28</v>
      </c>
      <c r="K136" t="s">
        <v>94</v>
      </c>
      <c r="L136" t="s">
        <v>94</v>
      </c>
      <c r="M136" t="s">
        <v>41</v>
      </c>
      <c r="N136" s="3" t="s">
        <v>41</v>
      </c>
      <c r="O136" t="s">
        <v>214</v>
      </c>
      <c r="P136" t="s">
        <v>214</v>
      </c>
      <c r="Q136" s="3">
        <v>1</v>
      </c>
      <c r="R136">
        <v>1</v>
      </c>
      <c r="S136">
        <v>1</v>
      </c>
      <c r="T136" s="3">
        <v>1</v>
      </c>
      <c r="U136">
        <v>1</v>
      </c>
      <c r="V136">
        <v>1</v>
      </c>
      <c r="W136">
        <v>1</v>
      </c>
      <c r="X136">
        <v>1</v>
      </c>
      <c r="Y136" t="s">
        <v>35</v>
      </c>
      <c r="Z136" t="s">
        <v>35</v>
      </c>
      <c r="AA136" t="s">
        <v>35</v>
      </c>
      <c r="AB136" t="s">
        <v>35</v>
      </c>
      <c r="AC136" t="s">
        <v>35</v>
      </c>
      <c r="AD136" t="s">
        <v>35</v>
      </c>
      <c r="AE136" t="s">
        <v>35</v>
      </c>
      <c r="AF136" t="s">
        <v>35</v>
      </c>
      <c r="AG136" t="s">
        <v>35</v>
      </c>
      <c r="AH136" t="s">
        <v>35</v>
      </c>
      <c r="AI136" t="s">
        <v>35</v>
      </c>
      <c r="AJ136" t="s">
        <v>35</v>
      </c>
      <c r="AK136" t="s">
        <v>35</v>
      </c>
      <c r="AL136" t="s">
        <v>35</v>
      </c>
      <c r="AM136" t="s">
        <v>35</v>
      </c>
      <c r="AN136" t="s">
        <v>35</v>
      </c>
      <c r="AO136" t="s">
        <v>35</v>
      </c>
      <c r="AP136" t="s">
        <v>35</v>
      </c>
      <c r="AQ136" t="s">
        <v>35</v>
      </c>
      <c r="AR136" s="3" t="s">
        <v>35</v>
      </c>
      <c r="AS136" t="s">
        <v>35</v>
      </c>
      <c r="AT136" t="s">
        <v>35</v>
      </c>
      <c r="AU136" s="3" t="s">
        <v>832</v>
      </c>
      <c r="AV136">
        <v>1</v>
      </c>
      <c r="AW136" s="3" t="s">
        <v>455</v>
      </c>
      <c r="AX136">
        <v>5000000</v>
      </c>
      <c r="AY136" s="5" t="s">
        <v>39</v>
      </c>
      <c r="AZ136" s="6">
        <f t="shared" si="48"/>
        <v>1.25</v>
      </c>
      <c r="BA136" s="9" t="str">
        <f t="shared" si="49"/>
        <v>Minors</v>
      </c>
      <c r="BB136" s="9">
        <f t="shared" si="50"/>
        <v>1.25</v>
      </c>
      <c r="BC136" s="9" t="str">
        <f t="shared" si="51"/>
        <v>Minors</v>
      </c>
      <c r="BD136" s="9">
        <f t="shared" si="52"/>
        <v>1.25</v>
      </c>
      <c r="BE136" s="9" t="str">
        <f t="shared" si="53"/>
        <v>Minors</v>
      </c>
      <c r="BF136" s="77">
        <f t="shared" si="54"/>
        <v>1</v>
      </c>
      <c r="BG136" s="76">
        <f t="shared" si="55"/>
        <v>0</v>
      </c>
      <c r="BH136" s="339" t="str">
        <f t="shared" si="56"/>
        <v/>
      </c>
      <c r="BI136" s="340" t="e">
        <f>IF(Q136="-","-",VLOOKUP($A136,KALPit!$A$10:$AY$1193,BI$9,FALSE)-Q136)</f>
        <v>#N/A</v>
      </c>
      <c r="BJ136" s="340" t="e">
        <f>IF(R136="-","-",VLOOKUP($A136,KALPit!$A$10:$AY$1193,BJ$9,FALSE)-R136)</f>
        <v>#N/A</v>
      </c>
      <c r="BK136" s="340" t="e">
        <f>IF(S136="-","-",VLOOKUP($A136,KALPit!$A$10:$AY$1193,BK$9,FALSE)-S136)</f>
        <v>#N/A</v>
      </c>
      <c r="BL136" s="340" t="e">
        <f>IF(T136="-","-",VLOOKUP($A136,KALPit!$A$10:$AY$1193,BL$9,FALSE)-T136)</f>
        <v>#N/A</v>
      </c>
      <c r="BM136" s="340" t="e">
        <f>IF(U136="-","-",VLOOKUP($A136,KALPit!$A$10:$AY$1193,BM$9,FALSE)-U136)</f>
        <v>#N/A</v>
      </c>
      <c r="BN136" s="340" t="e">
        <f>IF(V136="-","-",VLOOKUP($A136,KALPit!$A$10:$AY$1193,BN$9,FALSE)-V136)</f>
        <v>#N/A</v>
      </c>
      <c r="BO136" s="340" t="e">
        <f>IF(W136="-","-",VLOOKUP($A136,KALPit!$A$10:$AY$1193,BO$9,FALSE)-W136)</f>
        <v>#N/A</v>
      </c>
      <c r="BP136" s="340" t="e">
        <f>IF(X136="-","-",VLOOKUP($A136,KALPit!$A$10:$AY$1193,BP$9,FALSE)-X136)</f>
        <v>#N/A</v>
      </c>
      <c r="BQ136" s="340" t="str">
        <f>IF(Y136="-","-",VLOOKUP($A136,KALPit!$A$10:$AY$1193,BQ$9,FALSE)-Y136)</f>
        <v>-</v>
      </c>
      <c r="BR136" s="340" t="str">
        <f>IF(Z136="-","-",VLOOKUP($A136,KALPit!$A$10:$AY$1193,BR$9,FALSE)-Z136)</f>
        <v>-</v>
      </c>
      <c r="BS136" s="340" t="str">
        <f>IF(AA136="-","-",VLOOKUP($A136,KALPit!$A$10:$AY$1193,BS$9,FALSE)-AA136)</f>
        <v>-</v>
      </c>
      <c r="BT136" s="340" t="str">
        <f>IF(AB136="-","-",VLOOKUP($A136,KALPit!$A$10:$AY$1193,BT$9,FALSE)-AB136)</f>
        <v>-</v>
      </c>
      <c r="BU136" s="340" t="str">
        <f>IF(AC136="-","-",VLOOKUP($A136,KALPit!$A$10:$AY$1193,BU$9,FALSE)-AC136)</f>
        <v>-</v>
      </c>
      <c r="BV136" s="340" t="str">
        <f>IF(AD136="-","-",VLOOKUP($A136,KALPit!$A$10:$AY$1193,BV$9,FALSE)-AD136)</f>
        <v>-</v>
      </c>
      <c r="BW136" s="340" t="str">
        <f>IF(AE136="-","-",VLOOKUP($A136,KALPit!$A$10:$AY$1193,BW$9,FALSE)-AE136)</f>
        <v>-</v>
      </c>
      <c r="BX136" s="340" t="str">
        <f>IF(AF136="-","-",VLOOKUP($A136,KALPit!$A$10:$AY$1193,BX$9,FALSE)-AF136)</f>
        <v>-</v>
      </c>
      <c r="BY136" s="340" t="str">
        <f>IF(AG136="-","-",VLOOKUP($A136,KALPit!$A$10:$AY$1193,BY$9,FALSE)-AG136)</f>
        <v>-</v>
      </c>
      <c r="BZ136" s="340" t="str">
        <f>IF(AH136="-","-",VLOOKUP($A136,KALPit!$A$10:$AY$1193,BZ$9,FALSE)-AH136)</f>
        <v>-</v>
      </c>
      <c r="CA136" s="340" t="str">
        <f>IF(AI136="-","-",VLOOKUP($A136,KALPit!$A$10:$AY$1193,CA$9,FALSE)-AI136)</f>
        <v>-</v>
      </c>
      <c r="CB136" s="340" t="str">
        <f>IF(AJ136="-","-",VLOOKUP($A136,KALPit!$A$10:$AY$1193,CB$9,FALSE)-AJ136)</f>
        <v>-</v>
      </c>
      <c r="CC136" s="340" t="str">
        <f>IF(AK136="-","-",VLOOKUP($A136,KALPit!$A$10:$AY$1193,CC$9,FALSE)-AK136)</f>
        <v>-</v>
      </c>
      <c r="CD136" s="340" t="str">
        <f>IF(AL136="-","-",VLOOKUP($A136,KALPit!$A$10:$AY$1193,CD$9,FALSE)-AL136)</f>
        <v>-</v>
      </c>
      <c r="CE136" s="340" t="str">
        <f>IF(AM136="-","-",VLOOKUP($A136,KALPit!$A$10:$AY$1193,CE$9,FALSE)-AM136)</f>
        <v>-</v>
      </c>
      <c r="CF136" s="340" t="str">
        <f>IF(AN136="-","-",VLOOKUP($A136,KALPit!$A$10:$AY$1193,CF$9,FALSE)-AN136)</f>
        <v>-</v>
      </c>
      <c r="CG136" s="340" t="str">
        <f>IF(AO136="-","-",VLOOKUP($A136,KALPit!$A$10:$AY$1193,CG$9,FALSE)-AO136)</f>
        <v>-</v>
      </c>
      <c r="CH136" s="340" t="str">
        <f>IF(AP136="-","-",VLOOKUP($A136,KALPit!$A$10:$AY$1193,CH$9,FALSE)-AP136)</f>
        <v>-</v>
      </c>
      <c r="CI136" s="340" t="str">
        <f>IF(AQ136="-","-",VLOOKUP($A136,KALPit!$A$10:$AY$1193,CI$9,FALSE)-AQ136)</f>
        <v>-</v>
      </c>
      <c r="CJ136" s="340" t="str">
        <f>IF(AR136="-","-",VLOOKUP($A136,KALPit!$A$10:$AY$1193,CJ$9,FALSE)-AR136)</f>
        <v>-</v>
      </c>
      <c r="CK136" s="340" t="str">
        <f>IF(AS136="-","-",VLOOKUP($A136,KALPit!$A$10:$AY$1193,CK$9,FALSE)-AS136)</f>
        <v>-</v>
      </c>
      <c r="CL136" s="340" t="str">
        <f>IF(AT136="-","-",VLOOKUP($A136,KALPit!$A$10:$AY$1193,CL$9,FALSE)-AT136)</f>
        <v>-</v>
      </c>
      <c r="CM136" s="339" t="e">
        <f t="shared" si="57"/>
        <v>#N/A</v>
      </c>
    </row>
    <row r="137" spans="1:91" x14ac:dyDescent="0.25">
      <c r="A137" s="339" t="str">
        <f t="shared" si="46"/>
        <v>Tatsuya Kajitani</v>
      </c>
      <c r="B137" s="339"/>
      <c r="C137" s="339"/>
      <c r="D137" s="339" t="str">
        <f t="shared" si="47"/>
        <v>K</v>
      </c>
      <c r="E137" t="s">
        <v>98</v>
      </c>
      <c r="F137" t="s">
        <v>612</v>
      </c>
      <c r="G137" s="339" t="s">
        <v>613</v>
      </c>
      <c r="H137" t="s">
        <v>531</v>
      </c>
      <c r="I137" t="s">
        <v>295</v>
      </c>
      <c r="J137" s="3">
        <v>18</v>
      </c>
      <c r="K137" t="s">
        <v>93</v>
      </c>
      <c r="L137" t="s">
        <v>93</v>
      </c>
      <c r="M137" t="s">
        <v>40</v>
      </c>
      <c r="N137" s="3" t="s">
        <v>34</v>
      </c>
      <c r="O137" t="s">
        <v>214</v>
      </c>
      <c r="P137" t="s">
        <v>214</v>
      </c>
      <c r="Q137" s="3">
        <v>1</v>
      </c>
      <c r="R137">
        <v>3</v>
      </c>
      <c r="S137">
        <v>2</v>
      </c>
      <c r="T137" s="3">
        <v>4</v>
      </c>
      <c r="U137">
        <v>5</v>
      </c>
      <c r="V137">
        <v>7</v>
      </c>
      <c r="W137">
        <v>3</v>
      </c>
      <c r="X137">
        <v>5</v>
      </c>
      <c r="Y137">
        <v>1</v>
      </c>
      <c r="Z137">
        <v>7</v>
      </c>
      <c r="AA137">
        <v>1</v>
      </c>
      <c r="AB137">
        <v>1</v>
      </c>
      <c r="AC137" t="s">
        <v>35</v>
      </c>
      <c r="AD137" t="s">
        <v>35</v>
      </c>
      <c r="AE137" t="s">
        <v>35</v>
      </c>
      <c r="AF137" t="s">
        <v>35</v>
      </c>
      <c r="AG137" t="s">
        <v>35</v>
      </c>
      <c r="AH137" t="s">
        <v>35</v>
      </c>
      <c r="AI137">
        <v>3</v>
      </c>
      <c r="AJ137">
        <v>5</v>
      </c>
      <c r="AK137" t="s">
        <v>35</v>
      </c>
      <c r="AL137" t="s">
        <v>35</v>
      </c>
      <c r="AM137" t="s">
        <v>35</v>
      </c>
      <c r="AN137" t="s">
        <v>35</v>
      </c>
      <c r="AO137" t="s">
        <v>35</v>
      </c>
      <c r="AP137" t="s">
        <v>35</v>
      </c>
      <c r="AQ137" t="s">
        <v>35</v>
      </c>
      <c r="AR137" s="3" t="s">
        <v>35</v>
      </c>
      <c r="AS137" t="s">
        <v>35</v>
      </c>
      <c r="AT137" t="s">
        <v>35</v>
      </c>
      <c r="AU137" s="3" t="s">
        <v>0</v>
      </c>
      <c r="AV137">
        <v>10</v>
      </c>
      <c r="AW137" s="3" t="s">
        <v>454</v>
      </c>
      <c r="AX137" t="s">
        <v>35</v>
      </c>
      <c r="AY137" s="5">
        <v>0</v>
      </c>
      <c r="AZ137" s="6">
        <f t="shared" si="48"/>
        <v>2.5</v>
      </c>
      <c r="BA137" s="9" t="str">
        <f t="shared" si="49"/>
        <v>Minors</v>
      </c>
      <c r="BB137" s="9">
        <f t="shared" si="50"/>
        <v>6.083333333333333</v>
      </c>
      <c r="BC137" s="9" t="str">
        <f t="shared" si="51"/>
        <v>Reg</v>
      </c>
      <c r="BD137" s="9">
        <f t="shared" si="52"/>
        <v>6.083333333333333</v>
      </c>
      <c r="BE137" s="9" t="str">
        <f t="shared" si="53"/>
        <v>Reg</v>
      </c>
      <c r="BF137" s="77">
        <f t="shared" si="54"/>
        <v>4</v>
      </c>
      <c r="BG137" s="76">
        <f t="shared" si="55"/>
        <v>0.5</v>
      </c>
      <c r="BH137" s="339" t="str">
        <f t="shared" si="56"/>
        <v/>
      </c>
      <c r="BI137" s="340">
        <f>IF(Q137="-","-",VLOOKUP($A137,KALPit!$A$10:$AY$1193,BI$9,FALSE)-Q137)</f>
        <v>1</v>
      </c>
      <c r="BJ137" s="340">
        <f>IF(R137="-","-",VLOOKUP($A137,KALPit!$A$10:$AY$1193,BJ$9,FALSE)-R137)</f>
        <v>1</v>
      </c>
      <c r="BK137" s="340">
        <f>IF(S137="-","-",VLOOKUP($A137,KALPit!$A$10:$AY$1193,BK$9,FALSE)-S137)</f>
        <v>1</v>
      </c>
      <c r="BL137" s="340">
        <f>IF(T137="-","-",VLOOKUP($A137,KALPit!$A$10:$AY$1193,BL$9,FALSE)-T137)</f>
        <v>1</v>
      </c>
      <c r="BM137" s="340">
        <f>IF(U137="-","-",VLOOKUP($A137,KALPit!$A$10:$AY$1193,BM$9,FALSE)-U137)</f>
        <v>0</v>
      </c>
      <c r="BN137" s="340">
        <f>IF(V137="-","-",VLOOKUP($A137,KALPit!$A$10:$AY$1193,BN$9,FALSE)-V137)</f>
        <v>0</v>
      </c>
      <c r="BO137" s="340">
        <f>IF(W137="-","-",VLOOKUP($A137,KALPit!$A$10:$AY$1193,BO$9,FALSE)-W137)</f>
        <v>0</v>
      </c>
      <c r="BP137" s="340">
        <f>IF(X137="-","-",VLOOKUP($A137,KALPit!$A$10:$AY$1193,BP$9,FALSE)-X137)</f>
        <v>0</v>
      </c>
      <c r="BQ137" s="340">
        <f>IF(Y137="-","-",VLOOKUP($A137,KALPit!$A$10:$AY$1193,BQ$9,FALSE)-Y137)</f>
        <v>0</v>
      </c>
      <c r="BR137" s="340">
        <f>IF(Z137="-","-",VLOOKUP($A137,KALPit!$A$10:$AY$1193,BR$9,FALSE)-Z137)</f>
        <v>0</v>
      </c>
      <c r="BS137" s="340">
        <f>IF(AA137="-","-",VLOOKUP($A137,KALPit!$A$10:$AY$1193,BS$9,FALSE)-AA137)</f>
        <v>0</v>
      </c>
      <c r="BT137" s="340">
        <f>IF(AB137="-","-",VLOOKUP($A137,KALPit!$A$10:$AY$1193,BT$9,FALSE)-AB137)</f>
        <v>1</v>
      </c>
      <c r="BU137" s="340" t="str">
        <f>IF(AC137="-","-",VLOOKUP($A137,KALPit!$A$10:$AY$1193,BU$9,FALSE)-AC137)</f>
        <v>-</v>
      </c>
      <c r="BV137" s="340" t="str">
        <f>IF(AD137="-","-",VLOOKUP($A137,KALPit!$A$10:$AY$1193,BV$9,FALSE)-AD137)</f>
        <v>-</v>
      </c>
      <c r="BW137" s="340" t="str">
        <f>IF(AE137="-","-",VLOOKUP($A137,KALPit!$A$10:$AY$1193,BW$9,FALSE)-AE137)</f>
        <v>-</v>
      </c>
      <c r="BX137" s="340" t="str">
        <f>IF(AF137="-","-",VLOOKUP($A137,KALPit!$A$10:$AY$1193,BX$9,FALSE)-AF137)</f>
        <v>-</v>
      </c>
      <c r="BY137" s="340" t="str">
        <f>IF(AG137="-","-",VLOOKUP($A137,KALPit!$A$10:$AY$1193,BY$9,FALSE)-AG137)</f>
        <v>-</v>
      </c>
      <c r="BZ137" s="340" t="str">
        <f>IF(AH137="-","-",VLOOKUP($A137,KALPit!$A$10:$AY$1193,BZ$9,FALSE)-AH137)</f>
        <v>-</v>
      </c>
      <c r="CA137" s="340">
        <f>IF(AI137="-","-",VLOOKUP($A137,KALPit!$A$10:$AY$1193,CA$9,FALSE)-AI137)</f>
        <v>1</v>
      </c>
      <c r="CB137" s="340">
        <f>IF(AJ137="-","-",VLOOKUP($A137,KALPit!$A$10:$AY$1193,CB$9,FALSE)-AJ137)</f>
        <v>0</v>
      </c>
      <c r="CC137" s="340" t="str">
        <f>IF(AK137="-","-",VLOOKUP($A137,KALPit!$A$10:$AY$1193,CC$9,FALSE)-AK137)</f>
        <v>-</v>
      </c>
      <c r="CD137" s="340" t="str">
        <f>IF(AL137="-","-",VLOOKUP($A137,KALPit!$A$10:$AY$1193,CD$9,FALSE)-AL137)</f>
        <v>-</v>
      </c>
      <c r="CE137" s="340" t="str">
        <f>IF(AM137="-","-",VLOOKUP($A137,KALPit!$A$10:$AY$1193,CE$9,FALSE)-AM137)</f>
        <v>-</v>
      </c>
      <c r="CF137" s="340" t="str">
        <f>IF(AN137="-","-",VLOOKUP($A137,KALPit!$A$10:$AY$1193,CF$9,FALSE)-AN137)</f>
        <v>-</v>
      </c>
      <c r="CG137" s="340" t="str">
        <f>IF(AO137="-","-",VLOOKUP($A137,KALPit!$A$10:$AY$1193,CG$9,FALSE)-AO137)</f>
        <v>-</v>
      </c>
      <c r="CH137" s="340" t="str">
        <f>IF(AP137="-","-",VLOOKUP($A137,KALPit!$A$10:$AY$1193,CH$9,FALSE)-AP137)</f>
        <v>-</v>
      </c>
      <c r="CI137" s="340" t="str">
        <f>IF(AQ137="-","-",VLOOKUP($A137,KALPit!$A$10:$AY$1193,CI$9,FALSE)-AQ137)</f>
        <v>-</v>
      </c>
      <c r="CJ137" s="340" t="str">
        <f>IF(AR137="-","-",VLOOKUP($A137,KALPit!$A$10:$AY$1193,CJ$9,FALSE)-AR137)</f>
        <v>-</v>
      </c>
      <c r="CK137" s="340" t="str">
        <f>IF(AS137="-","-",VLOOKUP($A137,KALPit!$A$10:$AY$1193,CK$9,FALSE)-AS137)</f>
        <v>-</v>
      </c>
      <c r="CL137" s="340" t="str">
        <f>IF(AT137="-","-",VLOOKUP($A137,KALPit!$A$10:$AY$1193,CL$9,FALSE)-AT137)</f>
        <v>-</v>
      </c>
      <c r="CM137" s="339">
        <f t="shared" si="57"/>
        <v>6</v>
      </c>
    </row>
    <row r="138" spans="1:91" x14ac:dyDescent="0.25">
      <c r="A138" s="339" t="str">
        <f t="shared" si="46"/>
        <v>Paullo Keil</v>
      </c>
      <c r="B138" s="339"/>
      <c r="C138" s="339"/>
      <c r="D138" s="339" t="str">
        <f t="shared" si="47"/>
        <v>K</v>
      </c>
      <c r="E138" t="s">
        <v>89</v>
      </c>
      <c r="F138" t="s">
        <v>616</v>
      </c>
      <c r="G138" s="339" t="s">
        <v>617</v>
      </c>
      <c r="H138" t="s">
        <v>553</v>
      </c>
      <c r="I138" t="s">
        <v>200</v>
      </c>
      <c r="J138" s="3">
        <v>18</v>
      </c>
      <c r="K138" t="s">
        <v>94</v>
      </c>
      <c r="L138" t="s">
        <v>94</v>
      </c>
      <c r="M138" t="s">
        <v>40</v>
      </c>
      <c r="N138" s="3" t="s">
        <v>34</v>
      </c>
      <c r="O138" t="s">
        <v>214</v>
      </c>
      <c r="P138" t="s">
        <v>214</v>
      </c>
      <c r="Q138" s="3">
        <v>1</v>
      </c>
      <c r="R138">
        <v>1</v>
      </c>
      <c r="S138">
        <v>1</v>
      </c>
      <c r="T138" s="3">
        <v>1</v>
      </c>
      <c r="U138">
        <v>2</v>
      </c>
      <c r="V138">
        <v>2</v>
      </c>
      <c r="W138">
        <v>1</v>
      </c>
      <c r="X138">
        <v>2</v>
      </c>
      <c r="Y138" t="s">
        <v>35</v>
      </c>
      <c r="Z138" t="s">
        <v>35</v>
      </c>
      <c r="AA138" t="s">
        <v>35</v>
      </c>
      <c r="AB138" t="s">
        <v>35</v>
      </c>
      <c r="AC138" t="s">
        <v>35</v>
      </c>
      <c r="AD138" t="s">
        <v>35</v>
      </c>
      <c r="AE138" t="s">
        <v>35</v>
      </c>
      <c r="AF138" t="s">
        <v>35</v>
      </c>
      <c r="AG138" t="s">
        <v>35</v>
      </c>
      <c r="AH138" t="s">
        <v>35</v>
      </c>
      <c r="AI138" t="s">
        <v>35</v>
      </c>
      <c r="AJ138" t="s">
        <v>35</v>
      </c>
      <c r="AK138" t="s">
        <v>35</v>
      </c>
      <c r="AL138" t="s">
        <v>35</v>
      </c>
      <c r="AM138" t="s">
        <v>35</v>
      </c>
      <c r="AN138" t="s">
        <v>35</v>
      </c>
      <c r="AO138" t="s">
        <v>35</v>
      </c>
      <c r="AP138" t="s">
        <v>35</v>
      </c>
      <c r="AQ138" t="s">
        <v>35</v>
      </c>
      <c r="AR138" s="3" t="s">
        <v>35</v>
      </c>
      <c r="AS138" t="s">
        <v>35</v>
      </c>
      <c r="AT138" t="s">
        <v>35</v>
      </c>
      <c r="AU138" s="3" t="s">
        <v>832</v>
      </c>
      <c r="AV138">
        <v>1</v>
      </c>
      <c r="AW138" s="3" t="s">
        <v>50</v>
      </c>
      <c r="AX138" t="s">
        <v>35</v>
      </c>
      <c r="AY138" s="5">
        <v>0</v>
      </c>
      <c r="AZ138" s="6">
        <f t="shared" si="48"/>
        <v>1.25</v>
      </c>
      <c r="BA138" s="9" t="str">
        <f t="shared" si="49"/>
        <v>Minors</v>
      </c>
      <c r="BB138" s="9">
        <f t="shared" si="50"/>
        <v>1.9166666666666667</v>
      </c>
      <c r="BC138" s="9" t="str">
        <f t="shared" si="51"/>
        <v>Minors</v>
      </c>
      <c r="BD138" s="9">
        <f t="shared" si="52"/>
        <v>1.9166666666666667</v>
      </c>
      <c r="BE138" s="9" t="str">
        <f t="shared" si="53"/>
        <v>Minors</v>
      </c>
      <c r="BF138" s="77">
        <f t="shared" si="54"/>
        <v>1</v>
      </c>
      <c r="BG138" s="76">
        <f t="shared" si="55"/>
        <v>0</v>
      </c>
      <c r="BH138" s="339" t="str">
        <f t="shared" si="56"/>
        <v/>
      </c>
      <c r="BI138" s="340" t="e">
        <f>IF(Q138="-","-",VLOOKUP($A138,KALPit!$A$10:$AY$1193,BI$9,FALSE)-Q138)</f>
        <v>#N/A</v>
      </c>
      <c r="BJ138" s="340" t="e">
        <f>IF(R138="-","-",VLOOKUP($A138,KALPit!$A$10:$AY$1193,BJ$9,FALSE)-R138)</f>
        <v>#N/A</v>
      </c>
      <c r="BK138" s="340" t="e">
        <f>IF(S138="-","-",VLOOKUP($A138,KALPit!$A$10:$AY$1193,BK$9,FALSE)-S138)</f>
        <v>#N/A</v>
      </c>
      <c r="BL138" s="340" t="e">
        <f>IF(T138="-","-",VLOOKUP($A138,KALPit!$A$10:$AY$1193,BL$9,FALSE)-T138)</f>
        <v>#N/A</v>
      </c>
      <c r="BM138" s="340" t="e">
        <f>IF(U138="-","-",VLOOKUP($A138,KALPit!$A$10:$AY$1193,BM$9,FALSE)-U138)</f>
        <v>#N/A</v>
      </c>
      <c r="BN138" s="340" t="e">
        <f>IF(V138="-","-",VLOOKUP($A138,KALPit!$A$10:$AY$1193,BN$9,FALSE)-V138)</f>
        <v>#N/A</v>
      </c>
      <c r="BO138" s="340" t="e">
        <f>IF(W138="-","-",VLOOKUP($A138,KALPit!$A$10:$AY$1193,BO$9,FALSE)-W138)</f>
        <v>#N/A</v>
      </c>
      <c r="BP138" s="340" t="e">
        <f>IF(X138="-","-",VLOOKUP($A138,KALPit!$A$10:$AY$1193,BP$9,FALSE)-X138)</f>
        <v>#N/A</v>
      </c>
      <c r="BQ138" s="340" t="str">
        <f>IF(Y138="-","-",VLOOKUP($A138,KALPit!$A$10:$AY$1193,BQ$9,FALSE)-Y138)</f>
        <v>-</v>
      </c>
      <c r="BR138" s="340" t="str">
        <f>IF(Z138="-","-",VLOOKUP($A138,KALPit!$A$10:$AY$1193,BR$9,FALSE)-Z138)</f>
        <v>-</v>
      </c>
      <c r="BS138" s="340" t="str">
        <f>IF(AA138="-","-",VLOOKUP($A138,KALPit!$A$10:$AY$1193,BS$9,FALSE)-AA138)</f>
        <v>-</v>
      </c>
      <c r="BT138" s="340" t="str">
        <f>IF(AB138="-","-",VLOOKUP($A138,KALPit!$A$10:$AY$1193,BT$9,FALSE)-AB138)</f>
        <v>-</v>
      </c>
      <c r="BU138" s="340" t="str">
        <f>IF(AC138="-","-",VLOOKUP($A138,KALPit!$A$10:$AY$1193,BU$9,FALSE)-AC138)</f>
        <v>-</v>
      </c>
      <c r="BV138" s="340" t="str">
        <f>IF(AD138="-","-",VLOOKUP($A138,KALPit!$A$10:$AY$1193,BV$9,FALSE)-AD138)</f>
        <v>-</v>
      </c>
      <c r="BW138" s="340" t="str">
        <f>IF(AE138="-","-",VLOOKUP($A138,KALPit!$A$10:$AY$1193,BW$9,FALSE)-AE138)</f>
        <v>-</v>
      </c>
      <c r="BX138" s="340" t="str">
        <f>IF(AF138="-","-",VLOOKUP($A138,KALPit!$A$10:$AY$1193,BX$9,FALSE)-AF138)</f>
        <v>-</v>
      </c>
      <c r="BY138" s="340" t="str">
        <f>IF(AG138="-","-",VLOOKUP($A138,KALPit!$A$10:$AY$1193,BY$9,FALSE)-AG138)</f>
        <v>-</v>
      </c>
      <c r="BZ138" s="340" t="str">
        <f>IF(AH138="-","-",VLOOKUP($A138,KALPit!$A$10:$AY$1193,BZ$9,FALSE)-AH138)</f>
        <v>-</v>
      </c>
      <c r="CA138" s="340" t="str">
        <f>IF(AI138="-","-",VLOOKUP($A138,KALPit!$A$10:$AY$1193,CA$9,FALSE)-AI138)</f>
        <v>-</v>
      </c>
      <c r="CB138" s="340" t="str">
        <f>IF(AJ138="-","-",VLOOKUP($A138,KALPit!$A$10:$AY$1193,CB$9,FALSE)-AJ138)</f>
        <v>-</v>
      </c>
      <c r="CC138" s="340" t="str">
        <f>IF(AK138="-","-",VLOOKUP($A138,KALPit!$A$10:$AY$1193,CC$9,FALSE)-AK138)</f>
        <v>-</v>
      </c>
      <c r="CD138" s="340" t="str">
        <f>IF(AL138="-","-",VLOOKUP($A138,KALPit!$A$10:$AY$1193,CD$9,FALSE)-AL138)</f>
        <v>-</v>
      </c>
      <c r="CE138" s="340" t="str">
        <f>IF(AM138="-","-",VLOOKUP($A138,KALPit!$A$10:$AY$1193,CE$9,FALSE)-AM138)</f>
        <v>-</v>
      </c>
      <c r="CF138" s="340" t="str">
        <f>IF(AN138="-","-",VLOOKUP($A138,KALPit!$A$10:$AY$1193,CF$9,FALSE)-AN138)</f>
        <v>-</v>
      </c>
      <c r="CG138" s="340" t="str">
        <f>IF(AO138="-","-",VLOOKUP($A138,KALPit!$A$10:$AY$1193,CG$9,FALSE)-AO138)</f>
        <v>-</v>
      </c>
      <c r="CH138" s="340" t="str">
        <f>IF(AP138="-","-",VLOOKUP($A138,KALPit!$A$10:$AY$1193,CH$9,FALSE)-AP138)</f>
        <v>-</v>
      </c>
      <c r="CI138" s="340" t="str">
        <f>IF(AQ138="-","-",VLOOKUP($A138,KALPit!$A$10:$AY$1193,CI$9,FALSE)-AQ138)</f>
        <v>-</v>
      </c>
      <c r="CJ138" s="340" t="str">
        <f>IF(AR138="-","-",VLOOKUP($A138,KALPit!$A$10:$AY$1193,CJ$9,FALSE)-AR138)</f>
        <v>-</v>
      </c>
      <c r="CK138" s="340" t="str">
        <f>IF(AS138="-","-",VLOOKUP($A138,KALPit!$A$10:$AY$1193,CK$9,FALSE)-AS138)</f>
        <v>-</v>
      </c>
      <c r="CL138" s="340" t="str">
        <f>IF(AT138="-","-",VLOOKUP($A138,KALPit!$A$10:$AY$1193,CL$9,FALSE)-AT138)</f>
        <v>-</v>
      </c>
      <c r="CM138" s="339" t="e">
        <f t="shared" si="57"/>
        <v>#N/A</v>
      </c>
    </row>
    <row r="139" spans="1:91" x14ac:dyDescent="0.25">
      <c r="A139" s="339" t="str">
        <f t="shared" si="46"/>
        <v>Jason Keith</v>
      </c>
      <c r="B139" s="339"/>
      <c r="C139" s="339"/>
      <c r="D139" s="339" t="str">
        <f t="shared" si="47"/>
        <v>K</v>
      </c>
      <c r="E139" t="s">
        <v>87</v>
      </c>
      <c r="F139" t="s">
        <v>618</v>
      </c>
      <c r="G139" s="339" t="s">
        <v>619</v>
      </c>
      <c r="H139" t="s">
        <v>528</v>
      </c>
      <c r="I139" t="s">
        <v>198</v>
      </c>
      <c r="J139" s="3">
        <v>24</v>
      </c>
      <c r="K139" t="s">
        <v>93</v>
      </c>
      <c r="L139" t="s">
        <v>94</v>
      </c>
      <c r="M139" t="s">
        <v>40</v>
      </c>
      <c r="N139" s="3" t="s">
        <v>36</v>
      </c>
      <c r="O139" t="s">
        <v>215</v>
      </c>
      <c r="P139" t="s">
        <v>215</v>
      </c>
      <c r="Q139" s="3">
        <v>1</v>
      </c>
      <c r="R139">
        <v>1</v>
      </c>
      <c r="S139">
        <v>1</v>
      </c>
      <c r="T139" s="3">
        <v>1</v>
      </c>
      <c r="U139">
        <v>1</v>
      </c>
      <c r="V139">
        <v>1</v>
      </c>
      <c r="W139">
        <v>1</v>
      </c>
      <c r="X139">
        <v>1</v>
      </c>
      <c r="Y139" t="s">
        <v>35</v>
      </c>
      <c r="Z139" t="s">
        <v>35</v>
      </c>
      <c r="AA139" t="s">
        <v>35</v>
      </c>
      <c r="AB139" t="s">
        <v>35</v>
      </c>
      <c r="AC139" t="s">
        <v>35</v>
      </c>
      <c r="AD139" t="s">
        <v>35</v>
      </c>
      <c r="AE139" t="s">
        <v>35</v>
      </c>
      <c r="AF139" t="s">
        <v>35</v>
      </c>
      <c r="AG139" t="s">
        <v>35</v>
      </c>
      <c r="AH139" t="s">
        <v>35</v>
      </c>
      <c r="AI139" t="s">
        <v>35</v>
      </c>
      <c r="AJ139" t="s">
        <v>35</v>
      </c>
      <c r="AK139" t="s">
        <v>35</v>
      </c>
      <c r="AL139" t="s">
        <v>35</v>
      </c>
      <c r="AM139" t="s">
        <v>35</v>
      </c>
      <c r="AN139" t="s">
        <v>35</v>
      </c>
      <c r="AO139" t="s">
        <v>35</v>
      </c>
      <c r="AP139" t="s">
        <v>35</v>
      </c>
      <c r="AQ139" t="s">
        <v>35</v>
      </c>
      <c r="AR139" s="3" t="s">
        <v>35</v>
      </c>
      <c r="AS139" t="s">
        <v>35</v>
      </c>
      <c r="AT139" t="s">
        <v>35</v>
      </c>
      <c r="AU139" s="3" t="s">
        <v>832</v>
      </c>
      <c r="AV139">
        <v>1</v>
      </c>
      <c r="AW139" s="3" t="s">
        <v>50</v>
      </c>
      <c r="AX139" t="s">
        <v>35</v>
      </c>
      <c r="AY139" s="5">
        <v>0</v>
      </c>
      <c r="AZ139" s="6">
        <f t="shared" si="48"/>
        <v>1.25</v>
      </c>
      <c r="BA139" s="9" t="str">
        <f t="shared" si="49"/>
        <v>Minors</v>
      </c>
      <c r="BB139" s="9">
        <f t="shared" si="50"/>
        <v>1.25</v>
      </c>
      <c r="BC139" s="9" t="str">
        <f t="shared" si="51"/>
        <v>Minors</v>
      </c>
      <c r="BD139" s="9">
        <f t="shared" si="52"/>
        <v>1.25</v>
      </c>
      <c r="BE139" s="9" t="str">
        <f t="shared" si="53"/>
        <v>Minors</v>
      </c>
      <c r="BF139" s="77">
        <f t="shared" si="54"/>
        <v>1</v>
      </c>
      <c r="BG139" s="76">
        <f t="shared" si="55"/>
        <v>0</v>
      </c>
      <c r="BH139" s="339" t="str">
        <f t="shared" si="56"/>
        <v/>
      </c>
      <c r="BI139" s="340" t="e">
        <f>IF(Q139="-","-",VLOOKUP($A139,KALPit!$A$10:$AY$1193,BI$9,FALSE)-Q139)</f>
        <v>#N/A</v>
      </c>
      <c r="BJ139" s="340" t="e">
        <f>IF(R139="-","-",VLOOKUP($A139,KALPit!$A$10:$AY$1193,BJ$9,FALSE)-R139)</f>
        <v>#N/A</v>
      </c>
      <c r="BK139" s="340" t="e">
        <f>IF(S139="-","-",VLOOKUP($A139,KALPit!$A$10:$AY$1193,BK$9,FALSE)-S139)</f>
        <v>#N/A</v>
      </c>
      <c r="BL139" s="340" t="e">
        <f>IF(T139="-","-",VLOOKUP($A139,KALPit!$A$10:$AY$1193,BL$9,FALSE)-T139)</f>
        <v>#N/A</v>
      </c>
      <c r="BM139" s="340" t="e">
        <f>IF(U139="-","-",VLOOKUP($A139,KALPit!$A$10:$AY$1193,BM$9,FALSE)-U139)</f>
        <v>#N/A</v>
      </c>
      <c r="BN139" s="340" t="e">
        <f>IF(V139="-","-",VLOOKUP($A139,KALPit!$A$10:$AY$1193,BN$9,FALSE)-V139)</f>
        <v>#N/A</v>
      </c>
      <c r="BO139" s="340" t="e">
        <f>IF(W139="-","-",VLOOKUP($A139,KALPit!$A$10:$AY$1193,BO$9,FALSE)-W139)</f>
        <v>#N/A</v>
      </c>
      <c r="BP139" s="340" t="e">
        <f>IF(X139="-","-",VLOOKUP($A139,KALPit!$A$10:$AY$1193,BP$9,FALSE)-X139)</f>
        <v>#N/A</v>
      </c>
      <c r="BQ139" s="340" t="str">
        <f>IF(Y139="-","-",VLOOKUP($A139,KALPit!$A$10:$AY$1193,BQ$9,FALSE)-Y139)</f>
        <v>-</v>
      </c>
      <c r="BR139" s="340" t="str">
        <f>IF(Z139="-","-",VLOOKUP($A139,KALPit!$A$10:$AY$1193,BR$9,FALSE)-Z139)</f>
        <v>-</v>
      </c>
      <c r="BS139" s="340" t="str">
        <f>IF(AA139="-","-",VLOOKUP($A139,KALPit!$A$10:$AY$1193,BS$9,FALSE)-AA139)</f>
        <v>-</v>
      </c>
      <c r="BT139" s="340" t="str">
        <f>IF(AB139="-","-",VLOOKUP($A139,KALPit!$A$10:$AY$1193,BT$9,FALSE)-AB139)</f>
        <v>-</v>
      </c>
      <c r="BU139" s="340" t="str">
        <f>IF(AC139="-","-",VLOOKUP($A139,KALPit!$A$10:$AY$1193,BU$9,FALSE)-AC139)</f>
        <v>-</v>
      </c>
      <c r="BV139" s="340" t="str">
        <f>IF(AD139="-","-",VLOOKUP($A139,KALPit!$A$10:$AY$1193,BV$9,FALSE)-AD139)</f>
        <v>-</v>
      </c>
      <c r="BW139" s="340" t="str">
        <f>IF(AE139="-","-",VLOOKUP($A139,KALPit!$A$10:$AY$1193,BW$9,FALSE)-AE139)</f>
        <v>-</v>
      </c>
      <c r="BX139" s="340" t="str">
        <f>IF(AF139="-","-",VLOOKUP($A139,KALPit!$A$10:$AY$1193,BX$9,FALSE)-AF139)</f>
        <v>-</v>
      </c>
      <c r="BY139" s="340" t="str">
        <f>IF(AG139="-","-",VLOOKUP($A139,KALPit!$A$10:$AY$1193,BY$9,FALSE)-AG139)</f>
        <v>-</v>
      </c>
      <c r="BZ139" s="340" t="str">
        <f>IF(AH139="-","-",VLOOKUP($A139,KALPit!$A$10:$AY$1193,BZ$9,FALSE)-AH139)</f>
        <v>-</v>
      </c>
      <c r="CA139" s="340" t="str">
        <f>IF(AI139="-","-",VLOOKUP($A139,KALPit!$A$10:$AY$1193,CA$9,FALSE)-AI139)</f>
        <v>-</v>
      </c>
      <c r="CB139" s="340" t="str">
        <f>IF(AJ139="-","-",VLOOKUP($A139,KALPit!$A$10:$AY$1193,CB$9,FALSE)-AJ139)</f>
        <v>-</v>
      </c>
      <c r="CC139" s="340" t="str">
        <f>IF(AK139="-","-",VLOOKUP($A139,KALPit!$A$10:$AY$1193,CC$9,FALSE)-AK139)</f>
        <v>-</v>
      </c>
      <c r="CD139" s="340" t="str">
        <f>IF(AL139="-","-",VLOOKUP($A139,KALPit!$A$10:$AY$1193,CD$9,FALSE)-AL139)</f>
        <v>-</v>
      </c>
      <c r="CE139" s="340" t="str">
        <f>IF(AM139="-","-",VLOOKUP($A139,KALPit!$A$10:$AY$1193,CE$9,FALSE)-AM139)</f>
        <v>-</v>
      </c>
      <c r="CF139" s="340" t="str">
        <f>IF(AN139="-","-",VLOOKUP($A139,KALPit!$A$10:$AY$1193,CF$9,FALSE)-AN139)</f>
        <v>-</v>
      </c>
      <c r="CG139" s="340" t="str">
        <f>IF(AO139="-","-",VLOOKUP($A139,KALPit!$A$10:$AY$1193,CG$9,FALSE)-AO139)</f>
        <v>-</v>
      </c>
      <c r="CH139" s="340" t="str">
        <f>IF(AP139="-","-",VLOOKUP($A139,KALPit!$A$10:$AY$1193,CH$9,FALSE)-AP139)</f>
        <v>-</v>
      </c>
      <c r="CI139" s="340" t="str">
        <f>IF(AQ139="-","-",VLOOKUP($A139,KALPit!$A$10:$AY$1193,CI$9,FALSE)-AQ139)</f>
        <v>-</v>
      </c>
      <c r="CJ139" s="340" t="str">
        <f>IF(AR139="-","-",VLOOKUP($A139,KALPit!$A$10:$AY$1193,CJ$9,FALSE)-AR139)</f>
        <v>-</v>
      </c>
      <c r="CK139" s="340" t="str">
        <f>IF(AS139="-","-",VLOOKUP($A139,KALPit!$A$10:$AY$1193,CK$9,FALSE)-AS139)</f>
        <v>-</v>
      </c>
      <c r="CL139" s="340" t="str">
        <f>IF(AT139="-","-",VLOOKUP($A139,KALPit!$A$10:$AY$1193,CL$9,FALSE)-AT139)</f>
        <v>-</v>
      </c>
      <c r="CM139" s="339" t="e">
        <f t="shared" si="57"/>
        <v>#N/A</v>
      </c>
    </row>
    <row r="140" spans="1:91" x14ac:dyDescent="0.25">
      <c r="A140" s="339" t="str">
        <f t="shared" ref="A140:A193" si="58">F140&amp;" "&amp;G140</f>
        <v>Byung-hee Kim</v>
      </c>
      <c r="B140" s="339"/>
      <c r="C140" s="339"/>
      <c r="D140" s="339" t="str">
        <f t="shared" ref="D140:D193" si="59">IF(OR(O140&gt;7,AND(O140&gt;4,P140&gt;5)),"K","T")</f>
        <v>K</v>
      </c>
      <c r="E140" t="s">
        <v>88</v>
      </c>
      <c r="F140" t="s">
        <v>620</v>
      </c>
      <c r="G140" s="339" t="s">
        <v>621</v>
      </c>
      <c r="H140" t="s">
        <v>528</v>
      </c>
      <c r="I140" t="s">
        <v>198</v>
      </c>
      <c r="J140" s="3">
        <v>24</v>
      </c>
      <c r="K140" t="s">
        <v>94</v>
      </c>
      <c r="L140" t="s">
        <v>94</v>
      </c>
      <c r="M140" t="s">
        <v>40</v>
      </c>
      <c r="N140" s="3" t="s">
        <v>36</v>
      </c>
      <c r="O140" t="s">
        <v>215</v>
      </c>
      <c r="P140" t="s">
        <v>214</v>
      </c>
      <c r="Q140" s="3">
        <v>1</v>
      </c>
      <c r="R140">
        <v>1</v>
      </c>
      <c r="S140">
        <v>1</v>
      </c>
      <c r="T140" s="3">
        <v>1</v>
      </c>
      <c r="U140">
        <v>1</v>
      </c>
      <c r="V140">
        <v>1</v>
      </c>
      <c r="W140">
        <v>1</v>
      </c>
      <c r="X140">
        <v>1</v>
      </c>
      <c r="Y140" t="s">
        <v>35</v>
      </c>
      <c r="Z140" t="s">
        <v>35</v>
      </c>
      <c r="AA140" t="s">
        <v>35</v>
      </c>
      <c r="AB140" t="s">
        <v>35</v>
      </c>
      <c r="AC140" t="s">
        <v>35</v>
      </c>
      <c r="AD140" t="s">
        <v>35</v>
      </c>
      <c r="AE140" t="s">
        <v>35</v>
      </c>
      <c r="AF140" t="s">
        <v>35</v>
      </c>
      <c r="AG140" t="s">
        <v>35</v>
      </c>
      <c r="AH140" t="s">
        <v>35</v>
      </c>
      <c r="AI140" t="s">
        <v>35</v>
      </c>
      <c r="AJ140" t="s">
        <v>35</v>
      </c>
      <c r="AK140" t="s">
        <v>35</v>
      </c>
      <c r="AL140" t="s">
        <v>35</v>
      </c>
      <c r="AM140" t="s">
        <v>35</v>
      </c>
      <c r="AN140" t="s">
        <v>35</v>
      </c>
      <c r="AO140" t="s">
        <v>35</v>
      </c>
      <c r="AP140" t="s">
        <v>35</v>
      </c>
      <c r="AQ140" t="s">
        <v>35</v>
      </c>
      <c r="AR140" s="3" t="s">
        <v>35</v>
      </c>
      <c r="AS140" t="s">
        <v>35</v>
      </c>
      <c r="AT140" t="s">
        <v>35</v>
      </c>
      <c r="AU140" s="3" t="s">
        <v>832</v>
      </c>
      <c r="AV140">
        <v>1</v>
      </c>
      <c r="AW140" s="3" t="s">
        <v>50</v>
      </c>
      <c r="AX140" t="s">
        <v>35</v>
      </c>
      <c r="AY140" s="5">
        <v>0</v>
      </c>
      <c r="AZ140" s="6">
        <f t="shared" si="48"/>
        <v>1.25</v>
      </c>
      <c r="BA140" s="9" t="str">
        <f t="shared" si="49"/>
        <v>Minors</v>
      </c>
      <c r="BB140" s="9">
        <f t="shared" si="50"/>
        <v>1.25</v>
      </c>
      <c r="BC140" s="9" t="str">
        <f t="shared" si="51"/>
        <v>Minors</v>
      </c>
      <c r="BD140" s="9">
        <f t="shared" si="52"/>
        <v>1.25</v>
      </c>
      <c r="BE140" s="9" t="str">
        <f t="shared" si="53"/>
        <v>Minors</v>
      </c>
      <c r="BF140" s="77">
        <f t="shared" si="54"/>
        <v>1</v>
      </c>
      <c r="BG140" s="76">
        <f t="shared" si="55"/>
        <v>0</v>
      </c>
      <c r="BH140" s="339" t="str">
        <f t="shared" si="56"/>
        <v/>
      </c>
      <c r="BI140" s="340" t="e">
        <f>IF(Q140="-","-",VLOOKUP($A140,KALPit!$A$10:$AY$1193,BI$9,FALSE)-Q140)</f>
        <v>#N/A</v>
      </c>
      <c r="BJ140" s="340" t="e">
        <f>IF(R140="-","-",VLOOKUP($A140,KALPit!$A$10:$AY$1193,BJ$9,FALSE)-R140)</f>
        <v>#N/A</v>
      </c>
      <c r="BK140" s="340" t="e">
        <f>IF(S140="-","-",VLOOKUP($A140,KALPit!$A$10:$AY$1193,BK$9,FALSE)-S140)</f>
        <v>#N/A</v>
      </c>
      <c r="BL140" s="340" t="e">
        <f>IF(T140="-","-",VLOOKUP($A140,KALPit!$A$10:$AY$1193,BL$9,FALSE)-T140)</f>
        <v>#N/A</v>
      </c>
      <c r="BM140" s="340" t="e">
        <f>IF(U140="-","-",VLOOKUP($A140,KALPit!$A$10:$AY$1193,BM$9,FALSE)-U140)</f>
        <v>#N/A</v>
      </c>
      <c r="BN140" s="340" t="e">
        <f>IF(V140="-","-",VLOOKUP($A140,KALPit!$A$10:$AY$1193,BN$9,FALSE)-V140)</f>
        <v>#N/A</v>
      </c>
      <c r="BO140" s="340" t="e">
        <f>IF(W140="-","-",VLOOKUP($A140,KALPit!$A$10:$AY$1193,BO$9,FALSE)-W140)</f>
        <v>#N/A</v>
      </c>
      <c r="BP140" s="340" t="e">
        <f>IF(X140="-","-",VLOOKUP($A140,KALPit!$A$10:$AY$1193,BP$9,FALSE)-X140)</f>
        <v>#N/A</v>
      </c>
      <c r="BQ140" s="340" t="str">
        <f>IF(Y140="-","-",VLOOKUP($A140,KALPit!$A$10:$AY$1193,BQ$9,FALSE)-Y140)</f>
        <v>-</v>
      </c>
      <c r="BR140" s="340" t="str">
        <f>IF(Z140="-","-",VLOOKUP($A140,KALPit!$A$10:$AY$1193,BR$9,FALSE)-Z140)</f>
        <v>-</v>
      </c>
      <c r="BS140" s="340" t="str">
        <f>IF(AA140="-","-",VLOOKUP($A140,KALPit!$A$10:$AY$1193,BS$9,FALSE)-AA140)</f>
        <v>-</v>
      </c>
      <c r="BT140" s="340" t="str">
        <f>IF(AB140="-","-",VLOOKUP($A140,KALPit!$A$10:$AY$1193,BT$9,FALSE)-AB140)</f>
        <v>-</v>
      </c>
      <c r="BU140" s="340" t="str">
        <f>IF(AC140="-","-",VLOOKUP($A140,KALPit!$A$10:$AY$1193,BU$9,FALSE)-AC140)</f>
        <v>-</v>
      </c>
      <c r="BV140" s="340" t="str">
        <f>IF(AD140="-","-",VLOOKUP($A140,KALPit!$A$10:$AY$1193,BV$9,FALSE)-AD140)</f>
        <v>-</v>
      </c>
      <c r="BW140" s="340" t="str">
        <f>IF(AE140="-","-",VLOOKUP($A140,KALPit!$A$10:$AY$1193,BW$9,FALSE)-AE140)</f>
        <v>-</v>
      </c>
      <c r="BX140" s="340" t="str">
        <f>IF(AF140="-","-",VLOOKUP($A140,KALPit!$A$10:$AY$1193,BX$9,FALSE)-AF140)</f>
        <v>-</v>
      </c>
      <c r="BY140" s="340" t="str">
        <f>IF(AG140="-","-",VLOOKUP($A140,KALPit!$A$10:$AY$1193,BY$9,FALSE)-AG140)</f>
        <v>-</v>
      </c>
      <c r="BZ140" s="340" t="str">
        <f>IF(AH140="-","-",VLOOKUP($A140,KALPit!$A$10:$AY$1193,BZ$9,FALSE)-AH140)</f>
        <v>-</v>
      </c>
      <c r="CA140" s="340" t="str">
        <f>IF(AI140="-","-",VLOOKUP($A140,KALPit!$A$10:$AY$1193,CA$9,FALSE)-AI140)</f>
        <v>-</v>
      </c>
      <c r="CB140" s="340" t="str">
        <f>IF(AJ140="-","-",VLOOKUP($A140,KALPit!$A$10:$AY$1193,CB$9,FALSE)-AJ140)</f>
        <v>-</v>
      </c>
      <c r="CC140" s="340" t="str">
        <f>IF(AK140="-","-",VLOOKUP($A140,KALPit!$A$10:$AY$1193,CC$9,FALSE)-AK140)</f>
        <v>-</v>
      </c>
      <c r="CD140" s="340" t="str">
        <f>IF(AL140="-","-",VLOOKUP($A140,KALPit!$A$10:$AY$1193,CD$9,FALSE)-AL140)</f>
        <v>-</v>
      </c>
      <c r="CE140" s="340" t="str">
        <f>IF(AM140="-","-",VLOOKUP($A140,KALPit!$A$10:$AY$1193,CE$9,FALSE)-AM140)</f>
        <v>-</v>
      </c>
      <c r="CF140" s="340" t="str">
        <f>IF(AN140="-","-",VLOOKUP($A140,KALPit!$A$10:$AY$1193,CF$9,FALSE)-AN140)</f>
        <v>-</v>
      </c>
      <c r="CG140" s="340" t="str">
        <f>IF(AO140="-","-",VLOOKUP($A140,KALPit!$A$10:$AY$1193,CG$9,FALSE)-AO140)</f>
        <v>-</v>
      </c>
      <c r="CH140" s="340" t="str">
        <f>IF(AP140="-","-",VLOOKUP($A140,KALPit!$A$10:$AY$1193,CH$9,FALSE)-AP140)</f>
        <v>-</v>
      </c>
      <c r="CI140" s="340" t="str">
        <f>IF(AQ140="-","-",VLOOKUP($A140,KALPit!$A$10:$AY$1193,CI$9,FALSE)-AQ140)</f>
        <v>-</v>
      </c>
      <c r="CJ140" s="340" t="str">
        <f>IF(AR140="-","-",VLOOKUP($A140,KALPit!$A$10:$AY$1193,CJ$9,FALSE)-AR140)</f>
        <v>-</v>
      </c>
      <c r="CK140" s="340" t="str">
        <f>IF(AS140="-","-",VLOOKUP($A140,KALPit!$A$10:$AY$1193,CK$9,FALSE)-AS140)</f>
        <v>-</v>
      </c>
      <c r="CL140" s="340" t="str">
        <f>IF(AT140="-","-",VLOOKUP($A140,KALPit!$A$10:$AY$1193,CL$9,FALSE)-AT140)</f>
        <v>-</v>
      </c>
      <c r="CM140" s="339" t="e">
        <f t="shared" si="57"/>
        <v>#N/A</v>
      </c>
    </row>
    <row r="141" spans="1:91" x14ac:dyDescent="0.25">
      <c r="A141" s="339" t="str">
        <f t="shared" si="58"/>
        <v>Yakamochi Kobayashi</v>
      </c>
      <c r="B141" s="339"/>
      <c r="C141" s="339"/>
      <c r="D141" s="339" t="str">
        <f t="shared" si="59"/>
        <v>K</v>
      </c>
      <c r="E141" t="s">
        <v>86</v>
      </c>
      <c r="F141" t="s">
        <v>475</v>
      </c>
      <c r="G141" s="339" t="s">
        <v>476</v>
      </c>
      <c r="H141" t="s">
        <v>468</v>
      </c>
      <c r="I141" t="s">
        <v>469</v>
      </c>
      <c r="J141" s="3">
        <v>27</v>
      </c>
      <c r="K141" t="s">
        <v>94</v>
      </c>
      <c r="L141" t="s">
        <v>94</v>
      </c>
      <c r="M141" t="s">
        <v>34</v>
      </c>
      <c r="N141" s="3" t="s">
        <v>41</v>
      </c>
      <c r="O141" t="s">
        <v>214</v>
      </c>
      <c r="P141" t="s">
        <v>214</v>
      </c>
      <c r="Q141" s="3">
        <v>1</v>
      </c>
      <c r="R141">
        <v>1</v>
      </c>
      <c r="S141">
        <v>1</v>
      </c>
      <c r="T141" s="3">
        <v>1</v>
      </c>
      <c r="U141">
        <v>1</v>
      </c>
      <c r="V141">
        <v>1</v>
      </c>
      <c r="W141">
        <v>1</v>
      </c>
      <c r="X141">
        <v>1</v>
      </c>
      <c r="Y141" t="s">
        <v>35</v>
      </c>
      <c r="Z141" t="s">
        <v>35</v>
      </c>
      <c r="AA141" t="s">
        <v>35</v>
      </c>
      <c r="AB141" t="s">
        <v>35</v>
      </c>
      <c r="AC141" t="s">
        <v>35</v>
      </c>
      <c r="AD141" t="s">
        <v>35</v>
      </c>
      <c r="AE141" t="s">
        <v>35</v>
      </c>
      <c r="AF141" t="s">
        <v>35</v>
      </c>
      <c r="AG141" t="s">
        <v>35</v>
      </c>
      <c r="AH141" t="s">
        <v>35</v>
      </c>
      <c r="AI141" t="s">
        <v>35</v>
      </c>
      <c r="AJ141" t="s">
        <v>35</v>
      </c>
      <c r="AK141" t="s">
        <v>35</v>
      </c>
      <c r="AL141" t="s">
        <v>35</v>
      </c>
      <c r="AM141" t="s">
        <v>35</v>
      </c>
      <c r="AN141" t="s">
        <v>35</v>
      </c>
      <c r="AO141" t="s">
        <v>35</v>
      </c>
      <c r="AP141" t="s">
        <v>35</v>
      </c>
      <c r="AQ141" t="s">
        <v>35</v>
      </c>
      <c r="AR141" s="3" t="s">
        <v>35</v>
      </c>
      <c r="AS141" t="s">
        <v>35</v>
      </c>
      <c r="AT141" t="s">
        <v>35</v>
      </c>
      <c r="AU141" s="3" t="s">
        <v>832</v>
      </c>
      <c r="AV141">
        <v>1</v>
      </c>
      <c r="AW141" s="3" t="s">
        <v>50</v>
      </c>
      <c r="AX141">
        <v>510000</v>
      </c>
      <c r="AY141" s="5" t="s">
        <v>38</v>
      </c>
      <c r="AZ141" s="6">
        <f t="shared" si="48"/>
        <v>1.25</v>
      </c>
      <c r="BA141" s="9" t="str">
        <f t="shared" si="49"/>
        <v>Minors</v>
      </c>
      <c r="BB141" s="9">
        <f t="shared" si="50"/>
        <v>1.25</v>
      </c>
      <c r="BC141" s="9" t="str">
        <f t="shared" si="51"/>
        <v>Minors</v>
      </c>
      <c r="BD141" s="9">
        <f t="shared" si="52"/>
        <v>1.25</v>
      </c>
      <c r="BE141" s="9" t="str">
        <f t="shared" si="53"/>
        <v>Minors</v>
      </c>
      <c r="BF141" s="77">
        <f t="shared" si="54"/>
        <v>1</v>
      </c>
      <c r="BG141" s="76">
        <f t="shared" si="55"/>
        <v>0</v>
      </c>
      <c r="BH141" s="339" t="str">
        <f t="shared" si="56"/>
        <v/>
      </c>
      <c r="BI141" s="340" t="e">
        <f>IF(Q141="-","-",VLOOKUP($A141,KALPit!$A$10:$AY$1193,BI$9,FALSE)-Q141)</f>
        <v>#N/A</v>
      </c>
      <c r="BJ141" s="340" t="e">
        <f>IF(R141="-","-",VLOOKUP($A141,KALPit!$A$10:$AY$1193,BJ$9,FALSE)-R141)</f>
        <v>#N/A</v>
      </c>
      <c r="BK141" s="340" t="e">
        <f>IF(S141="-","-",VLOOKUP($A141,KALPit!$A$10:$AY$1193,BK$9,FALSE)-S141)</f>
        <v>#N/A</v>
      </c>
      <c r="BL141" s="340" t="e">
        <f>IF(T141="-","-",VLOOKUP($A141,KALPit!$A$10:$AY$1193,BL$9,FALSE)-T141)</f>
        <v>#N/A</v>
      </c>
      <c r="BM141" s="340" t="e">
        <f>IF(U141="-","-",VLOOKUP($A141,KALPit!$A$10:$AY$1193,BM$9,FALSE)-U141)</f>
        <v>#N/A</v>
      </c>
      <c r="BN141" s="340" t="e">
        <f>IF(V141="-","-",VLOOKUP($A141,KALPit!$A$10:$AY$1193,BN$9,FALSE)-V141)</f>
        <v>#N/A</v>
      </c>
      <c r="BO141" s="340" t="e">
        <f>IF(W141="-","-",VLOOKUP($A141,KALPit!$A$10:$AY$1193,BO$9,FALSE)-W141)</f>
        <v>#N/A</v>
      </c>
      <c r="BP141" s="340" t="e">
        <f>IF(X141="-","-",VLOOKUP($A141,KALPit!$A$10:$AY$1193,BP$9,FALSE)-X141)</f>
        <v>#N/A</v>
      </c>
      <c r="BQ141" s="340" t="str">
        <f>IF(Y141="-","-",VLOOKUP($A141,KALPit!$A$10:$AY$1193,BQ$9,FALSE)-Y141)</f>
        <v>-</v>
      </c>
      <c r="BR141" s="340" t="str">
        <f>IF(Z141="-","-",VLOOKUP($A141,KALPit!$A$10:$AY$1193,BR$9,FALSE)-Z141)</f>
        <v>-</v>
      </c>
      <c r="BS141" s="340" t="str">
        <f>IF(AA141="-","-",VLOOKUP($A141,KALPit!$A$10:$AY$1193,BS$9,FALSE)-AA141)</f>
        <v>-</v>
      </c>
      <c r="BT141" s="340" t="str">
        <f>IF(AB141="-","-",VLOOKUP($A141,KALPit!$A$10:$AY$1193,BT$9,FALSE)-AB141)</f>
        <v>-</v>
      </c>
      <c r="BU141" s="340" t="str">
        <f>IF(AC141="-","-",VLOOKUP($A141,KALPit!$A$10:$AY$1193,BU$9,FALSE)-AC141)</f>
        <v>-</v>
      </c>
      <c r="BV141" s="340" t="str">
        <f>IF(AD141="-","-",VLOOKUP($A141,KALPit!$A$10:$AY$1193,BV$9,FALSE)-AD141)</f>
        <v>-</v>
      </c>
      <c r="BW141" s="340" t="str">
        <f>IF(AE141="-","-",VLOOKUP($A141,KALPit!$A$10:$AY$1193,BW$9,FALSE)-AE141)</f>
        <v>-</v>
      </c>
      <c r="BX141" s="340" t="str">
        <f>IF(AF141="-","-",VLOOKUP($A141,KALPit!$A$10:$AY$1193,BX$9,FALSE)-AF141)</f>
        <v>-</v>
      </c>
      <c r="BY141" s="340" t="str">
        <f>IF(AG141="-","-",VLOOKUP($A141,KALPit!$A$10:$AY$1193,BY$9,FALSE)-AG141)</f>
        <v>-</v>
      </c>
      <c r="BZ141" s="340" t="str">
        <f>IF(AH141="-","-",VLOOKUP($A141,KALPit!$A$10:$AY$1193,BZ$9,FALSE)-AH141)</f>
        <v>-</v>
      </c>
      <c r="CA141" s="340" t="str">
        <f>IF(AI141="-","-",VLOOKUP($A141,KALPit!$A$10:$AY$1193,CA$9,FALSE)-AI141)</f>
        <v>-</v>
      </c>
      <c r="CB141" s="340" t="str">
        <f>IF(AJ141="-","-",VLOOKUP($A141,KALPit!$A$10:$AY$1193,CB$9,FALSE)-AJ141)</f>
        <v>-</v>
      </c>
      <c r="CC141" s="340" t="str">
        <f>IF(AK141="-","-",VLOOKUP($A141,KALPit!$A$10:$AY$1193,CC$9,FALSE)-AK141)</f>
        <v>-</v>
      </c>
      <c r="CD141" s="340" t="str">
        <f>IF(AL141="-","-",VLOOKUP($A141,KALPit!$A$10:$AY$1193,CD$9,FALSE)-AL141)</f>
        <v>-</v>
      </c>
      <c r="CE141" s="340" t="str">
        <f>IF(AM141="-","-",VLOOKUP($A141,KALPit!$A$10:$AY$1193,CE$9,FALSE)-AM141)</f>
        <v>-</v>
      </c>
      <c r="CF141" s="340" t="str">
        <f>IF(AN141="-","-",VLOOKUP($A141,KALPit!$A$10:$AY$1193,CF$9,FALSE)-AN141)</f>
        <v>-</v>
      </c>
      <c r="CG141" s="340" t="str">
        <f>IF(AO141="-","-",VLOOKUP($A141,KALPit!$A$10:$AY$1193,CG$9,FALSE)-AO141)</f>
        <v>-</v>
      </c>
      <c r="CH141" s="340" t="str">
        <f>IF(AP141="-","-",VLOOKUP($A141,KALPit!$A$10:$AY$1193,CH$9,FALSE)-AP141)</f>
        <v>-</v>
      </c>
      <c r="CI141" s="340" t="str">
        <f>IF(AQ141="-","-",VLOOKUP($A141,KALPit!$A$10:$AY$1193,CI$9,FALSE)-AQ141)</f>
        <v>-</v>
      </c>
      <c r="CJ141" s="340" t="str">
        <f>IF(AR141="-","-",VLOOKUP($A141,KALPit!$A$10:$AY$1193,CJ$9,FALSE)-AR141)</f>
        <v>-</v>
      </c>
      <c r="CK141" s="340" t="str">
        <f>IF(AS141="-","-",VLOOKUP($A141,KALPit!$A$10:$AY$1193,CK$9,FALSE)-AS141)</f>
        <v>-</v>
      </c>
      <c r="CL141" s="340" t="str">
        <f>IF(AT141="-","-",VLOOKUP($A141,KALPit!$A$10:$AY$1193,CL$9,FALSE)-AT141)</f>
        <v>-</v>
      </c>
      <c r="CM141" s="339" t="e">
        <f t="shared" si="57"/>
        <v>#N/A</v>
      </c>
    </row>
    <row r="142" spans="1:91" x14ac:dyDescent="0.25">
      <c r="A142" s="339" t="str">
        <f t="shared" si="58"/>
        <v>Dani López</v>
      </c>
      <c r="B142" s="339"/>
      <c r="C142" s="339"/>
      <c r="D142" s="339" t="str">
        <f t="shared" si="59"/>
        <v>K</v>
      </c>
      <c r="E142" t="s">
        <v>87</v>
      </c>
      <c r="F142" t="s">
        <v>625</v>
      </c>
      <c r="G142" s="339" t="s">
        <v>626</v>
      </c>
      <c r="H142" t="s">
        <v>468</v>
      </c>
      <c r="I142" t="s">
        <v>18</v>
      </c>
      <c r="J142" s="3">
        <v>18</v>
      </c>
      <c r="K142" t="s">
        <v>93</v>
      </c>
      <c r="L142" t="s">
        <v>94</v>
      </c>
      <c r="M142" t="s">
        <v>40</v>
      </c>
      <c r="N142" s="3" t="s">
        <v>36</v>
      </c>
      <c r="O142" t="s">
        <v>214</v>
      </c>
      <c r="P142" t="s">
        <v>214</v>
      </c>
      <c r="Q142" s="3">
        <v>1</v>
      </c>
      <c r="R142">
        <v>1</v>
      </c>
      <c r="S142">
        <v>1</v>
      </c>
      <c r="T142" s="3">
        <v>1</v>
      </c>
      <c r="U142">
        <v>2</v>
      </c>
      <c r="V142">
        <v>1</v>
      </c>
      <c r="W142">
        <v>1</v>
      </c>
      <c r="X142">
        <v>1</v>
      </c>
      <c r="Y142" t="s">
        <v>35</v>
      </c>
      <c r="Z142" t="s">
        <v>35</v>
      </c>
      <c r="AA142" t="s">
        <v>35</v>
      </c>
      <c r="AB142" t="s">
        <v>35</v>
      </c>
      <c r="AC142" t="s">
        <v>35</v>
      </c>
      <c r="AD142" t="s">
        <v>35</v>
      </c>
      <c r="AE142" t="s">
        <v>35</v>
      </c>
      <c r="AF142" t="s">
        <v>35</v>
      </c>
      <c r="AG142" t="s">
        <v>35</v>
      </c>
      <c r="AH142" t="s">
        <v>35</v>
      </c>
      <c r="AI142" t="s">
        <v>35</v>
      </c>
      <c r="AJ142" t="s">
        <v>35</v>
      </c>
      <c r="AK142" t="s">
        <v>35</v>
      </c>
      <c r="AL142" t="s">
        <v>35</v>
      </c>
      <c r="AM142" t="s">
        <v>35</v>
      </c>
      <c r="AN142" t="s">
        <v>35</v>
      </c>
      <c r="AO142" t="s">
        <v>35</v>
      </c>
      <c r="AP142" t="s">
        <v>35</v>
      </c>
      <c r="AQ142" t="s">
        <v>35</v>
      </c>
      <c r="AR142" s="3" t="s">
        <v>35</v>
      </c>
      <c r="AS142" t="s">
        <v>35</v>
      </c>
      <c r="AT142" t="s">
        <v>35</v>
      </c>
      <c r="AU142" s="3" t="s">
        <v>832</v>
      </c>
      <c r="AV142">
        <v>1</v>
      </c>
      <c r="AW142" s="3" t="s">
        <v>50</v>
      </c>
      <c r="AX142" t="s">
        <v>35</v>
      </c>
      <c r="AY142" s="5">
        <v>0</v>
      </c>
      <c r="AZ142" s="6">
        <f t="shared" si="48"/>
        <v>1.25</v>
      </c>
      <c r="BA142" s="9" t="str">
        <f t="shared" si="49"/>
        <v>Minors</v>
      </c>
      <c r="BB142" s="9">
        <f t="shared" si="50"/>
        <v>1.5833333333333333</v>
      </c>
      <c r="BC142" s="9" t="str">
        <f t="shared" si="51"/>
        <v>Minors</v>
      </c>
      <c r="BD142" s="9">
        <f t="shared" si="52"/>
        <v>1.5833333333333333</v>
      </c>
      <c r="BE142" s="9" t="str">
        <f t="shared" si="53"/>
        <v>Minors</v>
      </c>
      <c r="BF142" s="77">
        <f t="shared" si="54"/>
        <v>1</v>
      </c>
      <c r="BG142" s="76">
        <f t="shared" si="55"/>
        <v>0</v>
      </c>
      <c r="BH142" s="339" t="str">
        <f t="shared" si="56"/>
        <v/>
      </c>
      <c r="BI142" s="340" t="e">
        <f>IF(Q142="-","-",VLOOKUP($A142,KALPit!$A$10:$AY$1193,BI$9,FALSE)-Q142)</f>
        <v>#N/A</v>
      </c>
      <c r="BJ142" s="340" t="e">
        <f>IF(R142="-","-",VLOOKUP($A142,KALPit!$A$10:$AY$1193,BJ$9,FALSE)-R142)</f>
        <v>#N/A</v>
      </c>
      <c r="BK142" s="340" t="e">
        <f>IF(S142="-","-",VLOOKUP($A142,KALPit!$A$10:$AY$1193,BK$9,FALSE)-S142)</f>
        <v>#N/A</v>
      </c>
      <c r="BL142" s="340" t="e">
        <f>IF(T142="-","-",VLOOKUP($A142,KALPit!$A$10:$AY$1193,BL$9,FALSE)-T142)</f>
        <v>#N/A</v>
      </c>
      <c r="BM142" s="340" t="e">
        <f>IF(U142="-","-",VLOOKUP($A142,KALPit!$A$10:$AY$1193,BM$9,FALSE)-U142)</f>
        <v>#N/A</v>
      </c>
      <c r="BN142" s="340" t="e">
        <f>IF(V142="-","-",VLOOKUP($A142,KALPit!$A$10:$AY$1193,BN$9,FALSE)-V142)</f>
        <v>#N/A</v>
      </c>
      <c r="BO142" s="340" t="e">
        <f>IF(W142="-","-",VLOOKUP($A142,KALPit!$A$10:$AY$1193,BO$9,FALSE)-W142)</f>
        <v>#N/A</v>
      </c>
      <c r="BP142" s="340" t="e">
        <f>IF(X142="-","-",VLOOKUP($A142,KALPit!$A$10:$AY$1193,BP$9,FALSE)-X142)</f>
        <v>#N/A</v>
      </c>
      <c r="BQ142" s="340" t="str">
        <f>IF(Y142="-","-",VLOOKUP($A142,KALPit!$A$10:$AY$1193,BQ$9,FALSE)-Y142)</f>
        <v>-</v>
      </c>
      <c r="BR142" s="340" t="str">
        <f>IF(Z142="-","-",VLOOKUP($A142,KALPit!$A$10:$AY$1193,BR$9,FALSE)-Z142)</f>
        <v>-</v>
      </c>
      <c r="BS142" s="340" t="str">
        <f>IF(AA142="-","-",VLOOKUP($A142,KALPit!$A$10:$AY$1193,BS$9,FALSE)-AA142)</f>
        <v>-</v>
      </c>
      <c r="BT142" s="340" t="str">
        <f>IF(AB142="-","-",VLOOKUP($A142,KALPit!$A$10:$AY$1193,BT$9,FALSE)-AB142)</f>
        <v>-</v>
      </c>
      <c r="BU142" s="340" t="str">
        <f>IF(AC142="-","-",VLOOKUP($A142,KALPit!$A$10:$AY$1193,BU$9,FALSE)-AC142)</f>
        <v>-</v>
      </c>
      <c r="BV142" s="340" t="str">
        <f>IF(AD142="-","-",VLOOKUP($A142,KALPit!$A$10:$AY$1193,BV$9,FALSE)-AD142)</f>
        <v>-</v>
      </c>
      <c r="BW142" s="340" t="str">
        <f>IF(AE142="-","-",VLOOKUP($A142,KALPit!$A$10:$AY$1193,BW$9,FALSE)-AE142)</f>
        <v>-</v>
      </c>
      <c r="BX142" s="340" t="str">
        <f>IF(AF142="-","-",VLOOKUP($A142,KALPit!$A$10:$AY$1193,BX$9,FALSE)-AF142)</f>
        <v>-</v>
      </c>
      <c r="BY142" s="340" t="str">
        <f>IF(AG142="-","-",VLOOKUP($A142,KALPit!$A$10:$AY$1193,BY$9,FALSE)-AG142)</f>
        <v>-</v>
      </c>
      <c r="BZ142" s="340" t="str">
        <f>IF(AH142="-","-",VLOOKUP($A142,KALPit!$A$10:$AY$1193,BZ$9,FALSE)-AH142)</f>
        <v>-</v>
      </c>
      <c r="CA142" s="340" t="str">
        <f>IF(AI142="-","-",VLOOKUP($A142,KALPit!$A$10:$AY$1193,CA$9,FALSE)-AI142)</f>
        <v>-</v>
      </c>
      <c r="CB142" s="340" t="str">
        <f>IF(AJ142="-","-",VLOOKUP($A142,KALPit!$A$10:$AY$1193,CB$9,FALSE)-AJ142)</f>
        <v>-</v>
      </c>
      <c r="CC142" s="340" t="str">
        <f>IF(AK142="-","-",VLOOKUP($A142,KALPit!$A$10:$AY$1193,CC$9,FALSE)-AK142)</f>
        <v>-</v>
      </c>
      <c r="CD142" s="340" t="str">
        <f>IF(AL142="-","-",VLOOKUP($A142,KALPit!$A$10:$AY$1193,CD$9,FALSE)-AL142)</f>
        <v>-</v>
      </c>
      <c r="CE142" s="340" t="str">
        <f>IF(AM142="-","-",VLOOKUP($A142,KALPit!$A$10:$AY$1193,CE$9,FALSE)-AM142)</f>
        <v>-</v>
      </c>
      <c r="CF142" s="340" t="str">
        <f>IF(AN142="-","-",VLOOKUP($A142,KALPit!$A$10:$AY$1193,CF$9,FALSE)-AN142)</f>
        <v>-</v>
      </c>
      <c r="CG142" s="340" t="str">
        <f>IF(AO142="-","-",VLOOKUP($A142,KALPit!$A$10:$AY$1193,CG$9,FALSE)-AO142)</f>
        <v>-</v>
      </c>
      <c r="CH142" s="340" t="str">
        <f>IF(AP142="-","-",VLOOKUP($A142,KALPit!$A$10:$AY$1193,CH$9,FALSE)-AP142)</f>
        <v>-</v>
      </c>
      <c r="CI142" s="340" t="str">
        <f>IF(AQ142="-","-",VLOOKUP($A142,KALPit!$A$10:$AY$1193,CI$9,FALSE)-AQ142)</f>
        <v>-</v>
      </c>
      <c r="CJ142" s="340" t="str">
        <f>IF(AR142="-","-",VLOOKUP($A142,KALPit!$A$10:$AY$1193,CJ$9,FALSE)-AR142)</f>
        <v>-</v>
      </c>
      <c r="CK142" s="340" t="str">
        <f>IF(AS142="-","-",VLOOKUP($A142,KALPit!$A$10:$AY$1193,CK$9,FALSE)-AS142)</f>
        <v>-</v>
      </c>
      <c r="CL142" s="340" t="str">
        <f>IF(AT142="-","-",VLOOKUP($A142,KALPit!$A$10:$AY$1193,CL$9,FALSE)-AT142)</f>
        <v>-</v>
      </c>
      <c r="CM142" s="339" t="e">
        <f t="shared" si="57"/>
        <v>#N/A</v>
      </c>
    </row>
    <row r="143" spans="1:91" x14ac:dyDescent="0.25">
      <c r="A143" s="339" t="str">
        <f t="shared" si="58"/>
        <v>Jimmy Lovelady</v>
      </c>
      <c r="B143" s="339"/>
      <c r="C143" s="339"/>
      <c r="D143" s="339" t="str">
        <f t="shared" si="59"/>
        <v>K</v>
      </c>
      <c r="E143" t="s">
        <v>84</v>
      </c>
      <c r="F143" t="s">
        <v>521</v>
      </c>
      <c r="G143" s="339" t="s">
        <v>627</v>
      </c>
      <c r="H143" t="s">
        <v>531</v>
      </c>
      <c r="I143" t="s">
        <v>295</v>
      </c>
      <c r="J143" s="3">
        <v>19</v>
      </c>
      <c r="K143" t="s">
        <v>94</v>
      </c>
      <c r="L143" t="s">
        <v>94</v>
      </c>
      <c r="M143" t="s">
        <v>40</v>
      </c>
      <c r="N143" s="3" t="s">
        <v>40</v>
      </c>
      <c r="O143" t="s">
        <v>215</v>
      </c>
      <c r="P143" t="s">
        <v>215</v>
      </c>
      <c r="Q143" s="3">
        <v>1</v>
      </c>
      <c r="R143">
        <v>1</v>
      </c>
      <c r="S143">
        <v>1</v>
      </c>
      <c r="T143" s="3">
        <v>1</v>
      </c>
      <c r="U143">
        <v>2</v>
      </c>
      <c r="V143">
        <v>1</v>
      </c>
      <c r="W143">
        <v>2</v>
      </c>
      <c r="X143">
        <v>2</v>
      </c>
      <c r="Y143" t="s">
        <v>35</v>
      </c>
      <c r="Z143" t="s">
        <v>35</v>
      </c>
      <c r="AA143" t="s">
        <v>35</v>
      </c>
      <c r="AB143" t="s">
        <v>35</v>
      </c>
      <c r="AC143" t="s">
        <v>35</v>
      </c>
      <c r="AD143" t="s">
        <v>35</v>
      </c>
      <c r="AE143" t="s">
        <v>35</v>
      </c>
      <c r="AF143" t="s">
        <v>35</v>
      </c>
      <c r="AG143" t="s">
        <v>35</v>
      </c>
      <c r="AH143" t="s">
        <v>35</v>
      </c>
      <c r="AI143" t="s">
        <v>35</v>
      </c>
      <c r="AJ143" t="s">
        <v>35</v>
      </c>
      <c r="AK143" t="s">
        <v>35</v>
      </c>
      <c r="AL143" t="s">
        <v>35</v>
      </c>
      <c r="AM143" t="s">
        <v>35</v>
      </c>
      <c r="AN143" t="s">
        <v>35</v>
      </c>
      <c r="AO143" t="s">
        <v>35</v>
      </c>
      <c r="AP143" t="s">
        <v>35</v>
      </c>
      <c r="AQ143" t="s">
        <v>35</v>
      </c>
      <c r="AR143" s="3" t="s">
        <v>35</v>
      </c>
      <c r="AS143" t="s">
        <v>35</v>
      </c>
      <c r="AT143" t="s">
        <v>35</v>
      </c>
      <c r="AU143" s="3" t="s">
        <v>833</v>
      </c>
      <c r="AV143">
        <v>1</v>
      </c>
      <c r="AW143" s="3" t="s">
        <v>50</v>
      </c>
      <c r="AX143" t="s">
        <v>35</v>
      </c>
      <c r="AY143" s="5">
        <v>0</v>
      </c>
      <c r="AZ143" s="6">
        <f t="shared" si="48"/>
        <v>1.25</v>
      </c>
      <c r="BA143" s="9" t="str">
        <f t="shared" si="49"/>
        <v>Minors</v>
      </c>
      <c r="BB143" s="9">
        <f t="shared" si="50"/>
        <v>1.5833333333333333</v>
      </c>
      <c r="BC143" s="9" t="str">
        <f t="shared" si="51"/>
        <v>Minors</v>
      </c>
      <c r="BD143" s="9">
        <f t="shared" si="52"/>
        <v>1.5833333333333333</v>
      </c>
      <c r="BE143" s="9" t="str">
        <f t="shared" si="53"/>
        <v>Minors</v>
      </c>
      <c r="BF143" s="77">
        <f t="shared" si="54"/>
        <v>1</v>
      </c>
      <c r="BG143" s="76">
        <f t="shared" si="55"/>
        <v>0</v>
      </c>
      <c r="BH143" s="339" t="str">
        <f t="shared" si="56"/>
        <v/>
      </c>
      <c r="BI143" s="340" t="e">
        <f>IF(Q143="-","-",VLOOKUP($A143,KALPit!$A$10:$AY$1193,BI$9,FALSE)-Q143)</f>
        <v>#N/A</v>
      </c>
      <c r="BJ143" s="340" t="e">
        <f>IF(R143="-","-",VLOOKUP($A143,KALPit!$A$10:$AY$1193,BJ$9,FALSE)-R143)</f>
        <v>#N/A</v>
      </c>
      <c r="BK143" s="340" t="e">
        <f>IF(S143="-","-",VLOOKUP($A143,KALPit!$A$10:$AY$1193,BK$9,FALSE)-S143)</f>
        <v>#N/A</v>
      </c>
      <c r="BL143" s="340" t="e">
        <f>IF(T143="-","-",VLOOKUP($A143,KALPit!$A$10:$AY$1193,BL$9,FALSE)-T143)</f>
        <v>#N/A</v>
      </c>
      <c r="BM143" s="340" t="e">
        <f>IF(U143="-","-",VLOOKUP($A143,KALPit!$A$10:$AY$1193,BM$9,FALSE)-U143)</f>
        <v>#N/A</v>
      </c>
      <c r="BN143" s="340" t="e">
        <f>IF(V143="-","-",VLOOKUP($A143,KALPit!$A$10:$AY$1193,BN$9,FALSE)-V143)</f>
        <v>#N/A</v>
      </c>
      <c r="BO143" s="340" t="e">
        <f>IF(W143="-","-",VLOOKUP($A143,KALPit!$A$10:$AY$1193,BO$9,FALSE)-W143)</f>
        <v>#N/A</v>
      </c>
      <c r="BP143" s="340" t="e">
        <f>IF(X143="-","-",VLOOKUP($A143,KALPit!$A$10:$AY$1193,BP$9,FALSE)-X143)</f>
        <v>#N/A</v>
      </c>
      <c r="BQ143" s="340" t="str">
        <f>IF(Y143="-","-",VLOOKUP($A143,KALPit!$A$10:$AY$1193,BQ$9,FALSE)-Y143)</f>
        <v>-</v>
      </c>
      <c r="BR143" s="340" t="str">
        <f>IF(Z143="-","-",VLOOKUP($A143,KALPit!$A$10:$AY$1193,BR$9,FALSE)-Z143)</f>
        <v>-</v>
      </c>
      <c r="BS143" s="340" t="str">
        <f>IF(AA143="-","-",VLOOKUP($A143,KALPit!$A$10:$AY$1193,BS$9,FALSE)-AA143)</f>
        <v>-</v>
      </c>
      <c r="BT143" s="340" t="str">
        <f>IF(AB143="-","-",VLOOKUP($A143,KALPit!$A$10:$AY$1193,BT$9,FALSE)-AB143)</f>
        <v>-</v>
      </c>
      <c r="BU143" s="340" t="str">
        <f>IF(AC143="-","-",VLOOKUP($A143,KALPit!$A$10:$AY$1193,BU$9,FALSE)-AC143)</f>
        <v>-</v>
      </c>
      <c r="BV143" s="340" t="str">
        <f>IF(AD143="-","-",VLOOKUP($A143,KALPit!$A$10:$AY$1193,BV$9,FALSE)-AD143)</f>
        <v>-</v>
      </c>
      <c r="BW143" s="340" t="str">
        <f>IF(AE143="-","-",VLOOKUP($A143,KALPit!$A$10:$AY$1193,BW$9,FALSE)-AE143)</f>
        <v>-</v>
      </c>
      <c r="BX143" s="340" t="str">
        <f>IF(AF143="-","-",VLOOKUP($A143,KALPit!$A$10:$AY$1193,BX$9,FALSE)-AF143)</f>
        <v>-</v>
      </c>
      <c r="BY143" s="340" t="str">
        <f>IF(AG143="-","-",VLOOKUP($A143,KALPit!$A$10:$AY$1193,BY$9,FALSE)-AG143)</f>
        <v>-</v>
      </c>
      <c r="BZ143" s="340" t="str">
        <f>IF(AH143="-","-",VLOOKUP($A143,KALPit!$A$10:$AY$1193,BZ$9,FALSE)-AH143)</f>
        <v>-</v>
      </c>
      <c r="CA143" s="340" t="str">
        <f>IF(AI143="-","-",VLOOKUP($A143,KALPit!$A$10:$AY$1193,CA$9,FALSE)-AI143)</f>
        <v>-</v>
      </c>
      <c r="CB143" s="340" t="str">
        <f>IF(AJ143="-","-",VLOOKUP($A143,KALPit!$A$10:$AY$1193,CB$9,FALSE)-AJ143)</f>
        <v>-</v>
      </c>
      <c r="CC143" s="340" t="str">
        <f>IF(AK143="-","-",VLOOKUP($A143,KALPit!$A$10:$AY$1193,CC$9,FALSE)-AK143)</f>
        <v>-</v>
      </c>
      <c r="CD143" s="340" t="str">
        <f>IF(AL143="-","-",VLOOKUP($A143,KALPit!$A$10:$AY$1193,CD$9,FALSE)-AL143)</f>
        <v>-</v>
      </c>
      <c r="CE143" s="340" t="str">
        <f>IF(AM143="-","-",VLOOKUP($A143,KALPit!$A$10:$AY$1193,CE$9,FALSE)-AM143)</f>
        <v>-</v>
      </c>
      <c r="CF143" s="340" t="str">
        <f>IF(AN143="-","-",VLOOKUP($A143,KALPit!$A$10:$AY$1193,CF$9,FALSE)-AN143)</f>
        <v>-</v>
      </c>
      <c r="CG143" s="340" t="str">
        <f>IF(AO143="-","-",VLOOKUP($A143,KALPit!$A$10:$AY$1193,CG$9,FALSE)-AO143)</f>
        <v>-</v>
      </c>
      <c r="CH143" s="340" t="str">
        <f>IF(AP143="-","-",VLOOKUP($A143,KALPit!$A$10:$AY$1193,CH$9,FALSE)-AP143)</f>
        <v>-</v>
      </c>
      <c r="CI143" s="340" t="str">
        <f>IF(AQ143="-","-",VLOOKUP($A143,KALPit!$A$10:$AY$1193,CI$9,FALSE)-AQ143)</f>
        <v>-</v>
      </c>
      <c r="CJ143" s="340" t="str">
        <f>IF(AR143="-","-",VLOOKUP($A143,KALPit!$A$10:$AY$1193,CJ$9,FALSE)-AR143)</f>
        <v>-</v>
      </c>
      <c r="CK143" s="340" t="str">
        <f>IF(AS143="-","-",VLOOKUP($A143,KALPit!$A$10:$AY$1193,CK$9,FALSE)-AS143)</f>
        <v>-</v>
      </c>
      <c r="CL143" s="340" t="str">
        <f>IF(AT143="-","-",VLOOKUP($A143,KALPit!$A$10:$AY$1193,CL$9,FALSE)-AT143)</f>
        <v>-</v>
      </c>
      <c r="CM143" s="339" t="e">
        <f t="shared" si="57"/>
        <v>#N/A</v>
      </c>
    </row>
    <row r="144" spans="1:91" x14ac:dyDescent="0.25">
      <c r="A144" s="339" t="str">
        <f t="shared" si="58"/>
        <v>Carlos Luna</v>
      </c>
      <c r="B144" s="339"/>
      <c r="C144" s="339"/>
      <c r="D144" s="339" t="str">
        <f t="shared" si="59"/>
        <v>K</v>
      </c>
      <c r="E144" t="s">
        <v>84</v>
      </c>
      <c r="F144" t="s">
        <v>592</v>
      </c>
      <c r="G144" s="339" t="s">
        <v>628</v>
      </c>
      <c r="H144" t="s">
        <v>531</v>
      </c>
      <c r="I144" t="s">
        <v>295</v>
      </c>
      <c r="J144" s="3">
        <v>22</v>
      </c>
      <c r="K144" t="s">
        <v>94</v>
      </c>
      <c r="L144" t="s">
        <v>94</v>
      </c>
      <c r="M144" t="s">
        <v>40</v>
      </c>
      <c r="N144" s="3" t="s">
        <v>40</v>
      </c>
      <c r="O144" t="s">
        <v>214</v>
      </c>
      <c r="P144" t="s">
        <v>214</v>
      </c>
      <c r="Q144" s="3">
        <v>1</v>
      </c>
      <c r="R144">
        <v>1</v>
      </c>
      <c r="S144">
        <v>1</v>
      </c>
      <c r="T144" s="3">
        <v>1</v>
      </c>
      <c r="U144">
        <v>1</v>
      </c>
      <c r="V144">
        <v>2</v>
      </c>
      <c r="W144">
        <v>1</v>
      </c>
      <c r="X144">
        <v>1</v>
      </c>
      <c r="Y144" t="s">
        <v>35</v>
      </c>
      <c r="Z144" t="s">
        <v>35</v>
      </c>
      <c r="AA144" t="s">
        <v>35</v>
      </c>
      <c r="AB144" t="s">
        <v>35</v>
      </c>
      <c r="AC144" t="s">
        <v>35</v>
      </c>
      <c r="AD144" t="s">
        <v>35</v>
      </c>
      <c r="AE144" t="s">
        <v>35</v>
      </c>
      <c r="AF144" t="s">
        <v>35</v>
      </c>
      <c r="AG144" t="s">
        <v>35</v>
      </c>
      <c r="AH144" t="s">
        <v>35</v>
      </c>
      <c r="AI144" t="s">
        <v>35</v>
      </c>
      <c r="AJ144" t="s">
        <v>35</v>
      </c>
      <c r="AK144" t="s">
        <v>35</v>
      </c>
      <c r="AL144" t="s">
        <v>35</v>
      </c>
      <c r="AM144" t="s">
        <v>35</v>
      </c>
      <c r="AN144" t="s">
        <v>35</v>
      </c>
      <c r="AO144" t="s">
        <v>35</v>
      </c>
      <c r="AP144" t="s">
        <v>35</v>
      </c>
      <c r="AQ144" t="s">
        <v>35</v>
      </c>
      <c r="AR144" s="3" t="s">
        <v>35</v>
      </c>
      <c r="AS144" t="s">
        <v>35</v>
      </c>
      <c r="AT144" t="s">
        <v>35</v>
      </c>
      <c r="AU144" s="3" t="s">
        <v>832</v>
      </c>
      <c r="AV144">
        <v>1</v>
      </c>
      <c r="AW144" s="3" t="s">
        <v>50</v>
      </c>
      <c r="AX144" t="s">
        <v>35</v>
      </c>
      <c r="AY144" s="5" t="s">
        <v>38</v>
      </c>
      <c r="AZ144" s="6">
        <f t="shared" si="48"/>
        <v>1.25</v>
      </c>
      <c r="BA144" s="9" t="str">
        <f t="shared" si="49"/>
        <v>Minors</v>
      </c>
      <c r="BB144" s="9">
        <f t="shared" si="50"/>
        <v>1.5833333333333333</v>
      </c>
      <c r="BC144" s="9" t="str">
        <f t="shared" si="51"/>
        <v>Minors</v>
      </c>
      <c r="BD144" s="9">
        <f t="shared" si="52"/>
        <v>1.5833333333333333</v>
      </c>
      <c r="BE144" s="9" t="str">
        <f t="shared" si="53"/>
        <v>Minors</v>
      </c>
      <c r="BF144" s="77">
        <f t="shared" si="54"/>
        <v>1</v>
      </c>
      <c r="BG144" s="76">
        <f t="shared" si="55"/>
        <v>0</v>
      </c>
      <c r="BH144" s="339" t="str">
        <f t="shared" si="56"/>
        <v/>
      </c>
      <c r="BI144" s="340" t="e">
        <f>IF(Q144="-","-",VLOOKUP($A144,KALPit!$A$10:$AY$1193,BI$9,FALSE)-Q144)</f>
        <v>#N/A</v>
      </c>
      <c r="BJ144" s="340" t="e">
        <f>IF(R144="-","-",VLOOKUP($A144,KALPit!$A$10:$AY$1193,BJ$9,FALSE)-R144)</f>
        <v>#N/A</v>
      </c>
      <c r="BK144" s="340" t="e">
        <f>IF(S144="-","-",VLOOKUP($A144,KALPit!$A$10:$AY$1193,BK$9,FALSE)-S144)</f>
        <v>#N/A</v>
      </c>
      <c r="BL144" s="340" t="e">
        <f>IF(T144="-","-",VLOOKUP($A144,KALPit!$A$10:$AY$1193,BL$9,FALSE)-T144)</f>
        <v>#N/A</v>
      </c>
      <c r="BM144" s="340" t="e">
        <f>IF(U144="-","-",VLOOKUP($A144,KALPit!$A$10:$AY$1193,BM$9,FALSE)-U144)</f>
        <v>#N/A</v>
      </c>
      <c r="BN144" s="340" t="e">
        <f>IF(V144="-","-",VLOOKUP($A144,KALPit!$A$10:$AY$1193,BN$9,FALSE)-V144)</f>
        <v>#N/A</v>
      </c>
      <c r="BO144" s="340" t="e">
        <f>IF(W144="-","-",VLOOKUP($A144,KALPit!$A$10:$AY$1193,BO$9,FALSE)-W144)</f>
        <v>#N/A</v>
      </c>
      <c r="BP144" s="340" t="e">
        <f>IF(X144="-","-",VLOOKUP($A144,KALPit!$A$10:$AY$1193,BP$9,FALSE)-X144)</f>
        <v>#N/A</v>
      </c>
      <c r="BQ144" s="340" t="str">
        <f>IF(Y144="-","-",VLOOKUP($A144,KALPit!$A$10:$AY$1193,BQ$9,FALSE)-Y144)</f>
        <v>-</v>
      </c>
      <c r="BR144" s="340" t="str">
        <f>IF(Z144="-","-",VLOOKUP($A144,KALPit!$A$10:$AY$1193,BR$9,FALSE)-Z144)</f>
        <v>-</v>
      </c>
      <c r="BS144" s="340" t="str">
        <f>IF(AA144="-","-",VLOOKUP($A144,KALPit!$A$10:$AY$1193,BS$9,FALSE)-AA144)</f>
        <v>-</v>
      </c>
      <c r="BT144" s="340" t="str">
        <f>IF(AB144="-","-",VLOOKUP($A144,KALPit!$A$10:$AY$1193,BT$9,FALSE)-AB144)</f>
        <v>-</v>
      </c>
      <c r="BU144" s="340" t="str">
        <f>IF(AC144="-","-",VLOOKUP($A144,KALPit!$A$10:$AY$1193,BU$9,FALSE)-AC144)</f>
        <v>-</v>
      </c>
      <c r="BV144" s="340" t="str">
        <f>IF(AD144="-","-",VLOOKUP($A144,KALPit!$A$10:$AY$1193,BV$9,FALSE)-AD144)</f>
        <v>-</v>
      </c>
      <c r="BW144" s="340" t="str">
        <f>IF(AE144="-","-",VLOOKUP($A144,KALPit!$A$10:$AY$1193,BW$9,FALSE)-AE144)</f>
        <v>-</v>
      </c>
      <c r="BX144" s="340" t="str">
        <f>IF(AF144="-","-",VLOOKUP($A144,KALPit!$A$10:$AY$1193,BX$9,FALSE)-AF144)</f>
        <v>-</v>
      </c>
      <c r="BY144" s="340" t="str">
        <f>IF(AG144="-","-",VLOOKUP($A144,KALPit!$A$10:$AY$1193,BY$9,FALSE)-AG144)</f>
        <v>-</v>
      </c>
      <c r="BZ144" s="340" t="str">
        <f>IF(AH144="-","-",VLOOKUP($A144,KALPit!$A$10:$AY$1193,BZ$9,FALSE)-AH144)</f>
        <v>-</v>
      </c>
      <c r="CA144" s="340" t="str">
        <f>IF(AI144="-","-",VLOOKUP($A144,KALPit!$A$10:$AY$1193,CA$9,FALSE)-AI144)</f>
        <v>-</v>
      </c>
      <c r="CB144" s="340" t="str">
        <f>IF(AJ144="-","-",VLOOKUP($A144,KALPit!$A$10:$AY$1193,CB$9,FALSE)-AJ144)</f>
        <v>-</v>
      </c>
      <c r="CC144" s="340" t="str">
        <f>IF(AK144="-","-",VLOOKUP($A144,KALPit!$A$10:$AY$1193,CC$9,FALSE)-AK144)</f>
        <v>-</v>
      </c>
      <c r="CD144" s="340" t="str">
        <f>IF(AL144="-","-",VLOOKUP($A144,KALPit!$A$10:$AY$1193,CD$9,FALSE)-AL144)</f>
        <v>-</v>
      </c>
      <c r="CE144" s="340" t="str">
        <f>IF(AM144="-","-",VLOOKUP($A144,KALPit!$A$10:$AY$1193,CE$9,FALSE)-AM144)</f>
        <v>-</v>
      </c>
      <c r="CF144" s="340" t="str">
        <f>IF(AN144="-","-",VLOOKUP($A144,KALPit!$A$10:$AY$1193,CF$9,FALSE)-AN144)</f>
        <v>-</v>
      </c>
      <c r="CG144" s="340" t="str">
        <f>IF(AO144="-","-",VLOOKUP($A144,KALPit!$A$10:$AY$1193,CG$9,FALSE)-AO144)</f>
        <v>-</v>
      </c>
      <c r="CH144" s="340" t="str">
        <f>IF(AP144="-","-",VLOOKUP($A144,KALPit!$A$10:$AY$1193,CH$9,FALSE)-AP144)</f>
        <v>-</v>
      </c>
      <c r="CI144" s="340" t="str">
        <f>IF(AQ144="-","-",VLOOKUP($A144,KALPit!$A$10:$AY$1193,CI$9,FALSE)-AQ144)</f>
        <v>-</v>
      </c>
      <c r="CJ144" s="340" t="str">
        <f>IF(AR144="-","-",VLOOKUP($A144,KALPit!$A$10:$AY$1193,CJ$9,FALSE)-AR144)</f>
        <v>-</v>
      </c>
      <c r="CK144" s="340" t="str">
        <f>IF(AS144="-","-",VLOOKUP($A144,KALPit!$A$10:$AY$1193,CK$9,FALSE)-AS144)</f>
        <v>-</v>
      </c>
      <c r="CL144" s="340" t="str">
        <f>IF(AT144="-","-",VLOOKUP($A144,KALPit!$A$10:$AY$1193,CL$9,FALSE)-AT144)</f>
        <v>-</v>
      </c>
      <c r="CM144" s="339" t="e">
        <f t="shared" si="57"/>
        <v>#N/A</v>
      </c>
    </row>
    <row r="145" spans="1:91" x14ac:dyDescent="0.25">
      <c r="A145" s="339" t="str">
        <f t="shared" si="58"/>
        <v>Ross MacBradden</v>
      </c>
      <c r="B145" s="339"/>
      <c r="C145" s="339"/>
      <c r="D145" s="339" t="str">
        <f t="shared" si="59"/>
        <v>K</v>
      </c>
      <c r="E145" t="s">
        <v>88</v>
      </c>
      <c r="F145" t="s">
        <v>629</v>
      </c>
      <c r="G145" s="339" t="s">
        <v>630</v>
      </c>
      <c r="H145" t="s">
        <v>531</v>
      </c>
      <c r="I145" t="s">
        <v>295</v>
      </c>
      <c r="J145" s="3">
        <v>22</v>
      </c>
      <c r="K145" t="s">
        <v>94</v>
      </c>
      <c r="L145" t="s">
        <v>94</v>
      </c>
      <c r="M145" t="s">
        <v>40</v>
      </c>
      <c r="N145" s="3" t="s">
        <v>40</v>
      </c>
      <c r="O145" t="s">
        <v>214</v>
      </c>
      <c r="P145" t="s">
        <v>214</v>
      </c>
      <c r="Q145" s="3">
        <v>1</v>
      </c>
      <c r="R145">
        <v>1</v>
      </c>
      <c r="S145">
        <v>1</v>
      </c>
      <c r="T145" s="3">
        <v>1</v>
      </c>
      <c r="U145">
        <v>2</v>
      </c>
      <c r="V145">
        <v>1</v>
      </c>
      <c r="W145">
        <v>1</v>
      </c>
      <c r="X145">
        <v>1</v>
      </c>
      <c r="Y145" t="s">
        <v>35</v>
      </c>
      <c r="Z145" t="s">
        <v>35</v>
      </c>
      <c r="AA145" t="s">
        <v>35</v>
      </c>
      <c r="AB145" t="s">
        <v>35</v>
      </c>
      <c r="AC145" t="s">
        <v>35</v>
      </c>
      <c r="AD145" t="s">
        <v>35</v>
      </c>
      <c r="AE145" t="s">
        <v>35</v>
      </c>
      <c r="AF145" t="s">
        <v>35</v>
      </c>
      <c r="AG145" t="s">
        <v>35</v>
      </c>
      <c r="AH145" t="s">
        <v>35</v>
      </c>
      <c r="AI145" t="s">
        <v>35</v>
      </c>
      <c r="AJ145" t="s">
        <v>35</v>
      </c>
      <c r="AK145" t="s">
        <v>35</v>
      </c>
      <c r="AL145" t="s">
        <v>35</v>
      </c>
      <c r="AM145" t="s">
        <v>35</v>
      </c>
      <c r="AN145" t="s">
        <v>35</v>
      </c>
      <c r="AO145" t="s">
        <v>35</v>
      </c>
      <c r="AP145" t="s">
        <v>35</v>
      </c>
      <c r="AQ145" t="s">
        <v>35</v>
      </c>
      <c r="AR145" s="3" t="s">
        <v>35</v>
      </c>
      <c r="AS145" t="s">
        <v>35</v>
      </c>
      <c r="AT145" t="s">
        <v>35</v>
      </c>
      <c r="AU145" s="3" t="s">
        <v>832</v>
      </c>
      <c r="AV145">
        <v>1</v>
      </c>
      <c r="AW145" s="3" t="s">
        <v>50</v>
      </c>
      <c r="AX145" t="s">
        <v>35</v>
      </c>
      <c r="AY145" s="5" t="s">
        <v>38</v>
      </c>
      <c r="AZ145" s="6">
        <f t="shared" si="48"/>
        <v>1.25</v>
      </c>
      <c r="BA145" s="9" t="str">
        <f t="shared" si="49"/>
        <v>Minors</v>
      </c>
      <c r="BB145" s="9">
        <f t="shared" si="50"/>
        <v>1.5833333333333333</v>
      </c>
      <c r="BC145" s="9" t="str">
        <f t="shared" si="51"/>
        <v>Minors</v>
      </c>
      <c r="BD145" s="9">
        <f t="shared" si="52"/>
        <v>1.5833333333333333</v>
      </c>
      <c r="BE145" s="9" t="str">
        <f t="shared" si="53"/>
        <v>Minors</v>
      </c>
      <c r="BF145" s="77">
        <f t="shared" si="54"/>
        <v>1</v>
      </c>
      <c r="BG145" s="76">
        <f t="shared" si="55"/>
        <v>0</v>
      </c>
      <c r="BH145" s="339" t="str">
        <f t="shared" si="56"/>
        <v/>
      </c>
      <c r="BI145" s="340" t="e">
        <f>IF(Q145="-","-",VLOOKUP($A145,KALPit!$A$10:$AY$1193,BI$9,FALSE)-Q145)</f>
        <v>#N/A</v>
      </c>
      <c r="BJ145" s="340" t="e">
        <f>IF(R145="-","-",VLOOKUP($A145,KALPit!$A$10:$AY$1193,BJ$9,FALSE)-R145)</f>
        <v>#N/A</v>
      </c>
      <c r="BK145" s="340" t="e">
        <f>IF(S145="-","-",VLOOKUP($A145,KALPit!$A$10:$AY$1193,BK$9,FALSE)-S145)</f>
        <v>#N/A</v>
      </c>
      <c r="BL145" s="340" t="e">
        <f>IF(T145="-","-",VLOOKUP($A145,KALPit!$A$10:$AY$1193,BL$9,FALSE)-T145)</f>
        <v>#N/A</v>
      </c>
      <c r="BM145" s="340" t="e">
        <f>IF(U145="-","-",VLOOKUP($A145,KALPit!$A$10:$AY$1193,BM$9,FALSE)-U145)</f>
        <v>#N/A</v>
      </c>
      <c r="BN145" s="340" t="e">
        <f>IF(V145="-","-",VLOOKUP($A145,KALPit!$A$10:$AY$1193,BN$9,FALSE)-V145)</f>
        <v>#N/A</v>
      </c>
      <c r="BO145" s="340" t="e">
        <f>IF(W145="-","-",VLOOKUP($A145,KALPit!$A$10:$AY$1193,BO$9,FALSE)-W145)</f>
        <v>#N/A</v>
      </c>
      <c r="BP145" s="340" t="e">
        <f>IF(X145="-","-",VLOOKUP($A145,KALPit!$A$10:$AY$1193,BP$9,FALSE)-X145)</f>
        <v>#N/A</v>
      </c>
      <c r="BQ145" s="340" t="str">
        <f>IF(Y145="-","-",VLOOKUP($A145,KALPit!$A$10:$AY$1193,BQ$9,FALSE)-Y145)</f>
        <v>-</v>
      </c>
      <c r="BR145" s="340" t="str">
        <f>IF(Z145="-","-",VLOOKUP($A145,KALPit!$A$10:$AY$1193,BR$9,FALSE)-Z145)</f>
        <v>-</v>
      </c>
      <c r="BS145" s="340" t="str">
        <f>IF(AA145="-","-",VLOOKUP($A145,KALPit!$A$10:$AY$1193,BS$9,FALSE)-AA145)</f>
        <v>-</v>
      </c>
      <c r="BT145" s="340" t="str">
        <f>IF(AB145="-","-",VLOOKUP($A145,KALPit!$A$10:$AY$1193,BT$9,FALSE)-AB145)</f>
        <v>-</v>
      </c>
      <c r="BU145" s="340" t="str">
        <f>IF(AC145="-","-",VLOOKUP($A145,KALPit!$A$10:$AY$1193,BU$9,FALSE)-AC145)</f>
        <v>-</v>
      </c>
      <c r="BV145" s="340" t="str">
        <f>IF(AD145="-","-",VLOOKUP($A145,KALPit!$A$10:$AY$1193,BV$9,FALSE)-AD145)</f>
        <v>-</v>
      </c>
      <c r="BW145" s="340" t="str">
        <f>IF(AE145="-","-",VLOOKUP($A145,KALPit!$A$10:$AY$1193,BW$9,FALSE)-AE145)</f>
        <v>-</v>
      </c>
      <c r="BX145" s="340" t="str">
        <f>IF(AF145="-","-",VLOOKUP($A145,KALPit!$A$10:$AY$1193,BX$9,FALSE)-AF145)</f>
        <v>-</v>
      </c>
      <c r="BY145" s="340" t="str">
        <f>IF(AG145="-","-",VLOOKUP($A145,KALPit!$A$10:$AY$1193,BY$9,FALSE)-AG145)</f>
        <v>-</v>
      </c>
      <c r="BZ145" s="340" t="str">
        <f>IF(AH145="-","-",VLOOKUP($A145,KALPit!$A$10:$AY$1193,BZ$9,FALSE)-AH145)</f>
        <v>-</v>
      </c>
      <c r="CA145" s="340" t="str">
        <f>IF(AI145="-","-",VLOOKUP($A145,KALPit!$A$10:$AY$1193,CA$9,FALSE)-AI145)</f>
        <v>-</v>
      </c>
      <c r="CB145" s="340" t="str">
        <f>IF(AJ145="-","-",VLOOKUP($A145,KALPit!$A$10:$AY$1193,CB$9,FALSE)-AJ145)</f>
        <v>-</v>
      </c>
      <c r="CC145" s="340" t="str">
        <f>IF(AK145="-","-",VLOOKUP($A145,KALPit!$A$10:$AY$1193,CC$9,FALSE)-AK145)</f>
        <v>-</v>
      </c>
      <c r="CD145" s="340" t="str">
        <f>IF(AL145="-","-",VLOOKUP($A145,KALPit!$A$10:$AY$1193,CD$9,FALSE)-AL145)</f>
        <v>-</v>
      </c>
      <c r="CE145" s="340" t="str">
        <f>IF(AM145="-","-",VLOOKUP($A145,KALPit!$A$10:$AY$1193,CE$9,FALSE)-AM145)</f>
        <v>-</v>
      </c>
      <c r="CF145" s="340" t="str">
        <f>IF(AN145="-","-",VLOOKUP($A145,KALPit!$A$10:$AY$1193,CF$9,FALSE)-AN145)</f>
        <v>-</v>
      </c>
      <c r="CG145" s="340" t="str">
        <f>IF(AO145="-","-",VLOOKUP($A145,KALPit!$A$10:$AY$1193,CG$9,FALSE)-AO145)</f>
        <v>-</v>
      </c>
      <c r="CH145" s="340" t="str">
        <f>IF(AP145="-","-",VLOOKUP($A145,KALPit!$A$10:$AY$1193,CH$9,FALSE)-AP145)</f>
        <v>-</v>
      </c>
      <c r="CI145" s="340" t="str">
        <f>IF(AQ145="-","-",VLOOKUP($A145,KALPit!$A$10:$AY$1193,CI$9,FALSE)-AQ145)</f>
        <v>-</v>
      </c>
      <c r="CJ145" s="340" t="str">
        <f>IF(AR145="-","-",VLOOKUP($A145,KALPit!$A$10:$AY$1193,CJ$9,FALSE)-AR145)</f>
        <v>-</v>
      </c>
      <c r="CK145" s="340" t="str">
        <f>IF(AS145="-","-",VLOOKUP($A145,KALPit!$A$10:$AY$1193,CK$9,FALSE)-AS145)</f>
        <v>-</v>
      </c>
      <c r="CL145" s="340" t="str">
        <f>IF(AT145="-","-",VLOOKUP($A145,KALPit!$A$10:$AY$1193,CL$9,FALSE)-AT145)</f>
        <v>-</v>
      </c>
      <c r="CM145" s="339" t="e">
        <f t="shared" si="57"/>
        <v>#N/A</v>
      </c>
    </row>
    <row r="146" spans="1:91" x14ac:dyDescent="0.25">
      <c r="A146" s="339" t="str">
        <f t="shared" si="58"/>
        <v>Ed Madore</v>
      </c>
      <c r="B146" s="339"/>
      <c r="C146" s="339"/>
      <c r="D146" s="339" t="str">
        <f t="shared" si="59"/>
        <v>K</v>
      </c>
      <c r="E146" t="s">
        <v>87</v>
      </c>
      <c r="F146" t="s">
        <v>601</v>
      </c>
      <c r="G146" s="339" t="s">
        <v>633</v>
      </c>
      <c r="H146" t="s">
        <v>533</v>
      </c>
      <c r="I146" t="s">
        <v>199</v>
      </c>
      <c r="J146" s="3">
        <v>24</v>
      </c>
      <c r="K146" t="s">
        <v>94</v>
      </c>
      <c r="L146" t="s">
        <v>94</v>
      </c>
      <c r="M146" t="s">
        <v>40</v>
      </c>
      <c r="N146" s="3" t="s">
        <v>36</v>
      </c>
      <c r="O146" t="s">
        <v>213</v>
      </c>
      <c r="P146" t="s">
        <v>214</v>
      </c>
      <c r="Q146" s="3">
        <v>1</v>
      </c>
      <c r="R146">
        <v>1</v>
      </c>
      <c r="S146">
        <v>1</v>
      </c>
      <c r="T146" s="3">
        <v>1</v>
      </c>
      <c r="U146">
        <v>1</v>
      </c>
      <c r="V146">
        <v>1</v>
      </c>
      <c r="W146">
        <v>1</v>
      </c>
      <c r="X146">
        <v>1</v>
      </c>
      <c r="Y146" t="s">
        <v>35</v>
      </c>
      <c r="Z146" t="s">
        <v>35</v>
      </c>
      <c r="AA146" t="s">
        <v>35</v>
      </c>
      <c r="AB146" t="s">
        <v>35</v>
      </c>
      <c r="AC146" t="s">
        <v>35</v>
      </c>
      <c r="AD146" t="s">
        <v>35</v>
      </c>
      <c r="AE146" t="s">
        <v>35</v>
      </c>
      <c r="AF146" t="s">
        <v>35</v>
      </c>
      <c r="AG146" t="s">
        <v>35</v>
      </c>
      <c r="AH146" t="s">
        <v>35</v>
      </c>
      <c r="AI146" t="s">
        <v>35</v>
      </c>
      <c r="AJ146" t="s">
        <v>35</v>
      </c>
      <c r="AK146" t="s">
        <v>35</v>
      </c>
      <c r="AL146" t="s">
        <v>35</v>
      </c>
      <c r="AM146" t="s">
        <v>35</v>
      </c>
      <c r="AN146" t="s">
        <v>35</v>
      </c>
      <c r="AO146" t="s">
        <v>35</v>
      </c>
      <c r="AP146" t="s">
        <v>35</v>
      </c>
      <c r="AQ146" t="s">
        <v>35</v>
      </c>
      <c r="AR146" s="3" t="s">
        <v>35</v>
      </c>
      <c r="AS146" t="s">
        <v>35</v>
      </c>
      <c r="AT146" t="s">
        <v>35</v>
      </c>
      <c r="AU146" s="3" t="s">
        <v>832</v>
      </c>
      <c r="AV146">
        <v>1</v>
      </c>
      <c r="AW146" s="3" t="s">
        <v>50</v>
      </c>
      <c r="AX146" t="s">
        <v>35</v>
      </c>
      <c r="AY146" s="5">
        <v>0</v>
      </c>
      <c r="AZ146" s="6">
        <f t="shared" si="48"/>
        <v>1.25</v>
      </c>
      <c r="BA146" s="9" t="str">
        <f t="shared" si="49"/>
        <v>Minors</v>
      </c>
      <c r="BB146" s="9">
        <f t="shared" si="50"/>
        <v>1.25</v>
      </c>
      <c r="BC146" s="9" t="str">
        <f t="shared" si="51"/>
        <v>Minors</v>
      </c>
      <c r="BD146" s="9">
        <f t="shared" si="52"/>
        <v>1.25</v>
      </c>
      <c r="BE146" s="9" t="str">
        <f t="shared" si="53"/>
        <v>Minors</v>
      </c>
      <c r="BF146" s="77">
        <f t="shared" si="54"/>
        <v>1</v>
      </c>
      <c r="BG146" s="76">
        <f t="shared" si="55"/>
        <v>0</v>
      </c>
      <c r="BH146" s="339" t="str">
        <f t="shared" si="56"/>
        <v/>
      </c>
      <c r="BI146" s="340" t="e">
        <f>IF(Q146="-","-",VLOOKUP($A146,KALPit!$A$10:$AY$1193,BI$9,FALSE)-Q146)</f>
        <v>#N/A</v>
      </c>
      <c r="BJ146" s="340" t="e">
        <f>IF(R146="-","-",VLOOKUP($A146,KALPit!$A$10:$AY$1193,BJ$9,FALSE)-R146)</f>
        <v>#N/A</v>
      </c>
      <c r="BK146" s="340" t="e">
        <f>IF(S146="-","-",VLOOKUP($A146,KALPit!$A$10:$AY$1193,BK$9,FALSE)-S146)</f>
        <v>#N/A</v>
      </c>
      <c r="BL146" s="340" t="e">
        <f>IF(T146="-","-",VLOOKUP($A146,KALPit!$A$10:$AY$1193,BL$9,FALSE)-T146)</f>
        <v>#N/A</v>
      </c>
      <c r="BM146" s="340" t="e">
        <f>IF(U146="-","-",VLOOKUP($A146,KALPit!$A$10:$AY$1193,BM$9,FALSE)-U146)</f>
        <v>#N/A</v>
      </c>
      <c r="BN146" s="340" t="e">
        <f>IF(V146="-","-",VLOOKUP($A146,KALPit!$A$10:$AY$1193,BN$9,FALSE)-V146)</f>
        <v>#N/A</v>
      </c>
      <c r="BO146" s="340" t="e">
        <f>IF(W146="-","-",VLOOKUP($A146,KALPit!$A$10:$AY$1193,BO$9,FALSE)-W146)</f>
        <v>#N/A</v>
      </c>
      <c r="BP146" s="340" t="e">
        <f>IF(X146="-","-",VLOOKUP($A146,KALPit!$A$10:$AY$1193,BP$9,FALSE)-X146)</f>
        <v>#N/A</v>
      </c>
      <c r="BQ146" s="340" t="str">
        <f>IF(Y146="-","-",VLOOKUP($A146,KALPit!$A$10:$AY$1193,BQ$9,FALSE)-Y146)</f>
        <v>-</v>
      </c>
      <c r="BR146" s="340" t="str">
        <f>IF(Z146="-","-",VLOOKUP($A146,KALPit!$A$10:$AY$1193,BR$9,FALSE)-Z146)</f>
        <v>-</v>
      </c>
      <c r="BS146" s="340" t="str">
        <f>IF(AA146="-","-",VLOOKUP($A146,KALPit!$A$10:$AY$1193,BS$9,FALSE)-AA146)</f>
        <v>-</v>
      </c>
      <c r="BT146" s="340" t="str">
        <f>IF(AB146="-","-",VLOOKUP($A146,KALPit!$A$10:$AY$1193,BT$9,FALSE)-AB146)</f>
        <v>-</v>
      </c>
      <c r="BU146" s="340" t="str">
        <f>IF(AC146="-","-",VLOOKUP($A146,KALPit!$A$10:$AY$1193,BU$9,FALSE)-AC146)</f>
        <v>-</v>
      </c>
      <c r="BV146" s="340" t="str">
        <f>IF(AD146="-","-",VLOOKUP($A146,KALPit!$A$10:$AY$1193,BV$9,FALSE)-AD146)</f>
        <v>-</v>
      </c>
      <c r="BW146" s="340" t="str">
        <f>IF(AE146="-","-",VLOOKUP($A146,KALPit!$A$10:$AY$1193,BW$9,FALSE)-AE146)</f>
        <v>-</v>
      </c>
      <c r="BX146" s="340" t="str">
        <f>IF(AF146="-","-",VLOOKUP($A146,KALPit!$A$10:$AY$1193,BX$9,FALSE)-AF146)</f>
        <v>-</v>
      </c>
      <c r="BY146" s="340" t="str">
        <f>IF(AG146="-","-",VLOOKUP($A146,KALPit!$A$10:$AY$1193,BY$9,FALSE)-AG146)</f>
        <v>-</v>
      </c>
      <c r="BZ146" s="340" t="str">
        <f>IF(AH146="-","-",VLOOKUP($A146,KALPit!$A$10:$AY$1193,BZ$9,FALSE)-AH146)</f>
        <v>-</v>
      </c>
      <c r="CA146" s="340" t="str">
        <f>IF(AI146="-","-",VLOOKUP($A146,KALPit!$A$10:$AY$1193,CA$9,FALSE)-AI146)</f>
        <v>-</v>
      </c>
      <c r="CB146" s="340" t="str">
        <f>IF(AJ146="-","-",VLOOKUP($A146,KALPit!$A$10:$AY$1193,CB$9,FALSE)-AJ146)</f>
        <v>-</v>
      </c>
      <c r="CC146" s="340" t="str">
        <f>IF(AK146="-","-",VLOOKUP($A146,KALPit!$A$10:$AY$1193,CC$9,FALSE)-AK146)</f>
        <v>-</v>
      </c>
      <c r="CD146" s="340" t="str">
        <f>IF(AL146="-","-",VLOOKUP($A146,KALPit!$A$10:$AY$1193,CD$9,FALSE)-AL146)</f>
        <v>-</v>
      </c>
      <c r="CE146" s="340" t="str">
        <f>IF(AM146="-","-",VLOOKUP($A146,KALPit!$A$10:$AY$1193,CE$9,FALSE)-AM146)</f>
        <v>-</v>
      </c>
      <c r="CF146" s="340" t="str">
        <f>IF(AN146="-","-",VLOOKUP($A146,KALPit!$A$10:$AY$1193,CF$9,FALSE)-AN146)</f>
        <v>-</v>
      </c>
      <c r="CG146" s="340" t="str">
        <f>IF(AO146="-","-",VLOOKUP($A146,KALPit!$A$10:$AY$1193,CG$9,FALSE)-AO146)</f>
        <v>-</v>
      </c>
      <c r="CH146" s="340" t="str">
        <f>IF(AP146="-","-",VLOOKUP($A146,KALPit!$A$10:$AY$1193,CH$9,FALSE)-AP146)</f>
        <v>-</v>
      </c>
      <c r="CI146" s="340" t="str">
        <f>IF(AQ146="-","-",VLOOKUP($A146,KALPit!$A$10:$AY$1193,CI$9,FALSE)-AQ146)</f>
        <v>-</v>
      </c>
      <c r="CJ146" s="340" t="str">
        <f>IF(AR146="-","-",VLOOKUP($A146,KALPit!$A$10:$AY$1193,CJ$9,FALSE)-AR146)</f>
        <v>-</v>
      </c>
      <c r="CK146" s="340" t="str">
        <f>IF(AS146="-","-",VLOOKUP($A146,KALPit!$A$10:$AY$1193,CK$9,FALSE)-AS146)</f>
        <v>-</v>
      </c>
      <c r="CL146" s="340" t="str">
        <f>IF(AT146="-","-",VLOOKUP($A146,KALPit!$A$10:$AY$1193,CL$9,FALSE)-AT146)</f>
        <v>-</v>
      </c>
      <c r="CM146" s="339" t="e">
        <f t="shared" si="57"/>
        <v>#N/A</v>
      </c>
    </row>
    <row r="147" spans="1:91" x14ac:dyDescent="0.25">
      <c r="A147" s="339" t="str">
        <f t="shared" si="58"/>
        <v>Juan Manuel</v>
      </c>
      <c r="B147" s="339"/>
      <c r="C147" s="339"/>
      <c r="D147" s="339" t="str">
        <f t="shared" si="59"/>
        <v>K</v>
      </c>
      <c r="E147" t="s">
        <v>90</v>
      </c>
      <c r="F147" t="s">
        <v>466</v>
      </c>
      <c r="G147" s="339" t="s">
        <v>634</v>
      </c>
      <c r="H147" t="s">
        <v>468</v>
      </c>
      <c r="I147" t="s">
        <v>18</v>
      </c>
      <c r="J147" s="3">
        <v>18</v>
      </c>
      <c r="K147" t="s">
        <v>96</v>
      </c>
      <c r="L147" t="s">
        <v>93</v>
      </c>
      <c r="M147" t="s">
        <v>40</v>
      </c>
      <c r="N147" s="3" t="s">
        <v>40</v>
      </c>
      <c r="O147" t="s">
        <v>213</v>
      </c>
      <c r="P147" t="s">
        <v>214</v>
      </c>
      <c r="Q147" s="3">
        <v>1</v>
      </c>
      <c r="R147">
        <v>2</v>
      </c>
      <c r="S147">
        <v>1</v>
      </c>
      <c r="T147" s="3">
        <v>1</v>
      </c>
      <c r="U147">
        <v>2</v>
      </c>
      <c r="V147">
        <v>4</v>
      </c>
      <c r="W147">
        <v>1</v>
      </c>
      <c r="X147">
        <v>2</v>
      </c>
      <c r="Y147" t="s">
        <v>35</v>
      </c>
      <c r="Z147" t="s">
        <v>35</v>
      </c>
      <c r="AA147" t="s">
        <v>35</v>
      </c>
      <c r="AB147" t="s">
        <v>35</v>
      </c>
      <c r="AC147" t="s">
        <v>35</v>
      </c>
      <c r="AD147" t="s">
        <v>35</v>
      </c>
      <c r="AE147" t="s">
        <v>35</v>
      </c>
      <c r="AF147" t="s">
        <v>35</v>
      </c>
      <c r="AG147" t="s">
        <v>35</v>
      </c>
      <c r="AH147" t="s">
        <v>35</v>
      </c>
      <c r="AI147" t="s">
        <v>35</v>
      </c>
      <c r="AJ147" t="s">
        <v>35</v>
      </c>
      <c r="AK147" t="s">
        <v>35</v>
      </c>
      <c r="AL147" t="s">
        <v>35</v>
      </c>
      <c r="AM147" t="s">
        <v>35</v>
      </c>
      <c r="AN147" t="s">
        <v>35</v>
      </c>
      <c r="AO147" t="s">
        <v>35</v>
      </c>
      <c r="AP147" t="s">
        <v>35</v>
      </c>
      <c r="AQ147" t="s">
        <v>35</v>
      </c>
      <c r="AR147" s="3" t="s">
        <v>35</v>
      </c>
      <c r="AS147" t="s">
        <v>35</v>
      </c>
      <c r="AT147" t="s">
        <v>35</v>
      </c>
      <c r="AU147" s="3" t="s">
        <v>832</v>
      </c>
      <c r="AV147">
        <v>1</v>
      </c>
      <c r="AW147" s="3" t="s">
        <v>50</v>
      </c>
      <c r="AX147" t="s">
        <v>35</v>
      </c>
      <c r="AY147" s="5" t="s">
        <v>38</v>
      </c>
      <c r="AZ147" s="6">
        <f t="shared" si="48"/>
        <v>1.5833333333333333</v>
      </c>
      <c r="BA147" s="9" t="str">
        <f t="shared" si="49"/>
        <v>Minors</v>
      </c>
      <c r="BB147" s="9">
        <f t="shared" si="50"/>
        <v>2.5833333333333335</v>
      </c>
      <c r="BC147" s="9" t="str">
        <f t="shared" si="51"/>
        <v>Minors</v>
      </c>
      <c r="BD147" s="9">
        <f t="shared" si="52"/>
        <v>2.5833333333333335</v>
      </c>
      <c r="BE147" s="9" t="str">
        <f t="shared" si="53"/>
        <v>Minors</v>
      </c>
      <c r="BF147" s="77">
        <f t="shared" si="54"/>
        <v>1</v>
      </c>
      <c r="BG147" s="76">
        <f t="shared" si="55"/>
        <v>0</v>
      </c>
      <c r="BH147" s="339" t="str">
        <f t="shared" si="56"/>
        <v/>
      </c>
      <c r="BI147" s="340" t="e">
        <f>IF(Q147="-","-",VLOOKUP($A147,KALPit!$A$10:$AY$1193,BI$9,FALSE)-Q147)</f>
        <v>#N/A</v>
      </c>
      <c r="BJ147" s="340" t="e">
        <f>IF(R147="-","-",VLOOKUP($A147,KALPit!$A$10:$AY$1193,BJ$9,FALSE)-R147)</f>
        <v>#N/A</v>
      </c>
      <c r="BK147" s="340" t="e">
        <f>IF(S147="-","-",VLOOKUP($A147,KALPit!$A$10:$AY$1193,BK$9,FALSE)-S147)</f>
        <v>#N/A</v>
      </c>
      <c r="BL147" s="340" t="e">
        <f>IF(T147="-","-",VLOOKUP($A147,KALPit!$A$10:$AY$1193,BL$9,FALSE)-T147)</f>
        <v>#N/A</v>
      </c>
      <c r="BM147" s="340" t="e">
        <f>IF(U147="-","-",VLOOKUP($A147,KALPit!$A$10:$AY$1193,BM$9,FALSE)-U147)</f>
        <v>#N/A</v>
      </c>
      <c r="BN147" s="340" t="e">
        <f>IF(V147="-","-",VLOOKUP($A147,KALPit!$A$10:$AY$1193,BN$9,FALSE)-V147)</f>
        <v>#N/A</v>
      </c>
      <c r="BO147" s="340" t="e">
        <f>IF(W147="-","-",VLOOKUP($A147,KALPit!$A$10:$AY$1193,BO$9,FALSE)-W147)</f>
        <v>#N/A</v>
      </c>
      <c r="BP147" s="340" t="e">
        <f>IF(X147="-","-",VLOOKUP($A147,KALPit!$A$10:$AY$1193,BP$9,FALSE)-X147)</f>
        <v>#N/A</v>
      </c>
      <c r="BQ147" s="340" t="str">
        <f>IF(Y147="-","-",VLOOKUP($A147,KALPit!$A$10:$AY$1193,BQ$9,FALSE)-Y147)</f>
        <v>-</v>
      </c>
      <c r="BR147" s="340" t="str">
        <f>IF(Z147="-","-",VLOOKUP($A147,KALPit!$A$10:$AY$1193,BR$9,FALSE)-Z147)</f>
        <v>-</v>
      </c>
      <c r="BS147" s="340" t="str">
        <f>IF(AA147="-","-",VLOOKUP($A147,KALPit!$A$10:$AY$1193,BS$9,FALSE)-AA147)</f>
        <v>-</v>
      </c>
      <c r="BT147" s="340" t="str">
        <f>IF(AB147="-","-",VLOOKUP($A147,KALPit!$A$10:$AY$1193,BT$9,FALSE)-AB147)</f>
        <v>-</v>
      </c>
      <c r="BU147" s="340" t="str">
        <f>IF(AC147="-","-",VLOOKUP($A147,KALPit!$A$10:$AY$1193,BU$9,FALSE)-AC147)</f>
        <v>-</v>
      </c>
      <c r="BV147" s="340" t="str">
        <f>IF(AD147="-","-",VLOOKUP($A147,KALPit!$A$10:$AY$1193,BV$9,FALSE)-AD147)</f>
        <v>-</v>
      </c>
      <c r="BW147" s="340" t="str">
        <f>IF(AE147="-","-",VLOOKUP($A147,KALPit!$A$10:$AY$1193,BW$9,FALSE)-AE147)</f>
        <v>-</v>
      </c>
      <c r="BX147" s="340" t="str">
        <f>IF(AF147="-","-",VLOOKUP($A147,KALPit!$A$10:$AY$1193,BX$9,FALSE)-AF147)</f>
        <v>-</v>
      </c>
      <c r="BY147" s="340" t="str">
        <f>IF(AG147="-","-",VLOOKUP($A147,KALPit!$A$10:$AY$1193,BY$9,FALSE)-AG147)</f>
        <v>-</v>
      </c>
      <c r="BZ147" s="340" t="str">
        <f>IF(AH147="-","-",VLOOKUP($A147,KALPit!$A$10:$AY$1193,BZ$9,FALSE)-AH147)</f>
        <v>-</v>
      </c>
      <c r="CA147" s="340" t="str">
        <f>IF(AI147="-","-",VLOOKUP($A147,KALPit!$A$10:$AY$1193,CA$9,FALSE)-AI147)</f>
        <v>-</v>
      </c>
      <c r="CB147" s="340" t="str">
        <f>IF(AJ147="-","-",VLOOKUP($A147,KALPit!$A$10:$AY$1193,CB$9,FALSE)-AJ147)</f>
        <v>-</v>
      </c>
      <c r="CC147" s="340" t="str">
        <f>IF(AK147="-","-",VLOOKUP($A147,KALPit!$A$10:$AY$1193,CC$9,FALSE)-AK147)</f>
        <v>-</v>
      </c>
      <c r="CD147" s="340" t="str">
        <f>IF(AL147="-","-",VLOOKUP($A147,KALPit!$A$10:$AY$1193,CD$9,FALSE)-AL147)</f>
        <v>-</v>
      </c>
      <c r="CE147" s="340" t="str">
        <f>IF(AM147="-","-",VLOOKUP($A147,KALPit!$A$10:$AY$1193,CE$9,FALSE)-AM147)</f>
        <v>-</v>
      </c>
      <c r="CF147" s="340" t="str">
        <f>IF(AN147="-","-",VLOOKUP($A147,KALPit!$A$10:$AY$1193,CF$9,FALSE)-AN147)</f>
        <v>-</v>
      </c>
      <c r="CG147" s="340" t="str">
        <f>IF(AO147="-","-",VLOOKUP($A147,KALPit!$A$10:$AY$1193,CG$9,FALSE)-AO147)</f>
        <v>-</v>
      </c>
      <c r="CH147" s="340" t="str">
        <f>IF(AP147="-","-",VLOOKUP($A147,KALPit!$A$10:$AY$1193,CH$9,FALSE)-AP147)</f>
        <v>-</v>
      </c>
      <c r="CI147" s="340" t="str">
        <f>IF(AQ147="-","-",VLOOKUP($A147,KALPit!$A$10:$AY$1193,CI$9,FALSE)-AQ147)</f>
        <v>-</v>
      </c>
      <c r="CJ147" s="340" t="str">
        <f>IF(AR147="-","-",VLOOKUP($A147,KALPit!$A$10:$AY$1193,CJ$9,FALSE)-AR147)</f>
        <v>-</v>
      </c>
      <c r="CK147" s="340" t="str">
        <f>IF(AS147="-","-",VLOOKUP($A147,KALPit!$A$10:$AY$1193,CK$9,FALSE)-AS147)</f>
        <v>-</v>
      </c>
      <c r="CL147" s="340" t="str">
        <f>IF(AT147="-","-",VLOOKUP($A147,KALPit!$A$10:$AY$1193,CL$9,FALSE)-AT147)</f>
        <v>-</v>
      </c>
      <c r="CM147" s="339" t="e">
        <f t="shared" si="57"/>
        <v>#N/A</v>
      </c>
    </row>
    <row r="148" spans="1:91" x14ac:dyDescent="0.25">
      <c r="A148" s="339" t="str">
        <f t="shared" si="58"/>
        <v>Carlos Martínez</v>
      </c>
      <c r="B148" s="339"/>
      <c r="C148" s="339"/>
      <c r="D148" s="339" t="str">
        <f t="shared" si="59"/>
        <v>K</v>
      </c>
      <c r="E148" t="s">
        <v>84</v>
      </c>
      <c r="F148" t="s">
        <v>592</v>
      </c>
      <c r="G148" s="339" t="s">
        <v>635</v>
      </c>
      <c r="H148" t="s">
        <v>533</v>
      </c>
      <c r="I148" t="s">
        <v>199</v>
      </c>
      <c r="J148" s="3">
        <v>23</v>
      </c>
      <c r="K148" t="s">
        <v>94</v>
      </c>
      <c r="L148" t="s">
        <v>94</v>
      </c>
      <c r="M148" t="s">
        <v>40</v>
      </c>
      <c r="N148" s="3" t="s">
        <v>40</v>
      </c>
      <c r="O148" t="s">
        <v>213</v>
      </c>
      <c r="P148" t="s">
        <v>215</v>
      </c>
      <c r="Q148" s="3">
        <v>1</v>
      </c>
      <c r="R148">
        <v>1</v>
      </c>
      <c r="S148">
        <v>1</v>
      </c>
      <c r="T148" s="3">
        <v>1</v>
      </c>
      <c r="U148">
        <v>1</v>
      </c>
      <c r="V148">
        <v>1</v>
      </c>
      <c r="W148">
        <v>1</v>
      </c>
      <c r="X148">
        <v>1</v>
      </c>
      <c r="Y148" t="s">
        <v>35</v>
      </c>
      <c r="Z148" t="s">
        <v>35</v>
      </c>
      <c r="AA148" t="s">
        <v>35</v>
      </c>
      <c r="AB148" t="s">
        <v>35</v>
      </c>
      <c r="AC148" t="s">
        <v>35</v>
      </c>
      <c r="AD148" t="s">
        <v>35</v>
      </c>
      <c r="AE148" t="s">
        <v>35</v>
      </c>
      <c r="AF148" t="s">
        <v>35</v>
      </c>
      <c r="AG148" t="s">
        <v>35</v>
      </c>
      <c r="AH148" t="s">
        <v>35</v>
      </c>
      <c r="AI148" t="s">
        <v>35</v>
      </c>
      <c r="AJ148" t="s">
        <v>35</v>
      </c>
      <c r="AK148" t="s">
        <v>35</v>
      </c>
      <c r="AL148" t="s">
        <v>35</v>
      </c>
      <c r="AM148" t="s">
        <v>35</v>
      </c>
      <c r="AN148" t="s">
        <v>35</v>
      </c>
      <c r="AO148" t="s">
        <v>35</v>
      </c>
      <c r="AP148" t="s">
        <v>35</v>
      </c>
      <c r="AQ148" t="s">
        <v>35</v>
      </c>
      <c r="AR148" s="3" t="s">
        <v>35</v>
      </c>
      <c r="AS148" t="s">
        <v>35</v>
      </c>
      <c r="AT148" t="s">
        <v>35</v>
      </c>
      <c r="AU148" s="3" t="s">
        <v>832</v>
      </c>
      <c r="AV148">
        <v>1</v>
      </c>
      <c r="AW148" s="3" t="s">
        <v>455</v>
      </c>
      <c r="AX148" t="s">
        <v>35</v>
      </c>
      <c r="AY148" s="5">
        <v>0</v>
      </c>
      <c r="AZ148" s="6">
        <f t="shared" si="48"/>
        <v>1.25</v>
      </c>
      <c r="BA148" s="9" t="str">
        <f t="shared" si="49"/>
        <v>Minors</v>
      </c>
      <c r="BB148" s="9">
        <f t="shared" si="50"/>
        <v>1.25</v>
      </c>
      <c r="BC148" s="9" t="str">
        <f t="shared" si="51"/>
        <v>Minors</v>
      </c>
      <c r="BD148" s="9">
        <f t="shared" si="52"/>
        <v>1.25</v>
      </c>
      <c r="BE148" s="9" t="str">
        <f t="shared" si="53"/>
        <v>Minors</v>
      </c>
      <c r="BF148" s="77">
        <f t="shared" si="54"/>
        <v>1</v>
      </c>
      <c r="BG148" s="76">
        <f t="shared" si="55"/>
        <v>0</v>
      </c>
      <c r="BH148" s="339" t="str">
        <f t="shared" si="56"/>
        <v/>
      </c>
      <c r="BI148" s="340" t="e">
        <f>IF(Q148="-","-",VLOOKUP($A148,KALPit!$A$10:$AY$1193,BI$9,FALSE)-Q148)</f>
        <v>#N/A</v>
      </c>
      <c r="BJ148" s="340" t="e">
        <f>IF(R148="-","-",VLOOKUP($A148,KALPit!$A$10:$AY$1193,BJ$9,FALSE)-R148)</f>
        <v>#N/A</v>
      </c>
      <c r="BK148" s="340" t="e">
        <f>IF(S148="-","-",VLOOKUP($A148,KALPit!$A$10:$AY$1193,BK$9,FALSE)-S148)</f>
        <v>#N/A</v>
      </c>
      <c r="BL148" s="340" t="e">
        <f>IF(T148="-","-",VLOOKUP($A148,KALPit!$A$10:$AY$1193,BL$9,FALSE)-T148)</f>
        <v>#N/A</v>
      </c>
      <c r="BM148" s="340" t="e">
        <f>IF(U148="-","-",VLOOKUP($A148,KALPit!$A$10:$AY$1193,BM$9,FALSE)-U148)</f>
        <v>#N/A</v>
      </c>
      <c r="BN148" s="340" t="e">
        <f>IF(V148="-","-",VLOOKUP($A148,KALPit!$A$10:$AY$1193,BN$9,FALSE)-V148)</f>
        <v>#N/A</v>
      </c>
      <c r="BO148" s="340" t="e">
        <f>IF(W148="-","-",VLOOKUP($A148,KALPit!$A$10:$AY$1193,BO$9,FALSE)-W148)</f>
        <v>#N/A</v>
      </c>
      <c r="BP148" s="340" t="e">
        <f>IF(X148="-","-",VLOOKUP($A148,KALPit!$A$10:$AY$1193,BP$9,FALSE)-X148)</f>
        <v>#N/A</v>
      </c>
      <c r="BQ148" s="340" t="str">
        <f>IF(Y148="-","-",VLOOKUP($A148,KALPit!$A$10:$AY$1193,BQ$9,FALSE)-Y148)</f>
        <v>-</v>
      </c>
      <c r="BR148" s="340" t="str">
        <f>IF(Z148="-","-",VLOOKUP($A148,KALPit!$A$10:$AY$1193,BR$9,FALSE)-Z148)</f>
        <v>-</v>
      </c>
      <c r="BS148" s="340" t="str">
        <f>IF(AA148="-","-",VLOOKUP($A148,KALPit!$A$10:$AY$1193,BS$9,FALSE)-AA148)</f>
        <v>-</v>
      </c>
      <c r="BT148" s="340" t="str">
        <f>IF(AB148="-","-",VLOOKUP($A148,KALPit!$A$10:$AY$1193,BT$9,FALSE)-AB148)</f>
        <v>-</v>
      </c>
      <c r="BU148" s="340" t="str">
        <f>IF(AC148="-","-",VLOOKUP($A148,KALPit!$A$10:$AY$1193,BU$9,FALSE)-AC148)</f>
        <v>-</v>
      </c>
      <c r="BV148" s="340" t="str">
        <f>IF(AD148="-","-",VLOOKUP($A148,KALPit!$A$10:$AY$1193,BV$9,FALSE)-AD148)</f>
        <v>-</v>
      </c>
      <c r="BW148" s="340" t="str">
        <f>IF(AE148="-","-",VLOOKUP($A148,KALPit!$A$10:$AY$1193,BW$9,FALSE)-AE148)</f>
        <v>-</v>
      </c>
      <c r="BX148" s="340" t="str">
        <f>IF(AF148="-","-",VLOOKUP($A148,KALPit!$A$10:$AY$1193,BX$9,FALSE)-AF148)</f>
        <v>-</v>
      </c>
      <c r="BY148" s="340" t="str">
        <f>IF(AG148="-","-",VLOOKUP($A148,KALPit!$A$10:$AY$1193,BY$9,FALSE)-AG148)</f>
        <v>-</v>
      </c>
      <c r="BZ148" s="340" t="str">
        <f>IF(AH148="-","-",VLOOKUP($A148,KALPit!$A$10:$AY$1193,BZ$9,FALSE)-AH148)</f>
        <v>-</v>
      </c>
      <c r="CA148" s="340" t="str">
        <f>IF(AI148="-","-",VLOOKUP($A148,KALPit!$A$10:$AY$1193,CA$9,FALSE)-AI148)</f>
        <v>-</v>
      </c>
      <c r="CB148" s="340" t="str">
        <f>IF(AJ148="-","-",VLOOKUP($A148,KALPit!$A$10:$AY$1193,CB$9,FALSE)-AJ148)</f>
        <v>-</v>
      </c>
      <c r="CC148" s="340" t="str">
        <f>IF(AK148="-","-",VLOOKUP($A148,KALPit!$A$10:$AY$1193,CC$9,FALSE)-AK148)</f>
        <v>-</v>
      </c>
      <c r="CD148" s="340" t="str">
        <f>IF(AL148="-","-",VLOOKUP($A148,KALPit!$A$10:$AY$1193,CD$9,FALSE)-AL148)</f>
        <v>-</v>
      </c>
      <c r="CE148" s="340" t="str">
        <f>IF(AM148="-","-",VLOOKUP($A148,KALPit!$A$10:$AY$1193,CE$9,FALSE)-AM148)</f>
        <v>-</v>
      </c>
      <c r="CF148" s="340" t="str">
        <f>IF(AN148="-","-",VLOOKUP($A148,KALPit!$A$10:$AY$1193,CF$9,FALSE)-AN148)</f>
        <v>-</v>
      </c>
      <c r="CG148" s="340" t="str">
        <f>IF(AO148="-","-",VLOOKUP($A148,KALPit!$A$10:$AY$1193,CG$9,FALSE)-AO148)</f>
        <v>-</v>
      </c>
      <c r="CH148" s="340" t="str">
        <f>IF(AP148="-","-",VLOOKUP($A148,KALPit!$A$10:$AY$1193,CH$9,FALSE)-AP148)</f>
        <v>-</v>
      </c>
      <c r="CI148" s="340" t="str">
        <f>IF(AQ148="-","-",VLOOKUP($A148,KALPit!$A$10:$AY$1193,CI$9,FALSE)-AQ148)</f>
        <v>-</v>
      </c>
      <c r="CJ148" s="340" t="str">
        <f>IF(AR148="-","-",VLOOKUP($A148,KALPit!$A$10:$AY$1193,CJ$9,FALSE)-AR148)</f>
        <v>-</v>
      </c>
      <c r="CK148" s="340" t="str">
        <f>IF(AS148="-","-",VLOOKUP($A148,KALPit!$A$10:$AY$1193,CK$9,FALSE)-AS148)</f>
        <v>-</v>
      </c>
      <c r="CL148" s="340" t="str">
        <f>IF(AT148="-","-",VLOOKUP($A148,KALPit!$A$10:$AY$1193,CL$9,FALSE)-AT148)</f>
        <v>-</v>
      </c>
      <c r="CM148" s="339" t="e">
        <f t="shared" si="57"/>
        <v>#N/A</v>
      </c>
    </row>
    <row r="149" spans="1:91" x14ac:dyDescent="0.25">
      <c r="A149" s="339" t="str">
        <f t="shared" si="58"/>
        <v>Fred Mason</v>
      </c>
      <c r="B149" s="339"/>
      <c r="C149" s="339"/>
      <c r="D149" s="339" t="str">
        <f t="shared" si="59"/>
        <v>K</v>
      </c>
      <c r="E149" t="s">
        <v>89</v>
      </c>
      <c r="F149" t="s">
        <v>534</v>
      </c>
      <c r="G149" s="339" t="s">
        <v>638</v>
      </c>
      <c r="H149" t="s">
        <v>553</v>
      </c>
      <c r="I149" t="s">
        <v>200</v>
      </c>
      <c r="J149" s="3">
        <v>22</v>
      </c>
      <c r="K149" t="s">
        <v>96</v>
      </c>
      <c r="L149" t="s">
        <v>94</v>
      </c>
      <c r="M149" t="s">
        <v>40</v>
      </c>
      <c r="N149" s="3" t="s">
        <v>40</v>
      </c>
      <c r="O149" t="s">
        <v>213</v>
      </c>
      <c r="P149" t="s">
        <v>214</v>
      </c>
      <c r="Q149" s="3">
        <v>1</v>
      </c>
      <c r="R149">
        <v>1</v>
      </c>
      <c r="S149">
        <v>1</v>
      </c>
      <c r="T149" s="3">
        <v>2</v>
      </c>
      <c r="U149">
        <v>2</v>
      </c>
      <c r="V149">
        <v>3</v>
      </c>
      <c r="W149">
        <v>2</v>
      </c>
      <c r="X149">
        <v>4</v>
      </c>
      <c r="Y149">
        <v>1</v>
      </c>
      <c r="Z149">
        <v>2</v>
      </c>
      <c r="AA149">
        <v>2</v>
      </c>
      <c r="AB149">
        <v>4</v>
      </c>
      <c r="AC149" t="s">
        <v>35</v>
      </c>
      <c r="AD149" t="s">
        <v>35</v>
      </c>
      <c r="AE149" t="s">
        <v>35</v>
      </c>
      <c r="AF149" t="s">
        <v>35</v>
      </c>
      <c r="AG149" t="s">
        <v>35</v>
      </c>
      <c r="AH149" t="s">
        <v>35</v>
      </c>
      <c r="AI149" t="s">
        <v>35</v>
      </c>
      <c r="AJ149" t="s">
        <v>35</v>
      </c>
      <c r="AK149" t="s">
        <v>35</v>
      </c>
      <c r="AL149" t="s">
        <v>35</v>
      </c>
      <c r="AM149" t="s">
        <v>35</v>
      </c>
      <c r="AN149" t="s">
        <v>35</v>
      </c>
      <c r="AO149" t="s">
        <v>35</v>
      </c>
      <c r="AP149" t="s">
        <v>35</v>
      </c>
      <c r="AQ149" t="s">
        <v>35</v>
      </c>
      <c r="AR149" s="3" t="s">
        <v>35</v>
      </c>
      <c r="AS149" t="s">
        <v>35</v>
      </c>
      <c r="AT149" t="s">
        <v>35</v>
      </c>
      <c r="AU149" s="3" t="s">
        <v>421</v>
      </c>
      <c r="AV149">
        <v>6</v>
      </c>
      <c r="AW149" s="3" t="s">
        <v>50</v>
      </c>
      <c r="AX149">
        <v>510000</v>
      </c>
      <c r="AY149" s="5" t="s">
        <v>38</v>
      </c>
      <c r="AZ149" s="6">
        <f t="shared" si="48"/>
        <v>1.25</v>
      </c>
      <c r="BA149" s="9" t="str">
        <f t="shared" si="49"/>
        <v>Minors</v>
      </c>
      <c r="BB149" s="9">
        <f t="shared" si="50"/>
        <v>2.5833333333333335</v>
      </c>
      <c r="BC149" s="9" t="str">
        <f t="shared" si="51"/>
        <v>Minors</v>
      </c>
      <c r="BD149" s="9">
        <f t="shared" si="52"/>
        <v>2.5833333333333335</v>
      </c>
      <c r="BE149" s="9" t="str">
        <f t="shared" si="53"/>
        <v>Minors</v>
      </c>
      <c r="BF149" s="77">
        <f t="shared" si="54"/>
        <v>3</v>
      </c>
      <c r="BG149" s="76">
        <f t="shared" si="55"/>
        <v>0</v>
      </c>
      <c r="BH149" s="339" t="str">
        <f t="shared" si="56"/>
        <v/>
      </c>
      <c r="BI149" s="340" t="e">
        <f>IF(Q149="-","-",VLOOKUP($A149,KALPit!$A$10:$AY$1193,BI$9,FALSE)-Q149)</f>
        <v>#N/A</v>
      </c>
      <c r="BJ149" s="340" t="e">
        <f>IF(R149="-","-",VLOOKUP($A149,KALPit!$A$10:$AY$1193,BJ$9,FALSE)-R149)</f>
        <v>#N/A</v>
      </c>
      <c r="BK149" s="340" t="e">
        <f>IF(S149="-","-",VLOOKUP($A149,KALPit!$A$10:$AY$1193,BK$9,FALSE)-S149)</f>
        <v>#N/A</v>
      </c>
      <c r="BL149" s="340" t="e">
        <f>IF(T149="-","-",VLOOKUP($A149,KALPit!$A$10:$AY$1193,BL$9,FALSE)-T149)</f>
        <v>#N/A</v>
      </c>
      <c r="BM149" s="340" t="e">
        <f>IF(U149="-","-",VLOOKUP($A149,KALPit!$A$10:$AY$1193,BM$9,FALSE)-U149)</f>
        <v>#N/A</v>
      </c>
      <c r="BN149" s="340" t="e">
        <f>IF(V149="-","-",VLOOKUP($A149,KALPit!$A$10:$AY$1193,BN$9,FALSE)-V149)</f>
        <v>#N/A</v>
      </c>
      <c r="BO149" s="340" t="e">
        <f>IF(W149="-","-",VLOOKUP($A149,KALPit!$A$10:$AY$1193,BO$9,FALSE)-W149)</f>
        <v>#N/A</v>
      </c>
      <c r="BP149" s="340" t="e">
        <f>IF(X149="-","-",VLOOKUP($A149,KALPit!$A$10:$AY$1193,BP$9,FALSE)-X149)</f>
        <v>#N/A</v>
      </c>
      <c r="BQ149" s="340" t="e">
        <f>IF(Y149="-","-",VLOOKUP($A149,KALPit!$A$10:$AY$1193,BQ$9,FALSE)-Y149)</f>
        <v>#N/A</v>
      </c>
      <c r="BR149" s="340" t="e">
        <f>IF(Z149="-","-",VLOOKUP($A149,KALPit!$A$10:$AY$1193,BR$9,FALSE)-Z149)</f>
        <v>#N/A</v>
      </c>
      <c r="BS149" s="340" t="e">
        <f>IF(AA149="-","-",VLOOKUP($A149,KALPit!$A$10:$AY$1193,BS$9,FALSE)-AA149)</f>
        <v>#N/A</v>
      </c>
      <c r="BT149" s="340" t="e">
        <f>IF(AB149="-","-",VLOOKUP($A149,KALPit!$A$10:$AY$1193,BT$9,FALSE)-AB149)</f>
        <v>#N/A</v>
      </c>
      <c r="BU149" s="340" t="str">
        <f>IF(AC149="-","-",VLOOKUP($A149,KALPit!$A$10:$AY$1193,BU$9,FALSE)-AC149)</f>
        <v>-</v>
      </c>
      <c r="BV149" s="340" t="str">
        <f>IF(AD149="-","-",VLOOKUP($A149,KALPit!$A$10:$AY$1193,BV$9,FALSE)-AD149)</f>
        <v>-</v>
      </c>
      <c r="BW149" s="340" t="str">
        <f>IF(AE149="-","-",VLOOKUP($A149,KALPit!$A$10:$AY$1193,BW$9,FALSE)-AE149)</f>
        <v>-</v>
      </c>
      <c r="BX149" s="340" t="str">
        <f>IF(AF149="-","-",VLOOKUP($A149,KALPit!$A$10:$AY$1193,BX$9,FALSE)-AF149)</f>
        <v>-</v>
      </c>
      <c r="BY149" s="340" t="str">
        <f>IF(AG149="-","-",VLOOKUP($A149,KALPit!$A$10:$AY$1193,BY$9,FALSE)-AG149)</f>
        <v>-</v>
      </c>
      <c r="BZ149" s="340" t="str">
        <f>IF(AH149="-","-",VLOOKUP($A149,KALPit!$A$10:$AY$1193,BZ$9,FALSE)-AH149)</f>
        <v>-</v>
      </c>
      <c r="CA149" s="340" t="str">
        <f>IF(AI149="-","-",VLOOKUP($A149,KALPit!$A$10:$AY$1193,CA$9,FALSE)-AI149)</f>
        <v>-</v>
      </c>
      <c r="CB149" s="340" t="str">
        <f>IF(AJ149="-","-",VLOOKUP($A149,KALPit!$A$10:$AY$1193,CB$9,FALSE)-AJ149)</f>
        <v>-</v>
      </c>
      <c r="CC149" s="340" t="str">
        <f>IF(AK149="-","-",VLOOKUP($A149,KALPit!$A$10:$AY$1193,CC$9,FALSE)-AK149)</f>
        <v>-</v>
      </c>
      <c r="CD149" s="340" t="str">
        <f>IF(AL149="-","-",VLOOKUP($A149,KALPit!$A$10:$AY$1193,CD$9,FALSE)-AL149)</f>
        <v>-</v>
      </c>
      <c r="CE149" s="340" t="str">
        <f>IF(AM149="-","-",VLOOKUP($A149,KALPit!$A$10:$AY$1193,CE$9,FALSE)-AM149)</f>
        <v>-</v>
      </c>
      <c r="CF149" s="340" t="str">
        <f>IF(AN149="-","-",VLOOKUP($A149,KALPit!$A$10:$AY$1193,CF$9,FALSE)-AN149)</f>
        <v>-</v>
      </c>
      <c r="CG149" s="340" t="str">
        <f>IF(AO149="-","-",VLOOKUP($A149,KALPit!$A$10:$AY$1193,CG$9,FALSE)-AO149)</f>
        <v>-</v>
      </c>
      <c r="CH149" s="340" t="str">
        <f>IF(AP149="-","-",VLOOKUP($A149,KALPit!$A$10:$AY$1193,CH$9,FALSE)-AP149)</f>
        <v>-</v>
      </c>
      <c r="CI149" s="340" t="str">
        <f>IF(AQ149="-","-",VLOOKUP($A149,KALPit!$A$10:$AY$1193,CI$9,FALSE)-AQ149)</f>
        <v>-</v>
      </c>
      <c r="CJ149" s="340" t="str">
        <f>IF(AR149="-","-",VLOOKUP($A149,KALPit!$A$10:$AY$1193,CJ$9,FALSE)-AR149)</f>
        <v>-</v>
      </c>
      <c r="CK149" s="340" t="str">
        <f>IF(AS149="-","-",VLOOKUP($A149,KALPit!$A$10:$AY$1193,CK$9,FALSE)-AS149)</f>
        <v>-</v>
      </c>
      <c r="CL149" s="340" t="str">
        <f>IF(AT149="-","-",VLOOKUP($A149,KALPit!$A$10:$AY$1193,CL$9,FALSE)-AT149)</f>
        <v>-</v>
      </c>
      <c r="CM149" s="339" t="e">
        <f t="shared" si="57"/>
        <v>#N/A</v>
      </c>
    </row>
    <row r="150" spans="1:91" x14ac:dyDescent="0.25">
      <c r="A150" s="339" t="str">
        <f t="shared" si="58"/>
        <v>Giomar Matteotti</v>
      </c>
      <c r="B150" s="339"/>
      <c r="C150" s="339"/>
      <c r="D150" s="339" t="str">
        <f t="shared" si="59"/>
        <v>K</v>
      </c>
      <c r="E150" t="s">
        <v>88</v>
      </c>
      <c r="F150" t="s">
        <v>639</v>
      </c>
      <c r="G150" s="339" t="s">
        <v>640</v>
      </c>
      <c r="H150" t="s">
        <v>533</v>
      </c>
      <c r="I150" t="s">
        <v>199</v>
      </c>
      <c r="J150" s="3">
        <v>22</v>
      </c>
      <c r="K150" t="s">
        <v>94</v>
      </c>
      <c r="L150" t="s">
        <v>94</v>
      </c>
      <c r="M150" t="s">
        <v>40</v>
      </c>
      <c r="N150" s="3" t="s">
        <v>36</v>
      </c>
      <c r="O150" t="s">
        <v>214</v>
      </c>
      <c r="P150" t="s">
        <v>213</v>
      </c>
      <c r="Q150" s="3">
        <v>1</v>
      </c>
      <c r="R150">
        <v>1</v>
      </c>
      <c r="S150">
        <v>1</v>
      </c>
      <c r="T150" s="3">
        <v>1</v>
      </c>
      <c r="U150">
        <v>1</v>
      </c>
      <c r="V150">
        <v>1</v>
      </c>
      <c r="W150">
        <v>1</v>
      </c>
      <c r="X150">
        <v>1</v>
      </c>
      <c r="Y150" t="s">
        <v>35</v>
      </c>
      <c r="Z150" t="s">
        <v>35</v>
      </c>
      <c r="AA150" t="s">
        <v>35</v>
      </c>
      <c r="AB150" t="s">
        <v>35</v>
      </c>
      <c r="AC150" t="s">
        <v>35</v>
      </c>
      <c r="AD150" t="s">
        <v>35</v>
      </c>
      <c r="AE150" t="s">
        <v>35</v>
      </c>
      <c r="AF150" t="s">
        <v>35</v>
      </c>
      <c r="AG150" t="s">
        <v>35</v>
      </c>
      <c r="AH150" t="s">
        <v>35</v>
      </c>
      <c r="AI150" t="s">
        <v>35</v>
      </c>
      <c r="AJ150" t="s">
        <v>35</v>
      </c>
      <c r="AK150" t="s">
        <v>35</v>
      </c>
      <c r="AL150" t="s">
        <v>35</v>
      </c>
      <c r="AM150" t="s">
        <v>35</v>
      </c>
      <c r="AN150" t="s">
        <v>35</v>
      </c>
      <c r="AO150" t="s">
        <v>35</v>
      </c>
      <c r="AP150" t="s">
        <v>35</v>
      </c>
      <c r="AQ150" t="s">
        <v>35</v>
      </c>
      <c r="AR150" s="3" t="s">
        <v>35</v>
      </c>
      <c r="AS150" t="s">
        <v>35</v>
      </c>
      <c r="AT150" t="s">
        <v>35</v>
      </c>
      <c r="AU150" s="3" t="s">
        <v>832</v>
      </c>
      <c r="AV150">
        <v>1</v>
      </c>
      <c r="AW150" s="3" t="s">
        <v>455</v>
      </c>
      <c r="AX150" t="s">
        <v>35</v>
      </c>
      <c r="AY150" s="5">
        <v>0</v>
      </c>
      <c r="AZ150" s="6">
        <f t="shared" ref="AZ150:AZ193" si="60">AVERAGE(Q150:S150)+0.25*MAX(0,(COUNT(W150,Y150,AA150,AC150,AE150,AG150,AI150,AK150,AM150,AO150,AQ150,AS150)-3))+IF(AW150&gt;0.55,0.25,0)+IF(MAX(W150,Y150,AA150,AC150,AE150,AG150,AI150,AK150,AM150,AO150,AQ150,AS150)&gt;5,0.25,0)</f>
        <v>1.25</v>
      </c>
      <c r="BA150" s="9" t="str">
        <f t="shared" ref="BA150:BA193" si="61">IF(AZ150&gt;9,"SuperStar",IF(AZ150&gt;8,"Star",IF(AZ150&gt;6.5,"GoodReg",IF(AZ150&gt;5,"Reg",IF(AZ150&gt;4,"Bench","Minors")))))</f>
        <v>Minors</v>
      </c>
      <c r="BB150" s="9">
        <f t="shared" ref="BB150:BB193" si="62">AVERAGE(T150:V150)+0.25*MAX(0,(COUNT(X150,Z150,AB150,AD150,AF150,AH150,AJ150,AL150,AN150,AP150,AR150,AT150)-3))+IF(AW150&gt;0.55,0.25,0)+IF(MAX(X150,Z150,AB150,AD150,AF150,AH150,AJ150,AL150,AN150,AP150,AR150,AT150)&gt;5,0.25,0)</f>
        <v>1.25</v>
      </c>
      <c r="BC150" s="9" t="str">
        <f t="shared" ref="BC150:BC193" si="63">IF(BB150&gt;9,"SuperStar",IF(BB150&gt;8,"Star",IF(BB150&gt;6.5,"GoodReg",IF(BB150&gt;5,"Reg",IF(BB150&gt;4,"Bench","Minors")))))</f>
        <v>Minors</v>
      </c>
      <c r="BD150" s="9">
        <f t="shared" ref="BD150:BD193" si="64">MIN(AZ150+(MAX(0,25-U150))^1.5,BB150)</f>
        <v>1.25</v>
      </c>
      <c r="BE150" s="9" t="str">
        <f t="shared" ref="BE150:BE193" si="65">IF(BD150&gt;9,"SuperStar",IF(BD150&gt;8,"Star",IF(BD150&gt;6.5,"GoodReg",IF(BD150&gt;5,"Reg",IF(BD150&gt;4,"Bench","Minors")))))</f>
        <v>Minors</v>
      </c>
      <c r="BF150" s="77">
        <f t="shared" ref="BF150:BF193" si="66">COUNT(W150:AT150)/2</f>
        <v>1</v>
      </c>
      <c r="BG150" s="76">
        <f t="shared" ref="BG150:BG193" si="67">COUNTIF(W150:AT150,"&gt;5")/2</f>
        <v>0</v>
      </c>
      <c r="BH150" s="339" t="str">
        <f t="shared" ref="BH150:BH193" si="68">IF(AY150=1,"Yes","")</f>
        <v/>
      </c>
      <c r="BI150" s="340" t="e">
        <f>IF(Q150="-","-",VLOOKUP($A150,KALPit!$A$10:$AY$1193,BI$9,FALSE)-Q150)</f>
        <v>#N/A</v>
      </c>
      <c r="BJ150" s="340" t="e">
        <f>IF(R150="-","-",VLOOKUP($A150,KALPit!$A$10:$AY$1193,BJ$9,FALSE)-R150)</f>
        <v>#N/A</v>
      </c>
      <c r="BK150" s="340" t="e">
        <f>IF(S150="-","-",VLOOKUP($A150,KALPit!$A$10:$AY$1193,BK$9,FALSE)-S150)</f>
        <v>#N/A</v>
      </c>
      <c r="BL150" s="340" t="e">
        <f>IF(T150="-","-",VLOOKUP($A150,KALPit!$A$10:$AY$1193,BL$9,FALSE)-T150)</f>
        <v>#N/A</v>
      </c>
      <c r="BM150" s="340" t="e">
        <f>IF(U150="-","-",VLOOKUP($A150,KALPit!$A$10:$AY$1193,BM$9,FALSE)-U150)</f>
        <v>#N/A</v>
      </c>
      <c r="BN150" s="340" t="e">
        <f>IF(V150="-","-",VLOOKUP($A150,KALPit!$A$10:$AY$1193,BN$9,FALSE)-V150)</f>
        <v>#N/A</v>
      </c>
      <c r="BO150" s="340" t="e">
        <f>IF(W150="-","-",VLOOKUP($A150,KALPit!$A$10:$AY$1193,BO$9,FALSE)-W150)</f>
        <v>#N/A</v>
      </c>
      <c r="BP150" s="340" t="e">
        <f>IF(X150="-","-",VLOOKUP($A150,KALPit!$A$10:$AY$1193,BP$9,FALSE)-X150)</f>
        <v>#N/A</v>
      </c>
      <c r="BQ150" s="340" t="str">
        <f>IF(Y150="-","-",VLOOKUP($A150,KALPit!$A$10:$AY$1193,BQ$9,FALSE)-Y150)</f>
        <v>-</v>
      </c>
      <c r="BR150" s="340" t="str">
        <f>IF(Z150="-","-",VLOOKUP($A150,KALPit!$A$10:$AY$1193,BR$9,FALSE)-Z150)</f>
        <v>-</v>
      </c>
      <c r="BS150" s="340" t="str">
        <f>IF(AA150="-","-",VLOOKUP($A150,KALPit!$A$10:$AY$1193,BS$9,FALSE)-AA150)</f>
        <v>-</v>
      </c>
      <c r="BT150" s="340" t="str">
        <f>IF(AB150="-","-",VLOOKUP($A150,KALPit!$A$10:$AY$1193,BT$9,FALSE)-AB150)</f>
        <v>-</v>
      </c>
      <c r="BU150" s="340" t="str">
        <f>IF(AC150="-","-",VLOOKUP($A150,KALPit!$A$10:$AY$1193,BU$9,FALSE)-AC150)</f>
        <v>-</v>
      </c>
      <c r="BV150" s="340" t="str">
        <f>IF(AD150="-","-",VLOOKUP($A150,KALPit!$A$10:$AY$1193,BV$9,FALSE)-AD150)</f>
        <v>-</v>
      </c>
      <c r="BW150" s="340" t="str">
        <f>IF(AE150="-","-",VLOOKUP($A150,KALPit!$A$10:$AY$1193,BW$9,FALSE)-AE150)</f>
        <v>-</v>
      </c>
      <c r="BX150" s="340" t="str">
        <f>IF(AF150="-","-",VLOOKUP($A150,KALPit!$A$10:$AY$1193,BX$9,FALSE)-AF150)</f>
        <v>-</v>
      </c>
      <c r="BY150" s="340" t="str">
        <f>IF(AG150="-","-",VLOOKUP($A150,KALPit!$A$10:$AY$1193,BY$9,FALSE)-AG150)</f>
        <v>-</v>
      </c>
      <c r="BZ150" s="340" t="str">
        <f>IF(AH150="-","-",VLOOKUP($A150,KALPit!$A$10:$AY$1193,BZ$9,FALSE)-AH150)</f>
        <v>-</v>
      </c>
      <c r="CA150" s="340" t="str">
        <f>IF(AI150="-","-",VLOOKUP($A150,KALPit!$A$10:$AY$1193,CA$9,FALSE)-AI150)</f>
        <v>-</v>
      </c>
      <c r="CB150" s="340" t="str">
        <f>IF(AJ150="-","-",VLOOKUP($A150,KALPit!$A$10:$AY$1193,CB$9,FALSE)-AJ150)</f>
        <v>-</v>
      </c>
      <c r="CC150" s="340" t="str">
        <f>IF(AK150="-","-",VLOOKUP($A150,KALPit!$A$10:$AY$1193,CC$9,FALSE)-AK150)</f>
        <v>-</v>
      </c>
      <c r="CD150" s="340" t="str">
        <f>IF(AL150="-","-",VLOOKUP($A150,KALPit!$A$10:$AY$1193,CD$9,FALSE)-AL150)</f>
        <v>-</v>
      </c>
      <c r="CE150" s="340" t="str">
        <f>IF(AM150="-","-",VLOOKUP($A150,KALPit!$A$10:$AY$1193,CE$9,FALSE)-AM150)</f>
        <v>-</v>
      </c>
      <c r="CF150" s="340" t="str">
        <f>IF(AN150="-","-",VLOOKUP($A150,KALPit!$A$10:$AY$1193,CF$9,FALSE)-AN150)</f>
        <v>-</v>
      </c>
      <c r="CG150" s="340" t="str">
        <f>IF(AO150="-","-",VLOOKUP($A150,KALPit!$A$10:$AY$1193,CG$9,FALSE)-AO150)</f>
        <v>-</v>
      </c>
      <c r="CH150" s="340" t="str">
        <f>IF(AP150="-","-",VLOOKUP($A150,KALPit!$A$10:$AY$1193,CH$9,FALSE)-AP150)</f>
        <v>-</v>
      </c>
      <c r="CI150" s="340" t="str">
        <f>IF(AQ150="-","-",VLOOKUP($A150,KALPit!$A$10:$AY$1193,CI$9,FALSE)-AQ150)</f>
        <v>-</v>
      </c>
      <c r="CJ150" s="340" t="str">
        <f>IF(AR150="-","-",VLOOKUP($A150,KALPit!$A$10:$AY$1193,CJ$9,FALSE)-AR150)</f>
        <v>-</v>
      </c>
      <c r="CK150" s="340" t="str">
        <f>IF(AS150="-","-",VLOOKUP($A150,KALPit!$A$10:$AY$1193,CK$9,FALSE)-AS150)</f>
        <v>-</v>
      </c>
      <c r="CL150" s="340" t="str">
        <f>IF(AT150="-","-",VLOOKUP($A150,KALPit!$A$10:$AY$1193,CL$9,FALSE)-AT150)</f>
        <v>-</v>
      </c>
      <c r="CM150" s="339" t="e">
        <f t="shared" ref="CM150:CM193" si="69">SUM(BI150:CL150)</f>
        <v>#N/A</v>
      </c>
    </row>
    <row r="151" spans="1:91" x14ac:dyDescent="0.25">
      <c r="A151" s="339" t="str">
        <f t="shared" si="58"/>
        <v>Gary McCarthy</v>
      </c>
      <c r="B151" s="339"/>
      <c r="C151" s="339"/>
      <c r="D151" s="339" t="str">
        <f t="shared" si="59"/>
        <v>K</v>
      </c>
      <c r="E151" t="s">
        <v>85</v>
      </c>
      <c r="F151" t="s">
        <v>641</v>
      </c>
      <c r="G151" s="339" t="s">
        <v>642</v>
      </c>
      <c r="H151" t="s">
        <v>553</v>
      </c>
      <c r="I151" t="s">
        <v>200</v>
      </c>
      <c r="J151" s="3">
        <v>23</v>
      </c>
      <c r="K151" t="s">
        <v>93</v>
      </c>
      <c r="L151" t="s">
        <v>94</v>
      </c>
      <c r="M151" t="s">
        <v>40</v>
      </c>
      <c r="N151" s="3" t="s">
        <v>36</v>
      </c>
      <c r="O151" t="s">
        <v>214</v>
      </c>
      <c r="P151" t="s">
        <v>214</v>
      </c>
      <c r="Q151" s="3">
        <v>1</v>
      </c>
      <c r="R151">
        <v>1</v>
      </c>
      <c r="S151">
        <v>1</v>
      </c>
      <c r="T151" s="3">
        <v>1</v>
      </c>
      <c r="U151">
        <v>2</v>
      </c>
      <c r="V151">
        <v>1</v>
      </c>
      <c r="W151">
        <v>1</v>
      </c>
      <c r="X151">
        <v>1</v>
      </c>
      <c r="Y151" t="s">
        <v>35</v>
      </c>
      <c r="Z151" t="s">
        <v>35</v>
      </c>
      <c r="AA151" t="s">
        <v>35</v>
      </c>
      <c r="AB151" t="s">
        <v>35</v>
      </c>
      <c r="AC151" t="s">
        <v>35</v>
      </c>
      <c r="AD151" t="s">
        <v>35</v>
      </c>
      <c r="AE151" t="s">
        <v>35</v>
      </c>
      <c r="AF151" t="s">
        <v>35</v>
      </c>
      <c r="AG151" t="s">
        <v>35</v>
      </c>
      <c r="AH151" t="s">
        <v>35</v>
      </c>
      <c r="AI151" t="s">
        <v>35</v>
      </c>
      <c r="AJ151" t="s">
        <v>35</v>
      </c>
      <c r="AK151" t="s">
        <v>35</v>
      </c>
      <c r="AL151" t="s">
        <v>35</v>
      </c>
      <c r="AM151" t="s">
        <v>35</v>
      </c>
      <c r="AN151" t="s">
        <v>35</v>
      </c>
      <c r="AO151" t="s">
        <v>35</v>
      </c>
      <c r="AP151" t="s">
        <v>35</v>
      </c>
      <c r="AQ151" t="s">
        <v>35</v>
      </c>
      <c r="AR151" s="3" t="s">
        <v>35</v>
      </c>
      <c r="AS151" t="s">
        <v>35</v>
      </c>
      <c r="AT151" t="s">
        <v>35</v>
      </c>
      <c r="AU151" s="3" t="s">
        <v>832</v>
      </c>
      <c r="AV151">
        <v>1</v>
      </c>
      <c r="AW151" s="3" t="s">
        <v>50</v>
      </c>
      <c r="AX151" t="s">
        <v>35</v>
      </c>
      <c r="AY151" s="5" t="s">
        <v>38</v>
      </c>
      <c r="AZ151" s="6">
        <f t="shared" si="60"/>
        <v>1.25</v>
      </c>
      <c r="BA151" s="9" t="str">
        <f t="shared" si="61"/>
        <v>Minors</v>
      </c>
      <c r="BB151" s="9">
        <f t="shared" si="62"/>
        <v>1.5833333333333333</v>
      </c>
      <c r="BC151" s="9" t="str">
        <f t="shared" si="63"/>
        <v>Minors</v>
      </c>
      <c r="BD151" s="9">
        <f t="shared" si="64"/>
        <v>1.5833333333333333</v>
      </c>
      <c r="BE151" s="9" t="str">
        <f t="shared" si="65"/>
        <v>Minors</v>
      </c>
      <c r="BF151" s="77">
        <f t="shared" si="66"/>
        <v>1</v>
      </c>
      <c r="BG151" s="76">
        <f t="shared" si="67"/>
        <v>0</v>
      </c>
      <c r="BH151" s="339" t="str">
        <f t="shared" si="68"/>
        <v/>
      </c>
      <c r="BI151" s="340" t="e">
        <f>IF(Q151="-","-",VLOOKUP($A151,KALPit!$A$10:$AY$1193,BI$9,FALSE)-Q151)</f>
        <v>#N/A</v>
      </c>
      <c r="BJ151" s="340" t="e">
        <f>IF(R151="-","-",VLOOKUP($A151,KALPit!$A$10:$AY$1193,BJ$9,FALSE)-R151)</f>
        <v>#N/A</v>
      </c>
      <c r="BK151" s="340" t="e">
        <f>IF(S151="-","-",VLOOKUP($A151,KALPit!$A$10:$AY$1193,BK$9,FALSE)-S151)</f>
        <v>#N/A</v>
      </c>
      <c r="BL151" s="340" t="e">
        <f>IF(T151="-","-",VLOOKUP($A151,KALPit!$A$10:$AY$1193,BL$9,FALSE)-T151)</f>
        <v>#N/A</v>
      </c>
      <c r="BM151" s="340" t="e">
        <f>IF(U151="-","-",VLOOKUP($A151,KALPit!$A$10:$AY$1193,BM$9,FALSE)-U151)</f>
        <v>#N/A</v>
      </c>
      <c r="BN151" s="340" t="e">
        <f>IF(V151="-","-",VLOOKUP($A151,KALPit!$A$10:$AY$1193,BN$9,FALSE)-V151)</f>
        <v>#N/A</v>
      </c>
      <c r="BO151" s="340" t="e">
        <f>IF(W151="-","-",VLOOKUP($A151,KALPit!$A$10:$AY$1193,BO$9,FALSE)-W151)</f>
        <v>#N/A</v>
      </c>
      <c r="BP151" s="340" t="e">
        <f>IF(X151="-","-",VLOOKUP($A151,KALPit!$A$10:$AY$1193,BP$9,FALSE)-X151)</f>
        <v>#N/A</v>
      </c>
      <c r="BQ151" s="340" t="str">
        <f>IF(Y151="-","-",VLOOKUP($A151,KALPit!$A$10:$AY$1193,BQ$9,FALSE)-Y151)</f>
        <v>-</v>
      </c>
      <c r="BR151" s="340" t="str">
        <f>IF(Z151="-","-",VLOOKUP($A151,KALPit!$A$10:$AY$1193,BR$9,FALSE)-Z151)</f>
        <v>-</v>
      </c>
      <c r="BS151" s="340" t="str">
        <f>IF(AA151="-","-",VLOOKUP($A151,KALPit!$A$10:$AY$1193,BS$9,FALSE)-AA151)</f>
        <v>-</v>
      </c>
      <c r="BT151" s="340" t="str">
        <f>IF(AB151="-","-",VLOOKUP($A151,KALPit!$A$10:$AY$1193,BT$9,FALSE)-AB151)</f>
        <v>-</v>
      </c>
      <c r="BU151" s="340" t="str">
        <f>IF(AC151="-","-",VLOOKUP($A151,KALPit!$A$10:$AY$1193,BU$9,FALSE)-AC151)</f>
        <v>-</v>
      </c>
      <c r="BV151" s="340" t="str">
        <f>IF(AD151="-","-",VLOOKUP($A151,KALPit!$A$10:$AY$1193,BV$9,FALSE)-AD151)</f>
        <v>-</v>
      </c>
      <c r="BW151" s="340" t="str">
        <f>IF(AE151="-","-",VLOOKUP($A151,KALPit!$A$10:$AY$1193,BW$9,FALSE)-AE151)</f>
        <v>-</v>
      </c>
      <c r="BX151" s="340" t="str">
        <f>IF(AF151="-","-",VLOOKUP($A151,KALPit!$A$10:$AY$1193,BX$9,FALSE)-AF151)</f>
        <v>-</v>
      </c>
      <c r="BY151" s="340" t="str">
        <f>IF(AG151="-","-",VLOOKUP($A151,KALPit!$A$10:$AY$1193,BY$9,FALSE)-AG151)</f>
        <v>-</v>
      </c>
      <c r="BZ151" s="340" t="str">
        <f>IF(AH151="-","-",VLOOKUP($A151,KALPit!$A$10:$AY$1193,BZ$9,FALSE)-AH151)</f>
        <v>-</v>
      </c>
      <c r="CA151" s="340" t="str">
        <f>IF(AI151="-","-",VLOOKUP($A151,KALPit!$A$10:$AY$1193,CA$9,FALSE)-AI151)</f>
        <v>-</v>
      </c>
      <c r="CB151" s="340" t="str">
        <f>IF(AJ151="-","-",VLOOKUP($A151,KALPit!$A$10:$AY$1193,CB$9,FALSE)-AJ151)</f>
        <v>-</v>
      </c>
      <c r="CC151" s="340" t="str">
        <f>IF(AK151="-","-",VLOOKUP($A151,KALPit!$A$10:$AY$1193,CC$9,FALSE)-AK151)</f>
        <v>-</v>
      </c>
      <c r="CD151" s="340" t="str">
        <f>IF(AL151="-","-",VLOOKUP($A151,KALPit!$A$10:$AY$1193,CD$9,FALSE)-AL151)</f>
        <v>-</v>
      </c>
      <c r="CE151" s="340" t="str">
        <f>IF(AM151="-","-",VLOOKUP($A151,KALPit!$A$10:$AY$1193,CE$9,FALSE)-AM151)</f>
        <v>-</v>
      </c>
      <c r="CF151" s="340" t="str">
        <f>IF(AN151="-","-",VLOOKUP($A151,KALPit!$A$10:$AY$1193,CF$9,FALSE)-AN151)</f>
        <v>-</v>
      </c>
      <c r="CG151" s="340" t="str">
        <f>IF(AO151="-","-",VLOOKUP($A151,KALPit!$A$10:$AY$1193,CG$9,FALSE)-AO151)</f>
        <v>-</v>
      </c>
      <c r="CH151" s="340" t="str">
        <f>IF(AP151="-","-",VLOOKUP($A151,KALPit!$A$10:$AY$1193,CH$9,FALSE)-AP151)</f>
        <v>-</v>
      </c>
      <c r="CI151" s="340" t="str">
        <f>IF(AQ151="-","-",VLOOKUP($A151,KALPit!$A$10:$AY$1193,CI$9,FALSE)-AQ151)</f>
        <v>-</v>
      </c>
      <c r="CJ151" s="340" t="str">
        <f>IF(AR151="-","-",VLOOKUP($A151,KALPit!$A$10:$AY$1193,CJ$9,FALSE)-AR151)</f>
        <v>-</v>
      </c>
      <c r="CK151" s="340" t="str">
        <f>IF(AS151="-","-",VLOOKUP($A151,KALPit!$A$10:$AY$1193,CK$9,FALSE)-AS151)</f>
        <v>-</v>
      </c>
      <c r="CL151" s="340" t="str">
        <f>IF(AT151="-","-",VLOOKUP($A151,KALPit!$A$10:$AY$1193,CL$9,FALSE)-AT151)</f>
        <v>-</v>
      </c>
      <c r="CM151" s="339" t="e">
        <f t="shared" si="69"/>
        <v>#N/A</v>
      </c>
    </row>
    <row r="152" spans="1:91" x14ac:dyDescent="0.25">
      <c r="A152" s="339" t="str">
        <f t="shared" si="58"/>
        <v>Máximo Medina</v>
      </c>
      <c r="B152" s="339"/>
      <c r="C152" s="339"/>
      <c r="D152" s="339" t="str">
        <f t="shared" si="59"/>
        <v>K</v>
      </c>
      <c r="E152" t="s">
        <v>87</v>
      </c>
      <c r="F152" t="s">
        <v>519</v>
      </c>
      <c r="G152" s="339" t="s">
        <v>520</v>
      </c>
      <c r="H152" t="s">
        <v>468</v>
      </c>
      <c r="I152" t="s">
        <v>469</v>
      </c>
      <c r="J152" s="3">
        <v>28</v>
      </c>
      <c r="K152" t="s">
        <v>94</v>
      </c>
      <c r="L152" t="s">
        <v>94</v>
      </c>
      <c r="M152" t="s">
        <v>40</v>
      </c>
      <c r="N152" s="3" t="s">
        <v>36</v>
      </c>
      <c r="O152" t="s">
        <v>213</v>
      </c>
      <c r="P152" t="s">
        <v>214</v>
      </c>
      <c r="Q152" s="3">
        <v>1</v>
      </c>
      <c r="R152">
        <v>1</v>
      </c>
      <c r="S152">
        <v>1</v>
      </c>
      <c r="T152" s="3">
        <v>1</v>
      </c>
      <c r="U152">
        <v>1</v>
      </c>
      <c r="V152">
        <v>1</v>
      </c>
      <c r="W152">
        <v>1</v>
      </c>
      <c r="X152">
        <v>1</v>
      </c>
      <c r="Y152" t="s">
        <v>35</v>
      </c>
      <c r="Z152" t="s">
        <v>35</v>
      </c>
      <c r="AA152" t="s">
        <v>35</v>
      </c>
      <c r="AB152" t="s">
        <v>35</v>
      </c>
      <c r="AC152" t="s">
        <v>35</v>
      </c>
      <c r="AD152" t="s">
        <v>35</v>
      </c>
      <c r="AE152" t="s">
        <v>35</v>
      </c>
      <c r="AF152" t="s">
        <v>35</v>
      </c>
      <c r="AG152" t="s">
        <v>35</v>
      </c>
      <c r="AH152" t="s">
        <v>35</v>
      </c>
      <c r="AI152" t="s">
        <v>35</v>
      </c>
      <c r="AJ152" t="s">
        <v>35</v>
      </c>
      <c r="AK152" t="s">
        <v>35</v>
      </c>
      <c r="AL152" t="s">
        <v>35</v>
      </c>
      <c r="AM152" t="s">
        <v>35</v>
      </c>
      <c r="AN152" t="s">
        <v>35</v>
      </c>
      <c r="AO152" t="s">
        <v>35</v>
      </c>
      <c r="AP152" t="s">
        <v>35</v>
      </c>
      <c r="AQ152" t="s">
        <v>35</v>
      </c>
      <c r="AR152" s="3" t="s">
        <v>35</v>
      </c>
      <c r="AS152" t="s">
        <v>35</v>
      </c>
      <c r="AT152" t="s">
        <v>35</v>
      </c>
      <c r="AU152" s="3" t="s">
        <v>832</v>
      </c>
      <c r="AV152">
        <v>1</v>
      </c>
      <c r="AW152" s="3" t="s">
        <v>50</v>
      </c>
      <c r="AX152">
        <v>510000</v>
      </c>
      <c r="AY152" s="5" t="s">
        <v>38</v>
      </c>
      <c r="AZ152" s="6">
        <f t="shared" si="60"/>
        <v>1.25</v>
      </c>
      <c r="BA152" s="9" t="str">
        <f t="shared" si="61"/>
        <v>Minors</v>
      </c>
      <c r="BB152" s="9">
        <f t="shared" si="62"/>
        <v>1.25</v>
      </c>
      <c r="BC152" s="9" t="str">
        <f t="shared" si="63"/>
        <v>Minors</v>
      </c>
      <c r="BD152" s="9">
        <f t="shared" si="64"/>
        <v>1.25</v>
      </c>
      <c r="BE152" s="9" t="str">
        <f t="shared" si="65"/>
        <v>Minors</v>
      </c>
      <c r="BF152" s="77">
        <f t="shared" si="66"/>
        <v>1</v>
      </c>
      <c r="BG152" s="76">
        <f t="shared" si="67"/>
        <v>0</v>
      </c>
      <c r="BH152" s="339" t="str">
        <f t="shared" si="68"/>
        <v/>
      </c>
      <c r="BI152" s="340" t="e">
        <f>IF(Q152="-","-",VLOOKUP($A152,KALPit!$A$10:$AY$1193,BI$9,FALSE)-Q152)</f>
        <v>#N/A</v>
      </c>
      <c r="BJ152" s="340" t="e">
        <f>IF(R152="-","-",VLOOKUP($A152,KALPit!$A$10:$AY$1193,BJ$9,FALSE)-R152)</f>
        <v>#N/A</v>
      </c>
      <c r="BK152" s="340" t="e">
        <f>IF(S152="-","-",VLOOKUP($A152,KALPit!$A$10:$AY$1193,BK$9,FALSE)-S152)</f>
        <v>#N/A</v>
      </c>
      <c r="BL152" s="340" t="e">
        <f>IF(T152="-","-",VLOOKUP($A152,KALPit!$A$10:$AY$1193,BL$9,FALSE)-T152)</f>
        <v>#N/A</v>
      </c>
      <c r="BM152" s="340" t="e">
        <f>IF(U152="-","-",VLOOKUP($A152,KALPit!$A$10:$AY$1193,BM$9,FALSE)-U152)</f>
        <v>#N/A</v>
      </c>
      <c r="BN152" s="340" t="e">
        <f>IF(V152="-","-",VLOOKUP($A152,KALPit!$A$10:$AY$1193,BN$9,FALSE)-V152)</f>
        <v>#N/A</v>
      </c>
      <c r="BO152" s="340" t="e">
        <f>IF(W152="-","-",VLOOKUP($A152,KALPit!$A$10:$AY$1193,BO$9,FALSE)-W152)</f>
        <v>#N/A</v>
      </c>
      <c r="BP152" s="340" t="e">
        <f>IF(X152="-","-",VLOOKUP($A152,KALPit!$A$10:$AY$1193,BP$9,FALSE)-X152)</f>
        <v>#N/A</v>
      </c>
      <c r="BQ152" s="340" t="str">
        <f>IF(Y152="-","-",VLOOKUP($A152,KALPit!$A$10:$AY$1193,BQ$9,FALSE)-Y152)</f>
        <v>-</v>
      </c>
      <c r="BR152" s="340" t="str">
        <f>IF(Z152="-","-",VLOOKUP($A152,KALPit!$A$10:$AY$1193,BR$9,FALSE)-Z152)</f>
        <v>-</v>
      </c>
      <c r="BS152" s="340" t="str">
        <f>IF(AA152="-","-",VLOOKUP($A152,KALPit!$A$10:$AY$1193,BS$9,FALSE)-AA152)</f>
        <v>-</v>
      </c>
      <c r="BT152" s="340" t="str">
        <f>IF(AB152="-","-",VLOOKUP($A152,KALPit!$A$10:$AY$1193,BT$9,FALSE)-AB152)</f>
        <v>-</v>
      </c>
      <c r="BU152" s="340" t="str">
        <f>IF(AC152="-","-",VLOOKUP($A152,KALPit!$A$10:$AY$1193,BU$9,FALSE)-AC152)</f>
        <v>-</v>
      </c>
      <c r="BV152" s="340" t="str">
        <f>IF(AD152="-","-",VLOOKUP($A152,KALPit!$A$10:$AY$1193,BV$9,FALSE)-AD152)</f>
        <v>-</v>
      </c>
      <c r="BW152" s="340" t="str">
        <f>IF(AE152="-","-",VLOOKUP($A152,KALPit!$A$10:$AY$1193,BW$9,FALSE)-AE152)</f>
        <v>-</v>
      </c>
      <c r="BX152" s="340" t="str">
        <f>IF(AF152="-","-",VLOOKUP($A152,KALPit!$A$10:$AY$1193,BX$9,FALSE)-AF152)</f>
        <v>-</v>
      </c>
      <c r="BY152" s="340" t="str">
        <f>IF(AG152="-","-",VLOOKUP($A152,KALPit!$A$10:$AY$1193,BY$9,FALSE)-AG152)</f>
        <v>-</v>
      </c>
      <c r="BZ152" s="340" t="str">
        <f>IF(AH152="-","-",VLOOKUP($A152,KALPit!$A$10:$AY$1193,BZ$9,FALSE)-AH152)</f>
        <v>-</v>
      </c>
      <c r="CA152" s="340" t="str">
        <f>IF(AI152="-","-",VLOOKUP($A152,KALPit!$A$10:$AY$1193,CA$9,FALSE)-AI152)</f>
        <v>-</v>
      </c>
      <c r="CB152" s="340" t="str">
        <f>IF(AJ152="-","-",VLOOKUP($A152,KALPit!$A$10:$AY$1193,CB$9,FALSE)-AJ152)</f>
        <v>-</v>
      </c>
      <c r="CC152" s="340" t="str">
        <f>IF(AK152="-","-",VLOOKUP($A152,KALPit!$A$10:$AY$1193,CC$9,FALSE)-AK152)</f>
        <v>-</v>
      </c>
      <c r="CD152" s="340" t="str">
        <f>IF(AL152="-","-",VLOOKUP($A152,KALPit!$A$10:$AY$1193,CD$9,FALSE)-AL152)</f>
        <v>-</v>
      </c>
      <c r="CE152" s="340" t="str">
        <f>IF(AM152="-","-",VLOOKUP($A152,KALPit!$A$10:$AY$1193,CE$9,FALSE)-AM152)</f>
        <v>-</v>
      </c>
      <c r="CF152" s="340" t="str">
        <f>IF(AN152="-","-",VLOOKUP($A152,KALPit!$A$10:$AY$1193,CF$9,FALSE)-AN152)</f>
        <v>-</v>
      </c>
      <c r="CG152" s="340" t="str">
        <f>IF(AO152="-","-",VLOOKUP($A152,KALPit!$A$10:$AY$1193,CG$9,FALSE)-AO152)</f>
        <v>-</v>
      </c>
      <c r="CH152" s="340" t="str">
        <f>IF(AP152="-","-",VLOOKUP($A152,KALPit!$A$10:$AY$1193,CH$9,FALSE)-AP152)</f>
        <v>-</v>
      </c>
      <c r="CI152" s="340" t="str">
        <f>IF(AQ152="-","-",VLOOKUP($A152,KALPit!$A$10:$AY$1193,CI$9,FALSE)-AQ152)</f>
        <v>-</v>
      </c>
      <c r="CJ152" s="340" t="str">
        <f>IF(AR152="-","-",VLOOKUP($A152,KALPit!$A$10:$AY$1193,CJ$9,FALSE)-AR152)</f>
        <v>-</v>
      </c>
      <c r="CK152" s="340" t="str">
        <f>IF(AS152="-","-",VLOOKUP($A152,KALPit!$A$10:$AY$1193,CK$9,FALSE)-AS152)</f>
        <v>-</v>
      </c>
      <c r="CL152" s="340" t="str">
        <f>IF(AT152="-","-",VLOOKUP($A152,KALPit!$A$10:$AY$1193,CL$9,FALSE)-AT152)</f>
        <v>-</v>
      </c>
      <c r="CM152" s="339" t="e">
        <f t="shared" si="69"/>
        <v>#N/A</v>
      </c>
    </row>
    <row r="153" spans="1:91" x14ac:dyDescent="0.25">
      <c r="A153" s="339" t="str">
        <f t="shared" si="58"/>
        <v>Wilson Mercado</v>
      </c>
      <c r="B153" s="339"/>
      <c r="C153" s="339"/>
      <c r="D153" s="339" t="str">
        <f t="shared" si="59"/>
        <v>K</v>
      </c>
      <c r="E153" t="s">
        <v>88</v>
      </c>
      <c r="F153" t="s">
        <v>495</v>
      </c>
      <c r="G153" s="339" t="s">
        <v>496</v>
      </c>
      <c r="H153" t="s">
        <v>468</v>
      </c>
      <c r="I153" t="s">
        <v>469</v>
      </c>
      <c r="J153" s="3">
        <v>28</v>
      </c>
      <c r="K153" t="s">
        <v>94</v>
      </c>
      <c r="L153" t="s">
        <v>94</v>
      </c>
      <c r="M153" t="s">
        <v>36</v>
      </c>
      <c r="N153" s="3" t="s">
        <v>36</v>
      </c>
      <c r="O153" t="s">
        <v>214</v>
      </c>
      <c r="P153" t="s">
        <v>214</v>
      </c>
      <c r="Q153" s="3">
        <v>1</v>
      </c>
      <c r="R153">
        <v>1</v>
      </c>
      <c r="S153">
        <v>1</v>
      </c>
      <c r="T153" s="3">
        <v>1</v>
      </c>
      <c r="U153">
        <v>1</v>
      </c>
      <c r="V153">
        <v>1</v>
      </c>
      <c r="W153">
        <v>1</v>
      </c>
      <c r="X153">
        <v>1</v>
      </c>
      <c r="Y153" t="s">
        <v>35</v>
      </c>
      <c r="Z153" t="s">
        <v>35</v>
      </c>
      <c r="AA153" t="s">
        <v>35</v>
      </c>
      <c r="AB153" t="s">
        <v>35</v>
      </c>
      <c r="AC153" t="s">
        <v>35</v>
      </c>
      <c r="AD153" t="s">
        <v>35</v>
      </c>
      <c r="AE153" t="s">
        <v>35</v>
      </c>
      <c r="AF153" t="s">
        <v>35</v>
      </c>
      <c r="AG153" t="s">
        <v>35</v>
      </c>
      <c r="AH153" t="s">
        <v>35</v>
      </c>
      <c r="AI153" t="s">
        <v>35</v>
      </c>
      <c r="AJ153" t="s">
        <v>35</v>
      </c>
      <c r="AK153" t="s">
        <v>35</v>
      </c>
      <c r="AL153" t="s">
        <v>35</v>
      </c>
      <c r="AM153" t="s">
        <v>35</v>
      </c>
      <c r="AN153" t="s">
        <v>35</v>
      </c>
      <c r="AO153" t="s">
        <v>35</v>
      </c>
      <c r="AP153" t="s">
        <v>35</v>
      </c>
      <c r="AQ153" t="s">
        <v>35</v>
      </c>
      <c r="AR153" s="3" t="s">
        <v>35</v>
      </c>
      <c r="AS153" t="s">
        <v>35</v>
      </c>
      <c r="AT153" t="s">
        <v>35</v>
      </c>
      <c r="AU153" s="3" t="s">
        <v>832</v>
      </c>
      <c r="AV153">
        <v>1</v>
      </c>
      <c r="AW153" s="3" t="s">
        <v>455</v>
      </c>
      <c r="AX153">
        <v>850000</v>
      </c>
      <c r="AY153" s="5" t="s">
        <v>39</v>
      </c>
      <c r="AZ153" s="6">
        <f t="shared" si="60"/>
        <v>1.25</v>
      </c>
      <c r="BA153" s="9" t="str">
        <f t="shared" si="61"/>
        <v>Minors</v>
      </c>
      <c r="BB153" s="9">
        <f t="shared" si="62"/>
        <v>1.25</v>
      </c>
      <c r="BC153" s="9" t="str">
        <f t="shared" si="63"/>
        <v>Minors</v>
      </c>
      <c r="BD153" s="9">
        <f t="shared" si="64"/>
        <v>1.25</v>
      </c>
      <c r="BE153" s="9" t="str">
        <f t="shared" si="65"/>
        <v>Minors</v>
      </c>
      <c r="BF153" s="77">
        <f t="shared" si="66"/>
        <v>1</v>
      </c>
      <c r="BG153" s="76">
        <f t="shared" si="67"/>
        <v>0</v>
      </c>
      <c r="BH153" s="339" t="str">
        <f t="shared" si="68"/>
        <v/>
      </c>
      <c r="BI153" s="340" t="e">
        <f>IF(Q153="-","-",VLOOKUP($A153,KALPit!$A$10:$AY$1193,BI$9,FALSE)-Q153)</f>
        <v>#N/A</v>
      </c>
      <c r="BJ153" s="340" t="e">
        <f>IF(R153="-","-",VLOOKUP($A153,KALPit!$A$10:$AY$1193,BJ$9,FALSE)-R153)</f>
        <v>#N/A</v>
      </c>
      <c r="BK153" s="340" t="e">
        <f>IF(S153="-","-",VLOOKUP($A153,KALPit!$A$10:$AY$1193,BK$9,FALSE)-S153)</f>
        <v>#N/A</v>
      </c>
      <c r="BL153" s="340" t="e">
        <f>IF(T153="-","-",VLOOKUP($A153,KALPit!$A$10:$AY$1193,BL$9,FALSE)-T153)</f>
        <v>#N/A</v>
      </c>
      <c r="BM153" s="340" t="e">
        <f>IF(U153="-","-",VLOOKUP($A153,KALPit!$A$10:$AY$1193,BM$9,FALSE)-U153)</f>
        <v>#N/A</v>
      </c>
      <c r="BN153" s="340" t="e">
        <f>IF(V153="-","-",VLOOKUP($A153,KALPit!$A$10:$AY$1193,BN$9,FALSE)-V153)</f>
        <v>#N/A</v>
      </c>
      <c r="BO153" s="340" t="e">
        <f>IF(W153="-","-",VLOOKUP($A153,KALPit!$A$10:$AY$1193,BO$9,FALSE)-W153)</f>
        <v>#N/A</v>
      </c>
      <c r="BP153" s="340" t="e">
        <f>IF(X153="-","-",VLOOKUP($A153,KALPit!$A$10:$AY$1193,BP$9,FALSE)-X153)</f>
        <v>#N/A</v>
      </c>
      <c r="BQ153" s="340" t="str">
        <f>IF(Y153="-","-",VLOOKUP($A153,KALPit!$A$10:$AY$1193,BQ$9,FALSE)-Y153)</f>
        <v>-</v>
      </c>
      <c r="BR153" s="340" t="str">
        <f>IF(Z153="-","-",VLOOKUP($A153,KALPit!$A$10:$AY$1193,BR$9,FALSE)-Z153)</f>
        <v>-</v>
      </c>
      <c r="BS153" s="340" t="str">
        <f>IF(AA153="-","-",VLOOKUP($A153,KALPit!$A$10:$AY$1193,BS$9,FALSE)-AA153)</f>
        <v>-</v>
      </c>
      <c r="BT153" s="340" t="str">
        <f>IF(AB153="-","-",VLOOKUP($A153,KALPit!$A$10:$AY$1193,BT$9,FALSE)-AB153)</f>
        <v>-</v>
      </c>
      <c r="BU153" s="340" t="str">
        <f>IF(AC153="-","-",VLOOKUP($A153,KALPit!$A$10:$AY$1193,BU$9,FALSE)-AC153)</f>
        <v>-</v>
      </c>
      <c r="BV153" s="340" t="str">
        <f>IF(AD153="-","-",VLOOKUP($A153,KALPit!$A$10:$AY$1193,BV$9,FALSE)-AD153)</f>
        <v>-</v>
      </c>
      <c r="BW153" s="340" t="str">
        <f>IF(AE153="-","-",VLOOKUP($A153,KALPit!$A$10:$AY$1193,BW$9,FALSE)-AE153)</f>
        <v>-</v>
      </c>
      <c r="BX153" s="340" t="str">
        <f>IF(AF153="-","-",VLOOKUP($A153,KALPit!$A$10:$AY$1193,BX$9,FALSE)-AF153)</f>
        <v>-</v>
      </c>
      <c r="BY153" s="340" t="str">
        <f>IF(AG153="-","-",VLOOKUP($A153,KALPit!$A$10:$AY$1193,BY$9,FALSE)-AG153)</f>
        <v>-</v>
      </c>
      <c r="BZ153" s="340" t="str">
        <f>IF(AH153="-","-",VLOOKUP($A153,KALPit!$A$10:$AY$1193,BZ$9,FALSE)-AH153)</f>
        <v>-</v>
      </c>
      <c r="CA153" s="340" t="str">
        <f>IF(AI153="-","-",VLOOKUP($A153,KALPit!$A$10:$AY$1193,CA$9,FALSE)-AI153)</f>
        <v>-</v>
      </c>
      <c r="CB153" s="340" t="str">
        <f>IF(AJ153="-","-",VLOOKUP($A153,KALPit!$A$10:$AY$1193,CB$9,FALSE)-AJ153)</f>
        <v>-</v>
      </c>
      <c r="CC153" s="340" t="str">
        <f>IF(AK153="-","-",VLOOKUP($A153,KALPit!$A$10:$AY$1193,CC$9,FALSE)-AK153)</f>
        <v>-</v>
      </c>
      <c r="CD153" s="340" t="str">
        <f>IF(AL153="-","-",VLOOKUP($A153,KALPit!$A$10:$AY$1193,CD$9,FALSE)-AL153)</f>
        <v>-</v>
      </c>
      <c r="CE153" s="340" t="str">
        <f>IF(AM153="-","-",VLOOKUP($A153,KALPit!$A$10:$AY$1193,CE$9,FALSE)-AM153)</f>
        <v>-</v>
      </c>
      <c r="CF153" s="340" t="str">
        <f>IF(AN153="-","-",VLOOKUP($A153,KALPit!$A$10:$AY$1193,CF$9,FALSE)-AN153)</f>
        <v>-</v>
      </c>
      <c r="CG153" s="340" t="str">
        <f>IF(AO153="-","-",VLOOKUP($A153,KALPit!$A$10:$AY$1193,CG$9,FALSE)-AO153)</f>
        <v>-</v>
      </c>
      <c r="CH153" s="340" t="str">
        <f>IF(AP153="-","-",VLOOKUP($A153,KALPit!$A$10:$AY$1193,CH$9,FALSE)-AP153)</f>
        <v>-</v>
      </c>
      <c r="CI153" s="340" t="str">
        <f>IF(AQ153="-","-",VLOOKUP($A153,KALPit!$A$10:$AY$1193,CI$9,FALSE)-AQ153)</f>
        <v>-</v>
      </c>
      <c r="CJ153" s="340" t="str">
        <f>IF(AR153="-","-",VLOOKUP($A153,KALPit!$A$10:$AY$1193,CJ$9,FALSE)-AR153)</f>
        <v>-</v>
      </c>
      <c r="CK153" s="340" t="str">
        <f>IF(AS153="-","-",VLOOKUP($A153,KALPit!$A$10:$AY$1193,CK$9,FALSE)-AS153)</f>
        <v>-</v>
      </c>
      <c r="CL153" s="340" t="str">
        <f>IF(AT153="-","-",VLOOKUP($A153,KALPit!$A$10:$AY$1193,CL$9,FALSE)-AT153)</f>
        <v>-</v>
      </c>
      <c r="CM153" s="339" t="e">
        <f t="shared" si="69"/>
        <v>#N/A</v>
      </c>
    </row>
    <row r="154" spans="1:91" x14ac:dyDescent="0.25">
      <c r="A154" s="339" t="str">
        <f t="shared" si="58"/>
        <v>Greg Mitchell</v>
      </c>
      <c r="B154" s="339"/>
      <c r="C154" s="339"/>
      <c r="D154" s="339" t="str">
        <f t="shared" si="59"/>
        <v>K</v>
      </c>
      <c r="E154" t="s">
        <v>85</v>
      </c>
      <c r="F154" t="s">
        <v>557</v>
      </c>
      <c r="G154" s="339" t="s">
        <v>645</v>
      </c>
      <c r="H154" t="s">
        <v>531</v>
      </c>
      <c r="I154" t="s">
        <v>295</v>
      </c>
      <c r="J154" s="3">
        <v>22</v>
      </c>
      <c r="K154" t="s">
        <v>94</v>
      </c>
      <c r="L154" t="s">
        <v>94</v>
      </c>
      <c r="M154" t="s">
        <v>40</v>
      </c>
      <c r="N154" s="3" t="s">
        <v>40</v>
      </c>
      <c r="O154" t="s">
        <v>214</v>
      </c>
      <c r="P154" t="s">
        <v>214</v>
      </c>
      <c r="Q154" s="3">
        <v>1</v>
      </c>
      <c r="R154">
        <v>1</v>
      </c>
      <c r="S154">
        <v>1</v>
      </c>
      <c r="T154" s="3">
        <v>1</v>
      </c>
      <c r="U154">
        <v>2</v>
      </c>
      <c r="V154">
        <v>1</v>
      </c>
      <c r="W154">
        <v>1</v>
      </c>
      <c r="X154">
        <v>1</v>
      </c>
      <c r="Y154" t="s">
        <v>35</v>
      </c>
      <c r="Z154" t="s">
        <v>35</v>
      </c>
      <c r="AA154" t="s">
        <v>35</v>
      </c>
      <c r="AB154" t="s">
        <v>35</v>
      </c>
      <c r="AC154" t="s">
        <v>35</v>
      </c>
      <c r="AD154" t="s">
        <v>35</v>
      </c>
      <c r="AE154" t="s">
        <v>35</v>
      </c>
      <c r="AF154" t="s">
        <v>35</v>
      </c>
      <c r="AG154" t="s">
        <v>35</v>
      </c>
      <c r="AH154" t="s">
        <v>35</v>
      </c>
      <c r="AI154" t="s">
        <v>35</v>
      </c>
      <c r="AJ154" t="s">
        <v>35</v>
      </c>
      <c r="AK154" t="s">
        <v>35</v>
      </c>
      <c r="AL154" t="s">
        <v>35</v>
      </c>
      <c r="AM154" t="s">
        <v>35</v>
      </c>
      <c r="AN154" t="s">
        <v>35</v>
      </c>
      <c r="AO154" t="s">
        <v>35</v>
      </c>
      <c r="AP154" t="s">
        <v>35</v>
      </c>
      <c r="AQ154" t="s">
        <v>35</v>
      </c>
      <c r="AR154" s="3" t="s">
        <v>35</v>
      </c>
      <c r="AS154" t="s">
        <v>35</v>
      </c>
      <c r="AT154" t="s">
        <v>35</v>
      </c>
      <c r="AU154" s="3" t="s">
        <v>832</v>
      </c>
      <c r="AV154">
        <v>1</v>
      </c>
      <c r="AW154" s="3" t="s">
        <v>455</v>
      </c>
      <c r="AX154" t="s">
        <v>35</v>
      </c>
      <c r="AY154" s="5" t="s">
        <v>38</v>
      </c>
      <c r="AZ154" s="6">
        <f t="shared" si="60"/>
        <v>1.25</v>
      </c>
      <c r="BA154" s="9" t="str">
        <f t="shared" si="61"/>
        <v>Minors</v>
      </c>
      <c r="BB154" s="9">
        <f t="shared" si="62"/>
        <v>1.5833333333333333</v>
      </c>
      <c r="BC154" s="9" t="str">
        <f t="shared" si="63"/>
        <v>Minors</v>
      </c>
      <c r="BD154" s="9">
        <f t="shared" si="64"/>
        <v>1.5833333333333333</v>
      </c>
      <c r="BE154" s="9" t="str">
        <f t="shared" si="65"/>
        <v>Minors</v>
      </c>
      <c r="BF154" s="77">
        <f t="shared" si="66"/>
        <v>1</v>
      </c>
      <c r="BG154" s="76">
        <f t="shared" si="67"/>
        <v>0</v>
      </c>
      <c r="BH154" s="339" t="str">
        <f t="shared" si="68"/>
        <v/>
      </c>
      <c r="BI154" s="340" t="e">
        <f>IF(Q154="-","-",VLOOKUP($A154,KALPit!$A$10:$AY$1193,BI$9,FALSE)-Q154)</f>
        <v>#N/A</v>
      </c>
      <c r="BJ154" s="340" t="e">
        <f>IF(R154="-","-",VLOOKUP($A154,KALPit!$A$10:$AY$1193,BJ$9,FALSE)-R154)</f>
        <v>#N/A</v>
      </c>
      <c r="BK154" s="340" t="e">
        <f>IF(S154="-","-",VLOOKUP($A154,KALPit!$A$10:$AY$1193,BK$9,FALSE)-S154)</f>
        <v>#N/A</v>
      </c>
      <c r="BL154" s="340" t="e">
        <f>IF(T154="-","-",VLOOKUP($A154,KALPit!$A$10:$AY$1193,BL$9,FALSE)-T154)</f>
        <v>#N/A</v>
      </c>
      <c r="BM154" s="340" t="e">
        <f>IF(U154="-","-",VLOOKUP($A154,KALPit!$A$10:$AY$1193,BM$9,FALSE)-U154)</f>
        <v>#N/A</v>
      </c>
      <c r="BN154" s="340" t="e">
        <f>IF(V154="-","-",VLOOKUP($A154,KALPit!$A$10:$AY$1193,BN$9,FALSE)-V154)</f>
        <v>#N/A</v>
      </c>
      <c r="BO154" s="340" t="e">
        <f>IF(W154="-","-",VLOOKUP($A154,KALPit!$A$10:$AY$1193,BO$9,FALSE)-W154)</f>
        <v>#N/A</v>
      </c>
      <c r="BP154" s="340" t="e">
        <f>IF(X154="-","-",VLOOKUP($A154,KALPit!$A$10:$AY$1193,BP$9,FALSE)-X154)</f>
        <v>#N/A</v>
      </c>
      <c r="BQ154" s="340" t="str">
        <f>IF(Y154="-","-",VLOOKUP($A154,KALPit!$A$10:$AY$1193,BQ$9,FALSE)-Y154)</f>
        <v>-</v>
      </c>
      <c r="BR154" s="340" t="str">
        <f>IF(Z154="-","-",VLOOKUP($A154,KALPit!$A$10:$AY$1193,BR$9,FALSE)-Z154)</f>
        <v>-</v>
      </c>
      <c r="BS154" s="340" t="str">
        <f>IF(AA154="-","-",VLOOKUP($A154,KALPit!$A$10:$AY$1193,BS$9,FALSE)-AA154)</f>
        <v>-</v>
      </c>
      <c r="BT154" s="340" t="str">
        <f>IF(AB154="-","-",VLOOKUP($A154,KALPit!$A$10:$AY$1193,BT$9,FALSE)-AB154)</f>
        <v>-</v>
      </c>
      <c r="BU154" s="340" t="str">
        <f>IF(AC154="-","-",VLOOKUP($A154,KALPit!$A$10:$AY$1193,BU$9,FALSE)-AC154)</f>
        <v>-</v>
      </c>
      <c r="BV154" s="340" t="str">
        <f>IF(AD154="-","-",VLOOKUP($A154,KALPit!$A$10:$AY$1193,BV$9,FALSE)-AD154)</f>
        <v>-</v>
      </c>
      <c r="BW154" s="340" t="str">
        <f>IF(AE154="-","-",VLOOKUP($A154,KALPit!$A$10:$AY$1193,BW$9,FALSE)-AE154)</f>
        <v>-</v>
      </c>
      <c r="BX154" s="340" t="str">
        <f>IF(AF154="-","-",VLOOKUP($A154,KALPit!$A$10:$AY$1193,BX$9,FALSE)-AF154)</f>
        <v>-</v>
      </c>
      <c r="BY154" s="340" t="str">
        <f>IF(AG154="-","-",VLOOKUP($A154,KALPit!$A$10:$AY$1193,BY$9,FALSE)-AG154)</f>
        <v>-</v>
      </c>
      <c r="BZ154" s="340" t="str">
        <f>IF(AH154="-","-",VLOOKUP($A154,KALPit!$A$10:$AY$1193,BZ$9,FALSE)-AH154)</f>
        <v>-</v>
      </c>
      <c r="CA154" s="340" t="str">
        <f>IF(AI154="-","-",VLOOKUP($A154,KALPit!$A$10:$AY$1193,CA$9,FALSE)-AI154)</f>
        <v>-</v>
      </c>
      <c r="CB154" s="340" t="str">
        <f>IF(AJ154="-","-",VLOOKUP($A154,KALPit!$A$10:$AY$1193,CB$9,FALSE)-AJ154)</f>
        <v>-</v>
      </c>
      <c r="CC154" s="340" t="str">
        <f>IF(AK154="-","-",VLOOKUP($A154,KALPit!$A$10:$AY$1193,CC$9,FALSE)-AK154)</f>
        <v>-</v>
      </c>
      <c r="CD154" s="340" t="str">
        <f>IF(AL154="-","-",VLOOKUP($A154,KALPit!$A$10:$AY$1193,CD$9,FALSE)-AL154)</f>
        <v>-</v>
      </c>
      <c r="CE154" s="340" t="str">
        <f>IF(AM154="-","-",VLOOKUP($A154,KALPit!$A$10:$AY$1193,CE$9,FALSE)-AM154)</f>
        <v>-</v>
      </c>
      <c r="CF154" s="340" t="str">
        <f>IF(AN154="-","-",VLOOKUP($A154,KALPit!$A$10:$AY$1193,CF$9,FALSE)-AN154)</f>
        <v>-</v>
      </c>
      <c r="CG154" s="340" t="str">
        <f>IF(AO154="-","-",VLOOKUP($A154,KALPit!$A$10:$AY$1193,CG$9,FALSE)-AO154)</f>
        <v>-</v>
      </c>
      <c r="CH154" s="340" t="str">
        <f>IF(AP154="-","-",VLOOKUP($A154,KALPit!$A$10:$AY$1193,CH$9,FALSE)-AP154)</f>
        <v>-</v>
      </c>
      <c r="CI154" s="340" t="str">
        <f>IF(AQ154="-","-",VLOOKUP($A154,KALPit!$A$10:$AY$1193,CI$9,FALSE)-AQ154)</f>
        <v>-</v>
      </c>
      <c r="CJ154" s="340" t="str">
        <f>IF(AR154="-","-",VLOOKUP($A154,KALPit!$A$10:$AY$1193,CJ$9,FALSE)-AR154)</f>
        <v>-</v>
      </c>
      <c r="CK154" s="340" t="str">
        <f>IF(AS154="-","-",VLOOKUP($A154,KALPit!$A$10:$AY$1193,CK$9,FALSE)-AS154)</f>
        <v>-</v>
      </c>
      <c r="CL154" s="340" t="str">
        <f>IF(AT154="-","-",VLOOKUP($A154,KALPit!$A$10:$AY$1193,CL$9,FALSE)-AT154)</f>
        <v>-</v>
      </c>
      <c r="CM154" s="339" t="e">
        <f t="shared" si="69"/>
        <v>#N/A</v>
      </c>
    </row>
    <row r="155" spans="1:91" x14ac:dyDescent="0.25">
      <c r="A155" s="339" t="str">
        <f t="shared" si="58"/>
        <v>Darrell Mullen</v>
      </c>
      <c r="B155" s="339"/>
      <c r="C155" s="339"/>
      <c r="D155" s="339" t="str">
        <f t="shared" si="59"/>
        <v>K</v>
      </c>
      <c r="E155" t="s">
        <v>89</v>
      </c>
      <c r="F155" t="s">
        <v>649</v>
      </c>
      <c r="G155" s="339" t="s">
        <v>650</v>
      </c>
      <c r="H155" t="s">
        <v>531</v>
      </c>
      <c r="I155" t="s">
        <v>295</v>
      </c>
      <c r="J155" s="3">
        <v>23</v>
      </c>
      <c r="K155" t="s">
        <v>94</v>
      </c>
      <c r="L155" t="s">
        <v>94</v>
      </c>
      <c r="M155" t="s">
        <v>40</v>
      </c>
      <c r="N155" s="3" t="s">
        <v>40</v>
      </c>
      <c r="O155" t="s">
        <v>215</v>
      </c>
      <c r="P155" t="s">
        <v>215</v>
      </c>
      <c r="Q155" s="3">
        <v>1</v>
      </c>
      <c r="R155">
        <v>1</v>
      </c>
      <c r="S155">
        <v>1</v>
      </c>
      <c r="T155" s="3">
        <v>1</v>
      </c>
      <c r="U155">
        <v>1</v>
      </c>
      <c r="V155">
        <v>1</v>
      </c>
      <c r="W155">
        <v>1</v>
      </c>
      <c r="X155">
        <v>2</v>
      </c>
      <c r="Y155" t="s">
        <v>35</v>
      </c>
      <c r="Z155" t="s">
        <v>35</v>
      </c>
      <c r="AA155" t="s">
        <v>35</v>
      </c>
      <c r="AB155" t="s">
        <v>35</v>
      </c>
      <c r="AC155" t="s">
        <v>35</v>
      </c>
      <c r="AD155" t="s">
        <v>35</v>
      </c>
      <c r="AE155" t="s">
        <v>35</v>
      </c>
      <c r="AF155" t="s">
        <v>35</v>
      </c>
      <c r="AG155" t="s">
        <v>35</v>
      </c>
      <c r="AH155" t="s">
        <v>35</v>
      </c>
      <c r="AI155" t="s">
        <v>35</v>
      </c>
      <c r="AJ155" t="s">
        <v>35</v>
      </c>
      <c r="AK155" t="s">
        <v>35</v>
      </c>
      <c r="AL155" t="s">
        <v>35</v>
      </c>
      <c r="AM155" t="s">
        <v>35</v>
      </c>
      <c r="AN155" t="s">
        <v>35</v>
      </c>
      <c r="AO155" t="s">
        <v>35</v>
      </c>
      <c r="AP155" t="s">
        <v>35</v>
      </c>
      <c r="AQ155" t="s">
        <v>35</v>
      </c>
      <c r="AR155" s="3" t="s">
        <v>35</v>
      </c>
      <c r="AS155" t="s">
        <v>35</v>
      </c>
      <c r="AT155" t="s">
        <v>35</v>
      </c>
      <c r="AU155" s="3" t="s">
        <v>832</v>
      </c>
      <c r="AV155">
        <v>1</v>
      </c>
      <c r="AW155" s="3" t="s">
        <v>455</v>
      </c>
      <c r="AX155" t="s">
        <v>35</v>
      </c>
      <c r="AY155" s="5" t="s">
        <v>38</v>
      </c>
      <c r="AZ155" s="6">
        <f t="shared" si="60"/>
        <v>1.25</v>
      </c>
      <c r="BA155" s="9" t="str">
        <f t="shared" si="61"/>
        <v>Minors</v>
      </c>
      <c r="BB155" s="9">
        <f t="shared" si="62"/>
        <v>1.25</v>
      </c>
      <c r="BC155" s="9" t="str">
        <f t="shared" si="63"/>
        <v>Minors</v>
      </c>
      <c r="BD155" s="9">
        <f t="shared" si="64"/>
        <v>1.25</v>
      </c>
      <c r="BE155" s="9" t="str">
        <f t="shared" si="65"/>
        <v>Minors</v>
      </c>
      <c r="BF155" s="77">
        <f t="shared" si="66"/>
        <v>1</v>
      </c>
      <c r="BG155" s="76">
        <f t="shared" si="67"/>
        <v>0</v>
      </c>
      <c r="BH155" s="339" t="str">
        <f t="shared" si="68"/>
        <v/>
      </c>
      <c r="BI155" s="340" t="e">
        <f>IF(Q155="-","-",VLOOKUP($A155,KALPit!$A$10:$AY$1193,BI$9,FALSE)-Q155)</f>
        <v>#N/A</v>
      </c>
      <c r="BJ155" s="340" t="e">
        <f>IF(R155="-","-",VLOOKUP($A155,KALPit!$A$10:$AY$1193,BJ$9,FALSE)-R155)</f>
        <v>#N/A</v>
      </c>
      <c r="BK155" s="340" t="e">
        <f>IF(S155="-","-",VLOOKUP($A155,KALPit!$A$10:$AY$1193,BK$9,FALSE)-S155)</f>
        <v>#N/A</v>
      </c>
      <c r="BL155" s="340" t="e">
        <f>IF(T155="-","-",VLOOKUP($A155,KALPit!$A$10:$AY$1193,BL$9,FALSE)-T155)</f>
        <v>#N/A</v>
      </c>
      <c r="BM155" s="340" t="e">
        <f>IF(U155="-","-",VLOOKUP($A155,KALPit!$A$10:$AY$1193,BM$9,FALSE)-U155)</f>
        <v>#N/A</v>
      </c>
      <c r="BN155" s="340" t="e">
        <f>IF(V155="-","-",VLOOKUP($A155,KALPit!$A$10:$AY$1193,BN$9,FALSE)-V155)</f>
        <v>#N/A</v>
      </c>
      <c r="BO155" s="340" t="e">
        <f>IF(W155="-","-",VLOOKUP($A155,KALPit!$A$10:$AY$1193,BO$9,FALSE)-W155)</f>
        <v>#N/A</v>
      </c>
      <c r="BP155" s="340" t="e">
        <f>IF(X155="-","-",VLOOKUP($A155,KALPit!$A$10:$AY$1193,BP$9,FALSE)-X155)</f>
        <v>#N/A</v>
      </c>
      <c r="BQ155" s="340" t="str">
        <f>IF(Y155="-","-",VLOOKUP($A155,KALPit!$A$10:$AY$1193,BQ$9,FALSE)-Y155)</f>
        <v>-</v>
      </c>
      <c r="BR155" s="340" t="str">
        <f>IF(Z155="-","-",VLOOKUP($A155,KALPit!$A$10:$AY$1193,BR$9,FALSE)-Z155)</f>
        <v>-</v>
      </c>
      <c r="BS155" s="340" t="str">
        <f>IF(AA155="-","-",VLOOKUP($A155,KALPit!$A$10:$AY$1193,BS$9,FALSE)-AA155)</f>
        <v>-</v>
      </c>
      <c r="BT155" s="340" t="str">
        <f>IF(AB155="-","-",VLOOKUP($A155,KALPit!$A$10:$AY$1193,BT$9,FALSE)-AB155)</f>
        <v>-</v>
      </c>
      <c r="BU155" s="340" t="str">
        <f>IF(AC155="-","-",VLOOKUP($A155,KALPit!$A$10:$AY$1193,BU$9,FALSE)-AC155)</f>
        <v>-</v>
      </c>
      <c r="BV155" s="340" t="str">
        <f>IF(AD155="-","-",VLOOKUP($A155,KALPit!$A$10:$AY$1193,BV$9,FALSE)-AD155)</f>
        <v>-</v>
      </c>
      <c r="BW155" s="340" t="str">
        <f>IF(AE155="-","-",VLOOKUP($A155,KALPit!$A$10:$AY$1193,BW$9,FALSE)-AE155)</f>
        <v>-</v>
      </c>
      <c r="BX155" s="340" t="str">
        <f>IF(AF155="-","-",VLOOKUP($A155,KALPit!$A$10:$AY$1193,BX$9,FALSE)-AF155)</f>
        <v>-</v>
      </c>
      <c r="BY155" s="340" t="str">
        <f>IF(AG155="-","-",VLOOKUP($A155,KALPit!$A$10:$AY$1193,BY$9,FALSE)-AG155)</f>
        <v>-</v>
      </c>
      <c r="BZ155" s="340" t="str">
        <f>IF(AH155="-","-",VLOOKUP($A155,KALPit!$A$10:$AY$1193,BZ$9,FALSE)-AH155)</f>
        <v>-</v>
      </c>
      <c r="CA155" s="340" t="str">
        <f>IF(AI155="-","-",VLOOKUP($A155,KALPit!$A$10:$AY$1193,CA$9,FALSE)-AI155)</f>
        <v>-</v>
      </c>
      <c r="CB155" s="340" t="str">
        <f>IF(AJ155="-","-",VLOOKUP($A155,KALPit!$A$10:$AY$1193,CB$9,FALSE)-AJ155)</f>
        <v>-</v>
      </c>
      <c r="CC155" s="340" t="str">
        <f>IF(AK155="-","-",VLOOKUP($A155,KALPit!$A$10:$AY$1193,CC$9,FALSE)-AK155)</f>
        <v>-</v>
      </c>
      <c r="CD155" s="340" t="str">
        <f>IF(AL155="-","-",VLOOKUP($A155,KALPit!$A$10:$AY$1193,CD$9,FALSE)-AL155)</f>
        <v>-</v>
      </c>
      <c r="CE155" s="340" t="str">
        <f>IF(AM155="-","-",VLOOKUP($A155,KALPit!$A$10:$AY$1193,CE$9,FALSE)-AM155)</f>
        <v>-</v>
      </c>
      <c r="CF155" s="340" t="str">
        <f>IF(AN155="-","-",VLOOKUP($A155,KALPit!$A$10:$AY$1193,CF$9,FALSE)-AN155)</f>
        <v>-</v>
      </c>
      <c r="CG155" s="340" t="str">
        <f>IF(AO155="-","-",VLOOKUP($A155,KALPit!$A$10:$AY$1193,CG$9,FALSE)-AO155)</f>
        <v>-</v>
      </c>
      <c r="CH155" s="340" t="str">
        <f>IF(AP155="-","-",VLOOKUP($A155,KALPit!$A$10:$AY$1193,CH$9,FALSE)-AP155)</f>
        <v>-</v>
      </c>
      <c r="CI155" s="340" t="str">
        <f>IF(AQ155="-","-",VLOOKUP($A155,KALPit!$A$10:$AY$1193,CI$9,FALSE)-AQ155)</f>
        <v>-</v>
      </c>
      <c r="CJ155" s="340" t="str">
        <f>IF(AR155="-","-",VLOOKUP($A155,KALPit!$A$10:$AY$1193,CJ$9,FALSE)-AR155)</f>
        <v>-</v>
      </c>
      <c r="CK155" s="340" t="str">
        <f>IF(AS155="-","-",VLOOKUP($A155,KALPit!$A$10:$AY$1193,CK$9,FALSE)-AS155)</f>
        <v>-</v>
      </c>
      <c r="CL155" s="340" t="str">
        <f>IF(AT155="-","-",VLOOKUP($A155,KALPit!$A$10:$AY$1193,CL$9,FALSE)-AT155)</f>
        <v>-</v>
      </c>
      <c r="CM155" s="339" t="e">
        <f t="shared" si="69"/>
        <v>#N/A</v>
      </c>
    </row>
    <row r="156" spans="1:91" x14ac:dyDescent="0.25">
      <c r="A156" s="339" t="str">
        <f t="shared" si="58"/>
        <v>Nelson Muñíz</v>
      </c>
      <c r="B156" s="339"/>
      <c r="C156" s="339"/>
      <c r="D156" s="339" t="str">
        <f t="shared" si="59"/>
        <v>K</v>
      </c>
      <c r="E156" t="s">
        <v>89</v>
      </c>
      <c r="F156" t="s">
        <v>864</v>
      </c>
      <c r="G156" s="339" t="s">
        <v>865</v>
      </c>
      <c r="H156" t="s">
        <v>531</v>
      </c>
      <c r="I156" t="s">
        <v>295</v>
      </c>
      <c r="J156" s="3">
        <v>20</v>
      </c>
      <c r="K156" t="s">
        <v>94</v>
      </c>
      <c r="L156" t="s">
        <v>94</v>
      </c>
      <c r="M156" t="s">
        <v>40</v>
      </c>
      <c r="N156" s="3" t="s">
        <v>40</v>
      </c>
      <c r="O156" t="s">
        <v>215</v>
      </c>
      <c r="P156" t="s">
        <v>214</v>
      </c>
      <c r="Q156" s="3">
        <v>1</v>
      </c>
      <c r="R156">
        <v>1</v>
      </c>
      <c r="S156">
        <v>1</v>
      </c>
      <c r="T156" s="3">
        <v>1</v>
      </c>
      <c r="U156">
        <v>1</v>
      </c>
      <c r="V156">
        <v>1</v>
      </c>
      <c r="W156">
        <v>1</v>
      </c>
      <c r="X156">
        <v>1</v>
      </c>
      <c r="Y156" t="s">
        <v>35</v>
      </c>
      <c r="Z156" t="s">
        <v>35</v>
      </c>
      <c r="AA156" t="s">
        <v>35</v>
      </c>
      <c r="AB156" t="s">
        <v>35</v>
      </c>
      <c r="AC156" t="s">
        <v>35</v>
      </c>
      <c r="AD156" t="s">
        <v>35</v>
      </c>
      <c r="AE156" t="s">
        <v>35</v>
      </c>
      <c r="AF156" t="s">
        <v>35</v>
      </c>
      <c r="AG156" t="s">
        <v>35</v>
      </c>
      <c r="AH156" t="s">
        <v>35</v>
      </c>
      <c r="AI156" t="s">
        <v>35</v>
      </c>
      <c r="AJ156" t="s">
        <v>35</v>
      </c>
      <c r="AK156" t="s">
        <v>35</v>
      </c>
      <c r="AL156" t="s">
        <v>35</v>
      </c>
      <c r="AM156" t="s">
        <v>35</v>
      </c>
      <c r="AN156" t="s">
        <v>35</v>
      </c>
      <c r="AO156" t="s">
        <v>35</v>
      </c>
      <c r="AP156" t="s">
        <v>35</v>
      </c>
      <c r="AQ156" t="s">
        <v>35</v>
      </c>
      <c r="AR156" s="3" t="s">
        <v>35</v>
      </c>
      <c r="AS156" t="s">
        <v>35</v>
      </c>
      <c r="AT156" t="s">
        <v>35</v>
      </c>
      <c r="AU156" s="3" t="s">
        <v>832</v>
      </c>
      <c r="AV156">
        <v>1</v>
      </c>
      <c r="AW156" s="3" t="s">
        <v>455</v>
      </c>
      <c r="AX156" t="s">
        <v>35</v>
      </c>
      <c r="AY156" s="5">
        <v>0</v>
      </c>
      <c r="AZ156" s="6">
        <f t="shared" si="60"/>
        <v>1.25</v>
      </c>
      <c r="BA156" s="9" t="str">
        <f t="shared" si="61"/>
        <v>Minors</v>
      </c>
      <c r="BB156" s="9">
        <f t="shared" si="62"/>
        <v>1.25</v>
      </c>
      <c r="BC156" s="9" t="str">
        <f t="shared" si="63"/>
        <v>Minors</v>
      </c>
      <c r="BD156" s="9">
        <f t="shared" si="64"/>
        <v>1.25</v>
      </c>
      <c r="BE156" s="9" t="str">
        <f t="shared" si="65"/>
        <v>Minors</v>
      </c>
      <c r="BF156" s="77">
        <f t="shared" si="66"/>
        <v>1</v>
      </c>
      <c r="BG156" s="76">
        <f t="shared" si="67"/>
        <v>0</v>
      </c>
      <c r="BH156" s="339" t="str">
        <f t="shared" si="68"/>
        <v/>
      </c>
      <c r="BI156" s="340" t="e">
        <f>IF(Q156="-","-",VLOOKUP($A156,KALPit!$A$10:$AY$1193,BI$9,FALSE)-Q156)</f>
        <v>#N/A</v>
      </c>
      <c r="BJ156" s="340" t="e">
        <f>IF(R156="-","-",VLOOKUP($A156,KALPit!$A$10:$AY$1193,BJ$9,FALSE)-R156)</f>
        <v>#N/A</v>
      </c>
      <c r="BK156" s="340" t="e">
        <f>IF(S156="-","-",VLOOKUP($A156,KALPit!$A$10:$AY$1193,BK$9,FALSE)-S156)</f>
        <v>#N/A</v>
      </c>
      <c r="BL156" s="340" t="e">
        <f>IF(T156="-","-",VLOOKUP($A156,KALPit!$A$10:$AY$1193,BL$9,FALSE)-T156)</f>
        <v>#N/A</v>
      </c>
      <c r="BM156" s="340" t="e">
        <f>IF(U156="-","-",VLOOKUP($A156,KALPit!$A$10:$AY$1193,BM$9,FALSE)-U156)</f>
        <v>#N/A</v>
      </c>
      <c r="BN156" s="340" t="e">
        <f>IF(V156="-","-",VLOOKUP($A156,KALPit!$A$10:$AY$1193,BN$9,FALSE)-V156)</f>
        <v>#N/A</v>
      </c>
      <c r="BO156" s="340" t="e">
        <f>IF(W156="-","-",VLOOKUP($A156,KALPit!$A$10:$AY$1193,BO$9,FALSE)-W156)</f>
        <v>#N/A</v>
      </c>
      <c r="BP156" s="340" t="e">
        <f>IF(X156="-","-",VLOOKUP($A156,KALPit!$A$10:$AY$1193,BP$9,FALSE)-X156)</f>
        <v>#N/A</v>
      </c>
      <c r="BQ156" s="340" t="str">
        <f>IF(Y156="-","-",VLOOKUP($A156,KALPit!$A$10:$AY$1193,BQ$9,FALSE)-Y156)</f>
        <v>-</v>
      </c>
      <c r="BR156" s="340" t="str">
        <f>IF(Z156="-","-",VLOOKUP($A156,KALPit!$A$10:$AY$1193,BR$9,FALSE)-Z156)</f>
        <v>-</v>
      </c>
      <c r="BS156" s="340" t="str">
        <f>IF(AA156="-","-",VLOOKUP($A156,KALPit!$A$10:$AY$1193,BS$9,FALSE)-AA156)</f>
        <v>-</v>
      </c>
      <c r="BT156" s="340" t="str">
        <f>IF(AB156="-","-",VLOOKUP($A156,KALPit!$A$10:$AY$1193,BT$9,FALSE)-AB156)</f>
        <v>-</v>
      </c>
      <c r="BU156" s="340" t="str">
        <f>IF(AC156="-","-",VLOOKUP($A156,KALPit!$A$10:$AY$1193,BU$9,FALSE)-AC156)</f>
        <v>-</v>
      </c>
      <c r="BV156" s="340" t="str">
        <f>IF(AD156="-","-",VLOOKUP($A156,KALPit!$A$10:$AY$1193,BV$9,FALSE)-AD156)</f>
        <v>-</v>
      </c>
      <c r="BW156" s="340" t="str">
        <f>IF(AE156="-","-",VLOOKUP($A156,KALPit!$A$10:$AY$1193,BW$9,FALSE)-AE156)</f>
        <v>-</v>
      </c>
      <c r="BX156" s="340" t="str">
        <f>IF(AF156="-","-",VLOOKUP($A156,KALPit!$A$10:$AY$1193,BX$9,FALSE)-AF156)</f>
        <v>-</v>
      </c>
      <c r="BY156" s="340" t="str">
        <f>IF(AG156="-","-",VLOOKUP($A156,KALPit!$A$10:$AY$1193,BY$9,FALSE)-AG156)</f>
        <v>-</v>
      </c>
      <c r="BZ156" s="340" t="str">
        <f>IF(AH156="-","-",VLOOKUP($A156,KALPit!$A$10:$AY$1193,BZ$9,FALSE)-AH156)</f>
        <v>-</v>
      </c>
      <c r="CA156" s="340" t="str">
        <f>IF(AI156="-","-",VLOOKUP($A156,KALPit!$A$10:$AY$1193,CA$9,FALSE)-AI156)</f>
        <v>-</v>
      </c>
      <c r="CB156" s="340" t="str">
        <f>IF(AJ156="-","-",VLOOKUP($A156,KALPit!$A$10:$AY$1193,CB$9,FALSE)-AJ156)</f>
        <v>-</v>
      </c>
      <c r="CC156" s="340" t="str">
        <f>IF(AK156="-","-",VLOOKUP($A156,KALPit!$A$10:$AY$1193,CC$9,FALSE)-AK156)</f>
        <v>-</v>
      </c>
      <c r="CD156" s="340" t="str">
        <f>IF(AL156="-","-",VLOOKUP($A156,KALPit!$A$10:$AY$1193,CD$9,FALSE)-AL156)</f>
        <v>-</v>
      </c>
      <c r="CE156" s="340" t="str">
        <f>IF(AM156="-","-",VLOOKUP($A156,KALPit!$A$10:$AY$1193,CE$9,FALSE)-AM156)</f>
        <v>-</v>
      </c>
      <c r="CF156" s="340" t="str">
        <f>IF(AN156="-","-",VLOOKUP($A156,KALPit!$A$10:$AY$1193,CF$9,FALSE)-AN156)</f>
        <v>-</v>
      </c>
      <c r="CG156" s="340" t="str">
        <f>IF(AO156="-","-",VLOOKUP($A156,KALPit!$A$10:$AY$1193,CG$9,FALSE)-AO156)</f>
        <v>-</v>
      </c>
      <c r="CH156" s="340" t="str">
        <f>IF(AP156="-","-",VLOOKUP($A156,KALPit!$A$10:$AY$1193,CH$9,FALSE)-AP156)</f>
        <v>-</v>
      </c>
      <c r="CI156" s="340" t="str">
        <f>IF(AQ156="-","-",VLOOKUP($A156,KALPit!$A$10:$AY$1193,CI$9,FALSE)-AQ156)</f>
        <v>-</v>
      </c>
      <c r="CJ156" s="340" t="str">
        <f>IF(AR156="-","-",VLOOKUP($A156,KALPit!$A$10:$AY$1193,CJ$9,FALSE)-AR156)</f>
        <v>-</v>
      </c>
      <c r="CK156" s="340" t="str">
        <f>IF(AS156="-","-",VLOOKUP($A156,KALPit!$A$10:$AY$1193,CK$9,FALSE)-AS156)</f>
        <v>-</v>
      </c>
      <c r="CL156" s="340" t="str">
        <f>IF(AT156="-","-",VLOOKUP($A156,KALPit!$A$10:$AY$1193,CL$9,FALSE)-AT156)</f>
        <v>-</v>
      </c>
      <c r="CM156" s="339" t="e">
        <f t="shared" si="69"/>
        <v>#N/A</v>
      </c>
    </row>
    <row r="157" spans="1:91" x14ac:dyDescent="0.25">
      <c r="A157" s="339" t="str">
        <f t="shared" si="58"/>
        <v>Joswa Namdi</v>
      </c>
      <c r="B157" s="339"/>
      <c r="C157" s="339"/>
      <c r="D157" s="339" t="str">
        <f t="shared" si="59"/>
        <v>K</v>
      </c>
      <c r="E157" t="s">
        <v>89</v>
      </c>
      <c r="F157" t="s">
        <v>653</v>
      </c>
      <c r="G157" s="339" t="s">
        <v>654</v>
      </c>
      <c r="H157" t="s">
        <v>468</v>
      </c>
      <c r="I157" t="s">
        <v>18</v>
      </c>
      <c r="J157" s="3">
        <v>18</v>
      </c>
      <c r="K157" t="s">
        <v>94</v>
      </c>
      <c r="L157" t="s">
        <v>94</v>
      </c>
      <c r="M157" t="s">
        <v>40</v>
      </c>
      <c r="N157" s="3" t="s">
        <v>40</v>
      </c>
      <c r="O157" t="s">
        <v>215</v>
      </c>
      <c r="P157" t="s">
        <v>214</v>
      </c>
      <c r="Q157" s="3">
        <v>1</v>
      </c>
      <c r="R157">
        <v>1</v>
      </c>
      <c r="S157">
        <v>1</v>
      </c>
      <c r="T157" s="3">
        <v>1</v>
      </c>
      <c r="U157">
        <v>1</v>
      </c>
      <c r="V157">
        <v>1</v>
      </c>
      <c r="W157">
        <v>1</v>
      </c>
      <c r="X157">
        <v>1</v>
      </c>
      <c r="Y157" t="s">
        <v>35</v>
      </c>
      <c r="Z157" t="s">
        <v>35</v>
      </c>
      <c r="AA157" t="s">
        <v>35</v>
      </c>
      <c r="AB157" t="s">
        <v>35</v>
      </c>
      <c r="AC157" t="s">
        <v>35</v>
      </c>
      <c r="AD157" t="s">
        <v>35</v>
      </c>
      <c r="AE157" t="s">
        <v>35</v>
      </c>
      <c r="AF157" t="s">
        <v>35</v>
      </c>
      <c r="AG157" t="s">
        <v>35</v>
      </c>
      <c r="AH157" t="s">
        <v>35</v>
      </c>
      <c r="AI157" t="s">
        <v>35</v>
      </c>
      <c r="AJ157" t="s">
        <v>35</v>
      </c>
      <c r="AK157" t="s">
        <v>35</v>
      </c>
      <c r="AL157" t="s">
        <v>35</v>
      </c>
      <c r="AM157" t="s">
        <v>35</v>
      </c>
      <c r="AN157" t="s">
        <v>35</v>
      </c>
      <c r="AO157" t="s">
        <v>35</v>
      </c>
      <c r="AP157" t="s">
        <v>35</v>
      </c>
      <c r="AQ157" t="s">
        <v>35</v>
      </c>
      <c r="AR157" s="3" t="s">
        <v>35</v>
      </c>
      <c r="AS157" t="s">
        <v>35</v>
      </c>
      <c r="AT157" t="s">
        <v>35</v>
      </c>
      <c r="AU157" s="3" t="s">
        <v>832</v>
      </c>
      <c r="AV157">
        <v>1</v>
      </c>
      <c r="AW157" s="3" t="s">
        <v>455</v>
      </c>
      <c r="AX157" t="s">
        <v>35</v>
      </c>
      <c r="AY157" s="5">
        <v>0</v>
      </c>
      <c r="AZ157" s="6">
        <f t="shared" si="60"/>
        <v>1.25</v>
      </c>
      <c r="BA157" s="9" t="str">
        <f t="shared" si="61"/>
        <v>Minors</v>
      </c>
      <c r="BB157" s="9">
        <f t="shared" si="62"/>
        <v>1.25</v>
      </c>
      <c r="BC157" s="9" t="str">
        <f t="shared" si="63"/>
        <v>Minors</v>
      </c>
      <c r="BD157" s="9">
        <f t="shared" si="64"/>
        <v>1.25</v>
      </c>
      <c r="BE157" s="9" t="str">
        <f t="shared" si="65"/>
        <v>Minors</v>
      </c>
      <c r="BF157" s="77">
        <f t="shared" si="66"/>
        <v>1</v>
      </c>
      <c r="BG157" s="76">
        <f t="shared" si="67"/>
        <v>0</v>
      </c>
      <c r="BH157" s="339" t="str">
        <f t="shared" si="68"/>
        <v/>
      </c>
      <c r="BI157" s="340" t="e">
        <f>IF(Q157="-","-",VLOOKUP($A157,KALPit!$A$10:$AY$1193,BI$9,FALSE)-Q157)</f>
        <v>#N/A</v>
      </c>
      <c r="BJ157" s="340" t="e">
        <f>IF(R157="-","-",VLOOKUP($A157,KALPit!$A$10:$AY$1193,BJ$9,FALSE)-R157)</f>
        <v>#N/A</v>
      </c>
      <c r="BK157" s="340" t="e">
        <f>IF(S157="-","-",VLOOKUP($A157,KALPit!$A$10:$AY$1193,BK$9,FALSE)-S157)</f>
        <v>#N/A</v>
      </c>
      <c r="BL157" s="340" t="e">
        <f>IF(T157="-","-",VLOOKUP($A157,KALPit!$A$10:$AY$1193,BL$9,FALSE)-T157)</f>
        <v>#N/A</v>
      </c>
      <c r="BM157" s="340" t="e">
        <f>IF(U157="-","-",VLOOKUP($A157,KALPit!$A$10:$AY$1193,BM$9,FALSE)-U157)</f>
        <v>#N/A</v>
      </c>
      <c r="BN157" s="340" t="e">
        <f>IF(V157="-","-",VLOOKUP($A157,KALPit!$A$10:$AY$1193,BN$9,FALSE)-V157)</f>
        <v>#N/A</v>
      </c>
      <c r="BO157" s="340" t="e">
        <f>IF(W157="-","-",VLOOKUP($A157,KALPit!$A$10:$AY$1193,BO$9,FALSE)-W157)</f>
        <v>#N/A</v>
      </c>
      <c r="BP157" s="340" t="e">
        <f>IF(X157="-","-",VLOOKUP($A157,KALPit!$A$10:$AY$1193,BP$9,FALSE)-X157)</f>
        <v>#N/A</v>
      </c>
      <c r="BQ157" s="340" t="str">
        <f>IF(Y157="-","-",VLOOKUP($A157,KALPit!$A$10:$AY$1193,BQ$9,FALSE)-Y157)</f>
        <v>-</v>
      </c>
      <c r="BR157" s="340" t="str">
        <f>IF(Z157="-","-",VLOOKUP($A157,KALPit!$A$10:$AY$1193,BR$9,FALSE)-Z157)</f>
        <v>-</v>
      </c>
      <c r="BS157" s="340" t="str">
        <f>IF(AA157="-","-",VLOOKUP($A157,KALPit!$A$10:$AY$1193,BS$9,FALSE)-AA157)</f>
        <v>-</v>
      </c>
      <c r="BT157" s="340" t="str">
        <f>IF(AB157="-","-",VLOOKUP($A157,KALPit!$A$10:$AY$1193,BT$9,FALSE)-AB157)</f>
        <v>-</v>
      </c>
      <c r="BU157" s="340" t="str">
        <f>IF(AC157="-","-",VLOOKUP($A157,KALPit!$A$10:$AY$1193,BU$9,FALSE)-AC157)</f>
        <v>-</v>
      </c>
      <c r="BV157" s="340" t="str">
        <f>IF(AD157="-","-",VLOOKUP($A157,KALPit!$A$10:$AY$1193,BV$9,FALSE)-AD157)</f>
        <v>-</v>
      </c>
      <c r="BW157" s="340" t="str">
        <f>IF(AE157="-","-",VLOOKUP($A157,KALPit!$A$10:$AY$1193,BW$9,FALSE)-AE157)</f>
        <v>-</v>
      </c>
      <c r="BX157" s="340" t="str">
        <f>IF(AF157="-","-",VLOOKUP($A157,KALPit!$A$10:$AY$1193,BX$9,FALSE)-AF157)</f>
        <v>-</v>
      </c>
      <c r="BY157" s="340" t="str">
        <f>IF(AG157="-","-",VLOOKUP($A157,KALPit!$A$10:$AY$1193,BY$9,FALSE)-AG157)</f>
        <v>-</v>
      </c>
      <c r="BZ157" s="340" t="str">
        <f>IF(AH157="-","-",VLOOKUP($A157,KALPit!$A$10:$AY$1193,BZ$9,FALSE)-AH157)</f>
        <v>-</v>
      </c>
      <c r="CA157" s="340" t="str">
        <f>IF(AI157="-","-",VLOOKUP($A157,KALPit!$A$10:$AY$1193,CA$9,FALSE)-AI157)</f>
        <v>-</v>
      </c>
      <c r="CB157" s="340" t="str">
        <f>IF(AJ157="-","-",VLOOKUP($A157,KALPit!$A$10:$AY$1193,CB$9,FALSE)-AJ157)</f>
        <v>-</v>
      </c>
      <c r="CC157" s="340" t="str">
        <f>IF(AK157="-","-",VLOOKUP($A157,KALPit!$A$10:$AY$1193,CC$9,FALSE)-AK157)</f>
        <v>-</v>
      </c>
      <c r="CD157" s="340" t="str">
        <f>IF(AL157="-","-",VLOOKUP($A157,KALPit!$A$10:$AY$1193,CD$9,FALSE)-AL157)</f>
        <v>-</v>
      </c>
      <c r="CE157" s="340" t="str">
        <f>IF(AM157="-","-",VLOOKUP($A157,KALPit!$A$10:$AY$1193,CE$9,FALSE)-AM157)</f>
        <v>-</v>
      </c>
      <c r="CF157" s="340" t="str">
        <f>IF(AN157="-","-",VLOOKUP($A157,KALPit!$A$10:$AY$1193,CF$9,FALSE)-AN157)</f>
        <v>-</v>
      </c>
      <c r="CG157" s="340" t="str">
        <f>IF(AO157="-","-",VLOOKUP($A157,KALPit!$A$10:$AY$1193,CG$9,FALSE)-AO157)</f>
        <v>-</v>
      </c>
      <c r="CH157" s="340" t="str">
        <f>IF(AP157="-","-",VLOOKUP($A157,KALPit!$A$10:$AY$1193,CH$9,FALSE)-AP157)</f>
        <v>-</v>
      </c>
      <c r="CI157" s="340" t="str">
        <f>IF(AQ157="-","-",VLOOKUP($A157,KALPit!$A$10:$AY$1193,CI$9,FALSE)-AQ157)</f>
        <v>-</v>
      </c>
      <c r="CJ157" s="340" t="str">
        <f>IF(AR157="-","-",VLOOKUP($A157,KALPit!$A$10:$AY$1193,CJ$9,FALSE)-AR157)</f>
        <v>-</v>
      </c>
      <c r="CK157" s="340" t="str">
        <f>IF(AS157="-","-",VLOOKUP($A157,KALPit!$A$10:$AY$1193,CK$9,FALSE)-AS157)</f>
        <v>-</v>
      </c>
      <c r="CL157" s="340" t="str">
        <f>IF(AT157="-","-",VLOOKUP($A157,KALPit!$A$10:$AY$1193,CL$9,FALSE)-AT157)</f>
        <v>-</v>
      </c>
      <c r="CM157" s="339" t="e">
        <f t="shared" si="69"/>
        <v>#N/A</v>
      </c>
    </row>
    <row r="158" spans="1:91" x14ac:dyDescent="0.25">
      <c r="A158" s="339" t="str">
        <f t="shared" si="58"/>
        <v>Ryosei Ojima</v>
      </c>
      <c r="B158" s="339"/>
      <c r="C158" s="339"/>
      <c r="D158" s="339" t="str">
        <f t="shared" si="59"/>
        <v>K</v>
      </c>
      <c r="E158" t="s">
        <v>82</v>
      </c>
      <c r="F158" t="s">
        <v>660</v>
      </c>
      <c r="G158" s="339" t="s">
        <v>661</v>
      </c>
      <c r="H158" t="s">
        <v>528</v>
      </c>
      <c r="I158" t="s">
        <v>198</v>
      </c>
      <c r="J158" s="3">
        <v>24</v>
      </c>
      <c r="K158" t="s">
        <v>93</v>
      </c>
      <c r="L158" t="s">
        <v>94</v>
      </c>
      <c r="M158" t="s">
        <v>40</v>
      </c>
      <c r="N158" s="3" t="s">
        <v>36</v>
      </c>
      <c r="O158" t="s">
        <v>215</v>
      </c>
      <c r="P158" t="s">
        <v>213</v>
      </c>
      <c r="Q158" s="3">
        <v>1</v>
      </c>
      <c r="R158">
        <v>2</v>
      </c>
      <c r="S158">
        <v>1</v>
      </c>
      <c r="T158" s="3">
        <v>1</v>
      </c>
      <c r="U158">
        <v>2</v>
      </c>
      <c r="V158">
        <v>1</v>
      </c>
      <c r="W158">
        <v>1</v>
      </c>
      <c r="X158">
        <v>1</v>
      </c>
      <c r="Y158" t="s">
        <v>35</v>
      </c>
      <c r="Z158" t="s">
        <v>35</v>
      </c>
      <c r="AA158" t="s">
        <v>35</v>
      </c>
      <c r="AB158" t="s">
        <v>35</v>
      </c>
      <c r="AC158" t="s">
        <v>35</v>
      </c>
      <c r="AD158" t="s">
        <v>35</v>
      </c>
      <c r="AE158" t="s">
        <v>35</v>
      </c>
      <c r="AF158" t="s">
        <v>35</v>
      </c>
      <c r="AG158" t="s">
        <v>35</v>
      </c>
      <c r="AH158" t="s">
        <v>35</v>
      </c>
      <c r="AI158" t="s">
        <v>35</v>
      </c>
      <c r="AJ158" t="s">
        <v>35</v>
      </c>
      <c r="AK158" t="s">
        <v>35</v>
      </c>
      <c r="AL158" t="s">
        <v>35</v>
      </c>
      <c r="AM158" t="s">
        <v>35</v>
      </c>
      <c r="AN158" t="s">
        <v>35</v>
      </c>
      <c r="AO158" t="s">
        <v>35</v>
      </c>
      <c r="AP158" t="s">
        <v>35</v>
      </c>
      <c r="AQ158" t="s">
        <v>35</v>
      </c>
      <c r="AR158" s="3" t="s">
        <v>35</v>
      </c>
      <c r="AS158" t="s">
        <v>35</v>
      </c>
      <c r="AT158" t="s">
        <v>35</v>
      </c>
      <c r="AU158" s="3" t="s">
        <v>832</v>
      </c>
      <c r="AV158">
        <v>1</v>
      </c>
      <c r="AW158" s="3" t="s">
        <v>50</v>
      </c>
      <c r="AX158" t="s">
        <v>35</v>
      </c>
      <c r="AY158" s="5">
        <v>0</v>
      </c>
      <c r="AZ158" s="6">
        <f t="shared" si="60"/>
        <v>1.5833333333333333</v>
      </c>
      <c r="BA158" s="9" t="str">
        <f t="shared" si="61"/>
        <v>Minors</v>
      </c>
      <c r="BB158" s="9">
        <f t="shared" si="62"/>
        <v>1.5833333333333333</v>
      </c>
      <c r="BC158" s="9" t="str">
        <f t="shared" si="63"/>
        <v>Minors</v>
      </c>
      <c r="BD158" s="9">
        <f t="shared" si="64"/>
        <v>1.5833333333333333</v>
      </c>
      <c r="BE158" s="9" t="str">
        <f t="shared" si="65"/>
        <v>Minors</v>
      </c>
      <c r="BF158" s="77">
        <f t="shared" si="66"/>
        <v>1</v>
      </c>
      <c r="BG158" s="76">
        <f t="shared" si="67"/>
        <v>0</v>
      </c>
      <c r="BH158" s="339" t="str">
        <f t="shared" si="68"/>
        <v/>
      </c>
      <c r="BI158" s="340" t="e">
        <f>IF(Q158="-","-",VLOOKUP($A158,KALPit!$A$10:$AY$1193,BI$9,FALSE)-Q158)</f>
        <v>#N/A</v>
      </c>
      <c r="BJ158" s="340" t="e">
        <f>IF(R158="-","-",VLOOKUP($A158,KALPit!$A$10:$AY$1193,BJ$9,FALSE)-R158)</f>
        <v>#N/A</v>
      </c>
      <c r="BK158" s="340" t="e">
        <f>IF(S158="-","-",VLOOKUP($A158,KALPit!$A$10:$AY$1193,BK$9,FALSE)-S158)</f>
        <v>#N/A</v>
      </c>
      <c r="BL158" s="340" t="e">
        <f>IF(T158="-","-",VLOOKUP($A158,KALPit!$A$10:$AY$1193,BL$9,FALSE)-T158)</f>
        <v>#N/A</v>
      </c>
      <c r="BM158" s="340" t="e">
        <f>IF(U158="-","-",VLOOKUP($A158,KALPit!$A$10:$AY$1193,BM$9,FALSE)-U158)</f>
        <v>#N/A</v>
      </c>
      <c r="BN158" s="340" t="e">
        <f>IF(V158="-","-",VLOOKUP($A158,KALPit!$A$10:$AY$1193,BN$9,FALSE)-V158)</f>
        <v>#N/A</v>
      </c>
      <c r="BO158" s="340" t="e">
        <f>IF(W158="-","-",VLOOKUP($A158,KALPit!$A$10:$AY$1193,BO$9,FALSE)-W158)</f>
        <v>#N/A</v>
      </c>
      <c r="BP158" s="340" t="e">
        <f>IF(X158="-","-",VLOOKUP($A158,KALPit!$A$10:$AY$1193,BP$9,FALSE)-X158)</f>
        <v>#N/A</v>
      </c>
      <c r="BQ158" s="340" t="str">
        <f>IF(Y158="-","-",VLOOKUP($A158,KALPit!$A$10:$AY$1193,BQ$9,FALSE)-Y158)</f>
        <v>-</v>
      </c>
      <c r="BR158" s="340" t="str">
        <f>IF(Z158="-","-",VLOOKUP($A158,KALPit!$A$10:$AY$1193,BR$9,FALSE)-Z158)</f>
        <v>-</v>
      </c>
      <c r="BS158" s="340" t="str">
        <f>IF(AA158="-","-",VLOOKUP($A158,KALPit!$A$10:$AY$1193,BS$9,FALSE)-AA158)</f>
        <v>-</v>
      </c>
      <c r="BT158" s="340" t="str">
        <f>IF(AB158="-","-",VLOOKUP($A158,KALPit!$A$10:$AY$1193,BT$9,FALSE)-AB158)</f>
        <v>-</v>
      </c>
      <c r="BU158" s="340" t="str">
        <f>IF(AC158="-","-",VLOOKUP($A158,KALPit!$A$10:$AY$1193,BU$9,FALSE)-AC158)</f>
        <v>-</v>
      </c>
      <c r="BV158" s="340" t="str">
        <f>IF(AD158="-","-",VLOOKUP($A158,KALPit!$A$10:$AY$1193,BV$9,FALSE)-AD158)</f>
        <v>-</v>
      </c>
      <c r="BW158" s="340" t="str">
        <f>IF(AE158="-","-",VLOOKUP($A158,KALPit!$A$10:$AY$1193,BW$9,FALSE)-AE158)</f>
        <v>-</v>
      </c>
      <c r="BX158" s="340" t="str">
        <f>IF(AF158="-","-",VLOOKUP($A158,KALPit!$A$10:$AY$1193,BX$9,FALSE)-AF158)</f>
        <v>-</v>
      </c>
      <c r="BY158" s="340" t="str">
        <f>IF(AG158="-","-",VLOOKUP($A158,KALPit!$A$10:$AY$1193,BY$9,FALSE)-AG158)</f>
        <v>-</v>
      </c>
      <c r="BZ158" s="340" t="str">
        <f>IF(AH158="-","-",VLOOKUP($A158,KALPit!$A$10:$AY$1193,BZ$9,FALSE)-AH158)</f>
        <v>-</v>
      </c>
      <c r="CA158" s="340" t="str">
        <f>IF(AI158="-","-",VLOOKUP($A158,KALPit!$A$10:$AY$1193,CA$9,FALSE)-AI158)</f>
        <v>-</v>
      </c>
      <c r="CB158" s="340" t="str">
        <f>IF(AJ158="-","-",VLOOKUP($A158,KALPit!$A$10:$AY$1193,CB$9,FALSE)-AJ158)</f>
        <v>-</v>
      </c>
      <c r="CC158" s="340" t="str">
        <f>IF(AK158="-","-",VLOOKUP($A158,KALPit!$A$10:$AY$1193,CC$9,FALSE)-AK158)</f>
        <v>-</v>
      </c>
      <c r="CD158" s="340" t="str">
        <f>IF(AL158="-","-",VLOOKUP($A158,KALPit!$A$10:$AY$1193,CD$9,FALSE)-AL158)</f>
        <v>-</v>
      </c>
      <c r="CE158" s="340" t="str">
        <f>IF(AM158="-","-",VLOOKUP($A158,KALPit!$A$10:$AY$1193,CE$9,FALSE)-AM158)</f>
        <v>-</v>
      </c>
      <c r="CF158" s="340" t="str">
        <f>IF(AN158="-","-",VLOOKUP($A158,KALPit!$A$10:$AY$1193,CF$9,FALSE)-AN158)</f>
        <v>-</v>
      </c>
      <c r="CG158" s="340" t="str">
        <f>IF(AO158="-","-",VLOOKUP($A158,KALPit!$A$10:$AY$1193,CG$9,FALSE)-AO158)</f>
        <v>-</v>
      </c>
      <c r="CH158" s="340" t="str">
        <f>IF(AP158="-","-",VLOOKUP($A158,KALPit!$A$10:$AY$1193,CH$9,FALSE)-AP158)</f>
        <v>-</v>
      </c>
      <c r="CI158" s="340" t="str">
        <f>IF(AQ158="-","-",VLOOKUP($A158,KALPit!$A$10:$AY$1193,CI$9,FALSE)-AQ158)</f>
        <v>-</v>
      </c>
      <c r="CJ158" s="340" t="str">
        <f>IF(AR158="-","-",VLOOKUP($A158,KALPit!$A$10:$AY$1193,CJ$9,FALSE)-AR158)</f>
        <v>-</v>
      </c>
      <c r="CK158" s="340" t="str">
        <f>IF(AS158="-","-",VLOOKUP($A158,KALPit!$A$10:$AY$1193,CK$9,FALSE)-AS158)</f>
        <v>-</v>
      </c>
      <c r="CL158" s="340" t="str">
        <f>IF(AT158="-","-",VLOOKUP($A158,KALPit!$A$10:$AY$1193,CL$9,FALSE)-AT158)</f>
        <v>-</v>
      </c>
      <c r="CM158" s="339" t="e">
        <f t="shared" si="69"/>
        <v>#N/A</v>
      </c>
    </row>
    <row r="159" spans="1:91" x14ac:dyDescent="0.25">
      <c r="A159" s="339" t="str">
        <f t="shared" si="58"/>
        <v>Juan Carlos Ornelza</v>
      </c>
      <c r="B159" s="339"/>
      <c r="C159" s="339"/>
      <c r="D159" s="339" t="str">
        <f t="shared" si="59"/>
        <v>K</v>
      </c>
      <c r="E159" t="s">
        <v>90</v>
      </c>
      <c r="F159" t="s">
        <v>662</v>
      </c>
      <c r="G159" s="339" t="s">
        <v>663</v>
      </c>
      <c r="H159" t="s">
        <v>533</v>
      </c>
      <c r="I159" t="s">
        <v>199</v>
      </c>
      <c r="J159" s="3">
        <v>21</v>
      </c>
      <c r="K159" t="s">
        <v>93</v>
      </c>
      <c r="L159" t="s">
        <v>93</v>
      </c>
      <c r="M159" t="s">
        <v>40</v>
      </c>
      <c r="N159" s="3" t="s">
        <v>41</v>
      </c>
      <c r="O159" t="s">
        <v>214</v>
      </c>
      <c r="P159" t="s">
        <v>215</v>
      </c>
      <c r="Q159" s="3">
        <v>1</v>
      </c>
      <c r="R159">
        <v>1</v>
      </c>
      <c r="S159">
        <v>1</v>
      </c>
      <c r="T159" s="3">
        <v>1</v>
      </c>
      <c r="U159">
        <v>1</v>
      </c>
      <c r="V159">
        <v>1</v>
      </c>
      <c r="W159">
        <v>1</v>
      </c>
      <c r="X159">
        <v>1</v>
      </c>
      <c r="Y159" t="s">
        <v>35</v>
      </c>
      <c r="Z159" t="s">
        <v>35</v>
      </c>
      <c r="AA159" t="s">
        <v>35</v>
      </c>
      <c r="AB159" t="s">
        <v>35</v>
      </c>
      <c r="AC159" t="s">
        <v>35</v>
      </c>
      <c r="AD159" t="s">
        <v>35</v>
      </c>
      <c r="AE159" t="s">
        <v>35</v>
      </c>
      <c r="AF159" t="s">
        <v>35</v>
      </c>
      <c r="AG159" t="s">
        <v>35</v>
      </c>
      <c r="AH159" t="s">
        <v>35</v>
      </c>
      <c r="AI159" t="s">
        <v>35</v>
      </c>
      <c r="AJ159" t="s">
        <v>35</v>
      </c>
      <c r="AK159" t="s">
        <v>35</v>
      </c>
      <c r="AL159" t="s">
        <v>35</v>
      </c>
      <c r="AM159" t="s">
        <v>35</v>
      </c>
      <c r="AN159" t="s">
        <v>35</v>
      </c>
      <c r="AO159" t="s">
        <v>35</v>
      </c>
      <c r="AP159" t="s">
        <v>35</v>
      </c>
      <c r="AQ159" t="s">
        <v>35</v>
      </c>
      <c r="AR159" s="3" t="s">
        <v>35</v>
      </c>
      <c r="AS159" t="s">
        <v>35</v>
      </c>
      <c r="AT159" t="s">
        <v>35</v>
      </c>
      <c r="AU159" s="3" t="s">
        <v>832</v>
      </c>
      <c r="AV159">
        <v>1</v>
      </c>
      <c r="AW159" s="3" t="s">
        <v>455</v>
      </c>
      <c r="AX159" t="s">
        <v>35</v>
      </c>
      <c r="AY159" s="5" t="s">
        <v>38</v>
      </c>
      <c r="AZ159" s="6">
        <f t="shared" si="60"/>
        <v>1.25</v>
      </c>
      <c r="BA159" s="9" t="str">
        <f t="shared" si="61"/>
        <v>Minors</v>
      </c>
      <c r="BB159" s="9">
        <f t="shared" si="62"/>
        <v>1.25</v>
      </c>
      <c r="BC159" s="9" t="str">
        <f t="shared" si="63"/>
        <v>Minors</v>
      </c>
      <c r="BD159" s="9">
        <f t="shared" si="64"/>
        <v>1.25</v>
      </c>
      <c r="BE159" s="9" t="str">
        <f t="shared" si="65"/>
        <v>Minors</v>
      </c>
      <c r="BF159" s="77">
        <f t="shared" si="66"/>
        <v>1</v>
      </c>
      <c r="BG159" s="76">
        <f t="shared" si="67"/>
        <v>0</v>
      </c>
      <c r="BH159" s="339" t="str">
        <f t="shared" si="68"/>
        <v/>
      </c>
      <c r="BI159" s="340" t="e">
        <f>IF(Q159="-","-",VLOOKUP($A159,KALPit!$A$10:$AY$1193,BI$9,FALSE)-Q159)</f>
        <v>#N/A</v>
      </c>
      <c r="BJ159" s="340" t="e">
        <f>IF(R159="-","-",VLOOKUP($A159,KALPit!$A$10:$AY$1193,BJ$9,FALSE)-R159)</f>
        <v>#N/A</v>
      </c>
      <c r="BK159" s="340" t="e">
        <f>IF(S159="-","-",VLOOKUP($A159,KALPit!$A$10:$AY$1193,BK$9,FALSE)-S159)</f>
        <v>#N/A</v>
      </c>
      <c r="BL159" s="340" t="e">
        <f>IF(T159="-","-",VLOOKUP($A159,KALPit!$A$10:$AY$1193,BL$9,FALSE)-T159)</f>
        <v>#N/A</v>
      </c>
      <c r="BM159" s="340" t="e">
        <f>IF(U159="-","-",VLOOKUP($A159,KALPit!$A$10:$AY$1193,BM$9,FALSE)-U159)</f>
        <v>#N/A</v>
      </c>
      <c r="BN159" s="340" t="e">
        <f>IF(V159="-","-",VLOOKUP($A159,KALPit!$A$10:$AY$1193,BN$9,FALSE)-V159)</f>
        <v>#N/A</v>
      </c>
      <c r="BO159" s="340" t="e">
        <f>IF(W159="-","-",VLOOKUP($A159,KALPit!$A$10:$AY$1193,BO$9,FALSE)-W159)</f>
        <v>#N/A</v>
      </c>
      <c r="BP159" s="340" t="e">
        <f>IF(X159="-","-",VLOOKUP($A159,KALPit!$A$10:$AY$1193,BP$9,FALSE)-X159)</f>
        <v>#N/A</v>
      </c>
      <c r="BQ159" s="340" t="str">
        <f>IF(Y159="-","-",VLOOKUP($A159,KALPit!$A$10:$AY$1193,BQ$9,FALSE)-Y159)</f>
        <v>-</v>
      </c>
      <c r="BR159" s="340" t="str">
        <f>IF(Z159="-","-",VLOOKUP($A159,KALPit!$A$10:$AY$1193,BR$9,FALSE)-Z159)</f>
        <v>-</v>
      </c>
      <c r="BS159" s="340" t="str">
        <f>IF(AA159="-","-",VLOOKUP($A159,KALPit!$A$10:$AY$1193,BS$9,FALSE)-AA159)</f>
        <v>-</v>
      </c>
      <c r="BT159" s="340" t="str">
        <f>IF(AB159="-","-",VLOOKUP($A159,KALPit!$A$10:$AY$1193,BT$9,FALSE)-AB159)</f>
        <v>-</v>
      </c>
      <c r="BU159" s="340" t="str">
        <f>IF(AC159="-","-",VLOOKUP($A159,KALPit!$A$10:$AY$1193,BU$9,FALSE)-AC159)</f>
        <v>-</v>
      </c>
      <c r="BV159" s="340" t="str">
        <f>IF(AD159="-","-",VLOOKUP($A159,KALPit!$A$10:$AY$1193,BV$9,FALSE)-AD159)</f>
        <v>-</v>
      </c>
      <c r="BW159" s="340" t="str">
        <f>IF(AE159="-","-",VLOOKUP($A159,KALPit!$A$10:$AY$1193,BW$9,FALSE)-AE159)</f>
        <v>-</v>
      </c>
      <c r="BX159" s="340" t="str">
        <f>IF(AF159="-","-",VLOOKUP($A159,KALPit!$A$10:$AY$1193,BX$9,FALSE)-AF159)</f>
        <v>-</v>
      </c>
      <c r="BY159" s="340" t="str">
        <f>IF(AG159="-","-",VLOOKUP($A159,KALPit!$A$10:$AY$1193,BY$9,FALSE)-AG159)</f>
        <v>-</v>
      </c>
      <c r="BZ159" s="340" t="str">
        <f>IF(AH159="-","-",VLOOKUP($A159,KALPit!$A$10:$AY$1193,BZ$9,FALSE)-AH159)</f>
        <v>-</v>
      </c>
      <c r="CA159" s="340" t="str">
        <f>IF(AI159="-","-",VLOOKUP($A159,KALPit!$A$10:$AY$1193,CA$9,FALSE)-AI159)</f>
        <v>-</v>
      </c>
      <c r="CB159" s="340" t="str">
        <f>IF(AJ159="-","-",VLOOKUP($A159,KALPit!$A$10:$AY$1193,CB$9,FALSE)-AJ159)</f>
        <v>-</v>
      </c>
      <c r="CC159" s="340" t="str">
        <f>IF(AK159="-","-",VLOOKUP($A159,KALPit!$A$10:$AY$1193,CC$9,FALSE)-AK159)</f>
        <v>-</v>
      </c>
      <c r="CD159" s="340" t="str">
        <f>IF(AL159="-","-",VLOOKUP($A159,KALPit!$A$10:$AY$1193,CD$9,FALSE)-AL159)</f>
        <v>-</v>
      </c>
      <c r="CE159" s="340" t="str">
        <f>IF(AM159="-","-",VLOOKUP($A159,KALPit!$A$10:$AY$1193,CE$9,FALSE)-AM159)</f>
        <v>-</v>
      </c>
      <c r="CF159" s="340" t="str">
        <f>IF(AN159="-","-",VLOOKUP($A159,KALPit!$A$10:$AY$1193,CF$9,FALSE)-AN159)</f>
        <v>-</v>
      </c>
      <c r="CG159" s="340" t="str">
        <f>IF(AO159="-","-",VLOOKUP($A159,KALPit!$A$10:$AY$1193,CG$9,FALSE)-AO159)</f>
        <v>-</v>
      </c>
      <c r="CH159" s="340" t="str">
        <f>IF(AP159="-","-",VLOOKUP($A159,KALPit!$A$10:$AY$1193,CH$9,FALSE)-AP159)</f>
        <v>-</v>
      </c>
      <c r="CI159" s="340" t="str">
        <f>IF(AQ159="-","-",VLOOKUP($A159,KALPit!$A$10:$AY$1193,CI$9,FALSE)-AQ159)</f>
        <v>-</v>
      </c>
      <c r="CJ159" s="340" t="str">
        <f>IF(AR159="-","-",VLOOKUP($A159,KALPit!$A$10:$AY$1193,CJ$9,FALSE)-AR159)</f>
        <v>-</v>
      </c>
      <c r="CK159" s="340" t="str">
        <f>IF(AS159="-","-",VLOOKUP($A159,KALPit!$A$10:$AY$1193,CK$9,FALSE)-AS159)</f>
        <v>-</v>
      </c>
      <c r="CL159" s="340" t="str">
        <f>IF(AT159="-","-",VLOOKUP($A159,KALPit!$A$10:$AY$1193,CL$9,FALSE)-AT159)</f>
        <v>-</v>
      </c>
      <c r="CM159" s="339" t="e">
        <f t="shared" si="69"/>
        <v>#N/A</v>
      </c>
    </row>
    <row r="160" spans="1:91" x14ac:dyDescent="0.25">
      <c r="A160" s="339" t="str">
        <f t="shared" si="58"/>
        <v>Juan Ortíz</v>
      </c>
      <c r="B160" s="339"/>
      <c r="C160" s="339"/>
      <c r="D160" s="339" t="str">
        <f t="shared" si="59"/>
        <v>K</v>
      </c>
      <c r="E160" t="s">
        <v>89</v>
      </c>
      <c r="F160" t="s">
        <v>466</v>
      </c>
      <c r="G160" s="339" t="s">
        <v>665</v>
      </c>
      <c r="H160" t="s">
        <v>528</v>
      </c>
      <c r="I160" t="s">
        <v>198</v>
      </c>
      <c r="J160" s="3">
        <v>23</v>
      </c>
      <c r="K160" t="s">
        <v>93</v>
      </c>
      <c r="L160" t="s">
        <v>93</v>
      </c>
      <c r="M160" t="s">
        <v>40</v>
      </c>
      <c r="N160" s="3" t="s">
        <v>36</v>
      </c>
      <c r="O160" t="s">
        <v>213</v>
      </c>
      <c r="P160" t="s">
        <v>214</v>
      </c>
      <c r="Q160" s="3">
        <v>1</v>
      </c>
      <c r="R160">
        <v>1</v>
      </c>
      <c r="S160">
        <v>1</v>
      </c>
      <c r="T160" s="3">
        <v>1</v>
      </c>
      <c r="U160">
        <v>1</v>
      </c>
      <c r="V160">
        <v>1</v>
      </c>
      <c r="W160">
        <v>1</v>
      </c>
      <c r="X160">
        <v>1</v>
      </c>
      <c r="Y160" t="s">
        <v>35</v>
      </c>
      <c r="Z160" t="s">
        <v>35</v>
      </c>
      <c r="AA160" t="s">
        <v>35</v>
      </c>
      <c r="AB160" t="s">
        <v>35</v>
      </c>
      <c r="AC160" t="s">
        <v>35</v>
      </c>
      <c r="AD160" t="s">
        <v>35</v>
      </c>
      <c r="AE160" t="s">
        <v>35</v>
      </c>
      <c r="AF160" t="s">
        <v>35</v>
      </c>
      <c r="AG160" t="s">
        <v>35</v>
      </c>
      <c r="AH160" t="s">
        <v>35</v>
      </c>
      <c r="AI160" t="s">
        <v>35</v>
      </c>
      <c r="AJ160" t="s">
        <v>35</v>
      </c>
      <c r="AK160" t="s">
        <v>35</v>
      </c>
      <c r="AL160" t="s">
        <v>35</v>
      </c>
      <c r="AM160" t="s">
        <v>35</v>
      </c>
      <c r="AN160" t="s">
        <v>35</v>
      </c>
      <c r="AO160" t="s">
        <v>35</v>
      </c>
      <c r="AP160" t="s">
        <v>35</v>
      </c>
      <c r="AQ160" t="s">
        <v>35</v>
      </c>
      <c r="AR160" s="3" t="s">
        <v>35</v>
      </c>
      <c r="AS160" t="s">
        <v>35</v>
      </c>
      <c r="AT160" t="s">
        <v>35</v>
      </c>
      <c r="AU160" s="3" t="s">
        <v>832</v>
      </c>
      <c r="AV160">
        <v>1</v>
      </c>
      <c r="AW160" s="3" t="s">
        <v>50</v>
      </c>
      <c r="AX160" t="s">
        <v>35</v>
      </c>
      <c r="AY160" s="5">
        <v>0</v>
      </c>
      <c r="AZ160" s="6">
        <f t="shared" si="60"/>
        <v>1.25</v>
      </c>
      <c r="BA160" s="9" t="str">
        <f t="shared" si="61"/>
        <v>Minors</v>
      </c>
      <c r="BB160" s="9">
        <f t="shared" si="62"/>
        <v>1.25</v>
      </c>
      <c r="BC160" s="9" t="str">
        <f t="shared" si="63"/>
        <v>Minors</v>
      </c>
      <c r="BD160" s="9">
        <f t="shared" si="64"/>
        <v>1.25</v>
      </c>
      <c r="BE160" s="9" t="str">
        <f t="shared" si="65"/>
        <v>Minors</v>
      </c>
      <c r="BF160" s="77">
        <f t="shared" si="66"/>
        <v>1</v>
      </c>
      <c r="BG160" s="76">
        <f t="shared" si="67"/>
        <v>0</v>
      </c>
      <c r="BH160" s="339" t="str">
        <f t="shared" si="68"/>
        <v/>
      </c>
      <c r="BI160" s="340" t="e">
        <f>IF(Q160="-","-",VLOOKUP($A160,KALPit!$A$10:$AY$1193,BI$9,FALSE)-Q160)</f>
        <v>#N/A</v>
      </c>
      <c r="BJ160" s="340" t="e">
        <f>IF(R160="-","-",VLOOKUP($A160,KALPit!$A$10:$AY$1193,BJ$9,FALSE)-R160)</f>
        <v>#N/A</v>
      </c>
      <c r="BK160" s="340" t="e">
        <f>IF(S160="-","-",VLOOKUP($A160,KALPit!$A$10:$AY$1193,BK$9,FALSE)-S160)</f>
        <v>#N/A</v>
      </c>
      <c r="BL160" s="340" t="e">
        <f>IF(T160="-","-",VLOOKUP($A160,KALPit!$A$10:$AY$1193,BL$9,FALSE)-T160)</f>
        <v>#N/A</v>
      </c>
      <c r="BM160" s="340" t="e">
        <f>IF(U160="-","-",VLOOKUP($A160,KALPit!$A$10:$AY$1193,BM$9,FALSE)-U160)</f>
        <v>#N/A</v>
      </c>
      <c r="BN160" s="340" t="e">
        <f>IF(V160="-","-",VLOOKUP($A160,KALPit!$A$10:$AY$1193,BN$9,FALSE)-V160)</f>
        <v>#N/A</v>
      </c>
      <c r="BO160" s="340" t="e">
        <f>IF(W160="-","-",VLOOKUP($A160,KALPit!$A$10:$AY$1193,BO$9,FALSE)-W160)</f>
        <v>#N/A</v>
      </c>
      <c r="BP160" s="340" t="e">
        <f>IF(X160="-","-",VLOOKUP($A160,KALPit!$A$10:$AY$1193,BP$9,FALSE)-X160)</f>
        <v>#N/A</v>
      </c>
      <c r="BQ160" s="340" t="str">
        <f>IF(Y160="-","-",VLOOKUP($A160,KALPit!$A$10:$AY$1193,BQ$9,FALSE)-Y160)</f>
        <v>-</v>
      </c>
      <c r="BR160" s="340" t="str">
        <f>IF(Z160="-","-",VLOOKUP($A160,KALPit!$A$10:$AY$1193,BR$9,FALSE)-Z160)</f>
        <v>-</v>
      </c>
      <c r="BS160" s="340" t="str">
        <f>IF(AA160="-","-",VLOOKUP($A160,KALPit!$A$10:$AY$1193,BS$9,FALSE)-AA160)</f>
        <v>-</v>
      </c>
      <c r="BT160" s="340" t="str">
        <f>IF(AB160="-","-",VLOOKUP($A160,KALPit!$A$10:$AY$1193,BT$9,FALSE)-AB160)</f>
        <v>-</v>
      </c>
      <c r="BU160" s="340" t="str">
        <f>IF(AC160="-","-",VLOOKUP($A160,KALPit!$A$10:$AY$1193,BU$9,FALSE)-AC160)</f>
        <v>-</v>
      </c>
      <c r="BV160" s="340" t="str">
        <f>IF(AD160="-","-",VLOOKUP($A160,KALPit!$A$10:$AY$1193,BV$9,FALSE)-AD160)</f>
        <v>-</v>
      </c>
      <c r="BW160" s="340" t="str">
        <f>IF(AE160="-","-",VLOOKUP($A160,KALPit!$A$10:$AY$1193,BW$9,FALSE)-AE160)</f>
        <v>-</v>
      </c>
      <c r="BX160" s="340" t="str">
        <f>IF(AF160="-","-",VLOOKUP($A160,KALPit!$A$10:$AY$1193,BX$9,FALSE)-AF160)</f>
        <v>-</v>
      </c>
      <c r="BY160" s="340" t="str">
        <f>IF(AG160="-","-",VLOOKUP($A160,KALPit!$A$10:$AY$1193,BY$9,FALSE)-AG160)</f>
        <v>-</v>
      </c>
      <c r="BZ160" s="340" t="str">
        <f>IF(AH160="-","-",VLOOKUP($A160,KALPit!$A$10:$AY$1193,BZ$9,FALSE)-AH160)</f>
        <v>-</v>
      </c>
      <c r="CA160" s="340" t="str">
        <f>IF(AI160="-","-",VLOOKUP($A160,KALPit!$A$10:$AY$1193,CA$9,FALSE)-AI160)</f>
        <v>-</v>
      </c>
      <c r="CB160" s="340" t="str">
        <f>IF(AJ160="-","-",VLOOKUP($A160,KALPit!$A$10:$AY$1193,CB$9,FALSE)-AJ160)</f>
        <v>-</v>
      </c>
      <c r="CC160" s="340" t="str">
        <f>IF(AK160="-","-",VLOOKUP($A160,KALPit!$A$10:$AY$1193,CC$9,FALSE)-AK160)</f>
        <v>-</v>
      </c>
      <c r="CD160" s="340" t="str">
        <f>IF(AL160="-","-",VLOOKUP($A160,KALPit!$A$10:$AY$1193,CD$9,FALSE)-AL160)</f>
        <v>-</v>
      </c>
      <c r="CE160" s="340" t="str">
        <f>IF(AM160="-","-",VLOOKUP($A160,KALPit!$A$10:$AY$1193,CE$9,FALSE)-AM160)</f>
        <v>-</v>
      </c>
      <c r="CF160" s="340" t="str">
        <f>IF(AN160="-","-",VLOOKUP($A160,KALPit!$A$10:$AY$1193,CF$9,FALSE)-AN160)</f>
        <v>-</v>
      </c>
      <c r="CG160" s="340" t="str">
        <f>IF(AO160="-","-",VLOOKUP($A160,KALPit!$A$10:$AY$1193,CG$9,FALSE)-AO160)</f>
        <v>-</v>
      </c>
      <c r="CH160" s="340" t="str">
        <f>IF(AP160="-","-",VLOOKUP($A160,KALPit!$A$10:$AY$1193,CH$9,FALSE)-AP160)</f>
        <v>-</v>
      </c>
      <c r="CI160" s="340" t="str">
        <f>IF(AQ160="-","-",VLOOKUP($A160,KALPit!$A$10:$AY$1193,CI$9,FALSE)-AQ160)</f>
        <v>-</v>
      </c>
      <c r="CJ160" s="340" t="str">
        <f>IF(AR160="-","-",VLOOKUP($A160,KALPit!$A$10:$AY$1193,CJ$9,FALSE)-AR160)</f>
        <v>-</v>
      </c>
      <c r="CK160" s="340" t="str">
        <f>IF(AS160="-","-",VLOOKUP($A160,KALPit!$A$10:$AY$1193,CK$9,FALSE)-AS160)</f>
        <v>-</v>
      </c>
      <c r="CL160" s="340" t="str">
        <f>IF(AT160="-","-",VLOOKUP($A160,KALPit!$A$10:$AY$1193,CL$9,FALSE)-AT160)</f>
        <v>-</v>
      </c>
      <c r="CM160" s="339" t="e">
        <f t="shared" si="69"/>
        <v>#N/A</v>
      </c>
    </row>
    <row r="161" spans="1:91" x14ac:dyDescent="0.25">
      <c r="A161" s="339" t="str">
        <f t="shared" si="58"/>
        <v>Roberto Ortíz</v>
      </c>
      <c r="B161" s="339"/>
      <c r="C161" s="339"/>
      <c r="D161" s="339" t="str">
        <f t="shared" si="59"/>
        <v>K</v>
      </c>
      <c r="E161" t="s">
        <v>82</v>
      </c>
      <c r="F161" t="s">
        <v>666</v>
      </c>
      <c r="G161" s="339" t="s">
        <v>665</v>
      </c>
      <c r="H161" t="s">
        <v>468</v>
      </c>
      <c r="I161" t="s">
        <v>18</v>
      </c>
      <c r="J161" s="3">
        <v>16</v>
      </c>
      <c r="K161" t="s">
        <v>94</v>
      </c>
      <c r="L161" t="s">
        <v>94</v>
      </c>
      <c r="M161" t="s">
        <v>40</v>
      </c>
      <c r="N161" s="3" t="s">
        <v>40</v>
      </c>
      <c r="O161" t="s">
        <v>214</v>
      </c>
      <c r="P161" t="s">
        <v>213</v>
      </c>
      <c r="Q161" s="3">
        <v>1</v>
      </c>
      <c r="R161">
        <v>1</v>
      </c>
      <c r="S161">
        <v>1</v>
      </c>
      <c r="T161" s="3">
        <v>1</v>
      </c>
      <c r="U161">
        <v>3</v>
      </c>
      <c r="V161">
        <v>1</v>
      </c>
      <c r="W161">
        <v>1</v>
      </c>
      <c r="X161">
        <v>1</v>
      </c>
      <c r="Y161" t="s">
        <v>35</v>
      </c>
      <c r="Z161" t="s">
        <v>35</v>
      </c>
      <c r="AA161" t="s">
        <v>35</v>
      </c>
      <c r="AB161" t="s">
        <v>35</v>
      </c>
      <c r="AC161" t="s">
        <v>35</v>
      </c>
      <c r="AD161" t="s">
        <v>35</v>
      </c>
      <c r="AE161" t="s">
        <v>35</v>
      </c>
      <c r="AF161" t="s">
        <v>35</v>
      </c>
      <c r="AG161" t="s">
        <v>35</v>
      </c>
      <c r="AH161" t="s">
        <v>35</v>
      </c>
      <c r="AI161" t="s">
        <v>35</v>
      </c>
      <c r="AJ161" t="s">
        <v>35</v>
      </c>
      <c r="AK161" t="s">
        <v>35</v>
      </c>
      <c r="AL161" t="s">
        <v>35</v>
      </c>
      <c r="AM161" t="s">
        <v>35</v>
      </c>
      <c r="AN161" t="s">
        <v>35</v>
      </c>
      <c r="AO161" t="s">
        <v>35</v>
      </c>
      <c r="AP161" t="s">
        <v>35</v>
      </c>
      <c r="AQ161" t="s">
        <v>35</v>
      </c>
      <c r="AR161" s="3" t="s">
        <v>35</v>
      </c>
      <c r="AS161" t="s">
        <v>35</v>
      </c>
      <c r="AT161" t="s">
        <v>35</v>
      </c>
      <c r="AU161" s="3" t="s">
        <v>832</v>
      </c>
      <c r="AV161">
        <v>1</v>
      </c>
      <c r="AW161" s="3" t="s">
        <v>455</v>
      </c>
      <c r="AX161" t="s">
        <v>35</v>
      </c>
      <c r="AY161" s="5">
        <v>0</v>
      </c>
      <c r="AZ161" s="6">
        <f t="shared" si="60"/>
        <v>1.25</v>
      </c>
      <c r="BA161" s="9" t="str">
        <f t="shared" si="61"/>
        <v>Minors</v>
      </c>
      <c r="BB161" s="9">
        <f t="shared" si="62"/>
        <v>1.9166666666666667</v>
      </c>
      <c r="BC161" s="9" t="str">
        <f t="shared" si="63"/>
        <v>Minors</v>
      </c>
      <c r="BD161" s="9">
        <f t="shared" si="64"/>
        <v>1.9166666666666667</v>
      </c>
      <c r="BE161" s="9" t="str">
        <f t="shared" si="65"/>
        <v>Minors</v>
      </c>
      <c r="BF161" s="77">
        <f t="shared" si="66"/>
        <v>1</v>
      </c>
      <c r="BG161" s="76">
        <f t="shared" si="67"/>
        <v>0</v>
      </c>
      <c r="BH161" s="339" t="str">
        <f t="shared" si="68"/>
        <v/>
      </c>
      <c r="BI161" s="340" t="e">
        <f>IF(Q161="-","-",VLOOKUP($A161,KALPit!$A$10:$AY$1193,BI$9,FALSE)-Q161)</f>
        <v>#N/A</v>
      </c>
      <c r="BJ161" s="340" t="e">
        <f>IF(R161="-","-",VLOOKUP($A161,KALPit!$A$10:$AY$1193,BJ$9,FALSE)-R161)</f>
        <v>#N/A</v>
      </c>
      <c r="BK161" s="340" t="e">
        <f>IF(S161="-","-",VLOOKUP($A161,KALPit!$A$10:$AY$1193,BK$9,FALSE)-S161)</f>
        <v>#N/A</v>
      </c>
      <c r="BL161" s="340" t="e">
        <f>IF(T161="-","-",VLOOKUP($A161,KALPit!$A$10:$AY$1193,BL$9,FALSE)-T161)</f>
        <v>#N/A</v>
      </c>
      <c r="BM161" s="340" t="e">
        <f>IF(U161="-","-",VLOOKUP($A161,KALPit!$A$10:$AY$1193,BM$9,FALSE)-U161)</f>
        <v>#N/A</v>
      </c>
      <c r="BN161" s="340" t="e">
        <f>IF(V161="-","-",VLOOKUP($A161,KALPit!$A$10:$AY$1193,BN$9,FALSE)-V161)</f>
        <v>#N/A</v>
      </c>
      <c r="BO161" s="340" t="e">
        <f>IF(W161="-","-",VLOOKUP($A161,KALPit!$A$10:$AY$1193,BO$9,FALSE)-W161)</f>
        <v>#N/A</v>
      </c>
      <c r="BP161" s="340" t="e">
        <f>IF(X161="-","-",VLOOKUP($A161,KALPit!$A$10:$AY$1193,BP$9,FALSE)-X161)</f>
        <v>#N/A</v>
      </c>
      <c r="BQ161" s="340" t="str">
        <f>IF(Y161="-","-",VLOOKUP($A161,KALPit!$A$10:$AY$1193,BQ$9,FALSE)-Y161)</f>
        <v>-</v>
      </c>
      <c r="BR161" s="340" t="str">
        <f>IF(Z161="-","-",VLOOKUP($A161,KALPit!$A$10:$AY$1193,BR$9,FALSE)-Z161)</f>
        <v>-</v>
      </c>
      <c r="BS161" s="340" t="str">
        <f>IF(AA161="-","-",VLOOKUP($A161,KALPit!$A$10:$AY$1193,BS$9,FALSE)-AA161)</f>
        <v>-</v>
      </c>
      <c r="BT161" s="340" t="str">
        <f>IF(AB161="-","-",VLOOKUP($A161,KALPit!$A$10:$AY$1193,BT$9,FALSE)-AB161)</f>
        <v>-</v>
      </c>
      <c r="BU161" s="340" t="str">
        <f>IF(AC161="-","-",VLOOKUP($A161,KALPit!$A$10:$AY$1193,BU$9,FALSE)-AC161)</f>
        <v>-</v>
      </c>
      <c r="BV161" s="340" t="str">
        <f>IF(AD161="-","-",VLOOKUP($A161,KALPit!$A$10:$AY$1193,BV$9,FALSE)-AD161)</f>
        <v>-</v>
      </c>
      <c r="BW161" s="340" t="str">
        <f>IF(AE161="-","-",VLOOKUP($A161,KALPit!$A$10:$AY$1193,BW$9,FALSE)-AE161)</f>
        <v>-</v>
      </c>
      <c r="BX161" s="340" t="str">
        <f>IF(AF161="-","-",VLOOKUP($A161,KALPit!$A$10:$AY$1193,BX$9,FALSE)-AF161)</f>
        <v>-</v>
      </c>
      <c r="BY161" s="340" t="str">
        <f>IF(AG161="-","-",VLOOKUP($A161,KALPit!$A$10:$AY$1193,BY$9,FALSE)-AG161)</f>
        <v>-</v>
      </c>
      <c r="BZ161" s="340" t="str">
        <f>IF(AH161="-","-",VLOOKUP($A161,KALPit!$A$10:$AY$1193,BZ$9,FALSE)-AH161)</f>
        <v>-</v>
      </c>
      <c r="CA161" s="340" t="str">
        <f>IF(AI161="-","-",VLOOKUP($A161,KALPit!$A$10:$AY$1193,CA$9,FALSE)-AI161)</f>
        <v>-</v>
      </c>
      <c r="CB161" s="340" t="str">
        <f>IF(AJ161="-","-",VLOOKUP($A161,KALPit!$A$10:$AY$1193,CB$9,FALSE)-AJ161)</f>
        <v>-</v>
      </c>
      <c r="CC161" s="340" t="str">
        <f>IF(AK161="-","-",VLOOKUP($A161,KALPit!$A$10:$AY$1193,CC$9,FALSE)-AK161)</f>
        <v>-</v>
      </c>
      <c r="CD161" s="340" t="str">
        <f>IF(AL161="-","-",VLOOKUP($A161,KALPit!$A$10:$AY$1193,CD$9,FALSE)-AL161)</f>
        <v>-</v>
      </c>
      <c r="CE161" s="340" t="str">
        <f>IF(AM161="-","-",VLOOKUP($A161,KALPit!$A$10:$AY$1193,CE$9,FALSE)-AM161)</f>
        <v>-</v>
      </c>
      <c r="CF161" s="340" t="str">
        <f>IF(AN161="-","-",VLOOKUP($A161,KALPit!$A$10:$AY$1193,CF$9,FALSE)-AN161)</f>
        <v>-</v>
      </c>
      <c r="CG161" s="340" t="str">
        <f>IF(AO161="-","-",VLOOKUP($A161,KALPit!$A$10:$AY$1193,CG$9,FALSE)-AO161)</f>
        <v>-</v>
      </c>
      <c r="CH161" s="340" t="str">
        <f>IF(AP161="-","-",VLOOKUP($A161,KALPit!$A$10:$AY$1193,CH$9,FALSE)-AP161)</f>
        <v>-</v>
      </c>
      <c r="CI161" s="340" t="str">
        <f>IF(AQ161="-","-",VLOOKUP($A161,KALPit!$A$10:$AY$1193,CI$9,FALSE)-AQ161)</f>
        <v>-</v>
      </c>
      <c r="CJ161" s="340" t="str">
        <f>IF(AR161="-","-",VLOOKUP($A161,KALPit!$A$10:$AY$1193,CJ$9,FALSE)-AR161)</f>
        <v>-</v>
      </c>
      <c r="CK161" s="340" t="str">
        <f>IF(AS161="-","-",VLOOKUP($A161,KALPit!$A$10:$AY$1193,CK$9,FALSE)-AS161)</f>
        <v>-</v>
      </c>
      <c r="CL161" s="340" t="str">
        <f>IF(AT161="-","-",VLOOKUP($A161,KALPit!$A$10:$AY$1193,CL$9,FALSE)-AT161)</f>
        <v>-</v>
      </c>
      <c r="CM161" s="339" t="e">
        <f t="shared" si="69"/>
        <v>#N/A</v>
      </c>
    </row>
    <row r="162" spans="1:91" x14ac:dyDescent="0.25">
      <c r="A162" s="339" t="str">
        <f t="shared" si="58"/>
        <v>Jake Owens</v>
      </c>
      <c r="B162" s="339"/>
      <c r="C162" s="339"/>
      <c r="D162" s="339" t="str">
        <f t="shared" si="59"/>
        <v>K</v>
      </c>
      <c r="E162" t="s">
        <v>90</v>
      </c>
      <c r="F162" t="s">
        <v>485</v>
      </c>
      <c r="G162" s="339" t="s">
        <v>486</v>
      </c>
      <c r="H162" t="s">
        <v>468</v>
      </c>
      <c r="I162" t="s">
        <v>469</v>
      </c>
      <c r="J162" s="3">
        <v>30</v>
      </c>
      <c r="K162" t="s">
        <v>93</v>
      </c>
      <c r="L162" t="s">
        <v>93</v>
      </c>
      <c r="M162" t="s">
        <v>36</v>
      </c>
      <c r="N162" s="3" t="s">
        <v>36</v>
      </c>
      <c r="O162" t="s">
        <v>213</v>
      </c>
      <c r="P162" t="s">
        <v>214</v>
      </c>
      <c r="Q162" s="3">
        <v>1</v>
      </c>
      <c r="R162">
        <v>1</v>
      </c>
      <c r="S162">
        <v>1</v>
      </c>
      <c r="T162" s="3">
        <v>1</v>
      </c>
      <c r="U162">
        <v>1</v>
      </c>
      <c r="V162">
        <v>1</v>
      </c>
      <c r="W162">
        <v>1</v>
      </c>
      <c r="X162">
        <v>1</v>
      </c>
      <c r="Y162" t="s">
        <v>35</v>
      </c>
      <c r="Z162" t="s">
        <v>35</v>
      </c>
      <c r="AA162" t="s">
        <v>35</v>
      </c>
      <c r="AB162" t="s">
        <v>35</v>
      </c>
      <c r="AC162" t="s">
        <v>35</v>
      </c>
      <c r="AD162" t="s">
        <v>35</v>
      </c>
      <c r="AE162" t="s">
        <v>35</v>
      </c>
      <c r="AF162" t="s">
        <v>35</v>
      </c>
      <c r="AG162" t="s">
        <v>35</v>
      </c>
      <c r="AH162" t="s">
        <v>35</v>
      </c>
      <c r="AI162" t="s">
        <v>35</v>
      </c>
      <c r="AJ162" t="s">
        <v>35</v>
      </c>
      <c r="AK162" t="s">
        <v>35</v>
      </c>
      <c r="AL162" t="s">
        <v>35</v>
      </c>
      <c r="AM162" t="s">
        <v>35</v>
      </c>
      <c r="AN162" t="s">
        <v>35</v>
      </c>
      <c r="AO162" t="s">
        <v>35</v>
      </c>
      <c r="AP162" t="s">
        <v>35</v>
      </c>
      <c r="AQ162" t="s">
        <v>35</v>
      </c>
      <c r="AR162" s="3" t="s">
        <v>35</v>
      </c>
      <c r="AS162" t="s">
        <v>35</v>
      </c>
      <c r="AT162" t="s">
        <v>35</v>
      </c>
      <c r="AU162" s="3" t="s">
        <v>832</v>
      </c>
      <c r="AV162">
        <v>1</v>
      </c>
      <c r="AW162" s="3" t="s">
        <v>455</v>
      </c>
      <c r="AX162">
        <v>800000</v>
      </c>
      <c r="AY162" s="5" t="s">
        <v>39</v>
      </c>
      <c r="AZ162" s="6">
        <f t="shared" si="60"/>
        <v>1.25</v>
      </c>
      <c r="BA162" s="9" t="str">
        <f t="shared" si="61"/>
        <v>Minors</v>
      </c>
      <c r="BB162" s="9">
        <f t="shared" si="62"/>
        <v>1.25</v>
      </c>
      <c r="BC162" s="9" t="str">
        <f t="shared" si="63"/>
        <v>Minors</v>
      </c>
      <c r="BD162" s="9">
        <f t="shared" si="64"/>
        <v>1.25</v>
      </c>
      <c r="BE162" s="9" t="str">
        <f t="shared" si="65"/>
        <v>Minors</v>
      </c>
      <c r="BF162" s="77">
        <f t="shared" si="66"/>
        <v>1</v>
      </c>
      <c r="BG162" s="76">
        <f t="shared" si="67"/>
        <v>0</v>
      </c>
      <c r="BH162" s="339" t="str">
        <f t="shared" si="68"/>
        <v/>
      </c>
      <c r="BI162" s="340" t="e">
        <f>IF(Q162="-","-",VLOOKUP($A162,KALPit!$A$10:$AY$1193,BI$9,FALSE)-Q162)</f>
        <v>#N/A</v>
      </c>
      <c r="BJ162" s="340" t="e">
        <f>IF(R162="-","-",VLOOKUP($A162,KALPit!$A$10:$AY$1193,BJ$9,FALSE)-R162)</f>
        <v>#N/A</v>
      </c>
      <c r="BK162" s="340" t="e">
        <f>IF(S162="-","-",VLOOKUP($A162,KALPit!$A$10:$AY$1193,BK$9,FALSE)-S162)</f>
        <v>#N/A</v>
      </c>
      <c r="BL162" s="340" t="e">
        <f>IF(T162="-","-",VLOOKUP($A162,KALPit!$A$10:$AY$1193,BL$9,FALSE)-T162)</f>
        <v>#N/A</v>
      </c>
      <c r="BM162" s="340" t="e">
        <f>IF(U162="-","-",VLOOKUP($A162,KALPit!$A$10:$AY$1193,BM$9,FALSE)-U162)</f>
        <v>#N/A</v>
      </c>
      <c r="BN162" s="340" t="e">
        <f>IF(V162="-","-",VLOOKUP($A162,KALPit!$A$10:$AY$1193,BN$9,FALSE)-V162)</f>
        <v>#N/A</v>
      </c>
      <c r="BO162" s="340" t="e">
        <f>IF(W162="-","-",VLOOKUP($A162,KALPit!$A$10:$AY$1193,BO$9,FALSE)-W162)</f>
        <v>#N/A</v>
      </c>
      <c r="BP162" s="340" t="e">
        <f>IF(X162="-","-",VLOOKUP($A162,KALPit!$A$10:$AY$1193,BP$9,FALSE)-X162)</f>
        <v>#N/A</v>
      </c>
      <c r="BQ162" s="340" t="str">
        <f>IF(Y162="-","-",VLOOKUP($A162,KALPit!$A$10:$AY$1193,BQ$9,FALSE)-Y162)</f>
        <v>-</v>
      </c>
      <c r="BR162" s="340" t="str">
        <f>IF(Z162="-","-",VLOOKUP($A162,KALPit!$A$10:$AY$1193,BR$9,FALSE)-Z162)</f>
        <v>-</v>
      </c>
      <c r="BS162" s="340" t="str">
        <f>IF(AA162="-","-",VLOOKUP($A162,KALPit!$A$10:$AY$1193,BS$9,FALSE)-AA162)</f>
        <v>-</v>
      </c>
      <c r="BT162" s="340" t="str">
        <f>IF(AB162="-","-",VLOOKUP($A162,KALPit!$A$10:$AY$1193,BT$9,FALSE)-AB162)</f>
        <v>-</v>
      </c>
      <c r="BU162" s="340" t="str">
        <f>IF(AC162="-","-",VLOOKUP($A162,KALPit!$A$10:$AY$1193,BU$9,FALSE)-AC162)</f>
        <v>-</v>
      </c>
      <c r="BV162" s="340" t="str">
        <f>IF(AD162="-","-",VLOOKUP($A162,KALPit!$A$10:$AY$1193,BV$9,FALSE)-AD162)</f>
        <v>-</v>
      </c>
      <c r="BW162" s="340" t="str">
        <f>IF(AE162="-","-",VLOOKUP($A162,KALPit!$A$10:$AY$1193,BW$9,FALSE)-AE162)</f>
        <v>-</v>
      </c>
      <c r="BX162" s="340" t="str">
        <f>IF(AF162="-","-",VLOOKUP($A162,KALPit!$A$10:$AY$1193,BX$9,FALSE)-AF162)</f>
        <v>-</v>
      </c>
      <c r="BY162" s="340" t="str">
        <f>IF(AG162="-","-",VLOOKUP($A162,KALPit!$A$10:$AY$1193,BY$9,FALSE)-AG162)</f>
        <v>-</v>
      </c>
      <c r="BZ162" s="340" t="str">
        <f>IF(AH162="-","-",VLOOKUP($A162,KALPit!$A$10:$AY$1193,BZ$9,FALSE)-AH162)</f>
        <v>-</v>
      </c>
      <c r="CA162" s="340" t="str">
        <f>IF(AI162="-","-",VLOOKUP($A162,KALPit!$A$10:$AY$1193,CA$9,FALSE)-AI162)</f>
        <v>-</v>
      </c>
      <c r="CB162" s="340" t="str">
        <f>IF(AJ162="-","-",VLOOKUP($A162,KALPit!$A$10:$AY$1193,CB$9,FALSE)-AJ162)</f>
        <v>-</v>
      </c>
      <c r="CC162" s="340" t="str">
        <f>IF(AK162="-","-",VLOOKUP($A162,KALPit!$A$10:$AY$1193,CC$9,FALSE)-AK162)</f>
        <v>-</v>
      </c>
      <c r="CD162" s="340" t="str">
        <f>IF(AL162="-","-",VLOOKUP($A162,KALPit!$A$10:$AY$1193,CD$9,FALSE)-AL162)</f>
        <v>-</v>
      </c>
      <c r="CE162" s="340" t="str">
        <f>IF(AM162="-","-",VLOOKUP($A162,KALPit!$A$10:$AY$1193,CE$9,FALSE)-AM162)</f>
        <v>-</v>
      </c>
      <c r="CF162" s="340" t="str">
        <f>IF(AN162="-","-",VLOOKUP($A162,KALPit!$A$10:$AY$1193,CF$9,FALSE)-AN162)</f>
        <v>-</v>
      </c>
      <c r="CG162" s="340" t="str">
        <f>IF(AO162="-","-",VLOOKUP($A162,KALPit!$A$10:$AY$1193,CG$9,FALSE)-AO162)</f>
        <v>-</v>
      </c>
      <c r="CH162" s="340" t="str">
        <f>IF(AP162="-","-",VLOOKUP($A162,KALPit!$A$10:$AY$1193,CH$9,FALSE)-AP162)</f>
        <v>-</v>
      </c>
      <c r="CI162" s="340" t="str">
        <f>IF(AQ162="-","-",VLOOKUP($A162,KALPit!$A$10:$AY$1193,CI$9,FALSE)-AQ162)</f>
        <v>-</v>
      </c>
      <c r="CJ162" s="340" t="str">
        <f>IF(AR162="-","-",VLOOKUP($A162,KALPit!$A$10:$AY$1193,CJ$9,FALSE)-AR162)</f>
        <v>-</v>
      </c>
      <c r="CK162" s="340" t="str">
        <f>IF(AS162="-","-",VLOOKUP($A162,KALPit!$A$10:$AY$1193,CK$9,FALSE)-AS162)</f>
        <v>-</v>
      </c>
      <c r="CL162" s="340" t="str">
        <f>IF(AT162="-","-",VLOOKUP($A162,KALPit!$A$10:$AY$1193,CL$9,FALSE)-AT162)</f>
        <v>-</v>
      </c>
      <c r="CM162" s="339" t="e">
        <f t="shared" si="69"/>
        <v>#N/A</v>
      </c>
    </row>
    <row r="163" spans="1:91" x14ac:dyDescent="0.25">
      <c r="A163" s="339" t="str">
        <f t="shared" si="58"/>
        <v>Andrea Patriarco</v>
      </c>
      <c r="B163" s="339"/>
      <c r="C163" s="339"/>
      <c r="D163" s="339" t="str">
        <f t="shared" si="59"/>
        <v>K</v>
      </c>
      <c r="E163" t="s">
        <v>85</v>
      </c>
      <c r="F163" t="s">
        <v>670</v>
      </c>
      <c r="G163" s="339" t="s">
        <v>671</v>
      </c>
      <c r="H163" t="s">
        <v>531</v>
      </c>
      <c r="I163" t="s">
        <v>295</v>
      </c>
      <c r="J163" s="3">
        <v>20</v>
      </c>
      <c r="K163" t="s">
        <v>94</v>
      </c>
      <c r="L163" t="s">
        <v>94</v>
      </c>
      <c r="M163" t="s">
        <v>40</v>
      </c>
      <c r="N163" s="3" t="s">
        <v>40</v>
      </c>
      <c r="O163" t="s">
        <v>214</v>
      </c>
      <c r="P163" t="s">
        <v>214</v>
      </c>
      <c r="Q163" s="3">
        <v>1</v>
      </c>
      <c r="R163">
        <v>1</v>
      </c>
      <c r="S163">
        <v>1</v>
      </c>
      <c r="T163" s="3">
        <v>1</v>
      </c>
      <c r="U163">
        <v>1</v>
      </c>
      <c r="V163">
        <v>1</v>
      </c>
      <c r="W163">
        <v>1</v>
      </c>
      <c r="X163">
        <v>1</v>
      </c>
      <c r="Y163" t="s">
        <v>35</v>
      </c>
      <c r="Z163" t="s">
        <v>35</v>
      </c>
      <c r="AA163" t="s">
        <v>35</v>
      </c>
      <c r="AB163" t="s">
        <v>35</v>
      </c>
      <c r="AC163" t="s">
        <v>35</v>
      </c>
      <c r="AD163" t="s">
        <v>35</v>
      </c>
      <c r="AE163" t="s">
        <v>35</v>
      </c>
      <c r="AF163" t="s">
        <v>35</v>
      </c>
      <c r="AG163" t="s">
        <v>35</v>
      </c>
      <c r="AH163" t="s">
        <v>35</v>
      </c>
      <c r="AI163" t="s">
        <v>35</v>
      </c>
      <c r="AJ163" t="s">
        <v>35</v>
      </c>
      <c r="AK163" t="s">
        <v>35</v>
      </c>
      <c r="AL163" t="s">
        <v>35</v>
      </c>
      <c r="AM163" t="s">
        <v>35</v>
      </c>
      <c r="AN163" t="s">
        <v>35</v>
      </c>
      <c r="AO163" t="s">
        <v>35</v>
      </c>
      <c r="AP163" t="s">
        <v>35</v>
      </c>
      <c r="AQ163" t="s">
        <v>35</v>
      </c>
      <c r="AR163" s="3" t="s">
        <v>35</v>
      </c>
      <c r="AS163" t="s">
        <v>35</v>
      </c>
      <c r="AT163" t="s">
        <v>35</v>
      </c>
      <c r="AU163" s="3" t="s">
        <v>832</v>
      </c>
      <c r="AV163">
        <v>1</v>
      </c>
      <c r="AW163" s="3" t="s">
        <v>50</v>
      </c>
      <c r="AX163" t="s">
        <v>35</v>
      </c>
      <c r="AY163" s="5">
        <v>0</v>
      </c>
      <c r="AZ163" s="6">
        <f t="shared" si="60"/>
        <v>1.25</v>
      </c>
      <c r="BA163" s="9" t="str">
        <f t="shared" si="61"/>
        <v>Minors</v>
      </c>
      <c r="BB163" s="9">
        <f t="shared" si="62"/>
        <v>1.25</v>
      </c>
      <c r="BC163" s="9" t="str">
        <f t="shared" si="63"/>
        <v>Minors</v>
      </c>
      <c r="BD163" s="9">
        <f t="shared" si="64"/>
        <v>1.25</v>
      </c>
      <c r="BE163" s="9" t="str">
        <f t="shared" si="65"/>
        <v>Minors</v>
      </c>
      <c r="BF163" s="77">
        <f t="shared" si="66"/>
        <v>1</v>
      </c>
      <c r="BG163" s="76">
        <f t="shared" si="67"/>
        <v>0</v>
      </c>
      <c r="BH163" s="339" t="str">
        <f t="shared" si="68"/>
        <v/>
      </c>
      <c r="BI163" s="340" t="e">
        <f>IF(Q163="-","-",VLOOKUP($A163,KALPit!$A$10:$AY$1193,BI$9,FALSE)-Q163)</f>
        <v>#N/A</v>
      </c>
      <c r="BJ163" s="340" t="e">
        <f>IF(R163="-","-",VLOOKUP($A163,KALPit!$A$10:$AY$1193,BJ$9,FALSE)-R163)</f>
        <v>#N/A</v>
      </c>
      <c r="BK163" s="340" t="e">
        <f>IF(S163="-","-",VLOOKUP($A163,KALPit!$A$10:$AY$1193,BK$9,FALSE)-S163)</f>
        <v>#N/A</v>
      </c>
      <c r="BL163" s="340" t="e">
        <f>IF(T163="-","-",VLOOKUP($A163,KALPit!$A$10:$AY$1193,BL$9,FALSE)-T163)</f>
        <v>#N/A</v>
      </c>
      <c r="BM163" s="340" t="e">
        <f>IF(U163="-","-",VLOOKUP($A163,KALPit!$A$10:$AY$1193,BM$9,FALSE)-U163)</f>
        <v>#N/A</v>
      </c>
      <c r="BN163" s="340" t="e">
        <f>IF(V163="-","-",VLOOKUP($A163,KALPit!$A$10:$AY$1193,BN$9,FALSE)-V163)</f>
        <v>#N/A</v>
      </c>
      <c r="BO163" s="340" t="e">
        <f>IF(W163="-","-",VLOOKUP($A163,KALPit!$A$10:$AY$1193,BO$9,FALSE)-W163)</f>
        <v>#N/A</v>
      </c>
      <c r="BP163" s="340" t="e">
        <f>IF(X163="-","-",VLOOKUP($A163,KALPit!$A$10:$AY$1193,BP$9,FALSE)-X163)</f>
        <v>#N/A</v>
      </c>
      <c r="BQ163" s="340" t="str">
        <f>IF(Y163="-","-",VLOOKUP($A163,KALPit!$A$10:$AY$1193,BQ$9,FALSE)-Y163)</f>
        <v>-</v>
      </c>
      <c r="BR163" s="340" t="str">
        <f>IF(Z163="-","-",VLOOKUP($A163,KALPit!$A$10:$AY$1193,BR$9,FALSE)-Z163)</f>
        <v>-</v>
      </c>
      <c r="BS163" s="340" t="str">
        <f>IF(AA163="-","-",VLOOKUP($A163,KALPit!$A$10:$AY$1193,BS$9,FALSE)-AA163)</f>
        <v>-</v>
      </c>
      <c r="BT163" s="340" t="str">
        <f>IF(AB163="-","-",VLOOKUP($A163,KALPit!$A$10:$AY$1193,BT$9,FALSE)-AB163)</f>
        <v>-</v>
      </c>
      <c r="BU163" s="340" t="str">
        <f>IF(AC163="-","-",VLOOKUP($A163,KALPit!$A$10:$AY$1193,BU$9,FALSE)-AC163)</f>
        <v>-</v>
      </c>
      <c r="BV163" s="340" t="str">
        <f>IF(AD163="-","-",VLOOKUP($A163,KALPit!$A$10:$AY$1193,BV$9,FALSE)-AD163)</f>
        <v>-</v>
      </c>
      <c r="BW163" s="340" t="str">
        <f>IF(AE163="-","-",VLOOKUP($A163,KALPit!$A$10:$AY$1193,BW$9,FALSE)-AE163)</f>
        <v>-</v>
      </c>
      <c r="BX163" s="340" t="str">
        <f>IF(AF163="-","-",VLOOKUP($A163,KALPit!$A$10:$AY$1193,BX$9,FALSE)-AF163)</f>
        <v>-</v>
      </c>
      <c r="BY163" s="340" t="str">
        <f>IF(AG163="-","-",VLOOKUP($A163,KALPit!$A$10:$AY$1193,BY$9,FALSE)-AG163)</f>
        <v>-</v>
      </c>
      <c r="BZ163" s="340" t="str">
        <f>IF(AH163="-","-",VLOOKUP($A163,KALPit!$A$10:$AY$1193,BZ$9,FALSE)-AH163)</f>
        <v>-</v>
      </c>
      <c r="CA163" s="340" t="str">
        <f>IF(AI163="-","-",VLOOKUP($A163,KALPit!$A$10:$AY$1193,CA$9,FALSE)-AI163)</f>
        <v>-</v>
      </c>
      <c r="CB163" s="340" t="str">
        <f>IF(AJ163="-","-",VLOOKUP($A163,KALPit!$A$10:$AY$1193,CB$9,FALSE)-AJ163)</f>
        <v>-</v>
      </c>
      <c r="CC163" s="340" t="str">
        <f>IF(AK163="-","-",VLOOKUP($A163,KALPit!$A$10:$AY$1193,CC$9,FALSE)-AK163)</f>
        <v>-</v>
      </c>
      <c r="CD163" s="340" t="str">
        <f>IF(AL163="-","-",VLOOKUP($A163,KALPit!$A$10:$AY$1193,CD$9,FALSE)-AL163)</f>
        <v>-</v>
      </c>
      <c r="CE163" s="340" t="str">
        <f>IF(AM163="-","-",VLOOKUP($A163,KALPit!$A$10:$AY$1193,CE$9,FALSE)-AM163)</f>
        <v>-</v>
      </c>
      <c r="CF163" s="340" t="str">
        <f>IF(AN163="-","-",VLOOKUP($A163,KALPit!$A$10:$AY$1193,CF$9,FALSE)-AN163)</f>
        <v>-</v>
      </c>
      <c r="CG163" s="340" t="str">
        <f>IF(AO163="-","-",VLOOKUP($A163,KALPit!$A$10:$AY$1193,CG$9,FALSE)-AO163)</f>
        <v>-</v>
      </c>
      <c r="CH163" s="340" t="str">
        <f>IF(AP163="-","-",VLOOKUP($A163,KALPit!$A$10:$AY$1193,CH$9,FALSE)-AP163)</f>
        <v>-</v>
      </c>
      <c r="CI163" s="340" t="str">
        <f>IF(AQ163="-","-",VLOOKUP($A163,KALPit!$A$10:$AY$1193,CI$9,FALSE)-AQ163)</f>
        <v>-</v>
      </c>
      <c r="CJ163" s="340" t="str">
        <f>IF(AR163="-","-",VLOOKUP($A163,KALPit!$A$10:$AY$1193,CJ$9,FALSE)-AR163)</f>
        <v>-</v>
      </c>
      <c r="CK163" s="340" t="str">
        <f>IF(AS163="-","-",VLOOKUP($A163,KALPit!$A$10:$AY$1193,CK$9,FALSE)-AS163)</f>
        <v>-</v>
      </c>
      <c r="CL163" s="340" t="str">
        <f>IF(AT163="-","-",VLOOKUP($A163,KALPit!$A$10:$AY$1193,CL$9,FALSE)-AT163)</f>
        <v>-</v>
      </c>
      <c r="CM163" s="339" t="e">
        <f t="shared" si="69"/>
        <v>#N/A</v>
      </c>
    </row>
    <row r="164" spans="1:91" x14ac:dyDescent="0.25">
      <c r="A164" s="339" t="str">
        <f t="shared" si="58"/>
        <v>Erwin Pauwels</v>
      </c>
      <c r="B164" s="339"/>
      <c r="C164" s="339"/>
      <c r="D164" s="339" t="str">
        <f t="shared" si="59"/>
        <v>K</v>
      </c>
      <c r="E164" t="s">
        <v>88</v>
      </c>
      <c r="F164" t="s">
        <v>672</v>
      </c>
      <c r="G164" s="339" t="s">
        <v>673</v>
      </c>
      <c r="H164" t="s">
        <v>528</v>
      </c>
      <c r="I164" t="s">
        <v>198</v>
      </c>
      <c r="J164" s="3">
        <v>25</v>
      </c>
      <c r="K164" t="s">
        <v>94</v>
      </c>
      <c r="L164" t="s">
        <v>94</v>
      </c>
      <c r="M164" t="s">
        <v>40</v>
      </c>
      <c r="N164" s="3" t="s">
        <v>40</v>
      </c>
      <c r="O164" t="s">
        <v>214</v>
      </c>
      <c r="P164" t="s">
        <v>215</v>
      </c>
      <c r="Q164" s="3">
        <v>1</v>
      </c>
      <c r="R164">
        <v>1</v>
      </c>
      <c r="S164">
        <v>1</v>
      </c>
      <c r="T164" s="3">
        <v>1</v>
      </c>
      <c r="U164">
        <v>1</v>
      </c>
      <c r="V164">
        <v>1</v>
      </c>
      <c r="W164">
        <v>1</v>
      </c>
      <c r="X164">
        <v>1</v>
      </c>
      <c r="Y164" t="s">
        <v>35</v>
      </c>
      <c r="Z164" t="s">
        <v>35</v>
      </c>
      <c r="AA164" t="s">
        <v>35</v>
      </c>
      <c r="AB164" t="s">
        <v>35</v>
      </c>
      <c r="AC164" t="s">
        <v>35</v>
      </c>
      <c r="AD164" t="s">
        <v>35</v>
      </c>
      <c r="AE164" t="s">
        <v>35</v>
      </c>
      <c r="AF164" t="s">
        <v>35</v>
      </c>
      <c r="AG164" t="s">
        <v>35</v>
      </c>
      <c r="AH164" t="s">
        <v>35</v>
      </c>
      <c r="AI164" t="s">
        <v>35</v>
      </c>
      <c r="AJ164" t="s">
        <v>35</v>
      </c>
      <c r="AK164" t="s">
        <v>35</v>
      </c>
      <c r="AL164" t="s">
        <v>35</v>
      </c>
      <c r="AM164" t="s">
        <v>35</v>
      </c>
      <c r="AN164" t="s">
        <v>35</v>
      </c>
      <c r="AO164" t="s">
        <v>35</v>
      </c>
      <c r="AP164" t="s">
        <v>35</v>
      </c>
      <c r="AQ164" t="s">
        <v>35</v>
      </c>
      <c r="AR164" s="3" t="s">
        <v>35</v>
      </c>
      <c r="AS164" t="s">
        <v>35</v>
      </c>
      <c r="AT164" t="s">
        <v>35</v>
      </c>
      <c r="AU164" s="3" t="s">
        <v>832</v>
      </c>
      <c r="AV164">
        <v>1</v>
      </c>
      <c r="AW164" s="3" t="s">
        <v>50</v>
      </c>
      <c r="AX164" t="s">
        <v>35</v>
      </c>
      <c r="AY164" s="5">
        <v>0</v>
      </c>
      <c r="AZ164" s="6">
        <f t="shared" si="60"/>
        <v>1.25</v>
      </c>
      <c r="BA164" s="9" t="str">
        <f t="shared" si="61"/>
        <v>Minors</v>
      </c>
      <c r="BB164" s="9">
        <f t="shared" si="62"/>
        <v>1.25</v>
      </c>
      <c r="BC164" s="9" t="str">
        <f t="shared" si="63"/>
        <v>Minors</v>
      </c>
      <c r="BD164" s="9">
        <f t="shared" si="64"/>
        <v>1.25</v>
      </c>
      <c r="BE164" s="9" t="str">
        <f t="shared" si="65"/>
        <v>Minors</v>
      </c>
      <c r="BF164" s="77">
        <f t="shared" si="66"/>
        <v>1</v>
      </c>
      <c r="BG164" s="76">
        <f t="shared" si="67"/>
        <v>0</v>
      </c>
      <c r="BH164" s="339" t="str">
        <f t="shared" si="68"/>
        <v/>
      </c>
      <c r="BI164" s="340" t="e">
        <f>IF(Q164="-","-",VLOOKUP($A164,KALPit!$A$10:$AY$1193,BI$9,FALSE)-Q164)</f>
        <v>#N/A</v>
      </c>
      <c r="BJ164" s="340" t="e">
        <f>IF(R164="-","-",VLOOKUP($A164,KALPit!$A$10:$AY$1193,BJ$9,FALSE)-R164)</f>
        <v>#N/A</v>
      </c>
      <c r="BK164" s="340" t="e">
        <f>IF(S164="-","-",VLOOKUP($A164,KALPit!$A$10:$AY$1193,BK$9,FALSE)-S164)</f>
        <v>#N/A</v>
      </c>
      <c r="BL164" s="340" t="e">
        <f>IF(T164="-","-",VLOOKUP($A164,KALPit!$A$10:$AY$1193,BL$9,FALSE)-T164)</f>
        <v>#N/A</v>
      </c>
      <c r="BM164" s="340" t="e">
        <f>IF(U164="-","-",VLOOKUP($A164,KALPit!$A$10:$AY$1193,BM$9,FALSE)-U164)</f>
        <v>#N/A</v>
      </c>
      <c r="BN164" s="340" t="e">
        <f>IF(V164="-","-",VLOOKUP($A164,KALPit!$A$10:$AY$1193,BN$9,FALSE)-V164)</f>
        <v>#N/A</v>
      </c>
      <c r="BO164" s="340" t="e">
        <f>IF(W164="-","-",VLOOKUP($A164,KALPit!$A$10:$AY$1193,BO$9,FALSE)-W164)</f>
        <v>#N/A</v>
      </c>
      <c r="BP164" s="340" t="e">
        <f>IF(X164="-","-",VLOOKUP($A164,KALPit!$A$10:$AY$1193,BP$9,FALSE)-X164)</f>
        <v>#N/A</v>
      </c>
      <c r="BQ164" s="340" t="str">
        <f>IF(Y164="-","-",VLOOKUP($A164,KALPit!$A$10:$AY$1193,BQ$9,FALSE)-Y164)</f>
        <v>-</v>
      </c>
      <c r="BR164" s="340" t="str">
        <f>IF(Z164="-","-",VLOOKUP($A164,KALPit!$A$10:$AY$1193,BR$9,FALSE)-Z164)</f>
        <v>-</v>
      </c>
      <c r="BS164" s="340" t="str">
        <f>IF(AA164="-","-",VLOOKUP($A164,KALPit!$A$10:$AY$1193,BS$9,FALSE)-AA164)</f>
        <v>-</v>
      </c>
      <c r="BT164" s="340" t="str">
        <f>IF(AB164="-","-",VLOOKUP($A164,KALPit!$A$10:$AY$1193,BT$9,FALSE)-AB164)</f>
        <v>-</v>
      </c>
      <c r="BU164" s="340" t="str">
        <f>IF(AC164="-","-",VLOOKUP($A164,KALPit!$A$10:$AY$1193,BU$9,FALSE)-AC164)</f>
        <v>-</v>
      </c>
      <c r="BV164" s="340" t="str">
        <f>IF(AD164="-","-",VLOOKUP($A164,KALPit!$A$10:$AY$1193,BV$9,FALSE)-AD164)</f>
        <v>-</v>
      </c>
      <c r="BW164" s="340" t="str">
        <f>IF(AE164="-","-",VLOOKUP($A164,KALPit!$A$10:$AY$1193,BW$9,FALSE)-AE164)</f>
        <v>-</v>
      </c>
      <c r="BX164" s="340" t="str">
        <f>IF(AF164="-","-",VLOOKUP($A164,KALPit!$A$10:$AY$1193,BX$9,FALSE)-AF164)</f>
        <v>-</v>
      </c>
      <c r="BY164" s="340" t="str">
        <f>IF(AG164="-","-",VLOOKUP($A164,KALPit!$A$10:$AY$1193,BY$9,FALSE)-AG164)</f>
        <v>-</v>
      </c>
      <c r="BZ164" s="340" t="str">
        <f>IF(AH164="-","-",VLOOKUP($A164,KALPit!$A$10:$AY$1193,BZ$9,FALSE)-AH164)</f>
        <v>-</v>
      </c>
      <c r="CA164" s="340" t="str">
        <f>IF(AI164="-","-",VLOOKUP($A164,KALPit!$A$10:$AY$1193,CA$9,FALSE)-AI164)</f>
        <v>-</v>
      </c>
      <c r="CB164" s="340" t="str">
        <f>IF(AJ164="-","-",VLOOKUP($A164,KALPit!$A$10:$AY$1193,CB$9,FALSE)-AJ164)</f>
        <v>-</v>
      </c>
      <c r="CC164" s="340" t="str">
        <f>IF(AK164="-","-",VLOOKUP($A164,KALPit!$A$10:$AY$1193,CC$9,FALSE)-AK164)</f>
        <v>-</v>
      </c>
      <c r="CD164" s="340" t="str">
        <f>IF(AL164="-","-",VLOOKUP($A164,KALPit!$A$10:$AY$1193,CD$9,FALSE)-AL164)</f>
        <v>-</v>
      </c>
      <c r="CE164" s="340" t="str">
        <f>IF(AM164="-","-",VLOOKUP($A164,KALPit!$A$10:$AY$1193,CE$9,FALSE)-AM164)</f>
        <v>-</v>
      </c>
      <c r="CF164" s="340" t="str">
        <f>IF(AN164="-","-",VLOOKUP($A164,KALPit!$A$10:$AY$1193,CF$9,FALSE)-AN164)</f>
        <v>-</v>
      </c>
      <c r="CG164" s="340" t="str">
        <f>IF(AO164="-","-",VLOOKUP($A164,KALPit!$A$10:$AY$1193,CG$9,FALSE)-AO164)</f>
        <v>-</v>
      </c>
      <c r="CH164" s="340" t="str">
        <f>IF(AP164="-","-",VLOOKUP($A164,KALPit!$A$10:$AY$1193,CH$9,FALSE)-AP164)</f>
        <v>-</v>
      </c>
      <c r="CI164" s="340" t="str">
        <f>IF(AQ164="-","-",VLOOKUP($A164,KALPit!$A$10:$AY$1193,CI$9,FALSE)-AQ164)</f>
        <v>-</v>
      </c>
      <c r="CJ164" s="340" t="str">
        <f>IF(AR164="-","-",VLOOKUP($A164,KALPit!$A$10:$AY$1193,CJ$9,FALSE)-AR164)</f>
        <v>-</v>
      </c>
      <c r="CK164" s="340" t="str">
        <f>IF(AS164="-","-",VLOOKUP($A164,KALPit!$A$10:$AY$1193,CK$9,FALSE)-AS164)</f>
        <v>-</v>
      </c>
      <c r="CL164" s="340" t="str">
        <f>IF(AT164="-","-",VLOOKUP($A164,KALPit!$A$10:$AY$1193,CL$9,FALSE)-AT164)</f>
        <v>-</v>
      </c>
      <c r="CM164" s="339" t="e">
        <f t="shared" si="69"/>
        <v>#N/A</v>
      </c>
    </row>
    <row r="165" spans="1:91" x14ac:dyDescent="0.25">
      <c r="A165" s="339" t="str">
        <f t="shared" si="58"/>
        <v>Harold Pearce</v>
      </c>
      <c r="B165" s="339"/>
      <c r="C165" s="339"/>
      <c r="D165" s="339" t="str">
        <f t="shared" si="59"/>
        <v>K</v>
      </c>
      <c r="E165" t="s">
        <v>89</v>
      </c>
      <c r="F165" t="s">
        <v>674</v>
      </c>
      <c r="G165" s="339" t="s">
        <v>675</v>
      </c>
      <c r="H165" t="s">
        <v>468</v>
      </c>
      <c r="I165" t="s">
        <v>18</v>
      </c>
      <c r="J165" s="3">
        <v>17</v>
      </c>
      <c r="K165" t="s">
        <v>94</v>
      </c>
      <c r="L165" t="s">
        <v>94</v>
      </c>
      <c r="M165" t="s">
        <v>40</v>
      </c>
      <c r="N165" s="3" t="s">
        <v>40</v>
      </c>
      <c r="O165" t="s">
        <v>214</v>
      </c>
      <c r="P165" t="s">
        <v>215</v>
      </c>
      <c r="Q165" s="3">
        <v>1</v>
      </c>
      <c r="R165">
        <v>1</v>
      </c>
      <c r="S165">
        <v>1</v>
      </c>
      <c r="T165" s="3">
        <v>1</v>
      </c>
      <c r="U165">
        <v>3</v>
      </c>
      <c r="V165">
        <v>3</v>
      </c>
      <c r="W165">
        <v>1</v>
      </c>
      <c r="X165">
        <v>2</v>
      </c>
      <c r="Y165" t="s">
        <v>35</v>
      </c>
      <c r="Z165" t="s">
        <v>35</v>
      </c>
      <c r="AA165" t="s">
        <v>35</v>
      </c>
      <c r="AB165" t="s">
        <v>35</v>
      </c>
      <c r="AC165" t="s">
        <v>35</v>
      </c>
      <c r="AD165" t="s">
        <v>35</v>
      </c>
      <c r="AE165" t="s">
        <v>35</v>
      </c>
      <c r="AF165" t="s">
        <v>35</v>
      </c>
      <c r="AG165" t="s">
        <v>35</v>
      </c>
      <c r="AH165" t="s">
        <v>35</v>
      </c>
      <c r="AI165" t="s">
        <v>35</v>
      </c>
      <c r="AJ165" t="s">
        <v>35</v>
      </c>
      <c r="AK165" t="s">
        <v>35</v>
      </c>
      <c r="AL165" t="s">
        <v>35</v>
      </c>
      <c r="AM165" t="s">
        <v>35</v>
      </c>
      <c r="AN165" t="s">
        <v>35</v>
      </c>
      <c r="AO165" t="s">
        <v>35</v>
      </c>
      <c r="AP165" t="s">
        <v>35</v>
      </c>
      <c r="AQ165" t="s">
        <v>35</v>
      </c>
      <c r="AR165" s="3" t="s">
        <v>35</v>
      </c>
      <c r="AS165" t="s">
        <v>35</v>
      </c>
      <c r="AT165" t="s">
        <v>35</v>
      </c>
      <c r="AU165" s="3" t="s">
        <v>832</v>
      </c>
      <c r="AV165">
        <v>1</v>
      </c>
      <c r="AW165" s="3" t="s">
        <v>50</v>
      </c>
      <c r="AX165" t="s">
        <v>35</v>
      </c>
      <c r="AY165" s="5">
        <v>0</v>
      </c>
      <c r="AZ165" s="6">
        <f t="shared" si="60"/>
        <v>1.25</v>
      </c>
      <c r="BA165" s="9" t="str">
        <f t="shared" si="61"/>
        <v>Minors</v>
      </c>
      <c r="BB165" s="9">
        <f t="shared" si="62"/>
        <v>2.5833333333333335</v>
      </c>
      <c r="BC165" s="9" t="str">
        <f t="shared" si="63"/>
        <v>Minors</v>
      </c>
      <c r="BD165" s="9">
        <f t="shared" si="64"/>
        <v>2.5833333333333335</v>
      </c>
      <c r="BE165" s="9" t="str">
        <f t="shared" si="65"/>
        <v>Minors</v>
      </c>
      <c r="BF165" s="77">
        <f t="shared" si="66"/>
        <v>1</v>
      </c>
      <c r="BG165" s="76">
        <f t="shared" si="67"/>
        <v>0</v>
      </c>
      <c r="BH165" s="339" t="str">
        <f t="shared" si="68"/>
        <v/>
      </c>
      <c r="BI165" s="340" t="e">
        <f>IF(Q165="-","-",VLOOKUP($A165,KALPit!$A$10:$AY$1193,BI$9,FALSE)-Q165)</f>
        <v>#N/A</v>
      </c>
      <c r="BJ165" s="340" t="e">
        <f>IF(R165="-","-",VLOOKUP($A165,KALPit!$A$10:$AY$1193,BJ$9,FALSE)-R165)</f>
        <v>#N/A</v>
      </c>
      <c r="BK165" s="340" t="e">
        <f>IF(S165="-","-",VLOOKUP($A165,KALPit!$A$10:$AY$1193,BK$9,FALSE)-S165)</f>
        <v>#N/A</v>
      </c>
      <c r="BL165" s="340" t="e">
        <f>IF(T165="-","-",VLOOKUP($A165,KALPit!$A$10:$AY$1193,BL$9,FALSE)-T165)</f>
        <v>#N/A</v>
      </c>
      <c r="BM165" s="340" t="e">
        <f>IF(U165="-","-",VLOOKUP($A165,KALPit!$A$10:$AY$1193,BM$9,FALSE)-U165)</f>
        <v>#N/A</v>
      </c>
      <c r="BN165" s="340" t="e">
        <f>IF(V165="-","-",VLOOKUP($A165,KALPit!$A$10:$AY$1193,BN$9,FALSE)-V165)</f>
        <v>#N/A</v>
      </c>
      <c r="BO165" s="340" t="e">
        <f>IF(W165="-","-",VLOOKUP($A165,KALPit!$A$10:$AY$1193,BO$9,FALSE)-W165)</f>
        <v>#N/A</v>
      </c>
      <c r="BP165" s="340" t="e">
        <f>IF(X165="-","-",VLOOKUP($A165,KALPit!$A$10:$AY$1193,BP$9,FALSE)-X165)</f>
        <v>#N/A</v>
      </c>
      <c r="BQ165" s="340" t="str">
        <f>IF(Y165="-","-",VLOOKUP($A165,KALPit!$A$10:$AY$1193,BQ$9,FALSE)-Y165)</f>
        <v>-</v>
      </c>
      <c r="BR165" s="340" t="str">
        <f>IF(Z165="-","-",VLOOKUP($A165,KALPit!$A$10:$AY$1193,BR$9,FALSE)-Z165)</f>
        <v>-</v>
      </c>
      <c r="BS165" s="340" t="str">
        <f>IF(AA165="-","-",VLOOKUP($A165,KALPit!$A$10:$AY$1193,BS$9,FALSE)-AA165)</f>
        <v>-</v>
      </c>
      <c r="BT165" s="340" t="str">
        <f>IF(AB165="-","-",VLOOKUP($A165,KALPit!$A$10:$AY$1193,BT$9,FALSE)-AB165)</f>
        <v>-</v>
      </c>
      <c r="BU165" s="340" t="str">
        <f>IF(AC165="-","-",VLOOKUP($A165,KALPit!$A$10:$AY$1193,BU$9,FALSE)-AC165)</f>
        <v>-</v>
      </c>
      <c r="BV165" s="340" t="str">
        <f>IF(AD165="-","-",VLOOKUP($A165,KALPit!$A$10:$AY$1193,BV$9,FALSE)-AD165)</f>
        <v>-</v>
      </c>
      <c r="BW165" s="340" t="str">
        <f>IF(AE165="-","-",VLOOKUP($A165,KALPit!$A$10:$AY$1193,BW$9,FALSE)-AE165)</f>
        <v>-</v>
      </c>
      <c r="BX165" s="340" t="str">
        <f>IF(AF165="-","-",VLOOKUP($A165,KALPit!$A$10:$AY$1193,BX$9,FALSE)-AF165)</f>
        <v>-</v>
      </c>
      <c r="BY165" s="340" t="str">
        <f>IF(AG165="-","-",VLOOKUP($A165,KALPit!$A$10:$AY$1193,BY$9,FALSE)-AG165)</f>
        <v>-</v>
      </c>
      <c r="BZ165" s="340" t="str">
        <f>IF(AH165="-","-",VLOOKUP($A165,KALPit!$A$10:$AY$1193,BZ$9,FALSE)-AH165)</f>
        <v>-</v>
      </c>
      <c r="CA165" s="340" t="str">
        <f>IF(AI165="-","-",VLOOKUP($A165,KALPit!$A$10:$AY$1193,CA$9,FALSE)-AI165)</f>
        <v>-</v>
      </c>
      <c r="CB165" s="340" t="str">
        <f>IF(AJ165="-","-",VLOOKUP($A165,KALPit!$A$10:$AY$1193,CB$9,FALSE)-AJ165)</f>
        <v>-</v>
      </c>
      <c r="CC165" s="340" t="str">
        <f>IF(AK165="-","-",VLOOKUP($A165,KALPit!$A$10:$AY$1193,CC$9,FALSE)-AK165)</f>
        <v>-</v>
      </c>
      <c r="CD165" s="340" t="str">
        <f>IF(AL165="-","-",VLOOKUP($A165,KALPit!$A$10:$AY$1193,CD$9,FALSE)-AL165)</f>
        <v>-</v>
      </c>
      <c r="CE165" s="340" t="str">
        <f>IF(AM165="-","-",VLOOKUP($A165,KALPit!$A$10:$AY$1193,CE$9,FALSE)-AM165)</f>
        <v>-</v>
      </c>
      <c r="CF165" s="340" t="str">
        <f>IF(AN165="-","-",VLOOKUP($A165,KALPit!$A$10:$AY$1193,CF$9,FALSE)-AN165)</f>
        <v>-</v>
      </c>
      <c r="CG165" s="340" t="str">
        <f>IF(AO165="-","-",VLOOKUP($A165,KALPit!$A$10:$AY$1193,CG$9,FALSE)-AO165)</f>
        <v>-</v>
      </c>
      <c r="CH165" s="340" t="str">
        <f>IF(AP165="-","-",VLOOKUP($A165,KALPit!$A$10:$AY$1193,CH$9,FALSE)-AP165)</f>
        <v>-</v>
      </c>
      <c r="CI165" s="340" t="str">
        <f>IF(AQ165="-","-",VLOOKUP($A165,KALPit!$A$10:$AY$1193,CI$9,FALSE)-AQ165)</f>
        <v>-</v>
      </c>
      <c r="CJ165" s="340" t="str">
        <f>IF(AR165="-","-",VLOOKUP($A165,KALPit!$A$10:$AY$1193,CJ$9,FALSE)-AR165)</f>
        <v>-</v>
      </c>
      <c r="CK165" s="340" t="str">
        <f>IF(AS165="-","-",VLOOKUP($A165,KALPit!$A$10:$AY$1193,CK$9,FALSE)-AS165)</f>
        <v>-</v>
      </c>
      <c r="CL165" s="340" t="str">
        <f>IF(AT165="-","-",VLOOKUP($A165,KALPit!$A$10:$AY$1193,CL$9,FALSE)-AT165)</f>
        <v>-</v>
      </c>
      <c r="CM165" s="339" t="e">
        <f t="shared" si="69"/>
        <v>#N/A</v>
      </c>
    </row>
    <row r="166" spans="1:91" x14ac:dyDescent="0.25">
      <c r="A166" s="339" t="str">
        <f t="shared" si="58"/>
        <v>Claudio Pérez</v>
      </c>
      <c r="B166" s="339"/>
      <c r="C166" s="339"/>
      <c r="D166" s="339" t="str">
        <f t="shared" si="59"/>
        <v>K</v>
      </c>
      <c r="E166" t="s">
        <v>82</v>
      </c>
      <c r="F166" t="s">
        <v>678</v>
      </c>
      <c r="G166" s="339" t="s">
        <v>679</v>
      </c>
      <c r="H166" t="s">
        <v>553</v>
      </c>
      <c r="I166" t="s">
        <v>200</v>
      </c>
      <c r="J166" s="3">
        <v>22</v>
      </c>
      <c r="K166" t="s">
        <v>94</v>
      </c>
      <c r="L166" t="s">
        <v>94</v>
      </c>
      <c r="M166" t="s">
        <v>40</v>
      </c>
      <c r="N166" s="3" t="s">
        <v>34</v>
      </c>
      <c r="O166" t="s">
        <v>214</v>
      </c>
      <c r="P166" t="s">
        <v>215</v>
      </c>
      <c r="Q166" s="3">
        <v>1</v>
      </c>
      <c r="R166">
        <v>1</v>
      </c>
      <c r="S166">
        <v>1</v>
      </c>
      <c r="T166" s="3">
        <v>1</v>
      </c>
      <c r="U166">
        <v>1</v>
      </c>
      <c r="V166">
        <v>1</v>
      </c>
      <c r="W166">
        <v>1</v>
      </c>
      <c r="X166">
        <v>1</v>
      </c>
      <c r="Y166" t="s">
        <v>35</v>
      </c>
      <c r="Z166" t="s">
        <v>35</v>
      </c>
      <c r="AA166" t="s">
        <v>35</v>
      </c>
      <c r="AB166" t="s">
        <v>35</v>
      </c>
      <c r="AC166" t="s">
        <v>35</v>
      </c>
      <c r="AD166" t="s">
        <v>35</v>
      </c>
      <c r="AE166" t="s">
        <v>35</v>
      </c>
      <c r="AF166" t="s">
        <v>35</v>
      </c>
      <c r="AG166" t="s">
        <v>35</v>
      </c>
      <c r="AH166" t="s">
        <v>35</v>
      </c>
      <c r="AI166" t="s">
        <v>35</v>
      </c>
      <c r="AJ166" t="s">
        <v>35</v>
      </c>
      <c r="AK166" t="s">
        <v>35</v>
      </c>
      <c r="AL166" t="s">
        <v>35</v>
      </c>
      <c r="AM166" t="s">
        <v>35</v>
      </c>
      <c r="AN166" t="s">
        <v>35</v>
      </c>
      <c r="AO166" t="s">
        <v>35</v>
      </c>
      <c r="AP166" t="s">
        <v>35</v>
      </c>
      <c r="AQ166" t="s">
        <v>35</v>
      </c>
      <c r="AR166" s="3" t="s">
        <v>35</v>
      </c>
      <c r="AS166" t="s">
        <v>35</v>
      </c>
      <c r="AT166" t="s">
        <v>35</v>
      </c>
      <c r="AU166" s="3" t="s">
        <v>832</v>
      </c>
      <c r="AV166">
        <v>1</v>
      </c>
      <c r="AW166" s="3" t="s">
        <v>455</v>
      </c>
      <c r="AX166" t="s">
        <v>35</v>
      </c>
      <c r="AY166" s="5">
        <v>0</v>
      </c>
      <c r="AZ166" s="6">
        <f t="shared" si="60"/>
        <v>1.25</v>
      </c>
      <c r="BA166" s="9" t="str">
        <f t="shared" si="61"/>
        <v>Minors</v>
      </c>
      <c r="BB166" s="9">
        <f t="shared" si="62"/>
        <v>1.25</v>
      </c>
      <c r="BC166" s="9" t="str">
        <f t="shared" si="63"/>
        <v>Minors</v>
      </c>
      <c r="BD166" s="9">
        <f t="shared" si="64"/>
        <v>1.25</v>
      </c>
      <c r="BE166" s="9" t="str">
        <f t="shared" si="65"/>
        <v>Minors</v>
      </c>
      <c r="BF166" s="77">
        <f t="shared" si="66"/>
        <v>1</v>
      </c>
      <c r="BG166" s="76">
        <f t="shared" si="67"/>
        <v>0</v>
      </c>
      <c r="BH166" s="339" t="str">
        <f t="shared" si="68"/>
        <v/>
      </c>
      <c r="BI166" s="340" t="e">
        <f>IF(Q166="-","-",VLOOKUP($A166,KALPit!$A$10:$AY$1193,BI$9,FALSE)-Q166)</f>
        <v>#N/A</v>
      </c>
      <c r="BJ166" s="340" t="e">
        <f>IF(R166="-","-",VLOOKUP($A166,KALPit!$A$10:$AY$1193,BJ$9,FALSE)-R166)</f>
        <v>#N/A</v>
      </c>
      <c r="BK166" s="340" t="e">
        <f>IF(S166="-","-",VLOOKUP($A166,KALPit!$A$10:$AY$1193,BK$9,FALSE)-S166)</f>
        <v>#N/A</v>
      </c>
      <c r="BL166" s="340" t="e">
        <f>IF(T166="-","-",VLOOKUP($A166,KALPit!$A$10:$AY$1193,BL$9,FALSE)-T166)</f>
        <v>#N/A</v>
      </c>
      <c r="BM166" s="340" t="e">
        <f>IF(U166="-","-",VLOOKUP($A166,KALPit!$A$10:$AY$1193,BM$9,FALSE)-U166)</f>
        <v>#N/A</v>
      </c>
      <c r="BN166" s="340" t="e">
        <f>IF(V166="-","-",VLOOKUP($A166,KALPit!$A$10:$AY$1193,BN$9,FALSE)-V166)</f>
        <v>#N/A</v>
      </c>
      <c r="BO166" s="340" t="e">
        <f>IF(W166="-","-",VLOOKUP($A166,KALPit!$A$10:$AY$1193,BO$9,FALSE)-W166)</f>
        <v>#N/A</v>
      </c>
      <c r="BP166" s="340" t="e">
        <f>IF(X166="-","-",VLOOKUP($A166,KALPit!$A$10:$AY$1193,BP$9,FALSE)-X166)</f>
        <v>#N/A</v>
      </c>
      <c r="BQ166" s="340" t="str">
        <f>IF(Y166="-","-",VLOOKUP($A166,KALPit!$A$10:$AY$1193,BQ$9,FALSE)-Y166)</f>
        <v>-</v>
      </c>
      <c r="BR166" s="340" t="str">
        <f>IF(Z166="-","-",VLOOKUP($A166,KALPit!$A$10:$AY$1193,BR$9,FALSE)-Z166)</f>
        <v>-</v>
      </c>
      <c r="BS166" s="340" t="str">
        <f>IF(AA166="-","-",VLOOKUP($A166,KALPit!$A$10:$AY$1193,BS$9,FALSE)-AA166)</f>
        <v>-</v>
      </c>
      <c r="BT166" s="340" t="str">
        <f>IF(AB166="-","-",VLOOKUP($A166,KALPit!$A$10:$AY$1193,BT$9,FALSE)-AB166)</f>
        <v>-</v>
      </c>
      <c r="BU166" s="340" t="str">
        <f>IF(AC166="-","-",VLOOKUP($A166,KALPit!$A$10:$AY$1193,BU$9,FALSE)-AC166)</f>
        <v>-</v>
      </c>
      <c r="BV166" s="340" t="str">
        <f>IF(AD166="-","-",VLOOKUP($A166,KALPit!$A$10:$AY$1193,BV$9,FALSE)-AD166)</f>
        <v>-</v>
      </c>
      <c r="BW166" s="340" t="str">
        <f>IF(AE166="-","-",VLOOKUP($A166,KALPit!$A$10:$AY$1193,BW$9,FALSE)-AE166)</f>
        <v>-</v>
      </c>
      <c r="BX166" s="340" t="str">
        <f>IF(AF166="-","-",VLOOKUP($A166,KALPit!$A$10:$AY$1193,BX$9,FALSE)-AF166)</f>
        <v>-</v>
      </c>
      <c r="BY166" s="340" t="str">
        <f>IF(AG166="-","-",VLOOKUP($A166,KALPit!$A$10:$AY$1193,BY$9,FALSE)-AG166)</f>
        <v>-</v>
      </c>
      <c r="BZ166" s="340" t="str">
        <f>IF(AH166="-","-",VLOOKUP($A166,KALPit!$A$10:$AY$1193,BZ$9,FALSE)-AH166)</f>
        <v>-</v>
      </c>
      <c r="CA166" s="340" t="str">
        <f>IF(AI166="-","-",VLOOKUP($A166,KALPit!$A$10:$AY$1193,CA$9,FALSE)-AI166)</f>
        <v>-</v>
      </c>
      <c r="CB166" s="340" t="str">
        <f>IF(AJ166="-","-",VLOOKUP($A166,KALPit!$A$10:$AY$1193,CB$9,FALSE)-AJ166)</f>
        <v>-</v>
      </c>
      <c r="CC166" s="340" t="str">
        <f>IF(AK166="-","-",VLOOKUP($A166,KALPit!$A$10:$AY$1193,CC$9,FALSE)-AK166)</f>
        <v>-</v>
      </c>
      <c r="CD166" s="340" t="str">
        <f>IF(AL166="-","-",VLOOKUP($A166,KALPit!$A$10:$AY$1193,CD$9,FALSE)-AL166)</f>
        <v>-</v>
      </c>
      <c r="CE166" s="340" t="str">
        <f>IF(AM166="-","-",VLOOKUP($A166,KALPit!$A$10:$AY$1193,CE$9,FALSE)-AM166)</f>
        <v>-</v>
      </c>
      <c r="CF166" s="340" t="str">
        <f>IF(AN166="-","-",VLOOKUP($A166,KALPit!$A$10:$AY$1193,CF$9,FALSE)-AN166)</f>
        <v>-</v>
      </c>
      <c r="CG166" s="340" t="str">
        <f>IF(AO166="-","-",VLOOKUP($A166,KALPit!$A$10:$AY$1193,CG$9,FALSE)-AO166)</f>
        <v>-</v>
      </c>
      <c r="CH166" s="340" t="str">
        <f>IF(AP166="-","-",VLOOKUP($A166,KALPit!$A$10:$AY$1193,CH$9,FALSE)-AP166)</f>
        <v>-</v>
      </c>
      <c r="CI166" s="340" t="str">
        <f>IF(AQ166="-","-",VLOOKUP($A166,KALPit!$A$10:$AY$1193,CI$9,FALSE)-AQ166)</f>
        <v>-</v>
      </c>
      <c r="CJ166" s="340" t="str">
        <f>IF(AR166="-","-",VLOOKUP($A166,KALPit!$A$10:$AY$1193,CJ$9,FALSE)-AR166)</f>
        <v>-</v>
      </c>
      <c r="CK166" s="340" t="str">
        <f>IF(AS166="-","-",VLOOKUP($A166,KALPit!$A$10:$AY$1193,CK$9,FALSE)-AS166)</f>
        <v>-</v>
      </c>
      <c r="CL166" s="340" t="str">
        <f>IF(AT166="-","-",VLOOKUP($A166,KALPit!$A$10:$AY$1193,CL$9,FALSE)-AT166)</f>
        <v>-</v>
      </c>
      <c r="CM166" s="339" t="e">
        <f t="shared" si="69"/>
        <v>#N/A</v>
      </c>
    </row>
    <row r="167" spans="1:91" x14ac:dyDescent="0.25">
      <c r="A167" s="339" t="str">
        <f t="shared" si="58"/>
        <v>José Pérez</v>
      </c>
      <c r="B167" s="339"/>
      <c r="C167" s="339"/>
      <c r="D167" s="339" t="str">
        <f t="shared" si="59"/>
        <v>K</v>
      </c>
      <c r="E167" t="s">
        <v>82</v>
      </c>
      <c r="F167" t="s">
        <v>509</v>
      </c>
      <c r="G167" s="339" t="s">
        <v>679</v>
      </c>
      <c r="H167" t="s">
        <v>531</v>
      </c>
      <c r="I167" t="s">
        <v>295</v>
      </c>
      <c r="J167" s="3">
        <v>22</v>
      </c>
      <c r="K167" t="s">
        <v>93</v>
      </c>
      <c r="L167" t="s">
        <v>94</v>
      </c>
      <c r="M167" t="s">
        <v>40</v>
      </c>
      <c r="N167" s="3" t="s">
        <v>36</v>
      </c>
      <c r="O167" t="s">
        <v>214</v>
      </c>
      <c r="P167" t="s">
        <v>214</v>
      </c>
      <c r="Q167" s="3">
        <v>1</v>
      </c>
      <c r="R167">
        <v>1</v>
      </c>
      <c r="S167">
        <v>1</v>
      </c>
      <c r="T167" s="3">
        <v>1</v>
      </c>
      <c r="U167">
        <v>1</v>
      </c>
      <c r="V167">
        <v>2</v>
      </c>
      <c r="W167">
        <v>1</v>
      </c>
      <c r="X167">
        <v>1</v>
      </c>
      <c r="Y167" t="s">
        <v>35</v>
      </c>
      <c r="Z167" t="s">
        <v>35</v>
      </c>
      <c r="AA167" t="s">
        <v>35</v>
      </c>
      <c r="AB167" t="s">
        <v>35</v>
      </c>
      <c r="AC167" t="s">
        <v>35</v>
      </c>
      <c r="AD167" t="s">
        <v>35</v>
      </c>
      <c r="AE167" t="s">
        <v>35</v>
      </c>
      <c r="AF167" t="s">
        <v>35</v>
      </c>
      <c r="AG167" t="s">
        <v>35</v>
      </c>
      <c r="AH167" t="s">
        <v>35</v>
      </c>
      <c r="AI167" t="s">
        <v>35</v>
      </c>
      <c r="AJ167" t="s">
        <v>35</v>
      </c>
      <c r="AK167" t="s">
        <v>35</v>
      </c>
      <c r="AL167" t="s">
        <v>35</v>
      </c>
      <c r="AM167" t="s">
        <v>35</v>
      </c>
      <c r="AN167" t="s">
        <v>35</v>
      </c>
      <c r="AO167" t="s">
        <v>35</v>
      </c>
      <c r="AP167" t="s">
        <v>35</v>
      </c>
      <c r="AQ167" t="s">
        <v>35</v>
      </c>
      <c r="AR167" s="3" t="s">
        <v>35</v>
      </c>
      <c r="AS167" t="s">
        <v>35</v>
      </c>
      <c r="AT167" t="s">
        <v>35</v>
      </c>
      <c r="AU167" s="3" t="s">
        <v>832</v>
      </c>
      <c r="AV167">
        <v>1</v>
      </c>
      <c r="AW167" s="3" t="s">
        <v>50</v>
      </c>
      <c r="AX167" t="s">
        <v>35</v>
      </c>
      <c r="AY167" s="5" t="s">
        <v>38</v>
      </c>
      <c r="AZ167" s="6">
        <f t="shared" si="60"/>
        <v>1.25</v>
      </c>
      <c r="BA167" s="9" t="str">
        <f t="shared" si="61"/>
        <v>Minors</v>
      </c>
      <c r="BB167" s="9">
        <f t="shared" si="62"/>
        <v>1.5833333333333333</v>
      </c>
      <c r="BC167" s="9" t="str">
        <f t="shared" si="63"/>
        <v>Minors</v>
      </c>
      <c r="BD167" s="9">
        <f t="shared" si="64"/>
        <v>1.5833333333333333</v>
      </c>
      <c r="BE167" s="9" t="str">
        <f t="shared" si="65"/>
        <v>Minors</v>
      </c>
      <c r="BF167" s="77">
        <f t="shared" si="66"/>
        <v>1</v>
      </c>
      <c r="BG167" s="76">
        <f t="shared" si="67"/>
        <v>0</v>
      </c>
      <c r="BH167" s="339" t="str">
        <f t="shared" si="68"/>
        <v/>
      </c>
      <c r="BI167" s="340" t="e">
        <f>IF(Q167="-","-",VLOOKUP($A167,KALPit!$A$10:$AY$1193,BI$9,FALSE)-Q167)</f>
        <v>#N/A</v>
      </c>
      <c r="BJ167" s="340" t="e">
        <f>IF(R167="-","-",VLOOKUP($A167,KALPit!$A$10:$AY$1193,BJ$9,FALSE)-R167)</f>
        <v>#N/A</v>
      </c>
      <c r="BK167" s="340" t="e">
        <f>IF(S167="-","-",VLOOKUP($A167,KALPit!$A$10:$AY$1193,BK$9,FALSE)-S167)</f>
        <v>#N/A</v>
      </c>
      <c r="BL167" s="340" t="e">
        <f>IF(T167="-","-",VLOOKUP($A167,KALPit!$A$10:$AY$1193,BL$9,FALSE)-T167)</f>
        <v>#N/A</v>
      </c>
      <c r="BM167" s="340" t="e">
        <f>IF(U167="-","-",VLOOKUP($A167,KALPit!$A$10:$AY$1193,BM$9,FALSE)-U167)</f>
        <v>#N/A</v>
      </c>
      <c r="BN167" s="340" t="e">
        <f>IF(V167="-","-",VLOOKUP($A167,KALPit!$A$10:$AY$1193,BN$9,FALSE)-V167)</f>
        <v>#N/A</v>
      </c>
      <c r="BO167" s="340" t="e">
        <f>IF(W167="-","-",VLOOKUP($A167,KALPit!$A$10:$AY$1193,BO$9,FALSE)-W167)</f>
        <v>#N/A</v>
      </c>
      <c r="BP167" s="340" t="e">
        <f>IF(X167="-","-",VLOOKUP($A167,KALPit!$A$10:$AY$1193,BP$9,FALSE)-X167)</f>
        <v>#N/A</v>
      </c>
      <c r="BQ167" s="340" t="str">
        <f>IF(Y167="-","-",VLOOKUP($A167,KALPit!$A$10:$AY$1193,BQ$9,FALSE)-Y167)</f>
        <v>-</v>
      </c>
      <c r="BR167" s="340" t="str">
        <f>IF(Z167="-","-",VLOOKUP($A167,KALPit!$A$10:$AY$1193,BR$9,FALSE)-Z167)</f>
        <v>-</v>
      </c>
      <c r="BS167" s="340" t="str">
        <f>IF(AA167="-","-",VLOOKUP($A167,KALPit!$A$10:$AY$1193,BS$9,FALSE)-AA167)</f>
        <v>-</v>
      </c>
      <c r="BT167" s="340" t="str">
        <f>IF(AB167="-","-",VLOOKUP($A167,KALPit!$A$10:$AY$1193,BT$9,FALSE)-AB167)</f>
        <v>-</v>
      </c>
      <c r="BU167" s="340" t="str">
        <f>IF(AC167="-","-",VLOOKUP($A167,KALPit!$A$10:$AY$1193,BU$9,FALSE)-AC167)</f>
        <v>-</v>
      </c>
      <c r="BV167" s="340" t="str">
        <f>IF(AD167="-","-",VLOOKUP($A167,KALPit!$A$10:$AY$1193,BV$9,FALSE)-AD167)</f>
        <v>-</v>
      </c>
      <c r="BW167" s="340" t="str">
        <f>IF(AE167="-","-",VLOOKUP($A167,KALPit!$A$10:$AY$1193,BW$9,FALSE)-AE167)</f>
        <v>-</v>
      </c>
      <c r="BX167" s="340" t="str">
        <f>IF(AF167="-","-",VLOOKUP($A167,KALPit!$A$10:$AY$1193,BX$9,FALSE)-AF167)</f>
        <v>-</v>
      </c>
      <c r="BY167" s="340" t="str">
        <f>IF(AG167="-","-",VLOOKUP($A167,KALPit!$A$10:$AY$1193,BY$9,FALSE)-AG167)</f>
        <v>-</v>
      </c>
      <c r="BZ167" s="340" t="str">
        <f>IF(AH167="-","-",VLOOKUP($A167,KALPit!$A$10:$AY$1193,BZ$9,FALSE)-AH167)</f>
        <v>-</v>
      </c>
      <c r="CA167" s="340" t="str">
        <f>IF(AI167="-","-",VLOOKUP($A167,KALPit!$A$10:$AY$1193,CA$9,FALSE)-AI167)</f>
        <v>-</v>
      </c>
      <c r="CB167" s="340" t="str">
        <f>IF(AJ167="-","-",VLOOKUP($A167,KALPit!$A$10:$AY$1193,CB$9,FALSE)-AJ167)</f>
        <v>-</v>
      </c>
      <c r="CC167" s="340" t="str">
        <f>IF(AK167="-","-",VLOOKUP($A167,KALPit!$A$10:$AY$1193,CC$9,FALSE)-AK167)</f>
        <v>-</v>
      </c>
      <c r="CD167" s="340" t="str">
        <f>IF(AL167="-","-",VLOOKUP($A167,KALPit!$A$10:$AY$1193,CD$9,FALSE)-AL167)</f>
        <v>-</v>
      </c>
      <c r="CE167" s="340" t="str">
        <f>IF(AM167="-","-",VLOOKUP($A167,KALPit!$A$10:$AY$1193,CE$9,FALSE)-AM167)</f>
        <v>-</v>
      </c>
      <c r="CF167" s="340" t="str">
        <f>IF(AN167="-","-",VLOOKUP($A167,KALPit!$A$10:$AY$1193,CF$9,FALSE)-AN167)</f>
        <v>-</v>
      </c>
      <c r="CG167" s="340" t="str">
        <f>IF(AO167="-","-",VLOOKUP($A167,KALPit!$A$10:$AY$1193,CG$9,FALSE)-AO167)</f>
        <v>-</v>
      </c>
      <c r="CH167" s="340" t="str">
        <f>IF(AP167="-","-",VLOOKUP($A167,KALPit!$A$10:$AY$1193,CH$9,FALSE)-AP167)</f>
        <v>-</v>
      </c>
      <c r="CI167" s="340" t="str">
        <f>IF(AQ167="-","-",VLOOKUP($A167,KALPit!$A$10:$AY$1193,CI$9,FALSE)-AQ167)</f>
        <v>-</v>
      </c>
      <c r="CJ167" s="340" t="str">
        <f>IF(AR167="-","-",VLOOKUP($A167,KALPit!$A$10:$AY$1193,CJ$9,FALSE)-AR167)</f>
        <v>-</v>
      </c>
      <c r="CK167" s="340" t="str">
        <f>IF(AS167="-","-",VLOOKUP($A167,KALPit!$A$10:$AY$1193,CK$9,FALSE)-AS167)</f>
        <v>-</v>
      </c>
      <c r="CL167" s="340" t="str">
        <f>IF(AT167="-","-",VLOOKUP($A167,KALPit!$A$10:$AY$1193,CL$9,FALSE)-AT167)</f>
        <v>-</v>
      </c>
      <c r="CM167" s="339" t="e">
        <f t="shared" si="69"/>
        <v>#N/A</v>
      </c>
    </row>
    <row r="168" spans="1:91" x14ac:dyDescent="0.25">
      <c r="A168" s="339" t="str">
        <f t="shared" si="58"/>
        <v>Dave Provencher</v>
      </c>
      <c r="B168" s="339"/>
      <c r="C168" s="339"/>
      <c r="D168" s="339" t="str">
        <f t="shared" si="59"/>
        <v>K</v>
      </c>
      <c r="E168" t="s">
        <v>85</v>
      </c>
      <c r="F168" t="s">
        <v>523</v>
      </c>
      <c r="G168" s="339" t="s">
        <v>524</v>
      </c>
      <c r="H168" t="s">
        <v>468</v>
      </c>
      <c r="I168" t="s">
        <v>469</v>
      </c>
      <c r="J168" s="3">
        <v>23</v>
      </c>
      <c r="K168" t="s">
        <v>94</v>
      </c>
      <c r="L168" t="s">
        <v>94</v>
      </c>
      <c r="M168" t="s">
        <v>40</v>
      </c>
      <c r="N168" s="3" t="s">
        <v>36</v>
      </c>
      <c r="O168" t="s">
        <v>214</v>
      </c>
      <c r="P168" t="s">
        <v>214</v>
      </c>
      <c r="Q168" s="3">
        <v>1</v>
      </c>
      <c r="R168">
        <v>1</v>
      </c>
      <c r="S168">
        <v>1</v>
      </c>
      <c r="T168" s="3">
        <v>1</v>
      </c>
      <c r="U168">
        <v>1</v>
      </c>
      <c r="V168">
        <v>1</v>
      </c>
      <c r="W168">
        <v>1</v>
      </c>
      <c r="X168">
        <v>1</v>
      </c>
      <c r="Y168" t="s">
        <v>35</v>
      </c>
      <c r="Z168" t="s">
        <v>35</v>
      </c>
      <c r="AA168" t="s">
        <v>35</v>
      </c>
      <c r="AB168" t="s">
        <v>35</v>
      </c>
      <c r="AC168" t="s">
        <v>35</v>
      </c>
      <c r="AD168" t="s">
        <v>35</v>
      </c>
      <c r="AE168" t="s">
        <v>35</v>
      </c>
      <c r="AF168" t="s">
        <v>35</v>
      </c>
      <c r="AG168" t="s">
        <v>35</v>
      </c>
      <c r="AH168" t="s">
        <v>35</v>
      </c>
      <c r="AI168" t="s">
        <v>35</v>
      </c>
      <c r="AJ168" t="s">
        <v>35</v>
      </c>
      <c r="AK168" t="s">
        <v>35</v>
      </c>
      <c r="AL168" t="s">
        <v>35</v>
      </c>
      <c r="AM168" t="s">
        <v>35</v>
      </c>
      <c r="AN168" t="s">
        <v>35</v>
      </c>
      <c r="AO168" t="s">
        <v>35</v>
      </c>
      <c r="AP168" t="s">
        <v>35</v>
      </c>
      <c r="AQ168" t="s">
        <v>35</v>
      </c>
      <c r="AR168" s="3" t="s">
        <v>35</v>
      </c>
      <c r="AS168" t="s">
        <v>35</v>
      </c>
      <c r="AT168" t="s">
        <v>35</v>
      </c>
      <c r="AU168" s="3" t="s">
        <v>832</v>
      </c>
      <c r="AV168">
        <v>1</v>
      </c>
      <c r="AW168" s="3" t="s">
        <v>455</v>
      </c>
      <c r="AX168">
        <v>510000</v>
      </c>
      <c r="AY168" s="5" t="s">
        <v>38</v>
      </c>
      <c r="AZ168" s="6">
        <f t="shared" si="60"/>
        <v>1.25</v>
      </c>
      <c r="BA168" s="9" t="str">
        <f t="shared" si="61"/>
        <v>Minors</v>
      </c>
      <c r="BB168" s="9">
        <f t="shared" si="62"/>
        <v>1.25</v>
      </c>
      <c r="BC168" s="9" t="str">
        <f t="shared" si="63"/>
        <v>Minors</v>
      </c>
      <c r="BD168" s="9">
        <f t="shared" si="64"/>
        <v>1.25</v>
      </c>
      <c r="BE168" s="9" t="str">
        <f t="shared" si="65"/>
        <v>Minors</v>
      </c>
      <c r="BF168" s="77">
        <f t="shared" si="66"/>
        <v>1</v>
      </c>
      <c r="BG168" s="76">
        <f t="shared" si="67"/>
        <v>0</v>
      </c>
      <c r="BH168" s="339" t="str">
        <f t="shared" si="68"/>
        <v/>
      </c>
      <c r="BI168" s="340" t="e">
        <f>IF(Q168="-","-",VLOOKUP($A168,KALPit!$A$10:$AY$1193,BI$9,FALSE)-Q168)</f>
        <v>#N/A</v>
      </c>
      <c r="BJ168" s="340" t="e">
        <f>IF(R168="-","-",VLOOKUP($A168,KALPit!$A$10:$AY$1193,BJ$9,FALSE)-R168)</f>
        <v>#N/A</v>
      </c>
      <c r="BK168" s="340" t="e">
        <f>IF(S168="-","-",VLOOKUP($A168,KALPit!$A$10:$AY$1193,BK$9,FALSE)-S168)</f>
        <v>#N/A</v>
      </c>
      <c r="BL168" s="340" t="e">
        <f>IF(T168="-","-",VLOOKUP($A168,KALPit!$A$10:$AY$1193,BL$9,FALSE)-T168)</f>
        <v>#N/A</v>
      </c>
      <c r="BM168" s="340" t="e">
        <f>IF(U168="-","-",VLOOKUP($A168,KALPit!$A$10:$AY$1193,BM$9,FALSE)-U168)</f>
        <v>#N/A</v>
      </c>
      <c r="BN168" s="340" t="e">
        <f>IF(V168="-","-",VLOOKUP($A168,KALPit!$A$10:$AY$1193,BN$9,FALSE)-V168)</f>
        <v>#N/A</v>
      </c>
      <c r="BO168" s="340" t="e">
        <f>IF(W168="-","-",VLOOKUP($A168,KALPit!$A$10:$AY$1193,BO$9,FALSE)-W168)</f>
        <v>#N/A</v>
      </c>
      <c r="BP168" s="340" t="e">
        <f>IF(X168="-","-",VLOOKUP($A168,KALPit!$A$10:$AY$1193,BP$9,FALSE)-X168)</f>
        <v>#N/A</v>
      </c>
      <c r="BQ168" s="340" t="str">
        <f>IF(Y168="-","-",VLOOKUP($A168,KALPit!$A$10:$AY$1193,BQ$9,FALSE)-Y168)</f>
        <v>-</v>
      </c>
      <c r="BR168" s="340" t="str">
        <f>IF(Z168="-","-",VLOOKUP($A168,KALPit!$A$10:$AY$1193,BR$9,FALSE)-Z168)</f>
        <v>-</v>
      </c>
      <c r="BS168" s="340" t="str">
        <f>IF(AA168="-","-",VLOOKUP($A168,KALPit!$A$10:$AY$1193,BS$9,FALSE)-AA168)</f>
        <v>-</v>
      </c>
      <c r="BT168" s="340" t="str">
        <f>IF(AB168="-","-",VLOOKUP($A168,KALPit!$A$10:$AY$1193,BT$9,FALSE)-AB168)</f>
        <v>-</v>
      </c>
      <c r="BU168" s="340" t="str">
        <f>IF(AC168="-","-",VLOOKUP($A168,KALPit!$A$10:$AY$1193,BU$9,FALSE)-AC168)</f>
        <v>-</v>
      </c>
      <c r="BV168" s="340" t="str">
        <f>IF(AD168="-","-",VLOOKUP($A168,KALPit!$A$10:$AY$1193,BV$9,FALSE)-AD168)</f>
        <v>-</v>
      </c>
      <c r="BW168" s="340" t="str">
        <f>IF(AE168="-","-",VLOOKUP($A168,KALPit!$A$10:$AY$1193,BW$9,FALSE)-AE168)</f>
        <v>-</v>
      </c>
      <c r="BX168" s="340" t="str">
        <f>IF(AF168="-","-",VLOOKUP($A168,KALPit!$A$10:$AY$1193,BX$9,FALSE)-AF168)</f>
        <v>-</v>
      </c>
      <c r="BY168" s="340" t="str">
        <f>IF(AG168="-","-",VLOOKUP($A168,KALPit!$A$10:$AY$1193,BY$9,FALSE)-AG168)</f>
        <v>-</v>
      </c>
      <c r="BZ168" s="340" t="str">
        <f>IF(AH168="-","-",VLOOKUP($A168,KALPit!$A$10:$AY$1193,BZ$9,FALSE)-AH168)</f>
        <v>-</v>
      </c>
      <c r="CA168" s="340" t="str">
        <f>IF(AI168="-","-",VLOOKUP($A168,KALPit!$A$10:$AY$1193,CA$9,FALSE)-AI168)</f>
        <v>-</v>
      </c>
      <c r="CB168" s="340" t="str">
        <f>IF(AJ168="-","-",VLOOKUP($A168,KALPit!$A$10:$AY$1193,CB$9,FALSE)-AJ168)</f>
        <v>-</v>
      </c>
      <c r="CC168" s="340" t="str">
        <f>IF(AK168="-","-",VLOOKUP($A168,KALPit!$A$10:$AY$1193,CC$9,FALSE)-AK168)</f>
        <v>-</v>
      </c>
      <c r="CD168" s="340" t="str">
        <f>IF(AL168="-","-",VLOOKUP($A168,KALPit!$A$10:$AY$1193,CD$9,FALSE)-AL168)</f>
        <v>-</v>
      </c>
      <c r="CE168" s="340" t="str">
        <f>IF(AM168="-","-",VLOOKUP($A168,KALPit!$A$10:$AY$1193,CE$9,FALSE)-AM168)</f>
        <v>-</v>
      </c>
      <c r="CF168" s="340" t="str">
        <f>IF(AN168="-","-",VLOOKUP($A168,KALPit!$A$10:$AY$1193,CF$9,FALSE)-AN168)</f>
        <v>-</v>
      </c>
      <c r="CG168" s="340" t="str">
        <f>IF(AO168="-","-",VLOOKUP($A168,KALPit!$A$10:$AY$1193,CG$9,FALSE)-AO168)</f>
        <v>-</v>
      </c>
      <c r="CH168" s="340" t="str">
        <f>IF(AP168="-","-",VLOOKUP($A168,KALPit!$A$10:$AY$1193,CH$9,FALSE)-AP168)</f>
        <v>-</v>
      </c>
      <c r="CI168" s="340" t="str">
        <f>IF(AQ168="-","-",VLOOKUP($A168,KALPit!$A$10:$AY$1193,CI$9,FALSE)-AQ168)</f>
        <v>-</v>
      </c>
      <c r="CJ168" s="340" t="str">
        <f>IF(AR168="-","-",VLOOKUP($A168,KALPit!$A$10:$AY$1193,CJ$9,FALSE)-AR168)</f>
        <v>-</v>
      </c>
      <c r="CK168" s="340" t="str">
        <f>IF(AS168="-","-",VLOOKUP($A168,KALPit!$A$10:$AY$1193,CK$9,FALSE)-AS168)</f>
        <v>-</v>
      </c>
      <c r="CL168" s="340" t="str">
        <f>IF(AT168="-","-",VLOOKUP($A168,KALPit!$A$10:$AY$1193,CL$9,FALSE)-AT168)</f>
        <v>-</v>
      </c>
      <c r="CM168" s="339" t="e">
        <f t="shared" si="69"/>
        <v>#N/A</v>
      </c>
    </row>
    <row r="169" spans="1:91" x14ac:dyDescent="0.25">
      <c r="A169" s="339" t="str">
        <f t="shared" si="58"/>
        <v>Sixto Ramírez</v>
      </c>
      <c r="B169" s="339"/>
      <c r="C169" s="339"/>
      <c r="D169" s="339" t="str">
        <f t="shared" si="59"/>
        <v>K</v>
      </c>
      <c r="E169" t="s">
        <v>85</v>
      </c>
      <c r="F169" t="s">
        <v>684</v>
      </c>
      <c r="G169" s="339" t="s">
        <v>685</v>
      </c>
      <c r="H169" t="s">
        <v>531</v>
      </c>
      <c r="I169" t="s">
        <v>295</v>
      </c>
      <c r="J169" s="3">
        <v>23</v>
      </c>
      <c r="K169" t="s">
        <v>94</v>
      </c>
      <c r="L169" t="s">
        <v>94</v>
      </c>
      <c r="M169" t="s">
        <v>40</v>
      </c>
      <c r="N169" s="3" t="s">
        <v>40</v>
      </c>
      <c r="O169" t="s">
        <v>214</v>
      </c>
      <c r="P169" t="s">
        <v>214</v>
      </c>
      <c r="Q169" s="3">
        <v>1</v>
      </c>
      <c r="R169">
        <v>2</v>
      </c>
      <c r="S169">
        <v>1</v>
      </c>
      <c r="T169" s="3">
        <v>1</v>
      </c>
      <c r="U169">
        <v>2</v>
      </c>
      <c r="V169">
        <v>1</v>
      </c>
      <c r="W169">
        <v>1</v>
      </c>
      <c r="X169">
        <v>1</v>
      </c>
      <c r="Y169" t="s">
        <v>35</v>
      </c>
      <c r="Z169" t="s">
        <v>35</v>
      </c>
      <c r="AA169" t="s">
        <v>35</v>
      </c>
      <c r="AB169" t="s">
        <v>35</v>
      </c>
      <c r="AC169" t="s">
        <v>35</v>
      </c>
      <c r="AD169" t="s">
        <v>35</v>
      </c>
      <c r="AE169" t="s">
        <v>35</v>
      </c>
      <c r="AF169" t="s">
        <v>35</v>
      </c>
      <c r="AG169" t="s">
        <v>35</v>
      </c>
      <c r="AH169" t="s">
        <v>35</v>
      </c>
      <c r="AI169" t="s">
        <v>35</v>
      </c>
      <c r="AJ169" t="s">
        <v>35</v>
      </c>
      <c r="AK169" t="s">
        <v>35</v>
      </c>
      <c r="AL169" t="s">
        <v>35</v>
      </c>
      <c r="AM169" t="s">
        <v>35</v>
      </c>
      <c r="AN169" t="s">
        <v>35</v>
      </c>
      <c r="AO169" t="s">
        <v>35</v>
      </c>
      <c r="AP169" t="s">
        <v>35</v>
      </c>
      <c r="AQ169" t="s">
        <v>35</v>
      </c>
      <c r="AR169" s="3" t="s">
        <v>35</v>
      </c>
      <c r="AS169" t="s">
        <v>35</v>
      </c>
      <c r="AT169" t="s">
        <v>35</v>
      </c>
      <c r="AU169" s="3" t="s">
        <v>832</v>
      </c>
      <c r="AV169">
        <v>1</v>
      </c>
      <c r="AW169" s="3" t="s">
        <v>50</v>
      </c>
      <c r="AX169" t="s">
        <v>35</v>
      </c>
      <c r="AY169" s="5" t="s">
        <v>38</v>
      </c>
      <c r="AZ169" s="6">
        <f t="shared" si="60"/>
        <v>1.5833333333333333</v>
      </c>
      <c r="BA169" s="9" t="str">
        <f t="shared" si="61"/>
        <v>Minors</v>
      </c>
      <c r="BB169" s="9">
        <f t="shared" si="62"/>
        <v>1.5833333333333333</v>
      </c>
      <c r="BC169" s="9" t="str">
        <f t="shared" si="63"/>
        <v>Minors</v>
      </c>
      <c r="BD169" s="9">
        <f t="shared" si="64"/>
        <v>1.5833333333333333</v>
      </c>
      <c r="BE169" s="9" t="str">
        <f t="shared" si="65"/>
        <v>Minors</v>
      </c>
      <c r="BF169" s="77">
        <f t="shared" si="66"/>
        <v>1</v>
      </c>
      <c r="BG169" s="76">
        <f t="shared" si="67"/>
        <v>0</v>
      </c>
      <c r="BH169" s="339" t="str">
        <f t="shared" si="68"/>
        <v/>
      </c>
      <c r="BI169" s="340" t="e">
        <f>IF(Q169="-","-",VLOOKUP($A169,KALPit!$A$10:$AY$1193,BI$9,FALSE)-Q169)</f>
        <v>#N/A</v>
      </c>
      <c r="BJ169" s="340" t="e">
        <f>IF(R169="-","-",VLOOKUP($A169,KALPit!$A$10:$AY$1193,BJ$9,FALSE)-R169)</f>
        <v>#N/A</v>
      </c>
      <c r="BK169" s="340" t="e">
        <f>IF(S169="-","-",VLOOKUP($A169,KALPit!$A$10:$AY$1193,BK$9,FALSE)-S169)</f>
        <v>#N/A</v>
      </c>
      <c r="BL169" s="340" t="e">
        <f>IF(T169="-","-",VLOOKUP($A169,KALPit!$A$10:$AY$1193,BL$9,FALSE)-T169)</f>
        <v>#N/A</v>
      </c>
      <c r="BM169" s="340" t="e">
        <f>IF(U169="-","-",VLOOKUP($A169,KALPit!$A$10:$AY$1193,BM$9,FALSE)-U169)</f>
        <v>#N/A</v>
      </c>
      <c r="BN169" s="340" t="e">
        <f>IF(V169="-","-",VLOOKUP($A169,KALPit!$A$10:$AY$1193,BN$9,FALSE)-V169)</f>
        <v>#N/A</v>
      </c>
      <c r="BO169" s="340" t="e">
        <f>IF(W169="-","-",VLOOKUP($A169,KALPit!$A$10:$AY$1193,BO$9,FALSE)-W169)</f>
        <v>#N/A</v>
      </c>
      <c r="BP169" s="340" t="e">
        <f>IF(X169="-","-",VLOOKUP($A169,KALPit!$A$10:$AY$1193,BP$9,FALSE)-X169)</f>
        <v>#N/A</v>
      </c>
      <c r="BQ169" s="340" t="str">
        <f>IF(Y169="-","-",VLOOKUP($A169,KALPit!$A$10:$AY$1193,BQ$9,FALSE)-Y169)</f>
        <v>-</v>
      </c>
      <c r="BR169" s="340" t="str">
        <f>IF(Z169="-","-",VLOOKUP($A169,KALPit!$A$10:$AY$1193,BR$9,FALSE)-Z169)</f>
        <v>-</v>
      </c>
      <c r="BS169" s="340" t="str">
        <f>IF(AA169="-","-",VLOOKUP($A169,KALPit!$A$10:$AY$1193,BS$9,FALSE)-AA169)</f>
        <v>-</v>
      </c>
      <c r="BT169" s="340" t="str">
        <f>IF(AB169="-","-",VLOOKUP($A169,KALPit!$A$10:$AY$1193,BT$9,FALSE)-AB169)</f>
        <v>-</v>
      </c>
      <c r="BU169" s="340" t="str">
        <f>IF(AC169="-","-",VLOOKUP($A169,KALPit!$A$10:$AY$1193,BU$9,FALSE)-AC169)</f>
        <v>-</v>
      </c>
      <c r="BV169" s="340" t="str">
        <f>IF(AD169="-","-",VLOOKUP($A169,KALPit!$A$10:$AY$1193,BV$9,FALSE)-AD169)</f>
        <v>-</v>
      </c>
      <c r="BW169" s="340" t="str">
        <f>IF(AE169="-","-",VLOOKUP($A169,KALPit!$A$10:$AY$1193,BW$9,FALSE)-AE169)</f>
        <v>-</v>
      </c>
      <c r="BX169" s="340" t="str">
        <f>IF(AF169="-","-",VLOOKUP($A169,KALPit!$A$10:$AY$1193,BX$9,FALSE)-AF169)</f>
        <v>-</v>
      </c>
      <c r="BY169" s="340" t="str">
        <f>IF(AG169="-","-",VLOOKUP($A169,KALPit!$A$10:$AY$1193,BY$9,FALSE)-AG169)</f>
        <v>-</v>
      </c>
      <c r="BZ169" s="340" t="str">
        <f>IF(AH169="-","-",VLOOKUP($A169,KALPit!$A$10:$AY$1193,BZ$9,FALSE)-AH169)</f>
        <v>-</v>
      </c>
      <c r="CA169" s="340" t="str">
        <f>IF(AI169="-","-",VLOOKUP($A169,KALPit!$A$10:$AY$1193,CA$9,FALSE)-AI169)</f>
        <v>-</v>
      </c>
      <c r="CB169" s="340" t="str">
        <f>IF(AJ169="-","-",VLOOKUP($A169,KALPit!$A$10:$AY$1193,CB$9,FALSE)-AJ169)</f>
        <v>-</v>
      </c>
      <c r="CC169" s="340" t="str">
        <f>IF(AK169="-","-",VLOOKUP($A169,KALPit!$A$10:$AY$1193,CC$9,FALSE)-AK169)</f>
        <v>-</v>
      </c>
      <c r="CD169" s="340" t="str">
        <f>IF(AL169="-","-",VLOOKUP($A169,KALPit!$A$10:$AY$1193,CD$9,FALSE)-AL169)</f>
        <v>-</v>
      </c>
      <c r="CE169" s="340" t="str">
        <f>IF(AM169="-","-",VLOOKUP($A169,KALPit!$A$10:$AY$1193,CE$9,FALSE)-AM169)</f>
        <v>-</v>
      </c>
      <c r="CF169" s="340" t="str">
        <f>IF(AN169="-","-",VLOOKUP($A169,KALPit!$A$10:$AY$1193,CF$9,FALSE)-AN169)</f>
        <v>-</v>
      </c>
      <c r="CG169" s="340" t="str">
        <f>IF(AO169="-","-",VLOOKUP($A169,KALPit!$A$10:$AY$1193,CG$9,FALSE)-AO169)</f>
        <v>-</v>
      </c>
      <c r="CH169" s="340" t="str">
        <f>IF(AP169="-","-",VLOOKUP($A169,KALPit!$A$10:$AY$1193,CH$9,FALSE)-AP169)</f>
        <v>-</v>
      </c>
      <c r="CI169" s="340" t="str">
        <f>IF(AQ169="-","-",VLOOKUP($A169,KALPit!$A$10:$AY$1193,CI$9,FALSE)-AQ169)</f>
        <v>-</v>
      </c>
      <c r="CJ169" s="340" t="str">
        <f>IF(AR169="-","-",VLOOKUP($A169,KALPit!$A$10:$AY$1193,CJ$9,FALSE)-AR169)</f>
        <v>-</v>
      </c>
      <c r="CK169" s="340" t="str">
        <f>IF(AS169="-","-",VLOOKUP($A169,KALPit!$A$10:$AY$1193,CK$9,FALSE)-AS169)</f>
        <v>-</v>
      </c>
      <c r="CL169" s="340" t="str">
        <f>IF(AT169="-","-",VLOOKUP($A169,KALPit!$A$10:$AY$1193,CL$9,FALSE)-AT169)</f>
        <v>-</v>
      </c>
      <c r="CM169" s="339" t="e">
        <f t="shared" si="69"/>
        <v>#N/A</v>
      </c>
    </row>
    <row r="170" spans="1:91" x14ac:dyDescent="0.25">
      <c r="A170" s="339" t="str">
        <f t="shared" si="58"/>
        <v>Júlio Rangel</v>
      </c>
      <c r="B170" s="339"/>
      <c r="C170" s="339"/>
      <c r="D170" s="339" t="str">
        <f t="shared" si="59"/>
        <v>K</v>
      </c>
      <c r="E170" t="s">
        <v>82</v>
      </c>
      <c r="F170" t="s">
        <v>594</v>
      </c>
      <c r="G170" s="339" t="s">
        <v>686</v>
      </c>
      <c r="H170" t="s">
        <v>528</v>
      </c>
      <c r="I170" t="s">
        <v>198</v>
      </c>
      <c r="J170" s="3">
        <v>24</v>
      </c>
      <c r="K170" t="s">
        <v>94</v>
      </c>
      <c r="L170" t="s">
        <v>94</v>
      </c>
      <c r="M170" t="s">
        <v>40</v>
      </c>
      <c r="N170" s="3" t="s">
        <v>40</v>
      </c>
      <c r="O170" t="s">
        <v>215</v>
      </c>
      <c r="P170" t="s">
        <v>215</v>
      </c>
      <c r="Q170" s="3">
        <v>1</v>
      </c>
      <c r="R170">
        <v>1</v>
      </c>
      <c r="S170">
        <v>1</v>
      </c>
      <c r="T170" s="3">
        <v>1</v>
      </c>
      <c r="U170">
        <v>1</v>
      </c>
      <c r="V170">
        <v>1</v>
      </c>
      <c r="W170">
        <v>1</v>
      </c>
      <c r="X170">
        <v>1</v>
      </c>
      <c r="Y170" t="s">
        <v>35</v>
      </c>
      <c r="Z170" t="s">
        <v>35</v>
      </c>
      <c r="AA170" t="s">
        <v>35</v>
      </c>
      <c r="AB170" t="s">
        <v>35</v>
      </c>
      <c r="AC170" t="s">
        <v>35</v>
      </c>
      <c r="AD170" t="s">
        <v>35</v>
      </c>
      <c r="AE170" t="s">
        <v>35</v>
      </c>
      <c r="AF170" t="s">
        <v>35</v>
      </c>
      <c r="AG170" t="s">
        <v>35</v>
      </c>
      <c r="AH170" t="s">
        <v>35</v>
      </c>
      <c r="AI170" t="s">
        <v>35</v>
      </c>
      <c r="AJ170" t="s">
        <v>35</v>
      </c>
      <c r="AK170" t="s">
        <v>35</v>
      </c>
      <c r="AL170" t="s">
        <v>35</v>
      </c>
      <c r="AM170" t="s">
        <v>35</v>
      </c>
      <c r="AN170" t="s">
        <v>35</v>
      </c>
      <c r="AO170" t="s">
        <v>35</v>
      </c>
      <c r="AP170" t="s">
        <v>35</v>
      </c>
      <c r="AQ170" t="s">
        <v>35</v>
      </c>
      <c r="AR170" s="3" t="s">
        <v>35</v>
      </c>
      <c r="AS170" t="s">
        <v>35</v>
      </c>
      <c r="AT170" t="s">
        <v>35</v>
      </c>
      <c r="AU170" s="3" t="s">
        <v>832</v>
      </c>
      <c r="AV170">
        <v>1</v>
      </c>
      <c r="AW170" s="3" t="s">
        <v>50</v>
      </c>
      <c r="AX170" t="s">
        <v>35</v>
      </c>
      <c r="AY170" s="5">
        <v>0</v>
      </c>
      <c r="AZ170" s="6">
        <f t="shared" si="60"/>
        <v>1.25</v>
      </c>
      <c r="BA170" s="9" t="str">
        <f t="shared" si="61"/>
        <v>Minors</v>
      </c>
      <c r="BB170" s="9">
        <f t="shared" si="62"/>
        <v>1.25</v>
      </c>
      <c r="BC170" s="9" t="str">
        <f t="shared" si="63"/>
        <v>Minors</v>
      </c>
      <c r="BD170" s="9">
        <f t="shared" si="64"/>
        <v>1.25</v>
      </c>
      <c r="BE170" s="9" t="str">
        <f t="shared" si="65"/>
        <v>Minors</v>
      </c>
      <c r="BF170" s="77">
        <f t="shared" si="66"/>
        <v>1</v>
      </c>
      <c r="BG170" s="76">
        <f t="shared" si="67"/>
        <v>0</v>
      </c>
      <c r="BH170" s="339" t="str">
        <f t="shared" si="68"/>
        <v/>
      </c>
      <c r="BI170" s="340" t="e">
        <f>IF(Q170="-","-",VLOOKUP($A170,KALPit!$A$10:$AY$1193,BI$9,FALSE)-Q170)</f>
        <v>#N/A</v>
      </c>
      <c r="BJ170" s="340" t="e">
        <f>IF(R170="-","-",VLOOKUP($A170,KALPit!$A$10:$AY$1193,BJ$9,FALSE)-R170)</f>
        <v>#N/A</v>
      </c>
      <c r="BK170" s="340" t="e">
        <f>IF(S170="-","-",VLOOKUP($A170,KALPit!$A$10:$AY$1193,BK$9,FALSE)-S170)</f>
        <v>#N/A</v>
      </c>
      <c r="BL170" s="340" t="e">
        <f>IF(T170="-","-",VLOOKUP($A170,KALPit!$A$10:$AY$1193,BL$9,FALSE)-T170)</f>
        <v>#N/A</v>
      </c>
      <c r="BM170" s="340" t="e">
        <f>IF(U170="-","-",VLOOKUP($A170,KALPit!$A$10:$AY$1193,BM$9,FALSE)-U170)</f>
        <v>#N/A</v>
      </c>
      <c r="BN170" s="340" t="e">
        <f>IF(V170="-","-",VLOOKUP($A170,KALPit!$A$10:$AY$1193,BN$9,FALSE)-V170)</f>
        <v>#N/A</v>
      </c>
      <c r="BO170" s="340" t="e">
        <f>IF(W170="-","-",VLOOKUP($A170,KALPit!$A$10:$AY$1193,BO$9,FALSE)-W170)</f>
        <v>#N/A</v>
      </c>
      <c r="BP170" s="340" t="e">
        <f>IF(X170="-","-",VLOOKUP($A170,KALPit!$A$10:$AY$1193,BP$9,FALSE)-X170)</f>
        <v>#N/A</v>
      </c>
      <c r="BQ170" s="340" t="str">
        <f>IF(Y170="-","-",VLOOKUP($A170,KALPit!$A$10:$AY$1193,BQ$9,FALSE)-Y170)</f>
        <v>-</v>
      </c>
      <c r="BR170" s="340" t="str">
        <f>IF(Z170="-","-",VLOOKUP($A170,KALPit!$A$10:$AY$1193,BR$9,FALSE)-Z170)</f>
        <v>-</v>
      </c>
      <c r="BS170" s="340" t="str">
        <f>IF(AA170="-","-",VLOOKUP($A170,KALPit!$A$10:$AY$1193,BS$9,FALSE)-AA170)</f>
        <v>-</v>
      </c>
      <c r="BT170" s="340" t="str">
        <f>IF(AB170="-","-",VLOOKUP($A170,KALPit!$A$10:$AY$1193,BT$9,FALSE)-AB170)</f>
        <v>-</v>
      </c>
      <c r="BU170" s="340" t="str">
        <f>IF(AC170="-","-",VLOOKUP($A170,KALPit!$A$10:$AY$1193,BU$9,FALSE)-AC170)</f>
        <v>-</v>
      </c>
      <c r="BV170" s="340" t="str">
        <f>IF(AD170="-","-",VLOOKUP($A170,KALPit!$A$10:$AY$1193,BV$9,FALSE)-AD170)</f>
        <v>-</v>
      </c>
      <c r="BW170" s="340" t="str">
        <f>IF(AE170="-","-",VLOOKUP($A170,KALPit!$A$10:$AY$1193,BW$9,FALSE)-AE170)</f>
        <v>-</v>
      </c>
      <c r="BX170" s="340" t="str">
        <f>IF(AF170="-","-",VLOOKUP($A170,KALPit!$A$10:$AY$1193,BX$9,FALSE)-AF170)</f>
        <v>-</v>
      </c>
      <c r="BY170" s="340" t="str">
        <f>IF(AG170="-","-",VLOOKUP($A170,KALPit!$A$10:$AY$1193,BY$9,FALSE)-AG170)</f>
        <v>-</v>
      </c>
      <c r="BZ170" s="340" t="str">
        <f>IF(AH170="-","-",VLOOKUP($A170,KALPit!$A$10:$AY$1193,BZ$9,FALSE)-AH170)</f>
        <v>-</v>
      </c>
      <c r="CA170" s="340" t="str">
        <f>IF(AI170="-","-",VLOOKUP($A170,KALPit!$A$10:$AY$1193,CA$9,FALSE)-AI170)</f>
        <v>-</v>
      </c>
      <c r="CB170" s="340" t="str">
        <f>IF(AJ170="-","-",VLOOKUP($A170,KALPit!$A$10:$AY$1193,CB$9,FALSE)-AJ170)</f>
        <v>-</v>
      </c>
      <c r="CC170" s="340" t="str">
        <f>IF(AK170="-","-",VLOOKUP($A170,KALPit!$A$10:$AY$1193,CC$9,FALSE)-AK170)</f>
        <v>-</v>
      </c>
      <c r="CD170" s="340" t="str">
        <f>IF(AL170="-","-",VLOOKUP($A170,KALPit!$A$10:$AY$1193,CD$9,FALSE)-AL170)</f>
        <v>-</v>
      </c>
      <c r="CE170" s="340" t="str">
        <f>IF(AM170="-","-",VLOOKUP($A170,KALPit!$A$10:$AY$1193,CE$9,FALSE)-AM170)</f>
        <v>-</v>
      </c>
      <c r="CF170" s="340" t="str">
        <f>IF(AN170="-","-",VLOOKUP($A170,KALPit!$A$10:$AY$1193,CF$9,FALSE)-AN170)</f>
        <v>-</v>
      </c>
      <c r="CG170" s="340" t="str">
        <f>IF(AO170="-","-",VLOOKUP($A170,KALPit!$A$10:$AY$1193,CG$9,FALSE)-AO170)</f>
        <v>-</v>
      </c>
      <c r="CH170" s="340" t="str">
        <f>IF(AP170="-","-",VLOOKUP($A170,KALPit!$A$10:$AY$1193,CH$9,FALSE)-AP170)</f>
        <v>-</v>
      </c>
      <c r="CI170" s="340" t="str">
        <f>IF(AQ170="-","-",VLOOKUP($A170,KALPit!$A$10:$AY$1193,CI$9,FALSE)-AQ170)</f>
        <v>-</v>
      </c>
      <c r="CJ170" s="340" t="str">
        <f>IF(AR170="-","-",VLOOKUP($A170,KALPit!$A$10:$AY$1193,CJ$9,FALSE)-AR170)</f>
        <v>-</v>
      </c>
      <c r="CK170" s="340" t="str">
        <f>IF(AS170="-","-",VLOOKUP($A170,KALPit!$A$10:$AY$1193,CK$9,FALSE)-AS170)</f>
        <v>-</v>
      </c>
      <c r="CL170" s="340" t="str">
        <f>IF(AT170="-","-",VLOOKUP($A170,KALPit!$A$10:$AY$1193,CL$9,FALSE)-AT170)</f>
        <v>-</v>
      </c>
      <c r="CM170" s="339" t="e">
        <f t="shared" si="69"/>
        <v>#N/A</v>
      </c>
    </row>
    <row r="171" spans="1:91" x14ac:dyDescent="0.25">
      <c r="A171" s="339" t="str">
        <f t="shared" si="58"/>
        <v>Ruud Renders</v>
      </c>
      <c r="B171" s="339"/>
      <c r="C171" s="339"/>
      <c r="D171" s="339" t="str">
        <f t="shared" si="59"/>
        <v>K</v>
      </c>
      <c r="E171" t="s">
        <v>89</v>
      </c>
      <c r="F171" t="s">
        <v>687</v>
      </c>
      <c r="G171" s="339" t="s">
        <v>688</v>
      </c>
      <c r="H171" t="s">
        <v>468</v>
      </c>
      <c r="I171" t="s">
        <v>18</v>
      </c>
      <c r="J171" s="3">
        <v>18</v>
      </c>
      <c r="K171" t="s">
        <v>96</v>
      </c>
      <c r="L171" t="s">
        <v>94</v>
      </c>
      <c r="M171" t="s">
        <v>40</v>
      </c>
      <c r="N171" s="3" t="s">
        <v>40</v>
      </c>
      <c r="O171" t="s">
        <v>215</v>
      </c>
      <c r="P171" t="s">
        <v>214</v>
      </c>
      <c r="Q171" s="3">
        <v>1</v>
      </c>
      <c r="R171">
        <v>1</v>
      </c>
      <c r="S171">
        <v>1</v>
      </c>
      <c r="T171" s="3">
        <v>1</v>
      </c>
      <c r="U171">
        <v>1</v>
      </c>
      <c r="V171">
        <v>1</v>
      </c>
      <c r="W171">
        <v>1</v>
      </c>
      <c r="X171">
        <v>1</v>
      </c>
      <c r="Y171" t="s">
        <v>35</v>
      </c>
      <c r="Z171" t="s">
        <v>35</v>
      </c>
      <c r="AA171" t="s">
        <v>35</v>
      </c>
      <c r="AB171" t="s">
        <v>35</v>
      </c>
      <c r="AC171" t="s">
        <v>35</v>
      </c>
      <c r="AD171" t="s">
        <v>35</v>
      </c>
      <c r="AE171" t="s">
        <v>35</v>
      </c>
      <c r="AF171" t="s">
        <v>35</v>
      </c>
      <c r="AG171" t="s">
        <v>35</v>
      </c>
      <c r="AH171" t="s">
        <v>35</v>
      </c>
      <c r="AI171" t="s">
        <v>35</v>
      </c>
      <c r="AJ171" t="s">
        <v>35</v>
      </c>
      <c r="AK171" t="s">
        <v>35</v>
      </c>
      <c r="AL171" t="s">
        <v>35</v>
      </c>
      <c r="AM171" t="s">
        <v>35</v>
      </c>
      <c r="AN171" t="s">
        <v>35</v>
      </c>
      <c r="AO171" t="s">
        <v>35</v>
      </c>
      <c r="AP171" t="s">
        <v>35</v>
      </c>
      <c r="AQ171" t="s">
        <v>35</v>
      </c>
      <c r="AR171" s="3" t="s">
        <v>35</v>
      </c>
      <c r="AS171" t="s">
        <v>35</v>
      </c>
      <c r="AT171" t="s">
        <v>35</v>
      </c>
      <c r="AU171" s="3" t="s">
        <v>832</v>
      </c>
      <c r="AV171">
        <v>1</v>
      </c>
      <c r="AW171" s="3" t="s">
        <v>50</v>
      </c>
      <c r="AX171" t="s">
        <v>35</v>
      </c>
      <c r="AY171" s="5">
        <v>0</v>
      </c>
      <c r="AZ171" s="6">
        <f t="shared" si="60"/>
        <v>1.25</v>
      </c>
      <c r="BA171" s="9" t="str">
        <f t="shared" si="61"/>
        <v>Minors</v>
      </c>
      <c r="BB171" s="9">
        <f t="shared" si="62"/>
        <v>1.25</v>
      </c>
      <c r="BC171" s="9" t="str">
        <f t="shared" si="63"/>
        <v>Minors</v>
      </c>
      <c r="BD171" s="9">
        <f t="shared" si="64"/>
        <v>1.25</v>
      </c>
      <c r="BE171" s="9" t="str">
        <f t="shared" si="65"/>
        <v>Minors</v>
      </c>
      <c r="BF171" s="77">
        <f t="shared" si="66"/>
        <v>1</v>
      </c>
      <c r="BG171" s="76">
        <f t="shared" si="67"/>
        <v>0</v>
      </c>
      <c r="BH171" s="339" t="str">
        <f t="shared" si="68"/>
        <v/>
      </c>
      <c r="BI171" s="340" t="e">
        <f>IF(Q171="-","-",VLOOKUP($A171,KALPit!$A$10:$AY$1193,BI$9,FALSE)-Q171)</f>
        <v>#N/A</v>
      </c>
      <c r="BJ171" s="340" t="e">
        <f>IF(R171="-","-",VLOOKUP($A171,KALPit!$A$10:$AY$1193,BJ$9,FALSE)-R171)</f>
        <v>#N/A</v>
      </c>
      <c r="BK171" s="340" t="e">
        <f>IF(S171="-","-",VLOOKUP($A171,KALPit!$A$10:$AY$1193,BK$9,FALSE)-S171)</f>
        <v>#N/A</v>
      </c>
      <c r="BL171" s="340" t="e">
        <f>IF(T171="-","-",VLOOKUP($A171,KALPit!$A$10:$AY$1193,BL$9,FALSE)-T171)</f>
        <v>#N/A</v>
      </c>
      <c r="BM171" s="340" t="e">
        <f>IF(U171="-","-",VLOOKUP($A171,KALPit!$A$10:$AY$1193,BM$9,FALSE)-U171)</f>
        <v>#N/A</v>
      </c>
      <c r="BN171" s="340" t="e">
        <f>IF(V171="-","-",VLOOKUP($A171,KALPit!$A$10:$AY$1193,BN$9,FALSE)-V171)</f>
        <v>#N/A</v>
      </c>
      <c r="BO171" s="340" t="e">
        <f>IF(W171="-","-",VLOOKUP($A171,KALPit!$A$10:$AY$1193,BO$9,FALSE)-W171)</f>
        <v>#N/A</v>
      </c>
      <c r="BP171" s="340" t="e">
        <f>IF(X171="-","-",VLOOKUP($A171,KALPit!$A$10:$AY$1193,BP$9,FALSE)-X171)</f>
        <v>#N/A</v>
      </c>
      <c r="BQ171" s="340" t="str">
        <f>IF(Y171="-","-",VLOOKUP($A171,KALPit!$A$10:$AY$1193,BQ$9,FALSE)-Y171)</f>
        <v>-</v>
      </c>
      <c r="BR171" s="340" t="str">
        <f>IF(Z171="-","-",VLOOKUP($A171,KALPit!$A$10:$AY$1193,BR$9,FALSE)-Z171)</f>
        <v>-</v>
      </c>
      <c r="BS171" s="340" t="str">
        <f>IF(AA171="-","-",VLOOKUP($A171,KALPit!$A$10:$AY$1193,BS$9,FALSE)-AA171)</f>
        <v>-</v>
      </c>
      <c r="BT171" s="340" t="str">
        <f>IF(AB171="-","-",VLOOKUP($A171,KALPit!$A$10:$AY$1193,BT$9,FALSE)-AB171)</f>
        <v>-</v>
      </c>
      <c r="BU171" s="340" t="str">
        <f>IF(AC171="-","-",VLOOKUP($A171,KALPit!$A$10:$AY$1193,BU$9,FALSE)-AC171)</f>
        <v>-</v>
      </c>
      <c r="BV171" s="340" t="str">
        <f>IF(AD171="-","-",VLOOKUP($A171,KALPit!$A$10:$AY$1193,BV$9,FALSE)-AD171)</f>
        <v>-</v>
      </c>
      <c r="BW171" s="340" t="str">
        <f>IF(AE171="-","-",VLOOKUP($A171,KALPit!$A$10:$AY$1193,BW$9,FALSE)-AE171)</f>
        <v>-</v>
      </c>
      <c r="BX171" s="340" t="str">
        <f>IF(AF171="-","-",VLOOKUP($A171,KALPit!$A$10:$AY$1193,BX$9,FALSE)-AF171)</f>
        <v>-</v>
      </c>
      <c r="BY171" s="340" t="str">
        <f>IF(AG171="-","-",VLOOKUP($A171,KALPit!$A$10:$AY$1193,BY$9,FALSE)-AG171)</f>
        <v>-</v>
      </c>
      <c r="BZ171" s="340" t="str">
        <f>IF(AH171="-","-",VLOOKUP($A171,KALPit!$A$10:$AY$1193,BZ$9,FALSE)-AH171)</f>
        <v>-</v>
      </c>
      <c r="CA171" s="340" t="str">
        <f>IF(AI171="-","-",VLOOKUP($A171,KALPit!$A$10:$AY$1193,CA$9,FALSE)-AI171)</f>
        <v>-</v>
      </c>
      <c r="CB171" s="340" t="str">
        <f>IF(AJ171="-","-",VLOOKUP($A171,KALPit!$A$10:$AY$1193,CB$9,FALSE)-AJ171)</f>
        <v>-</v>
      </c>
      <c r="CC171" s="340" t="str">
        <f>IF(AK171="-","-",VLOOKUP($A171,KALPit!$A$10:$AY$1193,CC$9,FALSE)-AK171)</f>
        <v>-</v>
      </c>
      <c r="CD171" s="340" t="str">
        <f>IF(AL171="-","-",VLOOKUP($A171,KALPit!$A$10:$AY$1193,CD$9,FALSE)-AL171)</f>
        <v>-</v>
      </c>
      <c r="CE171" s="340" t="str">
        <f>IF(AM171="-","-",VLOOKUP($A171,KALPit!$A$10:$AY$1193,CE$9,FALSE)-AM171)</f>
        <v>-</v>
      </c>
      <c r="CF171" s="340" t="str">
        <f>IF(AN171="-","-",VLOOKUP($A171,KALPit!$A$10:$AY$1193,CF$9,FALSE)-AN171)</f>
        <v>-</v>
      </c>
      <c r="CG171" s="340" t="str">
        <f>IF(AO171="-","-",VLOOKUP($A171,KALPit!$A$10:$AY$1193,CG$9,FALSE)-AO171)</f>
        <v>-</v>
      </c>
      <c r="CH171" s="340" t="str">
        <f>IF(AP171="-","-",VLOOKUP($A171,KALPit!$A$10:$AY$1193,CH$9,FALSE)-AP171)</f>
        <v>-</v>
      </c>
      <c r="CI171" s="340" t="str">
        <f>IF(AQ171="-","-",VLOOKUP($A171,KALPit!$A$10:$AY$1193,CI$9,FALSE)-AQ171)</f>
        <v>-</v>
      </c>
      <c r="CJ171" s="340" t="str">
        <f>IF(AR171="-","-",VLOOKUP($A171,KALPit!$A$10:$AY$1193,CJ$9,FALSE)-AR171)</f>
        <v>-</v>
      </c>
      <c r="CK171" s="340" t="str">
        <f>IF(AS171="-","-",VLOOKUP($A171,KALPit!$A$10:$AY$1193,CK$9,FALSE)-AS171)</f>
        <v>-</v>
      </c>
      <c r="CL171" s="340" t="str">
        <f>IF(AT171="-","-",VLOOKUP($A171,KALPit!$A$10:$AY$1193,CL$9,FALSE)-AT171)</f>
        <v>-</v>
      </c>
      <c r="CM171" s="339" t="e">
        <f t="shared" si="69"/>
        <v>#N/A</v>
      </c>
    </row>
    <row r="172" spans="1:91" x14ac:dyDescent="0.25">
      <c r="A172" s="339" t="str">
        <f t="shared" si="58"/>
        <v>Raúl Reyes</v>
      </c>
      <c r="B172" s="339"/>
      <c r="C172" s="339"/>
      <c r="D172" s="339" t="str">
        <f t="shared" si="59"/>
        <v>K</v>
      </c>
      <c r="E172" t="s">
        <v>89</v>
      </c>
      <c r="F172" t="s">
        <v>689</v>
      </c>
      <c r="G172" s="339" t="s">
        <v>690</v>
      </c>
      <c r="H172" t="s">
        <v>531</v>
      </c>
      <c r="I172" t="s">
        <v>295</v>
      </c>
      <c r="J172" s="3">
        <v>21</v>
      </c>
      <c r="K172" t="s">
        <v>94</v>
      </c>
      <c r="L172" t="s">
        <v>94</v>
      </c>
      <c r="M172" t="s">
        <v>40</v>
      </c>
      <c r="N172" s="3" t="s">
        <v>40</v>
      </c>
      <c r="O172" t="s">
        <v>215</v>
      </c>
      <c r="P172" t="s">
        <v>214</v>
      </c>
      <c r="Q172" s="3">
        <v>1</v>
      </c>
      <c r="R172">
        <v>1</v>
      </c>
      <c r="S172">
        <v>1</v>
      </c>
      <c r="T172" s="3">
        <v>1</v>
      </c>
      <c r="U172">
        <v>1</v>
      </c>
      <c r="V172">
        <v>1</v>
      </c>
      <c r="W172">
        <v>1</v>
      </c>
      <c r="X172">
        <v>1</v>
      </c>
      <c r="Y172" t="s">
        <v>35</v>
      </c>
      <c r="Z172" t="s">
        <v>35</v>
      </c>
      <c r="AA172" t="s">
        <v>35</v>
      </c>
      <c r="AB172" t="s">
        <v>35</v>
      </c>
      <c r="AC172" t="s">
        <v>35</v>
      </c>
      <c r="AD172" t="s">
        <v>35</v>
      </c>
      <c r="AE172" t="s">
        <v>35</v>
      </c>
      <c r="AF172" t="s">
        <v>35</v>
      </c>
      <c r="AG172" t="s">
        <v>35</v>
      </c>
      <c r="AH172" t="s">
        <v>35</v>
      </c>
      <c r="AI172" t="s">
        <v>35</v>
      </c>
      <c r="AJ172" t="s">
        <v>35</v>
      </c>
      <c r="AK172" t="s">
        <v>35</v>
      </c>
      <c r="AL172" t="s">
        <v>35</v>
      </c>
      <c r="AM172" t="s">
        <v>35</v>
      </c>
      <c r="AN172" t="s">
        <v>35</v>
      </c>
      <c r="AO172" t="s">
        <v>35</v>
      </c>
      <c r="AP172" t="s">
        <v>35</v>
      </c>
      <c r="AQ172" t="s">
        <v>35</v>
      </c>
      <c r="AR172" s="3" t="s">
        <v>35</v>
      </c>
      <c r="AS172" t="s">
        <v>35</v>
      </c>
      <c r="AT172" t="s">
        <v>35</v>
      </c>
      <c r="AU172" s="3" t="s">
        <v>832</v>
      </c>
      <c r="AV172">
        <v>1</v>
      </c>
      <c r="AW172" s="3" t="s">
        <v>455</v>
      </c>
      <c r="AX172" t="s">
        <v>35</v>
      </c>
      <c r="AY172" s="5">
        <v>0</v>
      </c>
      <c r="AZ172" s="6">
        <f t="shared" si="60"/>
        <v>1.25</v>
      </c>
      <c r="BA172" s="9" t="str">
        <f t="shared" si="61"/>
        <v>Minors</v>
      </c>
      <c r="BB172" s="9">
        <f t="shared" si="62"/>
        <v>1.25</v>
      </c>
      <c r="BC172" s="9" t="str">
        <f t="shared" si="63"/>
        <v>Minors</v>
      </c>
      <c r="BD172" s="9">
        <f t="shared" si="64"/>
        <v>1.25</v>
      </c>
      <c r="BE172" s="9" t="str">
        <f t="shared" si="65"/>
        <v>Minors</v>
      </c>
      <c r="BF172" s="77">
        <f t="shared" si="66"/>
        <v>1</v>
      </c>
      <c r="BG172" s="76">
        <f t="shared" si="67"/>
        <v>0</v>
      </c>
      <c r="BH172" s="339" t="str">
        <f t="shared" si="68"/>
        <v/>
      </c>
      <c r="BI172" s="340" t="e">
        <f>IF(Q172="-","-",VLOOKUP($A172,KALPit!$A$10:$AY$1193,BI$9,FALSE)-Q172)</f>
        <v>#N/A</v>
      </c>
      <c r="BJ172" s="340" t="e">
        <f>IF(R172="-","-",VLOOKUP($A172,KALPit!$A$10:$AY$1193,BJ$9,FALSE)-R172)</f>
        <v>#N/A</v>
      </c>
      <c r="BK172" s="340" t="e">
        <f>IF(S172="-","-",VLOOKUP($A172,KALPit!$A$10:$AY$1193,BK$9,FALSE)-S172)</f>
        <v>#N/A</v>
      </c>
      <c r="BL172" s="340" t="e">
        <f>IF(T172="-","-",VLOOKUP($A172,KALPit!$A$10:$AY$1193,BL$9,FALSE)-T172)</f>
        <v>#N/A</v>
      </c>
      <c r="BM172" s="340" t="e">
        <f>IF(U172="-","-",VLOOKUP($A172,KALPit!$A$10:$AY$1193,BM$9,FALSE)-U172)</f>
        <v>#N/A</v>
      </c>
      <c r="BN172" s="340" t="e">
        <f>IF(V172="-","-",VLOOKUP($A172,KALPit!$A$10:$AY$1193,BN$9,FALSE)-V172)</f>
        <v>#N/A</v>
      </c>
      <c r="BO172" s="340" t="e">
        <f>IF(W172="-","-",VLOOKUP($A172,KALPit!$A$10:$AY$1193,BO$9,FALSE)-W172)</f>
        <v>#N/A</v>
      </c>
      <c r="BP172" s="340" t="e">
        <f>IF(X172="-","-",VLOOKUP($A172,KALPit!$A$10:$AY$1193,BP$9,FALSE)-X172)</f>
        <v>#N/A</v>
      </c>
      <c r="BQ172" s="340" t="str">
        <f>IF(Y172="-","-",VLOOKUP($A172,KALPit!$A$10:$AY$1193,BQ$9,FALSE)-Y172)</f>
        <v>-</v>
      </c>
      <c r="BR172" s="340" t="str">
        <f>IF(Z172="-","-",VLOOKUP($A172,KALPit!$A$10:$AY$1193,BR$9,FALSE)-Z172)</f>
        <v>-</v>
      </c>
      <c r="BS172" s="340" t="str">
        <f>IF(AA172="-","-",VLOOKUP($A172,KALPit!$A$10:$AY$1193,BS$9,FALSE)-AA172)</f>
        <v>-</v>
      </c>
      <c r="BT172" s="340" t="str">
        <f>IF(AB172="-","-",VLOOKUP($A172,KALPit!$A$10:$AY$1193,BT$9,FALSE)-AB172)</f>
        <v>-</v>
      </c>
      <c r="BU172" s="340" t="str">
        <f>IF(AC172="-","-",VLOOKUP($A172,KALPit!$A$10:$AY$1193,BU$9,FALSE)-AC172)</f>
        <v>-</v>
      </c>
      <c r="BV172" s="340" t="str">
        <f>IF(AD172="-","-",VLOOKUP($A172,KALPit!$A$10:$AY$1193,BV$9,FALSE)-AD172)</f>
        <v>-</v>
      </c>
      <c r="BW172" s="340" t="str">
        <f>IF(AE172="-","-",VLOOKUP($A172,KALPit!$A$10:$AY$1193,BW$9,FALSE)-AE172)</f>
        <v>-</v>
      </c>
      <c r="BX172" s="340" t="str">
        <f>IF(AF172="-","-",VLOOKUP($A172,KALPit!$A$10:$AY$1193,BX$9,FALSE)-AF172)</f>
        <v>-</v>
      </c>
      <c r="BY172" s="340" t="str">
        <f>IF(AG172="-","-",VLOOKUP($A172,KALPit!$A$10:$AY$1193,BY$9,FALSE)-AG172)</f>
        <v>-</v>
      </c>
      <c r="BZ172" s="340" t="str">
        <f>IF(AH172="-","-",VLOOKUP($A172,KALPit!$A$10:$AY$1193,BZ$9,FALSE)-AH172)</f>
        <v>-</v>
      </c>
      <c r="CA172" s="340" t="str">
        <f>IF(AI172="-","-",VLOOKUP($A172,KALPit!$A$10:$AY$1193,CA$9,FALSE)-AI172)</f>
        <v>-</v>
      </c>
      <c r="CB172" s="340" t="str">
        <f>IF(AJ172="-","-",VLOOKUP($A172,KALPit!$A$10:$AY$1193,CB$9,FALSE)-AJ172)</f>
        <v>-</v>
      </c>
      <c r="CC172" s="340" t="str">
        <f>IF(AK172="-","-",VLOOKUP($A172,KALPit!$A$10:$AY$1193,CC$9,FALSE)-AK172)</f>
        <v>-</v>
      </c>
      <c r="CD172" s="340" t="str">
        <f>IF(AL172="-","-",VLOOKUP($A172,KALPit!$A$10:$AY$1193,CD$9,FALSE)-AL172)</f>
        <v>-</v>
      </c>
      <c r="CE172" s="340" t="str">
        <f>IF(AM172="-","-",VLOOKUP($A172,KALPit!$A$10:$AY$1193,CE$9,FALSE)-AM172)</f>
        <v>-</v>
      </c>
      <c r="CF172" s="340" t="str">
        <f>IF(AN172="-","-",VLOOKUP($A172,KALPit!$A$10:$AY$1193,CF$9,FALSE)-AN172)</f>
        <v>-</v>
      </c>
      <c r="CG172" s="340" t="str">
        <f>IF(AO172="-","-",VLOOKUP($A172,KALPit!$A$10:$AY$1193,CG$9,FALSE)-AO172)</f>
        <v>-</v>
      </c>
      <c r="CH172" s="340" t="str">
        <f>IF(AP172="-","-",VLOOKUP($A172,KALPit!$A$10:$AY$1193,CH$9,FALSE)-AP172)</f>
        <v>-</v>
      </c>
      <c r="CI172" s="340" t="str">
        <f>IF(AQ172="-","-",VLOOKUP($A172,KALPit!$A$10:$AY$1193,CI$9,FALSE)-AQ172)</f>
        <v>-</v>
      </c>
      <c r="CJ172" s="340" t="str">
        <f>IF(AR172="-","-",VLOOKUP($A172,KALPit!$A$10:$AY$1193,CJ$9,FALSE)-AR172)</f>
        <v>-</v>
      </c>
      <c r="CK172" s="340" t="str">
        <f>IF(AS172="-","-",VLOOKUP($A172,KALPit!$A$10:$AY$1193,CK$9,FALSE)-AS172)</f>
        <v>-</v>
      </c>
      <c r="CL172" s="340" t="str">
        <f>IF(AT172="-","-",VLOOKUP($A172,KALPit!$A$10:$AY$1193,CL$9,FALSE)-AT172)</f>
        <v>-</v>
      </c>
      <c r="CM172" s="339" t="e">
        <f t="shared" si="69"/>
        <v>#N/A</v>
      </c>
    </row>
    <row r="173" spans="1:91" x14ac:dyDescent="0.25">
      <c r="A173" s="339" t="str">
        <f t="shared" si="58"/>
        <v>Kevin Rioux</v>
      </c>
      <c r="B173" s="339"/>
      <c r="C173" s="339"/>
      <c r="D173" s="339" t="str">
        <f t="shared" si="59"/>
        <v>K</v>
      </c>
      <c r="E173" t="s">
        <v>88</v>
      </c>
      <c r="F173" t="s">
        <v>552</v>
      </c>
      <c r="G173" s="339" t="s">
        <v>691</v>
      </c>
      <c r="H173" t="s">
        <v>553</v>
      </c>
      <c r="I173" t="s">
        <v>200</v>
      </c>
      <c r="J173" s="3">
        <v>22</v>
      </c>
      <c r="K173" t="s">
        <v>94</v>
      </c>
      <c r="L173" t="s">
        <v>94</v>
      </c>
      <c r="M173" t="s">
        <v>40</v>
      </c>
      <c r="N173" s="3" t="s">
        <v>40</v>
      </c>
      <c r="O173" t="s">
        <v>215</v>
      </c>
      <c r="P173" t="s">
        <v>215</v>
      </c>
      <c r="Q173" s="3">
        <v>1</v>
      </c>
      <c r="R173">
        <v>1</v>
      </c>
      <c r="S173">
        <v>1</v>
      </c>
      <c r="T173" s="3">
        <v>1</v>
      </c>
      <c r="U173">
        <v>2</v>
      </c>
      <c r="V173">
        <v>1</v>
      </c>
      <c r="W173">
        <v>1</v>
      </c>
      <c r="X173">
        <v>1</v>
      </c>
      <c r="Y173" t="s">
        <v>35</v>
      </c>
      <c r="Z173" t="s">
        <v>35</v>
      </c>
      <c r="AA173" t="s">
        <v>35</v>
      </c>
      <c r="AB173" t="s">
        <v>35</v>
      </c>
      <c r="AC173" t="s">
        <v>35</v>
      </c>
      <c r="AD173" t="s">
        <v>35</v>
      </c>
      <c r="AE173" t="s">
        <v>35</v>
      </c>
      <c r="AF173" t="s">
        <v>35</v>
      </c>
      <c r="AG173" t="s">
        <v>35</v>
      </c>
      <c r="AH173" t="s">
        <v>35</v>
      </c>
      <c r="AI173" t="s">
        <v>35</v>
      </c>
      <c r="AJ173" t="s">
        <v>35</v>
      </c>
      <c r="AK173" t="s">
        <v>35</v>
      </c>
      <c r="AL173" t="s">
        <v>35</v>
      </c>
      <c r="AM173" t="s">
        <v>35</v>
      </c>
      <c r="AN173" t="s">
        <v>35</v>
      </c>
      <c r="AO173" t="s">
        <v>35</v>
      </c>
      <c r="AP173" t="s">
        <v>35</v>
      </c>
      <c r="AQ173" t="s">
        <v>35</v>
      </c>
      <c r="AR173" s="3" t="s">
        <v>35</v>
      </c>
      <c r="AS173" t="s">
        <v>35</v>
      </c>
      <c r="AT173" t="s">
        <v>35</v>
      </c>
      <c r="AU173" s="3" t="s">
        <v>832</v>
      </c>
      <c r="AV173">
        <v>1</v>
      </c>
      <c r="AW173" s="3" t="s">
        <v>50</v>
      </c>
      <c r="AX173" t="s">
        <v>35</v>
      </c>
      <c r="AY173" s="5">
        <v>0</v>
      </c>
      <c r="AZ173" s="6">
        <f t="shared" si="60"/>
        <v>1.25</v>
      </c>
      <c r="BA173" s="9" t="str">
        <f t="shared" si="61"/>
        <v>Minors</v>
      </c>
      <c r="BB173" s="9">
        <f t="shared" si="62"/>
        <v>1.5833333333333333</v>
      </c>
      <c r="BC173" s="9" t="str">
        <f t="shared" si="63"/>
        <v>Minors</v>
      </c>
      <c r="BD173" s="9">
        <f t="shared" si="64"/>
        <v>1.5833333333333333</v>
      </c>
      <c r="BE173" s="9" t="str">
        <f t="shared" si="65"/>
        <v>Minors</v>
      </c>
      <c r="BF173" s="77">
        <f t="shared" si="66"/>
        <v>1</v>
      </c>
      <c r="BG173" s="76">
        <f t="shared" si="67"/>
        <v>0</v>
      </c>
      <c r="BH173" s="339" t="str">
        <f t="shared" si="68"/>
        <v/>
      </c>
      <c r="BI173" s="340" t="e">
        <f>IF(Q173="-","-",VLOOKUP($A173,KALPit!$A$10:$AY$1193,BI$9,FALSE)-Q173)</f>
        <v>#N/A</v>
      </c>
      <c r="BJ173" s="340" t="e">
        <f>IF(R173="-","-",VLOOKUP($A173,KALPit!$A$10:$AY$1193,BJ$9,FALSE)-R173)</f>
        <v>#N/A</v>
      </c>
      <c r="BK173" s="340" t="e">
        <f>IF(S173="-","-",VLOOKUP($A173,KALPit!$A$10:$AY$1193,BK$9,FALSE)-S173)</f>
        <v>#N/A</v>
      </c>
      <c r="BL173" s="340" t="e">
        <f>IF(T173="-","-",VLOOKUP($A173,KALPit!$A$10:$AY$1193,BL$9,FALSE)-T173)</f>
        <v>#N/A</v>
      </c>
      <c r="BM173" s="340" t="e">
        <f>IF(U173="-","-",VLOOKUP($A173,KALPit!$A$10:$AY$1193,BM$9,FALSE)-U173)</f>
        <v>#N/A</v>
      </c>
      <c r="BN173" s="340" t="e">
        <f>IF(V173="-","-",VLOOKUP($A173,KALPit!$A$10:$AY$1193,BN$9,FALSE)-V173)</f>
        <v>#N/A</v>
      </c>
      <c r="BO173" s="340" t="e">
        <f>IF(W173="-","-",VLOOKUP($A173,KALPit!$A$10:$AY$1193,BO$9,FALSE)-W173)</f>
        <v>#N/A</v>
      </c>
      <c r="BP173" s="340" t="e">
        <f>IF(X173="-","-",VLOOKUP($A173,KALPit!$A$10:$AY$1193,BP$9,FALSE)-X173)</f>
        <v>#N/A</v>
      </c>
      <c r="BQ173" s="340" t="str">
        <f>IF(Y173="-","-",VLOOKUP($A173,KALPit!$A$10:$AY$1193,BQ$9,FALSE)-Y173)</f>
        <v>-</v>
      </c>
      <c r="BR173" s="340" t="str">
        <f>IF(Z173="-","-",VLOOKUP($A173,KALPit!$A$10:$AY$1193,BR$9,FALSE)-Z173)</f>
        <v>-</v>
      </c>
      <c r="BS173" s="340" t="str">
        <f>IF(AA173="-","-",VLOOKUP($A173,KALPit!$A$10:$AY$1193,BS$9,FALSE)-AA173)</f>
        <v>-</v>
      </c>
      <c r="BT173" s="340" t="str">
        <f>IF(AB173="-","-",VLOOKUP($A173,KALPit!$A$10:$AY$1193,BT$9,FALSE)-AB173)</f>
        <v>-</v>
      </c>
      <c r="BU173" s="340" t="str">
        <f>IF(AC173="-","-",VLOOKUP($A173,KALPit!$A$10:$AY$1193,BU$9,FALSE)-AC173)</f>
        <v>-</v>
      </c>
      <c r="BV173" s="340" t="str">
        <f>IF(AD173="-","-",VLOOKUP($A173,KALPit!$A$10:$AY$1193,BV$9,FALSE)-AD173)</f>
        <v>-</v>
      </c>
      <c r="BW173" s="340" t="str">
        <f>IF(AE173="-","-",VLOOKUP($A173,KALPit!$A$10:$AY$1193,BW$9,FALSE)-AE173)</f>
        <v>-</v>
      </c>
      <c r="BX173" s="340" t="str">
        <f>IF(AF173="-","-",VLOOKUP($A173,KALPit!$A$10:$AY$1193,BX$9,FALSE)-AF173)</f>
        <v>-</v>
      </c>
      <c r="BY173" s="340" t="str">
        <f>IF(AG173="-","-",VLOOKUP($A173,KALPit!$A$10:$AY$1193,BY$9,FALSE)-AG173)</f>
        <v>-</v>
      </c>
      <c r="BZ173" s="340" t="str">
        <f>IF(AH173="-","-",VLOOKUP($A173,KALPit!$A$10:$AY$1193,BZ$9,FALSE)-AH173)</f>
        <v>-</v>
      </c>
      <c r="CA173" s="340" t="str">
        <f>IF(AI173="-","-",VLOOKUP($A173,KALPit!$A$10:$AY$1193,CA$9,FALSE)-AI173)</f>
        <v>-</v>
      </c>
      <c r="CB173" s="340" t="str">
        <f>IF(AJ173="-","-",VLOOKUP($A173,KALPit!$A$10:$AY$1193,CB$9,FALSE)-AJ173)</f>
        <v>-</v>
      </c>
      <c r="CC173" s="340" t="str">
        <f>IF(AK173="-","-",VLOOKUP($A173,KALPit!$A$10:$AY$1193,CC$9,FALSE)-AK173)</f>
        <v>-</v>
      </c>
      <c r="CD173" s="340" t="str">
        <f>IF(AL173="-","-",VLOOKUP($A173,KALPit!$A$10:$AY$1193,CD$9,FALSE)-AL173)</f>
        <v>-</v>
      </c>
      <c r="CE173" s="340" t="str">
        <f>IF(AM173="-","-",VLOOKUP($A173,KALPit!$A$10:$AY$1193,CE$9,FALSE)-AM173)</f>
        <v>-</v>
      </c>
      <c r="CF173" s="340" t="str">
        <f>IF(AN173="-","-",VLOOKUP($A173,KALPit!$A$10:$AY$1193,CF$9,FALSE)-AN173)</f>
        <v>-</v>
      </c>
      <c r="CG173" s="340" t="str">
        <f>IF(AO173="-","-",VLOOKUP($A173,KALPit!$A$10:$AY$1193,CG$9,FALSE)-AO173)</f>
        <v>-</v>
      </c>
      <c r="CH173" s="340" t="str">
        <f>IF(AP173="-","-",VLOOKUP($A173,KALPit!$A$10:$AY$1193,CH$9,FALSE)-AP173)</f>
        <v>-</v>
      </c>
      <c r="CI173" s="340" t="str">
        <f>IF(AQ173="-","-",VLOOKUP($A173,KALPit!$A$10:$AY$1193,CI$9,FALSE)-AQ173)</f>
        <v>-</v>
      </c>
      <c r="CJ173" s="340" t="str">
        <f>IF(AR173="-","-",VLOOKUP($A173,KALPit!$A$10:$AY$1193,CJ$9,FALSE)-AR173)</f>
        <v>-</v>
      </c>
      <c r="CK173" s="340" t="str">
        <f>IF(AS173="-","-",VLOOKUP($A173,KALPit!$A$10:$AY$1193,CK$9,FALSE)-AS173)</f>
        <v>-</v>
      </c>
      <c r="CL173" s="340" t="str">
        <f>IF(AT173="-","-",VLOOKUP($A173,KALPit!$A$10:$AY$1193,CL$9,FALSE)-AT173)</f>
        <v>-</v>
      </c>
      <c r="CM173" s="339" t="e">
        <f t="shared" si="69"/>
        <v>#N/A</v>
      </c>
    </row>
    <row r="174" spans="1:91" x14ac:dyDescent="0.25">
      <c r="A174" s="339" t="str">
        <f t="shared" si="58"/>
        <v>Jesús Rodríguez</v>
      </c>
      <c r="B174" s="339"/>
      <c r="C174" s="339"/>
      <c r="D174" s="339" t="str">
        <f t="shared" si="59"/>
        <v>K</v>
      </c>
      <c r="E174" t="s">
        <v>90</v>
      </c>
      <c r="F174" t="s">
        <v>525</v>
      </c>
      <c r="G174" s="339" t="s">
        <v>502</v>
      </c>
      <c r="H174" t="s">
        <v>528</v>
      </c>
      <c r="I174" t="s">
        <v>198</v>
      </c>
      <c r="J174" s="3">
        <v>28</v>
      </c>
      <c r="K174" t="s">
        <v>93</v>
      </c>
      <c r="L174" t="s">
        <v>93</v>
      </c>
      <c r="M174" t="s">
        <v>40</v>
      </c>
      <c r="N174" s="3" t="s">
        <v>40</v>
      </c>
      <c r="O174" t="s">
        <v>214</v>
      </c>
      <c r="P174" t="s">
        <v>214</v>
      </c>
      <c r="Q174" s="3">
        <v>1</v>
      </c>
      <c r="R174">
        <v>1</v>
      </c>
      <c r="S174">
        <v>1</v>
      </c>
      <c r="T174" s="3">
        <v>1</v>
      </c>
      <c r="U174">
        <v>1</v>
      </c>
      <c r="V174">
        <v>1</v>
      </c>
      <c r="W174">
        <v>1</v>
      </c>
      <c r="X174">
        <v>1</v>
      </c>
      <c r="Y174" t="s">
        <v>35</v>
      </c>
      <c r="Z174" t="s">
        <v>35</v>
      </c>
      <c r="AA174" t="s">
        <v>35</v>
      </c>
      <c r="AB174" t="s">
        <v>35</v>
      </c>
      <c r="AC174" t="s">
        <v>35</v>
      </c>
      <c r="AD174" t="s">
        <v>35</v>
      </c>
      <c r="AE174" t="s">
        <v>35</v>
      </c>
      <c r="AF174" t="s">
        <v>35</v>
      </c>
      <c r="AG174" t="s">
        <v>35</v>
      </c>
      <c r="AH174" t="s">
        <v>35</v>
      </c>
      <c r="AI174" t="s">
        <v>35</v>
      </c>
      <c r="AJ174" t="s">
        <v>35</v>
      </c>
      <c r="AK174" t="s">
        <v>35</v>
      </c>
      <c r="AL174" t="s">
        <v>35</v>
      </c>
      <c r="AM174" t="s">
        <v>35</v>
      </c>
      <c r="AN174" t="s">
        <v>35</v>
      </c>
      <c r="AO174" t="s">
        <v>35</v>
      </c>
      <c r="AP174" t="s">
        <v>35</v>
      </c>
      <c r="AQ174" t="s">
        <v>35</v>
      </c>
      <c r="AR174" s="3" t="s">
        <v>35</v>
      </c>
      <c r="AS174" t="s">
        <v>35</v>
      </c>
      <c r="AT174" t="s">
        <v>35</v>
      </c>
      <c r="AU174" s="3" t="s">
        <v>832</v>
      </c>
      <c r="AV174">
        <v>1</v>
      </c>
      <c r="AW174" s="3" t="s">
        <v>455</v>
      </c>
      <c r="AX174">
        <v>510000</v>
      </c>
      <c r="AY174" s="5" t="s">
        <v>38</v>
      </c>
      <c r="AZ174" s="6">
        <f t="shared" si="60"/>
        <v>1.25</v>
      </c>
      <c r="BA174" s="9" t="str">
        <f t="shared" si="61"/>
        <v>Minors</v>
      </c>
      <c r="BB174" s="9">
        <f t="shared" si="62"/>
        <v>1.25</v>
      </c>
      <c r="BC174" s="9" t="str">
        <f t="shared" si="63"/>
        <v>Minors</v>
      </c>
      <c r="BD174" s="9">
        <f t="shared" si="64"/>
        <v>1.25</v>
      </c>
      <c r="BE174" s="9" t="str">
        <f t="shared" si="65"/>
        <v>Minors</v>
      </c>
      <c r="BF174" s="77">
        <f t="shared" si="66"/>
        <v>1</v>
      </c>
      <c r="BG174" s="76">
        <f t="shared" si="67"/>
        <v>0</v>
      </c>
      <c r="BH174" s="339" t="str">
        <f t="shared" si="68"/>
        <v/>
      </c>
      <c r="BI174" s="340" t="e">
        <f>IF(Q174="-","-",VLOOKUP($A174,KALPit!$A$10:$AY$1193,BI$9,FALSE)-Q174)</f>
        <v>#N/A</v>
      </c>
      <c r="BJ174" s="340" t="e">
        <f>IF(R174="-","-",VLOOKUP($A174,KALPit!$A$10:$AY$1193,BJ$9,FALSE)-R174)</f>
        <v>#N/A</v>
      </c>
      <c r="BK174" s="340" t="e">
        <f>IF(S174="-","-",VLOOKUP($A174,KALPit!$A$10:$AY$1193,BK$9,FALSE)-S174)</f>
        <v>#N/A</v>
      </c>
      <c r="BL174" s="340" t="e">
        <f>IF(T174="-","-",VLOOKUP($A174,KALPit!$A$10:$AY$1193,BL$9,FALSE)-T174)</f>
        <v>#N/A</v>
      </c>
      <c r="BM174" s="340" t="e">
        <f>IF(U174="-","-",VLOOKUP($A174,KALPit!$A$10:$AY$1193,BM$9,FALSE)-U174)</f>
        <v>#N/A</v>
      </c>
      <c r="BN174" s="340" t="e">
        <f>IF(V174="-","-",VLOOKUP($A174,KALPit!$A$10:$AY$1193,BN$9,FALSE)-V174)</f>
        <v>#N/A</v>
      </c>
      <c r="BO174" s="340" t="e">
        <f>IF(W174="-","-",VLOOKUP($A174,KALPit!$A$10:$AY$1193,BO$9,FALSE)-W174)</f>
        <v>#N/A</v>
      </c>
      <c r="BP174" s="340" t="e">
        <f>IF(X174="-","-",VLOOKUP($A174,KALPit!$A$10:$AY$1193,BP$9,FALSE)-X174)</f>
        <v>#N/A</v>
      </c>
      <c r="BQ174" s="340" t="str">
        <f>IF(Y174="-","-",VLOOKUP($A174,KALPit!$A$10:$AY$1193,BQ$9,FALSE)-Y174)</f>
        <v>-</v>
      </c>
      <c r="BR174" s="340" t="str">
        <f>IF(Z174="-","-",VLOOKUP($A174,KALPit!$A$10:$AY$1193,BR$9,FALSE)-Z174)</f>
        <v>-</v>
      </c>
      <c r="BS174" s="340" t="str">
        <f>IF(AA174="-","-",VLOOKUP($A174,KALPit!$A$10:$AY$1193,BS$9,FALSE)-AA174)</f>
        <v>-</v>
      </c>
      <c r="BT174" s="340" t="str">
        <f>IF(AB174="-","-",VLOOKUP($A174,KALPit!$A$10:$AY$1193,BT$9,FALSE)-AB174)</f>
        <v>-</v>
      </c>
      <c r="BU174" s="340" t="str">
        <f>IF(AC174="-","-",VLOOKUP($A174,KALPit!$A$10:$AY$1193,BU$9,FALSE)-AC174)</f>
        <v>-</v>
      </c>
      <c r="BV174" s="340" t="str">
        <f>IF(AD174="-","-",VLOOKUP($A174,KALPit!$A$10:$AY$1193,BV$9,FALSE)-AD174)</f>
        <v>-</v>
      </c>
      <c r="BW174" s="340" t="str">
        <f>IF(AE174="-","-",VLOOKUP($A174,KALPit!$A$10:$AY$1193,BW$9,FALSE)-AE174)</f>
        <v>-</v>
      </c>
      <c r="BX174" s="340" t="str">
        <f>IF(AF174="-","-",VLOOKUP($A174,KALPit!$A$10:$AY$1193,BX$9,FALSE)-AF174)</f>
        <v>-</v>
      </c>
      <c r="BY174" s="340" t="str">
        <f>IF(AG174="-","-",VLOOKUP($A174,KALPit!$A$10:$AY$1193,BY$9,FALSE)-AG174)</f>
        <v>-</v>
      </c>
      <c r="BZ174" s="340" t="str">
        <f>IF(AH174="-","-",VLOOKUP($A174,KALPit!$A$10:$AY$1193,BZ$9,FALSE)-AH174)</f>
        <v>-</v>
      </c>
      <c r="CA174" s="340" t="str">
        <f>IF(AI174="-","-",VLOOKUP($A174,KALPit!$A$10:$AY$1193,CA$9,FALSE)-AI174)</f>
        <v>-</v>
      </c>
      <c r="CB174" s="340" t="str">
        <f>IF(AJ174="-","-",VLOOKUP($A174,KALPit!$A$10:$AY$1193,CB$9,FALSE)-AJ174)</f>
        <v>-</v>
      </c>
      <c r="CC174" s="340" t="str">
        <f>IF(AK174="-","-",VLOOKUP($A174,KALPit!$A$10:$AY$1193,CC$9,FALSE)-AK174)</f>
        <v>-</v>
      </c>
      <c r="CD174" s="340" t="str">
        <f>IF(AL174="-","-",VLOOKUP($A174,KALPit!$A$10:$AY$1193,CD$9,FALSE)-AL174)</f>
        <v>-</v>
      </c>
      <c r="CE174" s="340" t="str">
        <f>IF(AM174="-","-",VLOOKUP($A174,KALPit!$A$10:$AY$1193,CE$9,FALSE)-AM174)</f>
        <v>-</v>
      </c>
      <c r="CF174" s="340" t="str">
        <f>IF(AN174="-","-",VLOOKUP($A174,KALPit!$A$10:$AY$1193,CF$9,FALSE)-AN174)</f>
        <v>-</v>
      </c>
      <c r="CG174" s="340" t="str">
        <f>IF(AO174="-","-",VLOOKUP($A174,KALPit!$A$10:$AY$1193,CG$9,FALSE)-AO174)</f>
        <v>-</v>
      </c>
      <c r="CH174" s="340" t="str">
        <f>IF(AP174="-","-",VLOOKUP($A174,KALPit!$A$10:$AY$1193,CH$9,FALSE)-AP174)</f>
        <v>-</v>
      </c>
      <c r="CI174" s="340" t="str">
        <f>IF(AQ174="-","-",VLOOKUP($A174,KALPit!$A$10:$AY$1193,CI$9,FALSE)-AQ174)</f>
        <v>-</v>
      </c>
      <c r="CJ174" s="340" t="str">
        <f>IF(AR174="-","-",VLOOKUP($A174,KALPit!$A$10:$AY$1193,CJ$9,FALSE)-AR174)</f>
        <v>-</v>
      </c>
      <c r="CK174" s="340" t="str">
        <f>IF(AS174="-","-",VLOOKUP($A174,KALPit!$A$10:$AY$1193,CK$9,FALSE)-AS174)</f>
        <v>-</v>
      </c>
      <c r="CL174" s="340" t="str">
        <f>IF(AT174="-","-",VLOOKUP($A174,KALPit!$A$10:$AY$1193,CL$9,FALSE)-AT174)</f>
        <v>-</v>
      </c>
      <c r="CM174" s="339" t="e">
        <f t="shared" si="69"/>
        <v>#N/A</v>
      </c>
    </row>
    <row r="175" spans="1:91" x14ac:dyDescent="0.25">
      <c r="A175" s="339" t="str">
        <f t="shared" si="58"/>
        <v>Pedro Rodríguez</v>
      </c>
      <c r="B175" s="339"/>
      <c r="C175" s="339"/>
      <c r="D175" s="339" t="str">
        <f t="shared" si="59"/>
        <v>K</v>
      </c>
      <c r="E175" t="s">
        <v>88</v>
      </c>
      <c r="F175" t="s">
        <v>501</v>
      </c>
      <c r="G175" s="339" t="s">
        <v>502</v>
      </c>
      <c r="H175" t="s">
        <v>528</v>
      </c>
      <c r="I175" t="s">
        <v>198</v>
      </c>
      <c r="J175" s="3">
        <v>27</v>
      </c>
      <c r="K175" t="s">
        <v>93</v>
      </c>
      <c r="L175" t="s">
        <v>93</v>
      </c>
      <c r="M175" t="s">
        <v>36</v>
      </c>
      <c r="N175" s="3" t="s">
        <v>36</v>
      </c>
      <c r="O175" t="s">
        <v>214</v>
      </c>
      <c r="P175" t="s">
        <v>213</v>
      </c>
      <c r="Q175" s="3">
        <v>1</v>
      </c>
      <c r="R175">
        <v>1</v>
      </c>
      <c r="S175">
        <v>1</v>
      </c>
      <c r="T175" s="3">
        <v>1</v>
      </c>
      <c r="U175">
        <v>1</v>
      </c>
      <c r="V175">
        <v>1</v>
      </c>
      <c r="W175">
        <v>1</v>
      </c>
      <c r="X175">
        <v>1</v>
      </c>
      <c r="Y175" t="s">
        <v>35</v>
      </c>
      <c r="Z175" t="s">
        <v>35</v>
      </c>
      <c r="AA175" t="s">
        <v>35</v>
      </c>
      <c r="AB175" t="s">
        <v>35</v>
      </c>
      <c r="AC175" t="s">
        <v>35</v>
      </c>
      <c r="AD175" t="s">
        <v>35</v>
      </c>
      <c r="AE175" t="s">
        <v>35</v>
      </c>
      <c r="AF175" t="s">
        <v>35</v>
      </c>
      <c r="AG175" t="s">
        <v>35</v>
      </c>
      <c r="AH175" t="s">
        <v>35</v>
      </c>
      <c r="AI175" t="s">
        <v>35</v>
      </c>
      <c r="AJ175" t="s">
        <v>35</v>
      </c>
      <c r="AK175" t="s">
        <v>35</v>
      </c>
      <c r="AL175" t="s">
        <v>35</v>
      </c>
      <c r="AM175" t="s">
        <v>35</v>
      </c>
      <c r="AN175" t="s">
        <v>35</v>
      </c>
      <c r="AO175" t="s">
        <v>35</v>
      </c>
      <c r="AP175" t="s">
        <v>35</v>
      </c>
      <c r="AQ175" t="s">
        <v>35</v>
      </c>
      <c r="AR175" s="3" t="s">
        <v>35</v>
      </c>
      <c r="AS175" t="s">
        <v>35</v>
      </c>
      <c r="AT175" t="s">
        <v>35</v>
      </c>
      <c r="AU175" s="3" t="s">
        <v>832</v>
      </c>
      <c r="AV175">
        <v>1</v>
      </c>
      <c r="AW175" s="3" t="s">
        <v>455</v>
      </c>
      <c r="AX175">
        <v>510000</v>
      </c>
      <c r="AY175" s="5" t="s">
        <v>38</v>
      </c>
      <c r="AZ175" s="6">
        <f t="shared" si="60"/>
        <v>1.25</v>
      </c>
      <c r="BA175" s="9" t="str">
        <f t="shared" si="61"/>
        <v>Minors</v>
      </c>
      <c r="BB175" s="9">
        <f t="shared" si="62"/>
        <v>1.25</v>
      </c>
      <c r="BC175" s="9" t="str">
        <f t="shared" si="63"/>
        <v>Minors</v>
      </c>
      <c r="BD175" s="9">
        <f t="shared" si="64"/>
        <v>1.25</v>
      </c>
      <c r="BE175" s="9" t="str">
        <f t="shared" si="65"/>
        <v>Minors</v>
      </c>
      <c r="BF175" s="77">
        <f t="shared" si="66"/>
        <v>1</v>
      </c>
      <c r="BG175" s="76">
        <f t="shared" si="67"/>
        <v>0</v>
      </c>
      <c r="BH175" s="339" t="str">
        <f t="shared" si="68"/>
        <v/>
      </c>
      <c r="BI175" s="340" t="e">
        <f>IF(Q175="-","-",VLOOKUP($A175,KALPit!$A$10:$AY$1193,BI$9,FALSE)-Q175)</f>
        <v>#N/A</v>
      </c>
      <c r="BJ175" s="340" t="e">
        <f>IF(R175="-","-",VLOOKUP($A175,KALPit!$A$10:$AY$1193,BJ$9,FALSE)-R175)</f>
        <v>#N/A</v>
      </c>
      <c r="BK175" s="340" t="e">
        <f>IF(S175="-","-",VLOOKUP($A175,KALPit!$A$10:$AY$1193,BK$9,FALSE)-S175)</f>
        <v>#N/A</v>
      </c>
      <c r="BL175" s="340" t="e">
        <f>IF(T175="-","-",VLOOKUP($A175,KALPit!$A$10:$AY$1193,BL$9,FALSE)-T175)</f>
        <v>#N/A</v>
      </c>
      <c r="BM175" s="340" t="e">
        <f>IF(U175="-","-",VLOOKUP($A175,KALPit!$A$10:$AY$1193,BM$9,FALSE)-U175)</f>
        <v>#N/A</v>
      </c>
      <c r="BN175" s="340" t="e">
        <f>IF(V175="-","-",VLOOKUP($A175,KALPit!$A$10:$AY$1193,BN$9,FALSE)-V175)</f>
        <v>#N/A</v>
      </c>
      <c r="BO175" s="340" t="e">
        <f>IF(W175="-","-",VLOOKUP($A175,KALPit!$A$10:$AY$1193,BO$9,FALSE)-W175)</f>
        <v>#N/A</v>
      </c>
      <c r="BP175" s="340" t="e">
        <f>IF(X175="-","-",VLOOKUP($A175,KALPit!$A$10:$AY$1193,BP$9,FALSE)-X175)</f>
        <v>#N/A</v>
      </c>
      <c r="BQ175" s="340" t="str">
        <f>IF(Y175="-","-",VLOOKUP($A175,KALPit!$A$10:$AY$1193,BQ$9,FALSE)-Y175)</f>
        <v>-</v>
      </c>
      <c r="BR175" s="340" t="str">
        <f>IF(Z175="-","-",VLOOKUP($A175,KALPit!$A$10:$AY$1193,BR$9,FALSE)-Z175)</f>
        <v>-</v>
      </c>
      <c r="BS175" s="340" t="str">
        <f>IF(AA175="-","-",VLOOKUP($A175,KALPit!$A$10:$AY$1193,BS$9,FALSE)-AA175)</f>
        <v>-</v>
      </c>
      <c r="BT175" s="340" t="str">
        <f>IF(AB175="-","-",VLOOKUP($A175,KALPit!$A$10:$AY$1193,BT$9,FALSE)-AB175)</f>
        <v>-</v>
      </c>
      <c r="BU175" s="340" t="str">
        <f>IF(AC175="-","-",VLOOKUP($A175,KALPit!$A$10:$AY$1193,BU$9,FALSE)-AC175)</f>
        <v>-</v>
      </c>
      <c r="BV175" s="340" t="str">
        <f>IF(AD175="-","-",VLOOKUP($A175,KALPit!$A$10:$AY$1193,BV$9,FALSE)-AD175)</f>
        <v>-</v>
      </c>
      <c r="BW175" s="340" t="str">
        <f>IF(AE175="-","-",VLOOKUP($A175,KALPit!$A$10:$AY$1193,BW$9,FALSE)-AE175)</f>
        <v>-</v>
      </c>
      <c r="BX175" s="340" t="str">
        <f>IF(AF175="-","-",VLOOKUP($A175,KALPit!$A$10:$AY$1193,BX$9,FALSE)-AF175)</f>
        <v>-</v>
      </c>
      <c r="BY175" s="340" t="str">
        <f>IF(AG175="-","-",VLOOKUP($A175,KALPit!$A$10:$AY$1193,BY$9,FALSE)-AG175)</f>
        <v>-</v>
      </c>
      <c r="BZ175" s="340" t="str">
        <f>IF(AH175="-","-",VLOOKUP($A175,KALPit!$A$10:$AY$1193,BZ$9,FALSE)-AH175)</f>
        <v>-</v>
      </c>
      <c r="CA175" s="340" t="str">
        <f>IF(AI175="-","-",VLOOKUP($A175,KALPit!$A$10:$AY$1193,CA$9,FALSE)-AI175)</f>
        <v>-</v>
      </c>
      <c r="CB175" s="340" t="str">
        <f>IF(AJ175="-","-",VLOOKUP($A175,KALPit!$A$10:$AY$1193,CB$9,FALSE)-AJ175)</f>
        <v>-</v>
      </c>
      <c r="CC175" s="340" t="str">
        <f>IF(AK175="-","-",VLOOKUP($A175,KALPit!$A$10:$AY$1193,CC$9,FALSE)-AK175)</f>
        <v>-</v>
      </c>
      <c r="CD175" s="340" t="str">
        <f>IF(AL175="-","-",VLOOKUP($A175,KALPit!$A$10:$AY$1193,CD$9,FALSE)-AL175)</f>
        <v>-</v>
      </c>
      <c r="CE175" s="340" t="str">
        <f>IF(AM175="-","-",VLOOKUP($A175,KALPit!$A$10:$AY$1193,CE$9,FALSE)-AM175)</f>
        <v>-</v>
      </c>
      <c r="CF175" s="340" t="str">
        <f>IF(AN175="-","-",VLOOKUP($A175,KALPit!$A$10:$AY$1193,CF$9,FALSE)-AN175)</f>
        <v>-</v>
      </c>
      <c r="CG175" s="340" t="str">
        <f>IF(AO175="-","-",VLOOKUP($A175,KALPit!$A$10:$AY$1193,CG$9,FALSE)-AO175)</f>
        <v>-</v>
      </c>
      <c r="CH175" s="340" t="str">
        <f>IF(AP175="-","-",VLOOKUP($A175,KALPit!$A$10:$AY$1193,CH$9,FALSE)-AP175)</f>
        <v>-</v>
      </c>
      <c r="CI175" s="340" t="str">
        <f>IF(AQ175="-","-",VLOOKUP($A175,KALPit!$A$10:$AY$1193,CI$9,FALSE)-AQ175)</f>
        <v>-</v>
      </c>
      <c r="CJ175" s="340" t="str">
        <f>IF(AR175="-","-",VLOOKUP($A175,KALPit!$A$10:$AY$1193,CJ$9,FALSE)-AR175)</f>
        <v>-</v>
      </c>
      <c r="CK175" s="340" t="str">
        <f>IF(AS175="-","-",VLOOKUP($A175,KALPit!$A$10:$AY$1193,CK$9,FALSE)-AS175)</f>
        <v>-</v>
      </c>
      <c r="CL175" s="340" t="str">
        <f>IF(AT175="-","-",VLOOKUP($A175,KALPit!$A$10:$AY$1193,CL$9,FALSE)-AT175)</f>
        <v>-</v>
      </c>
      <c r="CM175" s="339" t="e">
        <f t="shared" si="69"/>
        <v>#N/A</v>
      </c>
    </row>
    <row r="176" spans="1:91" x14ac:dyDescent="0.25">
      <c r="A176" s="339" t="str">
        <f t="shared" si="58"/>
        <v>Víctor Rodríguez</v>
      </c>
      <c r="B176" s="339"/>
      <c r="C176" s="339"/>
      <c r="D176" s="339" t="str">
        <f t="shared" si="59"/>
        <v>K</v>
      </c>
      <c r="E176" t="s">
        <v>88</v>
      </c>
      <c r="F176" t="s">
        <v>692</v>
      </c>
      <c r="G176" s="339" t="s">
        <v>502</v>
      </c>
      <c r="H176" t="s">
        <v>553</v>
      </c>
      <c r="I176" t="s">
        <v>200</v>
      </c>
      <c r="J176" s="3">
        <v>21</v>
      </c>
      <c r="K176" t="s">
        <v>94</v>
      </c>
      <c r="L176" t="s">
        <v>94</v>
      </c>
      <c r="M176" t="s">
        <v>40</v>
      </c>
      <c r="N176" s="3" t="s">
        <v>40</v>
      </c>
      <c r="O176" t="s">
        <v>215</v>
      </c>
      <c r="P176" t="s">
        <v>214</v>
      </c>
      <c r="Q176" s="3">
        <v>1</v>
      </c>
      <c r="R176">
        <v>1</v>
      </c>
      <c r="S176">
        <v>1</v>
      </c>
      <c r="T176" s="3">
        <v>1</v>
      </c>
      <c r="U176">
        <v>1</v>
      </c>
      <c r="V176">
        <v>1</v>
      </c>
      <c r="W176">
        <v>1</v>
      </c>
      <c r="X176">
        <v>1</v>
      </c>
      <c r="Y176" t="s">
        <v>35</v>
      </c>
      <c r="Z176" t="s">
        <v>35</v>
      </c>
      <c r="AA176" t="s">
        <v>35</v>
      </c>
      <c r="AB176" t="s">
        <v>35</v>
      </c>
      <c r="AC176" t="s">
        <v>35</v>
      </c>
      <c r="AD176" t="s">
        <v>35</v>
      </c>
      <c r="AE176" t="s">
        <v>35</v>
      </c>
      <c r="AF176" t="s">
        <v>35</v>
      </c>
      <c r="AG176" t="s">
        <v>35</v>
      </c>
      <c r="AH176" t="s">
        <v>35</v>
      </c>
      <c r="AI176" t="s">
        <v>35</v>
      </c>
      <c r="AJ176" t="s">
        <v>35</v>
      </c>
      <c r="AK176" t="s">
        <v>35</v>
      </c>
      <c r="AL176" t="s">
        <v>35</v>
      </c>
      <c r="AM176" t="s">
        <v>35</v>
      </c>
      <c r="AN176" t="s">
        <v>35</v>
      </c>
      <c r="AO176" t="s">
        <v>35</v>
      </c>
      <c r="AP176" t="s">
        <v>35</v>
      </c>
      <c r="AQ176" t="s">
        <v>35</v>
      </c>
      <c r="AR176" s="3" t="s">
        <v>35</v>
      </c>
      <c r="AS176" t="s">
        <v>35</v>
      </c>
      <c r="AT176" t="s">
        <v>35</v>
      </c>
      <c r="AU176" s="3" t="s">
        <v>832</v>
      </c>
      <c r="AV176">
        <v>1</v>
      </c>
      <c r="AW176" s="3" t="s">
        <v>455</v>
      </c>
      <c r="AX176" t="s">
        <v>35</v>
      </c>
      <c r="AY176" s="5">
        <v>0</v>
      </c>
      <c r="AZ176" s="6">
        <f t="shared" si="60"/>
        <v>1.25</v>
      </c>
      <c r="BA176" s="9" t="str">
        <f t="shared" si="61"/>
        <v>Minors</v>
      </c>
      <c r="BB176" s="9">
        <f t="shared" si="62"/>
        <v>1.25</v>
      </c>
      <c r="BC176" s="9" t="str">
        <f t="shared" si="63"/>
        <v>Minors</v>
      </c>
      <c r="BD176" s="9">
        <f t="shared" si="64"/>
        <v>1.25</v>
      </c>
      <c r="BE176" s="9" t="str">
        <f t="shared" si="65"/>
        <v>Minors</v>
      </c>
      <c r="BF176" s="77">
        <f t="shared" si="66"/>
        <v>1</v>
      </c>
      <c r="BG176" s="76">
        <f t="shared" si="67"/>
        <v>0</v>
      </c>
      <c r="BH176" s="339" t="str">
        <f t="shared" si="68"/>
        <v/>
      </c>
      <c r="BI176" s="340" t="e">
        <f>IF(Q176="-","-",VLOOKUP($A176,KALPit!$A$10:$AY$1193,BI$9,FALSE)-Q176)</f>
        <v>#N/A</v>
      </c>
      <c r="BJ176" s="340" t="e">
        <f>IF(R176="-","-",VLOOKUP($A176,KALPit!$A$10:$AY$1193,BJ$9,FALSE)-R176)</f>
        <v>#N/A</v>
      </c>
      <c r="BK176" s="340" t="e">
        <f>IF(S176="-","-",VLOOKUP($A176,KALPit!$A$10:$AY$1193,BK$9,FALSE)-S176)</f>
        <v>#N/A</v>
      </c>
      <c r="BL176" s="340" t="e">
        <f>IF(T176="-","-",VLOOKUP($A176,KALPit!$A$10:$AY$1193,BL$9,FALSE)-T176)</f>
        <v>#N/A</v>
      </c>
      <c r="BM176" s="340" t="e">
        <f>IF(U176="-","-",VLOOKUP($A176,KALPit!$A$10:$AY$1193,BM$9,FALSE)-U176)</f>
        <v>#N/A</v>
      </c>
      <c r="BN176" s="340" t="e">
        <f>IF(V176="-","-",VLOOKUP($A176,KALPit!$A$10:$AY$1193,BN$9,FALSE)-V176)</f>
        <v>#N/A</v>
      </c>
      <c r="BO176" s="340" t="e">
        <f>IF(W176="-","-",VLOOKUP($A176,KALPit!$A$10:$AY$1193,BO$9,FALSE)-W176)</f>
        <v>#N/A</v>
      </c>
      <c r="BP176" s="340" t="e">
        <f>IF(X176="-","-",VLOOKUP($A176,KALPit!$A$10:$AY$1193,BP$9,FALSE)-X176)</f>
        <v>#N/A</v>
      </c>
      <c r="BQ176" s="340" t="str">
        <f>IF(Y176="-","-",VLOOKUP($A176,KALPit!$A$10:$AY$1193,BQ$9,FALSE)-Y176)</f>
        <v>-</v>
      </c>
      <c r="BR176" s="340" t="str">
        <f>IF(Z176="-","-",VLOOKUP($A176,KALPit!$A$10:$AY$1193,BR$9,FALSE)-Z176)</f>
        <v>-</v>
      </c>
      <c r="BS176" s="340" t="str">
        <f>IF(AA176="-","-",VLOOKUP($A176,KALPit!$A$10:$AY$1193,BS$9,FALSE)-AA176)</f>
        <v>-</v>
      </c>
      <c r="BT176" s="340" t="str">
        <f>IF(AB176="-","-",VLOOKUP($A176,KALPit!$A$10:$AY$1193,BT$9,FALSE)-AB176)</f>
        <v>-</v>
      </c>
      <c r="BU176" s="340" t="str">
        <f>IF(AC176="-","-",VLOOKUP($A176,KALPit!$A$10:$AY$1193,BU$9,FALSE)-AC176)</f>
        <v>-</v>
      </c>
      <c r="BV176" s="340" t="str">
        <f>IF(AD176="-","-",VLOOKUP($A176,KALPit!$A$10:$AY$1193,BV$9,FALSE)-AD176)</f>
        <v>-</v>
      </c>
      <c r="BW176" s="340" t="str">
        <f>IF(AE176="-","-",VLOOKUP($A176,KALPit!$A$10:$AY$1193,BW$9,FALSE)-AE176)</f>
        <v>-</v>
      </c>
      <c r="BX176" s="340" t="str">
        <f>IF(AF176="-","-",VLOOKUP($A176,KALPit!$A$10:$AY$1193,BX$9,FALSE)-AF176)</f>
        <v>-</v>
      </c>
      <c r="BY176" s="340" t="str">
        <f>IF(AG176="-","-",VLOOKUP($A176,KALPit!$A$10:$AY$1193,BY$9,FALSE)-AG176)</f>
        <v>-</v>
      </c>
      <c r="BZ176" s="340" t="str">
        <f>IF(AH176="-","-",VLOOKUP($A176,KALPit!$A$10:$AY$1193,BZ$9,FALSE)-AH176)</f>
        <v>-</v>
      </c>
      <c r="CA176" s="340" t="str">
        <f>IF(AI176="-","-",VLOOKUP($A176,KALPit!$A$10:$AY$1193,CA$9,FALSE)-AI176)</f>
        <v>-</v>
      </c>
      <c r="CB176" s="340" t="str">
        <f>IF(AJ176="-","-",VLOOKUP($A176,KALPit!$A$10:$AY$1193,CB$9,FALSE)-AJ176)</f>
        <v>-</v>
      </c>
      <c r="CC176" s="340" t="str">
        <f>IF(AK176="-","-",VLOOKUP($A176,KALPit!$A$10:$AY$1193,CC$9,FALSE)-AK176)</f>
        <v>-</v>
      </c>
      <c r="CD176" s="340" t="str">
        <f>IF(AL176="-","-",VLOOKUP($A176,KALPit!$A$10:$AY$1193,CD$9,FALSE)-AL176)</f>
        <v>-</v>
      </c>
      <c r="CE176" s="340" t="str">
        <f>IF(AM176="-","-",VLOOKUP($A176,KALPit!$A$10:$AY$1193,CE$9,FALSE)-AM176)</f>
        <v>-</v>
      </c>
      <c r="CF176" s="340" t="str">
        <f>IF(AN176="-","-",VLOOKUP($A176,KALPit!$A$10:$AY$1193,CF$9,FALSE)-AN176)</f>
        <v>-</v>
      </c>
      <c r="CG176" s="340" t="str">
        <f>IF(AO176="-","-",VLOOKUP($A176,KALPit!$A$10:$AY$1193,CG$9,FALSE)-AO176)</f>
        <v>-</v>
      </c>
      <c r="CH176" s="340" t="str">
        <f>IF(AP176="-","-",VLOOKUP($A176,KALPit!$A$10:$AY$1193,CH$9,FALSE)-AP176)</f>
        <v>-</v>
      </c>
      <c r="CI176" s="340" t="str">
        <f>IF(AQ176="-","-",VLOOKUP($A176,KALPit!$A$10:$AY$1193,CI$9,FALSE)-AQ176)</f>
        <v>-</v>
      </c>
      <c r="CJ176" s="340" t="str">
        <f>IF(AR176="-","-",VLOOKUP($A176,KALPit!$A$10:$AY$1193,CJ$9,FALSE)-AR176)</f>
        <v>-</v>
      </c>
      <c r="CK176" s="340" t="str">
        <f>IF(AS176="-","-",VLOOKUP($A176,KALPit!$A$10:$AY$1193,CK$9,FALSE)-AS176)</f>
        <v>-</v>
      </c>
      <c r="CL176" s="340" t="str">
        <f>IF(AT176="-","-",VLOOKUP($A176,KALPit!$A$10:$AY$1193,CL$9,FALSE)-AT176)</f>
        <v>-</v>
      </c>
      <c r="CM176" s="339" t="e">
        <f t="shared" si="69"/>
        <v>#N/A</v>
      </c>
    </row>
    <row r="177" spans="1:91" x14ac:dyDescent="0.25">
      <c r="A177" s="339" t="str">
        <f t="shared" si="58"/>
        <v>Pepe Ruíz</v>
      </c>
      <c r="B177" s="339"/>
      <c r="C177" s="339"/>
      <c r="D177" s="339" t="str">
        <f t="shared" si="59"/>
        <v>K</v>
      </c>
      <c r="E177" t="s">
        <v>86</v>
      </c>
      <c r="F177" t="s">
        <v>637</v>
      </c>
      <c r="G177" s="339" t="s">
        <v>695</v>
      </c>
      <c r="H177" t="s">
        <v>528</v>
      </c>
      <c r="I177" t="s">
        <v>198</v>
      </c>
      <c r="J177" s="3">
        <v>27</v>
      </c>
      <c r="K177" t="s">
        <v>96</v>
      </c>
      <c r="L177" t="s">
        <v>94</v>
      </c>
      <c r="M177" t="s">
        <v>40</v>
      </c>
      <c r="N177" s="3" t="s">
        <v>40</v>
      </c>
      <c r="O177" t="s">
        <v>215</v>
      </c>
      <c r="P177" t="s">
        <v>214</v>
      </c>
      <c r="Q177" s="3">
        <v>1</v>
      </c>
      <c r="R177">
        <v>2</v>
      </c>
      <c r="S177">
        <v>1</v>
      </c>
      <c r="T177" s="3">
        <v>1</v>
      </c>
      <c r="U177">
        <v>2</v>
      </c>
      <c r="V177">
        <v>1</v>
      </c>
      <c r="W177">
        <v>1</v>
      </c>
      <c r="X177">
        <v>1</v>
      </c>
      <c r="Y177" t="s">
        <v>35</v>
      </c>
      <c r="Z177" t="s">
        <v>35</v>
      </c>
      <c r="AA177" t="s">
        <v>35</v>
      </c>
      <c r="AB177" t="s">
        <v>35</v>
      </c>
      <c r="AC177" t="s">
        <v>35</v>
      </c>
      <c r="AD177" t="s">
        <v>35</v>
      </c>
      <c r="AE177" t="s">
        <v>35</v>
      </c>
      <c r="AF177" t="s">
        <v>35</v>
      </c>
      <c r="AG177" t="s">
        <v>35</v>
      </c>
      <c r="AH177" t="s">
        <v>35</v>
      </c>
      <c r="AI177" t="s">
        <v>35</v>
      </c>
      <c r="AJ177" t="s">
        <v>35</v>
      </c>
      <c r="AK177" t="s">
        <v>35</v>
      </c>
      <c r="AL177" t="s">
        <v>35</v>
      </c>
      <c r="AM177" t="s">
        <v>35</v>
      </c>
      <c r="AN177" t="s">
        <v>35</v>
      </c>
      <c r="AO177" t="s">
        <v>35</v>
      </c>
      <c r="AP177" t="s">
        <v>35</v>
      </c>
      <c r="AQ177" t="s">
        <v>35</v>
      </c>
      <c r="AR177" s="3" t="s">
        <v>35</v>
      </c>
      <c r="AS177" t="s">
        <v>35</v>
      </c>
      <c r="AT177" t="s">
        <v>35</v>
      </c>
      <c r="AU177" s="3" t="s">
        <v>832</v>
      </c>
      <c r="AV177">
        <v>1</v>
      </c>
      <c r="AW177" s="3" t="s">
        <v>50</v>
      </c>
      <c r="AX177" t="s">
        <v>35</v>
      </c>
      <c r="AY177" s="5">
        <v>0</v>
      </c>
      <c r="AZ177" s="6">
        <f t="shared" si="60"/>
        <v>1.5833333333333333</v>
      </c>
      <c r="BA177" s="9" t="str">
        <f t="shared" si="61"/>
        <v>Minors</v>
      </c>
      <c r="BB177" s="9">
        <f t="shared" si="62"/>
        <v>1.5833333333333333</v>
      </c>
      <c r="BC177" s="9" t="str">
        <f t="shared" si="63"/>
        <v>Minors</v>
      </c>
      <c r="BD177" s="9">
        <f t="shared" si="64"/>
        <v>1.5833333333333333</v>
      </c>
      <c r="BE177" s="9" t="str">
        <f t="shared" si="65"/>
        <v>Minors</v>
      </c>
      <c r="BF177" s="77">
        <f t="shared" si="66"/>
        <v>1</v>
      </c>
      <c r="BG177" s="76">
        <f t="shared" si="67"/>
        <v>0</v>
      </c>
      <c r="BH177" s="339" t="str">
        <f t="shared" si="68"/>
        <v/>
      </c>
      <c r="BI177" s="340" t="e">
        <f>IF(Q177="-","-",VLOOKUP($A177,KALPit!$A$10:$AY$1193,BI$9,FALSE)-Q177)</f>
        <v>#N/A</v>
      </c>
      <c r="BJ177" s="340" t="e">
        <f>IF(R177="-","-",VLOOKUP($A177,KALPit!$A$10:$AY$1193,BJ$9,FALSE)-R177)</f>
        <v>#N/A</v>
      </c>
      <c r="BK177" s="340" t="e">
        <f>IF(S177="-","-",VLOOKUP($A177,KALPit!$A$10:$AY$1193,BK$9,FALSE)-S177)</f>
        <v>#N/A</v>
      </c>
      <c r="BL177" s="340" t="e">
        <f>IF(T177="-","-",VLOOKUP($A177,KALPit!$A$10:$AY$1193,BL$9,FALSE)-T177)</f>
        <v>#N/A</v>
      </c>
      <c r="BM177" s="340" t="e">
        <f>IF(U177="-","-",VLOOKUP($A177,KALPit!$A$10:$AY$1193,BM$9,FALSE)-U177)</f>
        <v>#N/A</v>
      </c>
      <c r="BN177" s="340" t="e">
        <f>IF(V177="-","-",VLOOKUP($A177,KALPit!$A$10:$AY$1193,BN$9,FALSE)-V177)</f>
        <v>#N/A</v>
      </c>
      <c r="BO177" s="340" t="e">
        <f>IF(W177="-","-",VLOOKUP($A177,KALPit!$A$10:$AY$1193,BO$9,FALSE)-W177)</f>
        <v>#N/A</v>
      </c>
      <c r="BP177" s="340" t="e">
        <f>IF(X177="-","-",VLOOKUP($A177,KALPit!$A$10:$AY$1193,BP$9,FALSE)-X177)</f>
        <v>#N/A</v>
      </c>
      <c r="BQ177" s="340" t="str">
        <f>IF(Y177="-","-",VLOOKUP($A177,KALPit!$A$10:$AY$1193,BQ$9,FALSE)-Y177)</f>
        <v>-</v>
      </c>
      <c r="BR177" s="340" t="str">
        <f>IF(Z177="-","-",VLOOKUP($A177,KALPit!$A$10:$AY$1193,BR$9,FALSE)-Z177)</f>
        <v>-</v>
      </c>
      <c r="BS177" s="340" t="str">
        <f>IF(AA177="-","-",VLOOKUP($A177,KALPit!$A$10:$AY$1193,BS$9,FALSE)-AA177)</f>
        <v>-</v>
      </c>
      <c r="BT177" s="340" t="str">
        <f>IF(AB177="-","-",VLOOKUP($A177,KALPit!$A$10:$AY$1193,BT$9,FALSE)-AB177)</f>
        <v>-</v>
      </c>
      <c r="BU177" s="340" t="str">
        <f>IF(AC177="-","-",VLOOKUP($A177,KALPit!$A$10:$AY$1193,BU$9,FALSE)-AC177)</f>
        <v>-</v>
      </c>
      <c r="BV177" s="340" t="str">
        <f>IF(AD177="-","-",VLOOKUP($A177,KALPit!$A$10:$AY$1193,BV$9,FALSE)-AD177)</f>
        <v>-</v>
      </c>
      <c r="BW177" s="340" t="str">
        <f>IF(AE177="-","-",VLOOKUP($A177,KALPit!$A$10:$AY$1193,BW$9,FALSE)-AE177)</f>
        <v>-</v>
      </c>
      <c r="BX177" s="340" t="str">
        <f>IF(AF177="-","-",VLOOKUP($A177,KALPit!$A$10:$AY$1193,BX$9,FALSE)-AF177)</f>
        <v>-</v>
      </c>
      <c r="BY177" s="340" t="str">
        <f>IF(AG177="-","-",VLOOKUP($A177,KALPit!$A$10:$AY$1193,BY$9,FALSE)-AG177)</f>
        <v>-</v>
      </c>
      <c r="BZ177" s="340" t="str">
        <f>IF(AH177="-","-",VLOOKUP($A177,KALPit!$A$10:$AY$1193,BZ$9,FALSE)-AH177)</f>
        <v>-</v>
      </c>
      <c r="CA177" s="340" t="str">
        <f>IF(AI177="-","-",VLOOKUP($A177,KALPit!$A$10:$AY$1193,CA$9,FALSE)-AI177)</f>
        <v>-</v>
      </c>
      <c r="CB177" s="340" t="str">
        <f>IF(AJ177="-","-",VLOOKUP($A177,KALPit!$A$10:$AY$1193,CB$9,FALSE)-AJ177)</f>
        <v>-</v>
      </c>
      <c r="CC177" s="340" t="str">
        <f>IF(AK177="-","-",VLOOKUP($A177,KALPit!$A$10:$AY$1193,CC$9,FALSE)-AK177)</f>
        <v>-</v>
      </c>
      <c r="CD177" s="340" t="str">
        <f>IF(AL177="-","-",VLOOKUP($A177,KALPit!$A$10:$AY$1193,CD$9,FALSE)-AL177)</f>
        <v>-</v>
      </c>
      <c r="CE177" s="340" t="str">
        <f>IF(AM177="-","-",VLOOKUP($A177,KALPit!$A$10:$AY$1193,CE$9,FALSE)-AM177)</f>
        <v>-</v>
      </c>
      <c r="CF177" s="340" t="str">
        <f>IF(AN177="-","-",VLOOKUP($A177,KALPit!$A$10:$AY$1193,CF$9,FALSE)-AN177)</f>
        <v>-</v>
      </c>
      <c r="CG177" s="340" t="str">
        <f>IF(AO177="-","-",VLOOKUP($A177,KALPit!$A$10:$AY$1193,CG$9,FALSE)-AO177)</f>
        <v>-</v>
      </c>
      <c r="CH177" s="340" t="str">
        <f>IF(AP177="-","-",VLOOKUP($A177,KALPit!$A$10:$AY$1193,CH$9,FALSE)-AP177)</f>
        <v>-</v>
      </c>
      <c r="CI177" s="340" t="str">
        <f>IF(AQ177="-","-",VLOOKUP($A177,KALPit!$A$10:$AY$1193,CI$9,FALSE)-AQ177)</f>
        <v>-</v>
      </c>
      <c r="CJ177" s="340" t="str">
        <f>IF(AR177="-","-",VLOOKUP($A177,KALPit!$A$10:$AY$1193,CJ$9,FALSE)-AR177)</f>
        <v>-</v>
      </c>
      <c r="CK177" s="340" t="str">
        <f>IF(AS177="-","-",VLOOKUP($A177,KALPit!$A$10:$AY$1193,CK$9,FALSE)-AS177)</f>
        <v>-</v>
      </c>
      <c r="CL177" s="340" t="str">
        <f>IF(AT177="-","-",VLOOKUP($A177,KALPit!$A$10:$AY$1193,CL$9,FALSE)-AT177)</f>
        <v>-</v>
      </c>
      <c r="CM177" s="339" t="e">
        <f t="shared" si="69"/>
        <v>#N/A</v>
      </c>
    </row>
    <row r="178" spans="1:91" x14ac:dyDescent="0.25">
      <c r="A178" s="339" t="str">
        <f t="shared" si="58"/>
        <v>Pascal Runggaldier</v>
      </c>
      <c r="B178" s="339"/>
      <c r="C178" s="339"/>
      <c r="D178" s="339" t="str">
        <f t="shared" si="59"/>
        <v>K</v>
      </c>
      <c r="E178" t="s">
        <v>90</v>
      </c>
      <c r="F178" t="s">
        <v>696</v>
      </c>
      <c r="G178" s="339" t="s">
        <v>697</v>
      </c>
      <c r="H178" t="s">
        <v>468</v>
      </c>
      <c r="I178" t="s">
        <v>18</v>
      </c>
      <c r="J178" s="3">
        <v>18</v>
      </c>
      <c r="K178" t="s">
        <v>93</v>
      </c>
      <c r="L178" t="s">
        <v>93</v>
      </c>
      <c r="M178" t="s">
        <v>40</v>
      </c>
      <c r="N178" s="3" t="s">
        <v>40</v>
      </c>
      <c r="O178" t="s">
        <v>214</v>
      </c>
      <c r="P178" t="s">
        <v>214</v>
      </c>
      <c r="Q178" s="3">
        <v>1</v>
      </c>
      <c r="R178">
        <v>1</v>
      </c>
      <c r="S178">
        <v>1</v>
      </c>
      <c r="T178" s="3">
        <v>1</v>
      </c>
      <c r="U178">
        <v>1</v>
      </c>
      <c r="V178">
        <v>2</v>
      </c>
      <c r="W178">
        <v>1</v>
      </c>
      <c r="X178">
        <v>1</v>
      </c>
      <c r="Y178" t="s">
        <v>35</v>
      </c>
      <c r="Z178" t="s">
        <v>35</v>
      </c>
      <c r="AA178" t="s">
        <v>35</v>
      </c>
      <c r="AB178" t="s">
        <v>35</v>
      </c>
      <c r="AC178" t="s">
        <v>35</v>
      </c>
      <c r="AD178" t="s">
        <v>35</v>
      </c>
      <c r="AE178" t="s">
        <v>35</v>
      </c>
      <c r="AF178" t="s">
        <v>35</v>
      </c>
      <c r="AG178" t="s">
        <v>35</v>
      </c>
      <c r="AH178" t="s">
        <v>35</v>
      </c>
      <c r="AI178" t="s">
        <v>35</v>
      </c>
      <c r="AJ178" t="s">
        <v>35</v>
      </c>
      <c r="AK178" t="s">
        <v>35</v>
      </c>
      <c r="AL178" t="s">
        <v>35</v>
      </c>
      <c r="AM178" t="s">
        <v>35</v>
      </c>
      <c r="AN178" t="s">
        <v>35</v>
      </c>
      <c r="AO178" t="s">
        <v>35</v>
      </c>
      <c r="AP178" t="s">
        <v>35</v>
      </c>
      <c r="AQ178" t="s">
        <v>35</v>
      </c>
      <c r="AR178" s="3" t="s">
        <v>35</v>
      </c>
      <c r="AS178" t="s">
        <v>35</v>
      </c>
      <c r="AT178" t="s">
        <v>35</v>
      </c>
      <c r="AU178" s="3" t="s">
        <v>832</v>
      </c>
      <c r="AV178">
        <v>1</v>
      </c>
      <c r="AW178" s="3" t="s">
        <v>50</v>
      </c>
      <c r="AX178" t="s">
        <v>35</v>
      </c>
      <c r="AY178" s="5">
        <v>0</v>
      </c>
      <c r="AZ178" s="6">
        <f t="shared" si="60"/>
        <v>1.25</v>
      </c>
      <c r="BA178" s="9" t="str">
        <f t="shared" si="61"/>
        <v>Minors</v>
      </c>
      <c r="BB178" s="9">
        <f t="shared" si="62"/>
        <v>1.5833333333333333</v>
      </c>
      <c r="BC178" s="9" t="str">
        <f t="shared" si="63"/>
        <v>Minors</v>
      </c>
      <c r="BD178" s="9">
        <f t="shared" si="64"/>
        <v>1.5833333333333333</v>
      </c>
      <c r="BE178" s="9" t="str">
        <f t="shared" si="65"/>
        <v>Minors</v>
      </c>
      <c r="BF178" s="77">
        <f t="shared" si="66"/>
        <v>1</v>
      </c>
      <c r="BG178" s="76">
        <f t="shared" si="67"/>
        <v>0</v>
      </c>
      <c r="BH178" s="339" t="str">
        <f t="shared" si="68"/>
        <v/>
      </c>
      <c r="BI178" s="340" t="e">
        <f>IF(Q178="-","-",VLOOKUP($A178,KALPit!$A$10:$AY$1193,BI$9,FALSE)-Q178)</f>
        <v>#N/A</v>
      </c>
      <c r="BJ178" s="340" t="e">
        <f>IF(R178="-","-",VLOOKUP($A178,KALPit!$A$10:$AY$1193,BJ$9,FALSE)-R178)</f>
        <v>#N/A</v>
      </c>
      <c r="BK178" s="340" t="e">
        <f>IF(S178="-","-",VLOOKUP($A178,KALPit!$A$10:$AY$1193,BK$9,FALSE)-S178)</f>
        <v>#N/A</v>
      </c>
      <c r="BL178" s="340" t="e">
        <f>IF(T178="-","-",VLOOKUP($A178,KALPit!$A$10:$AY$1193,BL$9,FALSE)-T178)</f>
        <v>#N/A</v>
      </c>
      <c r="BM178" s="340" t="e">
        <f>IF(U178="-","-",VLOOKUP($A178,KALPit!$A$10:$AY$1193,BM$9,FALSE)-U178)</f>
        <v>#N/A</v>
      </c>
      <c r="BN178" s="340" t="e">
        <f>IF(V178="-","-",VLOOKUP($A178,KALPit!$A$10:$AY$1193,BN$9,FALSE)-V178)</f>
        <v>#N/A</v>
      </c>
      <c r="BO178" s="340" t="e">
        <f>IF(W178="-","-",VLOOKUP($A178,KALPit!$A$10:$AY$1193,BO$9,FALSE)-W178)</f>
        <v>#N/A</v>
      </c>
      <c r="BP178" s="340" t="e">
        <f>IF(X178="-","-",VLOOKUP($A178,KALPit!$A$10:$AY$1193,BP$9,FALSE)-X178)</f>
        <v>#N/A</v>
      </c>
      <c r="BQ178" s="340" t="str">
        <f>IF(Y178="-","-",VLOOKUP($A178,KALPit!$A$10:$AY$1193,BQ$9,FALSE)-Y178)</f>
        <v>-</v>
      </c>
      <c r="BR178" s="340" t="str">
        <f>IF(Z178="-","-",VLOOKUP($A178,KALPit!$A$10:$AY$1193,BR$9,FALSE)-Z178)</f>
        <v>-</v>
      </c>
      <c r="BS178" s="340" t="str">
        <f>IF(AA178="-","-",VLOOKUP($A178,KALPit!$A$10:$AY$1193,BS$9,FALSE)-AA178)</f>
        <v>-</v>
      </c>
      <c r="BT178" s="340" t="str">
        <f>IF(AB178="-","-",VLOOKUP($A178,KALPit!$A$10:$AY$1193,BT$9,FALSE)-AB178)</f>
        <v>-</v>
      </c>
      <c r="BU178" s="340" t="str">
        <f>IF(AC178="-","-",VLOOKUP($A178,KALPit!$A$10:$AY$1193,BU$9,FALSE)-AC178)</f>
        <v>-</v>
      </c>
      <c r="BV178" s="340" t="str">
        <f>IF(AD178="-","-",VLOOKUP($A178,KALPit!$A$10:$AY$1193,BV$9,FALSE)-AD178)</f>
        <v>-</v>
      </c>
      <c r="BW178" s="340" t="str">
        <f>IF(AE178="-","-",VLOOKUP($A178,KALPit!$A$10:$AY$1193,BW$9,FALSE)-AE178)</f>
        <v>-</v>
      </c>
      <c r="BX178" s="340" t="str">
        <f>IF(AF178="-","-",VLOOKUP($A178,KALPit!$A$10:$AY$1193,BX$9,FALSE)-AF178)</f>
        <v>-</v>
      </c>
      <c r="BY178" s="340" t="str">
        <f>IF(AG178="-","-",VLOOKUP($A178,KALPit!$A$10:$AY$1193,BY$9,FALSE)-AG178)</f>
        <v>-</v>
      </c>
      <c r="BZ178" s="340" t="str">
        <f>IF(AH178="-","-",VLOOKUP($A178,KALPit!$A$10:$AY$1193,BZ$9,FALSE)-AH178)</f>
        <v>-</v>
      </c>
      <c r="CA178" s="340" t="str">
        <f>IF(AI178="-","-",VLOOKUP($A178,KALPit!$A$10:$AY$1193,CA$9,FALSE)-AI178)</f>
        <v>-</v>
      </c>
      <c r="CB178" s="340" t="str">
        <f>IF(AJ178="-","-",VLOOKUP($A178,KALPit!$A$10:$AY$1193,CB$9,FALSE)-AJ178)</f>
        <v>-</v>
      </c>
      <c r="CC178" s="340" t="str">
        <f>IF(AK178="-","-",VLOOKUP($A178,KALPit!$A$10:$AY$1193,CC$9,FALSE)-AK178)</f>
        <v>-</v>
      </c>
      <c r="CD178" s="340" t="str">
        <f>IF(AL178="-","-",VLOOKUP($A178,KALPit!$A$10:$AY$1193,CD$9,FALSE)-AL178)</f>
        <v>-</v>
      </c>
      <c r="CE178" s="340" t="str">
        <f>IF(AM178="-","-",VLOOKUP($A178,KALPit!$A$10:$AY$1193,CE$9,FALSE)-AM178)</f>
        <v>-</v>
      </c>
      <c r="CF178" s="340" t="str">
        <f>IF(AN178="-","-",VLOOKUP($A178,KALPit!$A$10:$AY$1193,CF$9,FALSE)-AN178)</f>
        <v>-</v>
      </c>
      <c r="CG178" s="340" t="str">
        <f>IF(AO178="-","-",VLOOKUP($A178,KALPit!$A$10:$AY$1193,CG$9,FALSE)-AO178)</f>
        <v>-</v>
      </c>
      <c r="CH178" s="340" t="str">
        <f>IF(AP178="-","-",VLOOKUP($A178,KALPit!$A$10:$AY$1193,CH$9,FALSE)-AP178)</f>
        <v>-</v>
      </c>
      <c r="CI178" s="340" t="str">
        <f>IF(AQ178="-","-",VLOOKUP($A178,KALPit!$A$10:$AY$1193,CI$9,FALSE)-AQ178)</f>
        <v>-</v>
      </c>
      <c r="CJ178" s="340" t="str">
        <f>IF(AR178="-","-",VLOOKUP($A178,KALPit!$A$10:$AY$1193,CJ$9,FALSE)-AR178)</f>
        <v>-</v>
      </c>
      <c r="CK178" s="340" t="str">
        <f>IF(AS178="-","-",VLOOKUP($A178,KALPit!$A$10:$AY$1193,CK$9,FALSE)-AS178)</f>
        <v>-</v>
      </c>
      <c r="CL178" s="340" t="str">
        <f>IF(AT178="-","-",VLOOKUP($A178,KALPit!$A$10:$AY$1193,CL$9,FALSE)-AT178)</f>
        <v>-</v>
      </c>
      <c r="CM178" s="339" t="e">
        <f t="shared" si="69"/>
        <v>#N/A</v>
      </c>
    </row>
    <row r="179" spans="1:91" x14ac:dyDescent="0.25">
      <c r="A179" s="339" t="str">
        <f t="shared" si="58"/>
        <v>José Segura</v>
      </c>
      <c r="B179" s="339"/>
      <c r="C179" s="339"/>
      <c r="D179" s="339" t="str">
        <f t="shared" si="59"/>
        <v>K</v>
      </c>
      <c r="E179" t="s">
        <v>85</v>
      </c>
      <c r="F179" t="s">
        <v>509</v>
      </c>
      <c r="G179" s="339" t="s">
        <v>866</v>
      </c>
      <c r="H179" t="s">
        <v>468</v>
      </c>
      <c r="I179" t="s">
        <v>469</v>
      </c>
      <c r="J179" s="3">
        <v>33</v>
      </c>
      <c r="K179" t="s">
        <v>94</v>
      </c>
      <c r="L179" t="s">
        <v>94</v>
      </c>
      <c r="M179" t="s">
        <v>34</v>
      </c>
      <c r="N179" s="3" t="s">
        <v>34</v>
      </c>
      <c r="O179" t="s">
        <v>214</v>
      </c>
      <c r="P179" t="s">
        <v>214</v>
      </c>
      <c r="Q179" s="3">
        <v>1</v>
      </c>
      <c r="R179">
        <v>1</v>
      </c>
      <c r="S179">
        <v>1</v>
      </c>
      <c r="T179" s="3">
        <v>1</v>
      </c>
      <c r="U179">
        <v>1</v>
      </c>
      <c r="V179">
        <v>1</v>
      </c>
      <c r="W179">
        <v>1</v>
      </c>
      <c r="X179">
        <v>1</v>
      </c>
      <c r="Y179" t="s">
        <v>35</v>
      </c>
      <c r="Z179" t="s">
        <v>35</v>
      </c>
      <c r="AA179" t="s">
        <v>35</v>
      </c>
      <c r="AB179" t="s">
        <v>35</v>
      </c>
      <c r="AC179" t="s">
        <v>35</v>
      </c>
      <c r="AD179" t="s">
        <v>35</v>
      </c>
      <c r="AE179" t="s">
        <v>35</v>
      </c>
      <c r="AF179" t="s">
        <v>35</v>
      </c>
      <c r="AG179" t="s">
        <v>35</v>
      </c>
      <c r="AH179" t="s">
        <v>35</v>
      </c>
      <c r="AI179" t="s">
        <v>35</v>
      </c>
      <c r="AJ179" t="s">
        <v>35</v>
      </c>
      <c r="AK179" t="s">
        <v>35</v>
      </c>
      <c r="AL179" t="s">
        <v>35</v>
      </c>
      <c r="AM179" t="s">
        <v>35</v>
      </c>
      <c r="AN179" t="s">
        <v>35</v>
      </c>
      <c r="AO179" t="s">
        <v>35</v>
      </c>
      <c r="AP179" t="s">
        <v>35</v>
      </c>
      <c r="AQ179" t="s">
        <v>35</v>
      </c>
      <c r="AR179" s="3" t="s">
        <v>35</v>
      </c>
      <c r="AS179" t="s">
        <v>35</v>
      </c>
      <c r="AT179" t="s">
        <v>35</v>
      </c>
      <c r="AU179" s="3" t="s">
        <v>832</v>
      </c>
      <c r="AV179">
        <v>1</v>
      </c>
      <c r="AW179" s="3" t="s">
        <v>50</v>
      </c>
      <c r="AX179">
        <v>1200000</v>
      </c>
      <c r="AY179" s="5">
        <v>1</v>
      </c>
      <c r="AZ179" s="6">
        <f t="shared" si="60"/>
        <v>1.25</v>
      </c>
      <c r="BA179" s="9" t="str">
        <f t="shared" si="61"/>
        <v>Minors</v>
      </c>
      <c r="BB179" s="9">
        <f t="shared" si="62"/>
        <v>1.25</v>
      </c>
      <c r="BC179" s="9" t="str">
        <f t="shared" si="63"/>
        <v>Minors</v>
      </c>
      <c r="BD179" s="9">
        <f t="shared" si="64"/>
        <v>1.25</v>
      </c>
      <c r="BE179" s="9" t="str">
        <f t="shared" si="65"/>
        <v>Minors</v>
      </c>
      <c r="BF179" s="77">
        <f t="shared" si="66"/>
        <v>1</v>
      </c>
      <c r="BG179" s="76">
        <f t="shared" si="67"/>
        <v>0</v>
      </c>
      <c r="BH179" s="339" t="str">
        <f t="shared" si="68"/>
        <v>Yes</v>
      </c>
      <c r="BI179" s="340" t="e">
        <f>IF(Q179="-","-",VLOOKUP($A179,KALPit!$A$10:$AY$1193,BI$9,FALSE)-Q179)</f>
        <v>#N/A</v>
      </c>
      <c r="BJ179" s="340" t="e">
        <f>IF(R179="-","-",VLOOKUP($A179,KALPit!$A$10:$AY$1193,BJ$9,FALSE)-R179)</f>
        <v>#N/A</v>
      </c>
      <c r="BK179" s="340" t="e">
        <f>IF(S179="-","-",VLOOKUP($A179,KALPit!$A$10:$AY$1193,BK$9,FALSE)-S179)</f>
        <v>#N/A</v>
      </c>
      <c r="BL179" s="340" t="e">
        <f>IF(T179="-","-",VLOOKUP($A179,KALPit!$A$10:$AY$1193,BL$9,FALSE)-T179)</f>
        <v>#N/A</v>
      </c>
      <c r="BM179" s="340" t="e">
        <f>IF(U179="-","-",VLOOKUP($A179,KALPit!$A$10:$AY$1193,BM$9,FALSE)-U179)</f>
        <v>#N/A</v>
      </c>
      <c r="BN179" s="340" t="e">
        <f>IF(V179="-","-",VLOOKUP($A179,KALPit!$A$10:$AY$1193,BN$9,FALSE)-V179)</f>
        <v>#N/A</v>
      </c>
      <c r="BO179" s="340" t="e">
        <f>IF(W179="-","-",VLOOKUP($A179,KALPit!$A$10:$AY$1193,BO$9,FALSE)-W179)</f>
        <v>#N/A</v>
      </c>
      <c r="BP179" s="340" t="e">
        <f>IF(X179="-","-",VLOOKUP($A179,KALPit!$A$10:$AY$1193,BP$9,FALSE)-X179)</f>
        <v>#N/A</v>
      </c>
      <c r="BQ179" s="340" t="str">
        <f>IF(Y179="-","-",VLOOKUP($A179,KALPit!$A$10:$AY$1193,BQ$9,FALSE)-Y179)</f>
        <v>-</v>
      </c>
      <c r="BR179" s="340" t="str">
        <f>IF(Z179="-","-",VLOOKUP($A179,KALPit!$A$10:$AY$1193,BR$9,FALSE)-Z179)</f>
        <v>-</v>
      </c>
      <c r="BS179" s="340" t="str">
        <f>IF(AA179="-","-",VLOOKUP($A179,KALPit!$A$10:$AY$1193,BS$9,FALSE)-AA179)</f>
        <v>-</v>
      </c>
      <c r="BT179" s="340" t="str">
        <f>IF(AB179="-","-",VLOOKUP($A179,KALPit!$A$10:$AY$1193,BT$9,FALSE)-AB179)</f>
        <v>-</v>
      </c>
      <c r="BU179" s="340" t="str">
        <f>IF(AC179="-","-",VLOOKUP($A179,KALPit!$A$10:$AY$1193,BU$9,FALSE)-AC179)</f>
        <v>-</v>
      </c>
      <c r="BV179" s="340" t="str">
        <f>IF(AD179="-","-",VLOOKUP($A179,KALPit!$A$10:$AY$1193,BV$9,FALSE)-AD179)</f>
        <v>-</v>
      </c>
      <c r="BW179" s="340" t="str">
        <f>IF(AE179="-","-",VLOOKUP($A179,KALPit!$A$10:$AY$1193,BW$9,FALSE)-AE179)</f>
        <v>-</v>
      </c>
      <c r="BX179" s="340" t="str">
        <f>IF(AF179="-","-",VLOOKUP($A179,KALPit!$A$10:$AY$1193,BX$9,FALSE)-AF179)</f>
        <v>-</v>
      </c>
      <c r="BY179" s="340" t="str">
        <f>IF(AG179="-","-",VLOOKUP($A179,KALPit!$A$10:$AY$1193,BY$9,FALSE)-AG179)</f>
        <v>-</v>
      </c>
      <c r="BZ179" s="340" t="str">
        <f>IF(AH179="-","-",VLOOKUP($A179,KALPit!$A$10:$AY$1193,BZ$9,FALSE)-AH179)</f>
        <v>-</v>
      </c>
      <c r="CA179" s="340" t="str">
        <f>IF(AI179="-","-",VLOOKUP($A179,KALPit!$A$10:$AY$1193,CA$9,FALSE)-AI179)</f>
        <v>-</v>
      </c>
      <c r="CB179" s="340" t="str">
        <f>IF(AJ179="-","-",VLOOKUP($A179,KALPit!$A$10:$AY$1193,CB$9,FALSE)-AJ179)</f>
        <v>-</v>
      </c>
      <c r="CC179" s="340" t="str">
        <f>IF(AK179="-","-",VLOOKUP($A179,KALPit!$A$10:$AY$1193,CC$9,FALSE)-AK179)</f>
        <v>-</v>
      </c>
      <c r="CD179" s="340" t="str">
        <f>IF(AL179="-","-",VLOOKUP($A179,KALPit!$A$10:$AY$1193,CD$9,FALSE)-AL179)</f>
        <v>-</v>
      </c>
      <c r="CE179" s="340" t="str">
        <f>IF(AM179="-","-",VLOOKUP($A179,KALPit!$A$10:$AY$1193,CE$9,FALSE)-AM179)</f>
        <v>-</v>
      </c>
      <c r="CF179" s="340" t="str">
        <f>IF(AN179="-","-",VLOOKUP($A179,KALPit!$A$10:$AY$1193,CF$9,FALSE)-AN179)</f>
        <v>-</v>
      </c>
      <c r="CG179" s="340" t="str">
        <f>IF(AO179="-","-",VLOOKUP($A179,KALPit!$A$10:$AY$1193,CG$9,FALSE)-AO179)</f>
        <v>-</v>
      </c>
      <c r="CH179" s="340" t="str">
        <f>IF(AP179="-","-",VLOOKUP($A179,KALPit!$A$10:$AY$1193,CH$9,FALSE)-AP179)</f>
        <v>-</v>
      </c>
      <c r="CI179" s="340" t="str">
        <f>IF(AQ179="-","-",VLOOKUP($A179,KALPit!$A$10:$AY$1193,CI$9,FALSE)-AQ179)</f>
        <v>-</v>
      </c>
      <c r="CJ179" s="340" t="str">
        <f>IF(AR179="-","-",VLOOKUP($A179,KALPit!$A$10:$AY$1193,CJ$9,FALSE)-AR179)</f>
        <v>-</v>
      </c>
      <c r="CK179" s="340" t="str">
        <f>IF(AS179="-","-",VLOOKUP($A179,KALPit!$A$10:$AY$1193,CK$9,FALSE)-AS179)</f>
        <v>-</v>
      </c>
      <c r="CL179" s="340" t="str">
        <f>IF(AT179="-","-",VLOOKUP($A179,KALPit!$A$10:$AY$1193,CL$9,FALSE)-AT179)</f>
        <v>-</v>
      </c>
      <c r="CM179" s="339" t="e">
        <f t="shared" si="69"/>
        <v>#N/A</v>
      </c>
    </row>
    <row r="180" spans="1:91" x14ac:dyDescent="0.25">
      <c r="A180" s="339" t="str">
        <f t="shared" si="58"/>
        <v>Alexandre Sévigny</v>
      </c>
      <c r="B180" s="339"/>
      <c r="C180" s="339"/>
      <c r="D180" s="339" t="str">
        <f t="shared" si="59"/>
        <v>K</v>
      </c>
      <c r="E180" t="s">
        <v>82</v>
      </c>
      <c r="F180" t="s">
        <v>705</v>
      </c>
      <c r="G180" s="339" t="s">
        <v>706</v>
      </c>
      <c r="H180" t="s">
        <v>553</v>
      </c>
      <c r="I180" t="s">
        <v>200</v>
      </c>
      <c r="J180" s="3">
        <v>23</v>
      </c>
      <c r="K180" t="s">
        <v>94</v>
      </c>
      <c r="L180" t="s">
        <v>94</v>
      </c>
      <c r="M180" t="s">
        <v>40</v>
      </c>
      <c r="N180" s="3" t="s">
        <v>36</v>
      </c>
      <c r="O180" t="s">
        <v>214</v>
      </c>
      <c r="P180" t="s">
        <v>214</v>
      </c>
      <c r="Q180" s="3">
        <v>1</v>
      </c>
      <c r="R180">
        <v>1</v>
      </c>
      <c r="S180">
        <v>1</v>
      </c>
      <c r="T180" s="3">
        <v>1</v>
      </c>
      <c r="U180">
        <v>2</v>
      </c>
      <c r="V180">
        <v>2</v>
      </c>
      <c r="W180">
        <v>1</v>
      </c>
      <c r="X180">
        <v>1</v>
      </c>
      <c r="Y180" t="s">
        <v>35</v>
      </c>
      <c r="Z180" t="s">
        <v>35</v>
      </c>
      <c r="AA180" t="s">
        <v>35</v>
      </c>
      <c r="AB180" t="s">
        <v>35</v>
      </c>
      <c r="AC180" t="s">
        <v>35</v>
      </c>
      <c r="AD180" t="s">
        <v>35</v>
      </c>
      <c r="AE180" t="s">
        <v>35</v>
      </c>
      <c r="AF180" t="s">
        <v>35</v>
      </c>
      <c r="AG180" t="s">
        <v>35</v>
      </c>
      <c r="AH180" t="s">
        <v>35</v>
      </c>
      <c r="AI180" t="s">
        <v>35</v>
      </c>
      <c r="AJ180" t="s">
        <v>35</v>
      </c>
      <c r="AK180" t="s">
        <v>35</v>
      </c>
      <c r="AL180" t="s">
        <v>35</v>
      </c>
      <c r="AM180" t="s">
        <v>35</v>
      </c>
      <c r="AN180" t="s">
        <v>35</v>
      </c>
      <c r="AO180" t="s">
        <v>35</v>
      </c>
      <c r="AP180" t="s">
        <v>35</v>
      </c>
      <c r="AQ180" t="s">
        <v>35</v>
      </c>
      <c r="AR180" s="3" t="s">
        <v>35</v>
      </c>
      <c r="AS180" t="s">
        <v>35</v>
      </c>
      <c r="AT180" t="s">
        <v>35</v>
      </c>
      <c r="AU180" s="3" t="s">
        <v>832</v>
      </c>
      <c r="AV180">
        <v>1</v>
      </c>
      <c r="AW180" s="3" t="s">
        <v>50</v>
      </c>
      <c r="AX180" t="s">
        <v>35</v>
      </c>
      <c r="AY180" s="5" t="s">
        <v>38</v>
      </c>
      <c r="AZ180" s="6">
        <f t="shared" si="60"/>
        <v>1.25</v>
      </c>
      <c r="BA180" s="9" t="str">
        <f t="shared" si="61"/>
        <v>Minors</v>
      </c>
      <c r="BB180" s="9">
        <f t="shared" si="62"/>
        <v>1.9166666666666667</v>
      </c>
      <c r="BC180" s="9" t="str">
        <f t="shared" si="63"/>
        <v>Minors</v>
      </c>
      <c r="BD180" s="9">
        <f t="shared" si="64"/>
        <v>1.9166666666666667</v>
      </c>
      <c r="BE180" s="9" t="str">
        <f t="shared" si="65"/>
        <v>Minors</v>
      </c>
      <c r="BF180" s="77">
        <f t="shared" si="66"/>
        <v>1</v>
      </c>
      <c r="BG180" s="76">
        <f t="shared" si="67"/>
        <v>0</v>
      </c>
      <c r="BH180" s="339" t="str">
        <f t="shared" si="68"/>
        <v/>
      </c>
      <c r="BI180" s="340" t="e">
        <f>IF(Q180="-","-",VLOOKUP($A180,KALPit!$A$10:$AY$1193,BI$9,FALSE)-Q180)</f>
        <v>#N/A</v>
      </c>
      <c r="BJ180" s="340" t="e">
        <f>IF(R180="-","-",VLOOKUP($A180,KALPit!$A$10:$AY$1193,BJ$9,FALSE)-R180)</f>
        <v>#N/A</v>
      </c>
      <c r="BK180" s="340" t="e">
        <f>IF(S180="-","-",VLOOKUP($A180,KALPit!$A$10:$AY$1193,BK$9,FALSE)-S180)</f>
        <v>#N/A</v>
      </c>
      <c r="BL180" s="340" t="e">
        <f>IF(T180="-","-",VLOOKUP($A180,KALPit!$A$10:$AY$1193,BL$9,FALSE)-T180)</f>
        <v>#N/A</v>
      </c>
      <c r="BM180" s="340" t="e">
        <f>IF(U180="-","-",VLOOKUP($A180,KALPit!$A$10:$AY$1193,BM$9,FALSE)-U180)</f>
        <v>#N/A</v>
      </c>
      <c r="BN180" s="340" t="e">
        <f>IF(V180="-","-",VLOOKUP($A180,KALPit!$A$10:$AY$1193,BN$9,FALSE)-V180)</f>
        <v>#N/A</v>
      </c>
      <c r="BO180" s="340" t="e">
        <f>IF(W180="-","-",VLOOKUP($A180,KALPit!$A$10:$AY$1193,BO$9,FALSE)-W180)</f>
        <v>#N/A</v>
      </c>
      <c r="BP180" s="340" t="e">
        <f>IF(X180="-","-",VLOOKUP($A180,KALPit!$A$10:$AY$1193,BP$9,FALSE)-X180)</f>
        <v>#N/A</v>
      </c>
      <c r="BQ180" s="340" t="str">
        <f>IF(Y180="-","-",VLOOKUP($A180,KALPit!$A$10:$AY$1193,BQ$9,FALSE)-Y180)</f>
        <v>-</v>
      </c>
      <c r="BR180" s="340" t="str">
        <f>IF(Z180="-","-",VLOOKUP($A180,KALPit!$A$10:$AY$1193,BR$9,FALSE)-Z180)</f>
        <v>-</v>
      </c>
      <c r="BS180" s="340" t="str">
        <f>IF(AA180="-","-",VLOOKUP($A180,KALPit!$A$10:$AY$1193,BS$9,FALSE)-AA180)</f>
        <v>-</v>
      </c>
      <c r="BT180" s="340" t="str">
        <f>IF(AB180="-","-",VLOOKUP($A180,KALPit!$A$10:$AY$1193,BT$9,FALSE)-AB180)</f>
        <v>-</v>
      </c>
      <c r="BU180" s="340" t="str">
        <f>IF(AC180="-","-",VLOOKUP($A180,KALPit!$A$10:$AY$1193,BU$9,FALSE)-AC180)</f>
        <v>-</v>
      </c>
      <c r="BV180" s="340" t="str">
        <f>IF(AD180="-","-",VLOOKUP($A180,KALPit!$A$10:$AY$1193,BV$9,FALSE)-AD180)</f>
        <v>-</v>
      </c>
      <c r="BW180" s="340" t="str">
        <f>IF(AE180="-","-",VLOOKUP($A180,KALPit!$A$10:$AY$1193,BW$9,FALSE)-AE180)</f>
        <v>-</v>
      </c>
      <c r="BX180" s="340" t="str">
        <f>IF(AF180="-","-",VLOOKUP($A180,KALPit!$A$10:$AY$1193,BX$9,FALSE)-AF180)</f>
        <v>-</v>
      </c>
      <c r="BY180" s="340" t="str">
        <f>IF(AG180="-","-",VLOOKUP($A180,KALPit!$A$10:$AY$1193,BY$9,FALSE)-AG180)</f>
        <v>-</v>
      </c>
      <c r="BZ180" s="340" t="str">
        <f>IF(AH180="-","-",VLOOKUP($A180,KALPit!$A$10:$AY$1193,BZ$9,FALSE)-AH180)</f>
        <v>-</v>
      </c>
      <c r="CA180" s="340" t="str">
        <f>IF(AI180="-","-",VLOOKUP($A180,KALPit!$A$10:$AY$1193,CA$9,FALSE)-AI180)</f>
        <v>-</v>
      </c>
      <c r="CB180" s="340" t="str">
        <f>IF(AJ180="-","-",VLOOKUP($A180,KALPit!$A$10:$AY$1193,CB$9,FALSE)-AJ180)</f>
        <v>-</v>
      </c>
      <c r="CC180" s="340" t="str">
        <f>IF(AK180="-","-",VLOOKUP($A180,KALPit!$A$10:$AY$1193,CC$9,FALSE)-AK180)</f>
        <v>-</v>
      </c>
      <c r="CD180" s="340" t="str">
        <f>IF(AL180="-","-",VLOOKUP($A180,KALPit!$A$10:$AY$1193,CD$9,FALSE)-AL180)</f>
        <v>-</v>
      </c>
      <c r="CE180" s="340" t="str">
        <f>IF(AM180="-","-",VLOOKUP($A180,KALPit!$A$10:$AY$1193,CE$9,FALSE)-AM180)</f>
        <v>-</v>
      </c>
      <c r="CF180" s="340" t="str">
        <f>IF(AN180="-","-",VLOOKUP($A180,KALPit!$A$10:$AY$1193,CF$9,FALSE)-AN180)</f>
        <v>-</v>
      </c>
      <c r="CG180" s="340" t="str">
        <f>IF(AO180="-","-",VLOOKUP($A180,KALPit!$A$10:$AY$1193,CG$9,FALSE)-AO180)</f>
        <v>-</v>
      </c>
      <c r="CH180" s="340" t="str">
        <f>IF(AP180="-","-",VLOOKUP($A180,KALPit!$A$10:$AY$1193,CH$9,FALSE)-AP180)</f>
        <v>-</v>
      </c>
      <c r="CI180" s="340" t="str">
        <f>IF(AQ180="-","-",VLOOKUP($A180,KALPit!$A$10:$AY$1193,CI$9,FALSE)-AQ180)</f>
        <v>-</v>
      </c>
      <c r="CJ180" s="340" t="str">
        <f>IF(AR180="-","-",VLOOKUP($A180,KALPit!$A$10:$AY$1193,CJ$9,FALSE)-AR180)</f>
        <v>-</v>
      </c>
      <c r="CK180" s="340" t="str">
        <f>IF(AS180="-","-",VLOOKUP($A180,KALPit!$A$10:$AY$1193,CK$9,FALSE)-AS180)</f>
        <v>-</v>
      </c>
      <c r="CL180" s="340" t="str">
        <f>IF(AT180="-","-",VLOOKUP($A180,KALPit!$A$10:$AY$1193,CL$9,FALSE)-AT180)</f>
        <v>-</v>
      </c>
      <c r="CM180" s="339" t="e">
        <f t="shared" si="69"/>
        <v>#N/A</v>
      </c>
    </row>
    <row r="181" spans="1:91" x14ac:dyDescent="0.25">
      <c r="A181" s="339" t="str">
        <f t="shared" si="58"/>
        <v>Mitchell Shave</v>
      </c>
      <c r="B181" s="339"/>
      <c r="C181" s="339"/>
      <c r="D181" s="339" t="str">
        <f t="shared" si="59"/>
        <v>K</v>
      </c>
      <c r="E181" t="s">
        <v>86</v>
      </c>
      <c r="F181" t="s">
        <v>645</v>
      </c>
      <c r="G181" s="339" t="s">
        <v>707</v>
      </c>
      <c r="H181" t="s">
        <v>553</v>
      </c>
      <c r="I181" t="s">
        <v>200</v>
      </c>
      <c r="J181" s="3">
        <v>21</v>
      </c>
      <c r="K181" t="s">
        <v>94</v>
      </c>
      <c r="L181" t="s">
        <v>94</v>
      </c>
      <c r="M181" t="s">
        <v>40</v>
      </c>
      <c r="N181" s="3" t="s">
        <v>40</v>
      </c>
      <c r="O181" t="s">
        <v>214</v>
      </c>
      <c r="P181" t="s">
        <v>214</v>
      </c>
      <c r="Q181" s="3">
        <v>1</v>
      </c>
      <c r="R181">
        <v>1</v>
      </c>
      <c r="S181">
        <v>1</v>
      </c>
      <c r="T181" s="3">
        <v>1</v>
      </c>
      <c r="U181">
        <v>1</v>
      </c>
      <c r="V181">
        <v>1</v>
      </c>
      <c r="W181">
        <v>1</v>
      </c>
      <c r="X181">
        <v>1</v>
      </c>
      <c r="Y181" t="s">
        <v>35</v>
      </c>
      <c r="Z181" t="s">
        <v>35</v>
      </c>
      <c r="AA181" t="s">
        <v>35</v>
      </c>
      <c r="AB181" t="s">
        <v>35</v>
      </c>
      <c r="AC181" t="s">
        <v>35</v>
      </c>
      <c r="AD181" t="s">
        <v>35</v>
      </c>
      <c r="AE181" t="s">
        <v>35</v>
      </c>
      <c r="AF181" t="s">
        <v>35</v>
      </c>
      <c r="AG181" t="s">
        <v>35</v>
      </c>
      <c r="AH181" t="s">
        <v>35</v>
      </c>
      <c r="AI181" t="s">
        <v>35</v>
      </c>
      <c r="AJ181" t="s">
        <v>35</v>
      </c>
      <c r="AK181" t="s">
        <v>35</v>
      </c>
      <c r="AL181" t="s">
        <v>35</v>
      </c>
      <c r="AM181" t="s">
        <v>35</v>
      </c>
      <c r="AN181" t="s">
        <v>35</v>
      </c>
      <c r="AO181" t="s">
        <v>35</v>
      </c>
      <c r="AP181" t="s">
        <v>35</v>
      </c>
      <c r="AQ181" t="s">
        <v>35</v>
      </c>
      <c r="AR181" s="3" t="s">
        <v>35</v>
      </c>
      <c r="AS181" t="s">
        <v>35</v>
      </c>
      <c r="AT181" t="s">
        <v>35</v>
      </c>
      <c r="AU181" s="3" t="s">
        <v>832</v>
      </c>
      <c r="AV181">
        <v>1</v>
      </c>
      <c r="AW181" s="3" t="s">
        <v>50</v>
      </c>
      <c r="AX181" t="s">
        <v>35</v>
      </c>
      <c r="AY181" s="5">
        <v>0</v>
      </c>
      <c r="AZ181" s="6">
        <f t="shared" si="60"/>
        <v>1.25</v>
      </c>
      <c r="BA181" s="9" t="str">
        <f t="shared" si="61"/>
        <v>Minors</v>
      </c>
      <c r="BB181" s="9">
        <f t="shared" si="62"/>
        <v>1.25</v>
      </c>
      <c r="BC181" s="9" t="str">
        <f t="shared" si="63"/>
        <v>Minors</v>
      </c>
      <c r="BD181" s="9">
        <f t="shared" si="64"/>
        <v>1.25</v>
      </c>
      <c r="BE181" s="9" t="str">
        <f t="shared" si="65"/>
        <v>Minors</v>
      </c>
      <c r="BF181" s="77">
        <f t="shared" si="66"/>
        <v>1</v>
      </c>
      <c r="BG181" s="76">
        <f t="shared" si="67"/>
        <v>0</v>
      </c>
      <c r="BH181" s="339" t="str">
        <f t="shared" si="68"/>
        <v/>
      </c>
      <c r="BI181" s="340" t="e">
        <f>IF(Q181="-","-",VLOOKUP($A181,KALPit!$A$10:$AY$1193,BI$9,FALSE)-Q181)</f>
        <v>#N/A</v>
      </c>
      <c r="BJ181" s="340" t="e">
        <f>IF(R181="-","-",VLOOKUP($A181,KALPit!$A$10:$AY$1193,BJ$9,FALSE)-R181)</f>
        <v>#N/A</v>
      </c>
      <c r="BK181" s="340" t="e">
        <f>IF(S181="-","-",VLOOKUP($A181,KALPit!$A$10:$AY$1193,BK$9,FALSE)-S181)</f>
        <v>#N/A</v>
      </c>
      <c r="BL181" s="340" t="e">
        <f>IF(T181="-","-",VLOOKUP($A181,KALPit!$A$10:$AY$1193,BL$9,FALSE)-T181)</f>
        <v>#N/A</v>
      </c>
      <c r="BM181" s="340" t="e">
        <f>IF(U181="-","-",VLOOKUP($A181,KALPit!$A$10:$AY$1193,BM$9,FALSE)-U181)</f>
        <v>#N/A</v>
      </c>
      <c r="BN181" s="340" t="e">
        <f>IF(V181="-","-",VLOOKUP($A181,KALPit!$A$10:$AY$1193,BN$9,FALSE)-V181)</f>
        <v>#N/A</v>
      </c>
      <c r="BO181" s="340" t="e">
        <f>IF(W181="-","-",VLOOKUP($A181,KALPit!$A$10:$AY$1193,BO$9,FALSE)-W181)</f>
        <v>#N/A</v>
      </c>
      <c r="BP181" s="340" t="e">
        <f>IF(X181="-","-",VLOOKUP($A181,KALPit!$A$10:$AY$1193,BP$9,FALSE)-X181)</f>
        <v>#N/A</v>
      </c>
      <c r="BQ181" s="340" t="str">
        <f>IF(Y181="-","-",VLOOKUP($A181,KALPit!$A$10:$AY$1193,BQ$9,FALSE)-Y181)</f>
        <v>-</v>
      </c>
      <c r="BR181" s="340" t="str">
        <f>IF(Z181="-","-",VLOOKUP($A181,KALPit!$A$10:$AY$1193,BR$9,FALSE)-Z181)</f>
        <v>-</v>
      </c>
      <c r="BS181" s="340" t="str">
        <f>IF(AA181="-","-",VLOOKUP($A181,KALPit!$A$10:$AY$1193,BS$9,FALSE)-AA181)</f>
        <v>-</v>
      </c>
      <c r="BT181" s="340" t="str">
        <f>IF(AB181="-","-",VLOOKUP($A181,KALPit!$A$10:$AY$1193,BT$9,FALSE)-AB181)</f>
        <v>-</v>
      </c>
      <c r="BU181" s="340" t="str">
        <f>IF(AC181="-","-",VLOOKUP($A181,KALPit!$A$10:$AY$1193,BU$9,FALSE)-AC181)</f>
        <v>-</v>
      </c>
      <c r="BV181" s="340" t="str">
        <f>IF(AD181="-","-",VLOOKUP($A181,KALPit!$A$10:$AY$1193,BV$9,FALSE)-AD181)</f>
        <v>-</v>
      </c>
      <c r="BW181" s="340" t="str">
        <f>IF(AE181="-","-",VLOOKUP($A181,KALPit!$A$10:$AY$1193,BW$9,FALSE)-AE181)</f>
        <v>-</v>
      </c>
      <c r="BX181" s="340" t="str">
        <f>IF(AF181="-","-",VLOOKUP($A181,KALPit!$A$10:$AY$1193,BX$9,FALSE)-AF181)</f>
        <v>-</v>
      </c>
      <c r="BY181" s="340" t="str">
        <f>IF(AG181="-","-",VLOOKUP($A181,KALPit!$A$10:$AY$1193,BY$9,FALSE)-AG181)</f>
        <v>-</v>
      </c>
      <c r="BZ181" s="340" t="str">
        <f>IF(AH181="-","-",VLOOKUP($A181,KALPit!$A$10:$AY$1193,BZ$9,FALSE)-AH181)</f>
        <v>-</v>
      </c>
      <c r="CA181" s="340" t="str">
        <f>IF(AI181="-","-",VLOOKUP($A181,KALPit!$A$10:$AY$1193,CA$9,FALSE)-AI181)</f>
        <v>-</v>
      </c>
      <c r="CB181" s="340" t="str">
        <f>IF(AJ181="-","-",VLOOKUP($A181,KALPit!$A$10:$AY$1193,CB$9,FALSE)-AJ181)</f>
        <v>-</v>
      </c>
      <c r="CC181" s="340" t="str">
        <f>IF(AK181="-","-",VLOOKUP($A181,KALPit!$A$10:$AY$1193,CC$9,FALSE)-AK181)</f>
        <v>-</v>
      </c>
      <c r="CD181" s="340" t="str">
        <f>IF(AL181="-","-",VLOOKUP($A181,KALPit!$A$10:$AY$1193,CD$9,FALSE)-AL181)</f>
        <v>-</v>
      </c>
      <c r="CE181" s="340" t="str">
        <f>IF(AM181="-","-",VLOOKUP($A181,KALPit!$A$10:$AY$1193,CE$9,FALSE)-AM181)</f>
        <v>-</v>
      </c>
      <c r="CF181" s="340" t="str">
        <f>IF(AN181="-","-",VLOOKUP($A181,KALPit!$A$10:$AY$1193,CF$9,FALSE)-AN181)</f>
        <v>-</v>
      </c>
      <c r="CG181" s="340" t="str">
        <f>IF(AO181="-","-",VLOOKUP($A181,KALPit!$A$10:$AY$1193,CG$9,FALSE)-AO181)</f>
        <v>-</v>
      </c>
      <c r="CH181" s="340" t="str">
        <f>IF(AP181="-","-",VLOOKUP($A181,KALPit!$A$10:$AY$1193,CH$9,FALSE)-AP181)</f>
        <v>-</v>
      </c>
      <c r="CI181" s="340" t="str">
        <f>IF(AQ181="-","-",VLOOKUP($A181,KALPit!$A$10:$AY$1193,CI$9,FALSE)-AQ181)</f>
        <v>-</v>
      </c>
      <c r="CJ181" s="340" t="str">
        <f>IF(AR181="-","-",VLOOKUP($A181,KALPit!$A$10:$AY$1193,CJ$9,FALSE)-AR181)</f>
        <v>-</v>
      </c>
      <c r="CK181" s="340" t="str">
        <f>IF(AS181="-","-",VLOOKUP($A181,KALPit!$A$10:$AY$1193,CK$9,FALSE)-AS181)</f>
        <v>-</v>
      </c>
      <c r="CL181" s="340" t="str">
        <f>IF(AT181="-","-",VLOOKUP($A181,KALPit!$A$10:$AY$1193,CL$9,FALSE)-AT181)</f>
        <v>-</v>
      </c>
      <c r="CM181" s="339" t="e">
        <f t="shared" si="69"/>
        <v>#N/A</v>
      </c>
    </row>
    <row r="182" spans="1:91" x14ac:dyDescent="0.25">
      <c r="A182" s="339" t="str">
        <f t="shared" si="58"/>
        <v>Millard Shields</v>
      </c>
      <c r="B182" s="339"/>
      <c r="C182" s="339"/>
      <c r="D182" s="339" t="str">
        <f t="shared" si="59"/>
        <v>K</v>
      </c>
      <c r="E182" t="s">
        <v>86</v>
      </c>
      <c r="F182" t="s">
        <v>710</v>
      </c>
      <c r="G182" s="339" t="s">
        <v>711</v>
      </c>
      <c r="H182" t="s">
        <v>528</v>
      </c>
      <c r="I182" t="s">
        <v>198</v>
      </c>
      <c r="J182" s="3">
        <v>24</v>
      </c>
      <c r="K182" t="s">
        <v>93</v>
      </c>
      <c r="L182" t="s">
        <v>94</v>
      </c>
      <c r="M182" t="s">
        <v>40</v>
      </c>
      <c r="N182" s="3" t="s">
        <v>36</v>
      </c>
      <c r="O182" t="s">
        <v>214</v>
      </c>
      <c r="P182" t="s">
        <v>215</v>
      </c>
      <c r="Q182" s="3">
        <v>1</v>
      </c>
      <c r="R182">
        <v>1</v>
      </c>
      <c r="S182">
        <v>1</v>
      </c>
      <c r="T182" s="3">
        <v>1</v>
      </c>
      <c r="U182">
        <v>1</v>
      </c>
      <c r="V182">
        <v>2</v>
      </c>
      <c r="W182">
        <v>1</v>
      </c>
      <c r="X182">
        <v>2</v>
      </c>
      <c r="Y182" t="s">
        <v>35</v>
      </c>
      <c r="Z182" t="s">
        <v>35</v>
      </c>
      <c r="AA182" t="s">
        <v>35</v>
      </c>
      <c r="AB182" t="s">
        <v>35</v>
      </c>
      <c r="AC182" t="s">
        <v>35</v>
      </c>
      <c r="AD182" t="s">
        <v>35</v>
      </c>
      <c r="AE182" t="s">
        <v>35</v>
      </c>
      <c r="AF182" t="s">
        <v>35</v>
      </c>
      <c r="AG182" t="s">
        <v>35</v>
      </c>
      <c r="AH182" t="s">
        <v>35</v>
      </c>
      <c r="AI182" t="s">
        <v>35</v>
      </c>
      <c r="AJ182" t="s">
        <v>35</v>
      </c>
      <c r="AK182" t="s">
        <v>35</v>
      </c>
      <c r="AL182" t="s">
        <v>35</v>
      </c>
      <c r="AM182" t="s">
        <v>35</v>
      </c>
      <c r="AN182" t="s">
        <v>35</v>
      </c>
      <c r="AO182" t="s">
        <v>35</v>
      </c>
      <c r="AP182" t="s">
        <v>35</v>
      </c>
      <c r="AQ182" t="s">
        <v>35</v>
      </c>
      <c r="AR182" s="3" t="s">
        <v>35</v>
      </c>
      <c r="AS182" t="s">
        <v>35</v>
      </c>
      <c r="AT182" t="s">
        <v>35</v>
      </c>
      <c r="AU182" s="3" t="s">
        <v>832</v>
      </c>
      <c r="AV182">
        <v>1</v>
      </c>
      <c r="AW182" s="3" t="s">
        <v>455</v>
      </c>
      <c r="AX182" t="s">
        <v>35</v>
      </c>
      <c r="AY182" s="5">
        <v>0</v>
      </c>
      <c r="AZ182" s="6">
        <f t="shared" si="60"/>
        <v>1.25</v>
      </c>
      <c r="BA182" s="9" t="str">
        <f t="shared" si="61"/>
        <v>Minors</v>
      </c>
      <c r="BB182" s="9">
        <f t="shared" si="62"/>
        <v>1.5833333333333333</v>
      </c>
      <c r="BC182" s="9" t="str">
        <f t="shared" si="63"/>
        <v>Minors</v>
      </c>
      <c r="BD182" s="9">
        <f t="shared" si="64"/>
        <v>1.5833333333333333</v>
      </c>
      <c r="BE182" s="9" t="str">
        <f t="shared" si="65"/>
        <v>Minors</v>
      </c>
      <c r="BF182" s="77">
        <f t="shared" si="66"/>
        <v>1</v>
      </c>
      <c r="BG182" s="76">
        <f t="shared" si="67"/>
        <v>0</v>
      </c>
      <c r="BH182" s="339" t="str">
        <f t="shared" si="68"/>
        <v/>
      </c>
      <c r="BI182" s="340" t="e">
        <f>IF(Q182="-","-",VLOOKUP($A182,KALPit!$A$10:$AY$1193,BI$9,FALSE)-Q182)</f>
        <v>#N/A</v>
      </c>
      <c r="BJ182" s="340" t="e">
        <f>IF(R182="-","-",VLOOKUP($A182,KALPit!$A$10:$AY$1193,BJ$9,FALSE)-R182)</f>
        <v>#N/A</v>
      </c>
      <c r="BK182" s="340" t="e">
        <f>IF(S182="-","-",VLOOKUP($A182,KALPit!$A$10:$AY$1193,BK$9,FALSE)-S182)</f>
        <v>#N/A</v>
      </c>
      <c r="BL182" s="340" t="e">
        <f>IF(T182="-","-",VLOOKUP($A182,KALPit!$A$10:$AY$1193,BL$9,FALSE)-T182)</f>
        <v>#N/A</v>
      </c>
      <c r="BM182" s="340" t="e">
        <f>IF(U182="-","-",VLOOKUP($A182,KALPit!$A$10:$AY$1193,BM$9,FALSE)-U182)</f>
        <v>#N/A</v>
      </c>
      <c r="BN182" s="340" t="e">
        <f>IF(V182="-","-",VLOOKUP($A182,KALPit!$A$10:$AY$1193,BN$9,FALSE)-V182)</f>
        <v>#N/A</v>
      </c>
      <c r="BO182" s="340" t="e">
        <f>IF(W182="-","-",VLOOKUP($A182,KALPit!$A$10:$AY$1193,BO$9,FALSE)-W182)</f>
        <v>#N/A</v>
      </c>
      <c r="BP182" s="340" t="e">
        <f>IF(X182="-","-",VLOOKUP($A182,KALPit!$A$10:$AY$1193,BP$9,FALSE)-X182)</f>
        <v>#N/A</v>
      </c>
      <c r="BQ182" s="340" t="str">
        <f>IF(Y182="-","-",VLOOKUP($A182,KALPit!$A$10:$AY$1193,BQ$9,FALSE)-Y182)</f>
        <v>-</v>
      </c>
      <c r="BR182" s="340" t="str">
        <f>IF(Z182="-","-",VLOOKUP($A182,KALPit!$A$10:$AY$1193,BR$9,FALSE)-Z182)</f>
        <v>-</v>
      </c>
      <c r="BS182" s="340" t="str">
        <f>IF(AA182="-","-",VLOOKUP($A182,KALPit!$A$10:$AY$1193,BS$9,FALSE)-AA182)</f>
        <v>-</v>
      </c>
      <c r="BT182" s="340" t="str">
        <f>IF(AB182="-","-",VLOOKUP($A182,KALPit!$A$10:$AY$1193,BT$9,FALSE)-AB182)</f>
        <v>-</v>
      </c>
      <c r="BU182" s="340" t="str">
        <f>IF(AC182="-","-",VLOOKUP($A182,KALPit!$A$10:$AY$1193,BU$9,FALSE)-AC182)</f>
        <v>-</v>
      </c>
      <c r="BV182" s="340" t="str">
        <f>IF(AD182="-","-",VLOOKUP($A182,KALPit!$A$10:$AY$1193,BV$9,FALSE)-AD182)</f>
        <v>-</v>
      </c>
      <c r="BW182" s="340" t="str">
        <f>IF(AE182="-","-",VLOOKUP($A182,KALPit!$A$10:$AY$1193,BW$9,FALSE)-AE182)</f>
        <v>-</v>
      </c>
      <c r="BX182" s="340" t="str">
        <f>IF(AF182="-","-",VLOOKUP($A182,KALPit!$A$10:$AY$1193,BX$9,FALSE)-AF182)</f>
        <v>-</v>
      </c>
      <c r="BY182" s="340" t="str">
        <f>IF(AG182="-","-",VLOOKUP($A182,KALPit!$A$10:$AY$1193,BY$9,FALSE)-AG182)</f>
        <v>-</v>
      </c>
      <c r="BZ182" s="340" t="str">
        <f>IF(AH182="-","-",VLOOKUP($A182,KALPit!$A$10:$AY$1193,BZ$9,FALSE)-AH182)</f>
        <v>-</v>
      </c>
      <c r="CA182" s="340" t="str">
        <f>IF(AI182="-","-",VLOOKUP($A182,KALPit!$A$10:$AY$1193,CA$9,FALSE)-AI182)</f>
        <v>-</v>
      </c>
      <c r="CB182" s="340" t="str">
        <f>IF(AJ182="-","-",VLOOKUP($A182,KALPit!$A$10:$AY$1193,CB$9,FALSE)-AJ182)</f>
        <v>-</v>
      </c>
      <c r="CC182" s="340" t="str">
        <f>IF(AK182="-","-",VLOOKUP($A182,KALPit!$A$10:$AY$1193,CC$9,FALSE)-AK182)</f>
        <v>-</v>
      </c>
      <c r="CD182" s="340" t="str">
        <f>IF(AL182="-","-",VLOOKUP($A182,KALPit!$A$10:$AY$1193,CD$9,FALSE)-AL182)</f>
        <v>-</v>
      </c>
      <c r="CE182" s="340" t="str">
        <f>IF(AM182="-","-",VLOOKUP($A182,KALPit!$A$10:$AY$1193,CE$9,FALSE)-AM182)</f>
        <v>-</v>
      </c>
      <c r="CF182" s="340" t="str">
        <f>IF(AN182="-","-",VLOOKUP($A182,KALPit!$A$10:$AY$1193,CF$9,FALSE)-AN182)</f>
        <v>-</v>
      </c>
      <c r="CG182" s="340" t="str">
        <f>IF(AO182="-","-",VLOOKUP($A182,KALPit!$A$10:$AY$1193,CG$9,FALSE)-AO182)</f>
        <v>-</v>
      </c>
      <c r="CH182" s="340" t="str">
        <f>IF(AP182="-","-",VLOOKUP($A182,KALPit!$A$10:$AY$1193,CH$9,FALSE)-AP182)</f>
        <v>-</v>
      </c>
      <c r="CI182" s="340" t="str">
        <f>IF(AQ182="-","-",VLOOKUP($A182,KALPit!$A$10:$AY$1193,CI$9,FALSE)-AQ182)</f>
        <v>-</v>
      </c>
      <c r="CJ182" s="340" t="str">
        <f>IF(AR182="-","-",VLOOKUP($A182,KALPit!$A$10:$AY$1193,CJ$9,FALSE)-AR182)</f>
        <v>-</v>
      </c>
      <c r="CK182" s="340" t="str">
        <f>IF(AS182="-","-",VLOOKUP($A182,KALPit!$A$10:$AY$1193,CK$9,FALSE)-AS182)</f>
        <v>-</v>
      </c>
      <c r="CL182" s="340" t="str">
        <f>IF(AT182="-","-",VLOOKUP($A182,KALPit!$A$10:$AY$1193,CL$9,FALSE)-AT182)</f>
        <v>-</v>
      </c>
      <c r="CM182" s="339" t="e">
        <f t="shared" si="69"/>
        <v>#N/A</v>
      </c>
    </row>
    <row r="183" spans="1:91" x14ac:dyDescent="0.25">
      <c r="A183" s="339" t="str">
        <f t="shared" si="58"/>
        <v>Yoshifumi Shimizu</v>
      </c>
      <c r="B183" s="339"/>
      <c r="C183" s="339"/>
      <c r="D183" s="339" t="str">
        <f t="shared" si="59"/>
        <v>K</v>
      </c>
      <c r="E183" t="s">
        <v>87</v>
      </c>
      <c r="F183" t="s">
        <v>712</v>
      </c>
      <c r="G183" s="339" t="s">
        <v>713</v>
      </c>
      <c r="H183" t="s">
        <v>533</v>
      </c>
      <c r="I183" t="s">
        <v>199</v>
      </c>
      <c r="J183" s="3">
        <v>24</v>
      </c>
      <c r="K183" t="s">
        <v>93</v>
      </c>
      <c r="L183" t="s">
        <v>94</v>
      </c>
      <c r="M183" t="s">
        <v>40</v>
      </c>
      <c r="N183" s="3" t="s">
        <v>36</v>
      </c>
      <c r="O183" t="s">
        <v>214</v>
      </c>
      <c r="P183" t="s">
        <v>214</v>
      </c>
      <c r="Q183" s="3">
        <v>1</v>
      </c>
      <c r="R183">
        <v>1</v>
      </c>
      <c r="S183">
        <v>1</v>
      </c>
      <c r="T183" s="3">
        <v>1</v>
      </c>
      <c r="U183">
        <v>1</v>
      </c>
      <c r="V183">
        <v>1</v>
      </c>
      <c r="W183">
        <v>1</v>
      </c>
      <c r="X183">
        <v>1</v>
      </c>
      <c r="Y183" t="s">
        <v>35</v>
      </c>
      <c r="Z183" t="s">
        <v>35</v>
      </c>
      <c r="AA183" t="s">
        <v>35</v>
      </c>
      <c r="AB183" t="s">
        <v>35</v>
      </c>
      <c r="AC183" t="s">
        <v>35</v>
      </c>
      <c r="AD183" t="s">
        <v>35</v>
      </c>
      <c r="AE183" t="s">
        <v>35</v>
      </c>
      <c r="AF183" t="s">
        <v>35</v>
      </c>
      <c r="AG183" t="s">
        <v>35</v>
      </c>
      <c r="AH183" t="s">
        <v>35</v>
      </c>
      <c r="AI183" t="s">
        <v>35</v>
      </c>
      <c r="AJ183" t="s">
        <v>35</v>
      </c>
      <c r="AK183" t="s">
        <v>35</v>
      </c>
      <c r="AL183" t="s">
        <v>35</v>
      </c>
      <c r="AM183" t="s">
        <v>35</v>
      </c>
      <c r="AN183" t="s">
        <v>35</v>
      </c>
      <c r="AO183" t="s">
        <v>35</v>
      </c>
      <c r="AP183" t="s">
        <v>35</v>
      </c>
      <c r="AQ183" t="s">
        <v>35</v>
      </c>
      <c r="AR183" s="3" t="s">
        <v>35</v>
      </c>
      <c r="AS183" t="s">
        <v>35</v>
      </c>
      <c r="AT183" t="s">
        <v>35</v>
      </c>
      <c r="AU183" s="3" t="s">
        <v>832</v>
      </c>
      <c r="AV183">
        <v>1</v>
      </c>
      <c r="AW183" s="3" t="s">
        <v>50</v>
      </c>
      <c r="AX183" t="s">
        <v>35</v>
      </c>
      <c r="AY183" s="5" t="s">
        <v>38</v>
      </c>
      <c r="AZ183" s="6">
        <f t="shared" si="60"/>
        <v>1.25</v>
      </c>
      <c r="BA183" s="9" t="str">
        <f t="shared" si="61"/>
        <v>Minors</v>
      </c>
      <c r="BB183" s="9">
        <f t="shared" si="62"/>
        <v>1.25</v>
      </c>
      <c r="BC183" s="9" t="str">
        <f t="shared" si="63"/>
        <v>Minors</v>
      </c>
      <c r="BD183" s="9">
        <f t="shared" si="64"/>
        <v>1.25</v>
      </c>
      <c r="BE183" s="9" t="str">
        <f t="shared" si="65"/>
        <v>Minors</v>
      </c>
      <c r="BF183" s="77">
        <f t="shared" si="66"/>
        <v>1</v>
      </c>
      <c r="BG183" s="76">
        <f t="shared" si="67"/>
        <v>0</v>
      </c>
      <c r="BH183" s="339" t="str">
        <f t="shared" si="68"/>
        <v/>
      </c>
      <c r="BI183" s="340" t="e">
        <f>IF(Q183="-","-",VLOOKUP($A183,KALPit!$A$10:$AY$1193,BI$9,FALSE)-Q183)</f>
        <v>#N/A</v>
      </c>
      <c r="BJ183" s="340" t="e">
        <f>IF(R183="-","-",VLOOKUP($A183,KALPit!$A$10:$AY$1193,BJ$9,FALSE)-R183)</f>
        <v>#N/A</v>
      </c>
      <c r="BK183" s="340" t="e">
        <f>IF(S183="-","-",VLOOKUP($A183,KALPit!$A$10:$AY$1193,BK$9,FALSE)-S183)</f>
        <v>#N/A</v>
      </c>
      <c r="BL183" s="340" t="e">
        <f>IF(T183="-","-",VLOOKUP($A183,KALPit!$A$10:$AY$1193,BL$9,FALSE)-T183)</f>
        <v>#N/A</v>
      </c>
      <c r="BM183" s="340" t="e">
        <f>IF(U183="-","-",VLOOKUP($A183,KALPit!$A$10:$AY$1193,BM$9,FALSE)-U183)</f>
        <v>#N/A</v>
      </c>
      <c r="BN183" s="340" t="e">
        <f>IF(V183="-","-",VLOOKUP($A183,KALPit!$A$10:$AY$1193,BN$9,FALSE)-V183)</f>
        <v>#N/A</v>
      </c>
      <c r="BO183" s="340" t="e">
        <f>IF(W183="-","-",VLOOKUP($A183,KALPit!$A$10:$AY$1193,BO$9,FALSE)-W183)</f>
        <v>#N/A</v>
      </c>
      <c r="BP183" s="340" t="e">
        <f>IF(X183="-","-",VLOOKUP($A183,KALPit!$A$10:$AY$1193,BP$9,FALSE)-X183)</f>
        <v>#N/A</v>
      </c>
      <c r="BQ183" s="340" t="str">
        <f>IF(Y183="-","-",VLOOKUP($A183,KALPit!$A$10:$AY$1193,BQ$9,FALSE)-Y183)</f>
        <v>-</v>
      </c>
      <c r="BR183" s="340" t="str">
        <f>IF(Z183="-","-",VLOOKUP($A183,KALPit!$A$10:$AY$1193,BR$9,FALSE)-Z183)</f>
        <v>-</v>
      </c>
      <c r="BS183" s="340" t="str">
        <f>IF(AA183="-","-",VLOOKUP($A183,KALPit!$A$10:$AY$1193,BS$9,FALSE)-AA183)</f>
        <v>-</v>
      </c>
      <c r="BT183" s="340" t="str">
        <f>IF(AB183="-","-",VLOOKUP($A183,KALPit!$A$10:$AY$1193,BT$9,FALSE)-AB183)</f>
        <v>-</v>
      </c>
      <c r="BU183" s="340" t="str">
        <f>IF(AC183="-","-",VLOOKUP($A183,KALPit!$A$10:$AY$1193,BU$9,FALSE)-AC183)</f>
        <v>-</v>
      </c>
      <c r="BV183" s="340" t="str">
        <f>IF(AD183="-","-",VLOOKUP($A183,KALPit!$A$10:$AY$1193,BV$9,FALSE)-AD183)</f>
        <v>-</v>
      </c>
      <c r="BW183" s="340" t="str">
        <f>IF(AE183="-","-",VLOOKUP($A183,KALPit!$A$10:$AY$1193,BW$9,FALSE)-AE183)</f>
        <v>-</v>
      </c>
      <c r="BX183" s="340" t="str">
        <f>IF(AF183="-","-",VLOOKUP($A183,KALPit!$A$10:$AY$1193,BX$9,FALSE)-AF183)</f>
        <v>-</v>
      </c>
      <c r="BY183" s="340" t="str">
        <f>IF(AG183="-","-",VLOOKUP($A183,KALPit!$A$10:$AY$1193,BY$9,FALSE)-AG183)</f>
        <v>-</v>
      </c>
      <c r="BZ183" s="340" t="str">
        <f>IF(AH183="-","-",VLOOKUP($A183,KALPit!$A$10:$AY$1193,BZ$9,FALSE)-AH183)</f>
        <v>-</v>
      </c>
      <c r="CA183" s="340" t="str">
        <f>IF(AI183="-","-",VLOOKUP($A183,KALPit!$A$10:$AY$1193,CA$9,FALSE)-AI183)</f>
        <v>-</v>
      </c>
      <c r="CB183" s="340" t="str">
        <f>IF(AJ183="-","-",VLOOKUP($A183,KALPit!$A$10:$AY$1193,CB$9,FALSE)-AJ183)</f>
        <v>-</v>
      </c>
      <c r="CC183" s="340" t="str">
        <f>IF(AK183="-","-",VLOOKUP($A183,KALPit!$A$10:$AY$1193,CC$9,FALSE)-AK183)</f>
        <v>-</v>
      </c>
      <c r="CD183" s="340" t="str">
        <f>IF(AL183="-","-",VLOOKUP($A183,KALPit!$A$10:$AY$1193,CD$9,FALSE)-AL183)</f>
        <v>-</v>
      </c>
      <c r="CE183" s="340" t="str">
        <f>IF(AM183="-","-",VLOOKUP($A183,KALPit!$A$10:$AY$1193,CE$9,FALSE)-AM183)</f>
        <v>-</v>
      </c>
      <c r="CF183" s="340" t="str">
        <f>IF(AN183="-","-",VLOOKUP($A183,KALPit!$A$10:$AY$1193,CF$9,FALSE)-AN183)</f>
        <v>-</v>
      </c>
      <c r="CG183" s="340" t="str">
        <f>IF(AO183="-","-",VLOOKUP($A183,KALPit!$A$10:$AY$1193,CG$9,FALSE)-AO183)</f>
        <v>-</v>
      </c>
      <c r="CH183" s="340" t="str">
        <f>IF(AP183="-","-",VLOOKUP($A183,KALPit!$A$10:$AY$1193,CH$9,FALSE)-AP183)</f>
        <v>-</v>
      </c>
      <c r="CI183" s="340" t="str">
        <f>IF(AQ183="-","-",VLOOKUP($A183,KALPit!$A$10:$AY$1193,CI$9,FALSE)-AQ183)</f>
        <v>-</v>
      </c>
      <c r="CJ183" s="340" t="str">
        <f>IF(AR183="-","-",VLOOKUP($A183,KALPit!$A$10:$AY$1193,CJ$9,FALSE)-AR183)</f>
        <v>-</v>
      </c>
      <c r="CK183" s="340" t="str">
        <f>IF(AS183="-","-",VLOOKUP($A183,KALPit!$A$10:$AY$1193,CK$9,FALSE)-AS183)</f>
        <v>-</v>
      </c>
      <c r="CL183" s="340" t="str">
        <f>IF(AT183="-","-",VLOOKUP($A183,KALPit!$A$10:$AY$1193,CL$9,FALSE)-AT183)</f>
        <v>-</v>
      </c>
      <c r="CM183" s="339" t="e">
        <f t="shared" si="69"/>
        <v>#N/A</v>
      </c>
    </row>
    <row r="184" spans="1:91" x14ac:dyDescent="0.25">
      <c r="A184" s="339" t="str">
        <f t="shared" si="58"/>
        <v>Je-myung So</v>
      </c>
      <c r="B184" s="339"/>
      <c r="C184" s="339"/>
      <c r="D184" s="339" t="str">
        <f t="shared" si="59"/>
        <v>K</v>
      </c>
      <c r="E184" t="s">
        <v>86</v>
      </c>
      <c r="F184" t="s">
        <v>714</v>
      </c>
      <c r="G184" s="339" t="s">
        <v>715</v>
      </c>
      <c r="H184" t="s">
        <v>553</v>
      </c>
      <c r="I184" t="s">
        <v>200</v>
      </c>
      <c r="J184" s="3">
        <v>22</v>
      </c>
      <c r="K184" t="s">
        <v>94</v>
      </c>
      <c r="L184" t="s">
        <v>94</v>
      </c>
      <c r="M184" t="s">
        <v>40</v>
      </c>
      <c r="N184" s="3" t="s">
        <v>40</v>
      </c>
      <c r="O184" t="s">
        <v>215</v>
      </c>
      <c r="P184" t="s">
        <v>214</v>
      </c>
      <c r="Q184" s="3">
        <v>1</v>
      </c>
      <c r="R184">
        <v>1</v>
      </c>
      <c r="S184">
        <v>1</v>
      </c>
      <c r="T184" s="3">
        <v>1</v>
      </c>
      <c r="U184">
        <v>1</v>
      </c>
      <c r="V184">
        <v>1</v>
      </c>
      <c r="W184">
        <v>1</v>
      </c>
      <c r="X184">
        <v>1</v>
      </c>
      <c r="Y184" t="s">
        <v>35</v>
      </c>
      <c r="Z184" t="s">
        <v>35</v>
      </c>
      <c r="AA184" t="s">
        <v>35</v>
      </c>
      <c r="AB184" t="s">
        <v>35</v>
      </c>
      <c r="AC184" t="s">
        <v>35</v>
      </c>
      <c r="AD184" t="s">
        <v>35</v>
      </c>
      <c r="AE184" t="s">
        <v>35</v>
      </c>
      <c r="AF184" t="s">
        <v>35</v>
      </c>
      <c r="AG184" t="s">
        <v>35</v>
      </c>
      <c r="AH184" t="s">
        <v>35</v>
      </c>
      <c r="AI184" t="s">
        <v>35</v>
      </c>
      <c r="AJ184" t="s">
        <v>35</v>
      </c>
      <c r="AK184" t="s">
        <v>35</v>
      </c>
      <c r="AL184" t="s">
        <v>35</v>
      </c>
      <c r="AM184" t="s">
        <v>35</v>
      </c>
      <c r="AN184" t="s">
        <v>35</v>
      </c>
      <c r="AO184" t="s">
        <v>35</v>
      </c>
      <c r="AP184" t="s">
        <v>35</v>
      </c>
      <c r="AQ184" t="s">
        <v>35</v>
      </c>
      <c r="AR184" s="3" t="s">
        <v>35</v>
      </c>
      <c r="AS184" t="s">
        <v>35</v>
      </c>
      <c r="AT184" t="s">
        <v>35</v>
      </c>
      <c r="AU184" s="3" t="s">
        <v>832</v>
      </c>
      <c r="AV184">
        <v>1</v>
      </c>
      <c r="AW184" s="3" t="s">
        <v>455</v>
      </c>
      <c r="AX184" t="s">
        <v>35</v>
      </c>
      <c r="AY184" s="5" t="s">
        <v>38</v>
      </c>
      <c r="AZ184" s="6">
        <f t="shared" si="60"/>
        <v>1.25</v>
      </c>
      <c r="BA184" s="9" t="str">
        <f t="shared" si="61"/>
        <v>Minors</v>
      </c>
      <c r="BB184" s="9">
        <f t="shared" si="62"/>
        <v>1.25</v>
      </c>
      <c r="BC184" s="9" t="str">
        <f t="shared" si="63"/>
        <v>Minors</v>
      </c>
      <c r="BD184" s="9">
        <f t="shared" si="64"/>
        <v>1.25</v>
      </c>
      <c r="BE184" s="9" t="str">
        <f t="shared" si="65"/>
        <v>Minors</v>
      </c>
      <c r="BF184" s="77">
        <f t="shared" si="66"/>
        <v>1</v>
      </c>
      <c r="BG184" s="76">
        <f t="shared" si="67"/>
        <v>0</v>
      </c>
      <c r="BH184" s="339" t="str">
        <f t="shared" si="68"/>
        <v/>
      </c>
      <c r="BI184" s="340" t="e">
        <f>IF(Q184="-","-",VLOOKUP($A184,KALPit!$A$10:$AY$1193,BI$9,FALSE)-Q184)</f>
        <v>#N/A</v>
      </c>
      <c r="BJ184" s="340" t="e">
        <f>IF(R184="-","-",VLOOKUP($A184,KALPit!$A$10:$AY$1193,BJ$9,FALSE)-R184)</f>
        <v>#N/A</v>
      </c>
      <c r="BK184" s="340" t="e">
        <f>IF(S184="-","-",VLOOKUP($A184,KALPit!$A$10:$AY$1193,BK$9,FALSE)-S184)</f>
        <v>#N/A</v>
      </c>
      <c r="BL184" s="340" t="e">
        <f>IF(T184="-","-",VLOOKUP($A184,KALPit!$A$10:$AY$1193,BL$9,FALSE)-T184)</f>
        <v>#N/A</v>
      </c>
      <c r="BM184" s="340" t="e">
        <f>IF(U184="-","-",VLOOKUP($A184,KALPit!$A$10:$AY$1193,BM$9,FALSE)-U184)</f>
        <v>#N/A</v>
      </c>
      <c r="BN184" s="340" t="e">
        <f>IF(V184="-","-",VLOOKUP($A184,KALPit!$A$10:$AY$1193,BN$9,FALSE)-V184)</f>
        <v>#N/A</v>
      </c>
      <c r="BO184" s="340" t="e">
        <f>IF(W184="-","-",VLOOKUP($A184,KALPit!$A$10:$AY$1193,BO$9,FALSE)-W184)</f>
        <v>#N/A</v>
      </c>
      <c r="BP184" s="340" t="e">
        <f>IF(X184="-","-",VLOOKUP($A184,KALPit!$A$10:$AY$1193,BP$9,FALSE)-X184)</f>
        <v>#N/A</v>
      </c>
      <c r="BQ184" s="340" t="str">
        <f>IF(Y184="-","-",VLOOKUP($A184,KALPit!$A$10:$AY$1193,BQ$9,FALSE)-Y184)</f>
        <v>-</v>
      </c>
      <c r="BR184" s="340" t="str">
        <f>IF(Z184="-","-",VLOOKUP($A184,KALPit!$A$10:$AY$1193,BR$9,FALSE)-Z184)</f>
        <v>-</v>
      </c>
      <c r="BS184" s="340" t="str">
        <f>IF(AA184="-","-",VLOOKUP($A184,KALPit!$A$10:$AY$1193,BS$9,FALSE)-AA184)</f>
        <v>-</v>
      </c>
      <c r="BT184" s="340" t="str">
        <f>IF(AB184="-","-",VLOOKUP($A184,KALPit!$A$10:$AY$1193,BT$9,FALSE)-AB184)</f>
        <v>-</v>
      </c>
      <c r="BU184" s="340" t="str">
        <f>IF(AC184="-","-",VLOOKUP($A184,KALPit!$A$10:$AY$1193,BU$9,FALSE)-AC184)</f>
        <v>-</v>
      </c>
      <c r="BV184" s="340" t="str">
        <f>IF(AD184="-","-",VLOOKUP($A184,KALPit!$A$10:$AY$1193,BV$9,FALSE)-AD184)</f>
        <v>-</v>
      </c>
      <c r="BW184" s="340" t="str">
        <f>IF(AE184="-","-",VLOOKUP($A184,KALPit!$A$10:$AY$1193,BW$9,FALSE)-AE184)</f>
        <v>-</v>
      </c>
      <c r="BX184" s="340" t="str">
        <f>IF(AF184="-","-",VLOOKUP($A184,KALPit!$A$10:$AY$1193,BX$9,FALSE)-AF184)</f>
        <v>-</v>
      </c>
      <c r="BY184" s="340" t="str">
        <f>IF(AG184="-","-",VLOOKUP($A184,KALPit!$A$10:$AY$1193,BY$9,FALSE)-AG184)</f>
        <v>-</v>
      </c>
      <c r="BZ184" s="340" t="str">
        <f>IF(AH184="-","-",VLOOKUP($A184,KALPit!$A$10:$AY$1193,BZ$9,FALSE)-AH184)</f>
        <v>-</v>
      </c>
      <c r="CA184" s="340" t="str">
        <f>IF(AI184="-","-",VLOOKUP($A184,KALPit!$A$10:$AY$1193,CA$9,FALSE)-AI184)</f>
        <v>-</v>
      </c>
      <c r="CB184" s="340" t="str">
        <f>IF(AJ184="-","-",VLOOKUP($A184,KALPit!$A$10:$AY$1193,CB$9,FALSE)-AJ184)</f>
        <v>-</v>
      </c>
      <c r="CC184" s="340" t="str">
        <f>IF(AK184="-","-",VLOOKUP($A184,KALPit!$A$10:$AY$1193,CC$9,FALSE)-AK184)</f>
        <v>-</v>
      </c>
      <c r="CD184" s="340" t="str">
        <f>IF(AL184="-","-",VLOOKUP($A184,KALPit!$A$10:$AY$1193,CD$9,FALSE)-AL184)</f>
        <v>-</v>
      </c>
      <c r="CE184" s="340" t="str">
        <f>IF(AM184="-","-",VLOOKUP($A184,KALPit!$A$10:$AY$1193,CE$9,FALSE)-AM184)</f>
        <v>-</v>
      </c>
      <c r="CF184" s="340" t="str">
        <f>IF(AN184="-","-",VLOOKUP($A184,KALPit!$A$10:$AY$1193,CF$9,FALSE)-AN184)</f>
        <v>-</v>
      </c>
      <c r="CG184" s="340" t="str">
        <f>IF(AO184="-","-",VLOOKUP($A184,KALPit!$A$10:$AY$1193,CG$9,FALSE)-AO184)</f>
        <v>-</v>
      </c>
      <c r="CH184" s="340" t="str">
        <f>IF(AP184="-","-",VLOOKUP($A184,KALPit!$A$10:$AY$1193,CH$9,FALSE)-AP184)</f>
        <v>-</v>
      </c>
      <c r="CI184" s="340" t="str">
        <f>IF(AQ184="-","-",VLOOKUP($A184,KALPit!$A$10:$AY$1193,CI$9,FALSE)-AQ184)</f>
        <v>-</v>
      </c>
      <c r="CJ184" s="340" t="str">
        <f>IF(AR184="-","-",VLOOKUP($A184,KALPit!$A$10:$AY$1193,CJ$9,FALSE)-AR184)</f>
        <v>-</v>
      </c>
      <c r="CK184" s="340" t="str">
        <f>IF(AS184="-","-",VLOOKUP($A184,KALPit!$A$10:$AY$1193,CK$9,FALSE)-AS184)</f>
        <v>-</v>
      </c>
      <c r="CL184" s="340" t="str">
        <f>IF(AT184="-","-",VLOOKUP($A184,KALPit!$A$10:$AY$1193,CL$9,FALSE)-AT184)</f>
        <v>-</v>
      </c>
      <c r="CM184" s="339" t="e">
        <f t="shared" si="69"/>
        <v>#N/A</v>
      </c>
    </row>
    <row r="185" spans="1:91" x14ac:dyDescent="0.25">
      <c r="A185" s="339" t="str">
        <f t="shared" si="58"/>
        <v>Suk-joo Son</v>
      </c>
      <c r="B185" s="339"/>
      <c r="C185" s="339"/>
      <c r="D185" s="339" t="str">
        <f t="shared" si="59"/>
        <v>K</v>
      </c>
      <c r="E185" t="s">
        <v>87</v>
      </c>
      <c r="F185" t="s">
        <v>716</v>
      </c>
      <c r="G185" s="339" t="s">
        <v>717</v>
      </c>
      <c r="H185" t="s">
        <v>553</v>
      </c>
      <c r="I185" t="s">
        <v>200</v>
      </c>
      <c r="J185" s="3">
        <v>21</v>
      </c>
      <c r="K185" t="s">
        <v>94</v>
      </c>
      <c r="L185" t="s">
        <v>94</v>
      </c>
      <c r="M185" t="s">
        <v>40</v>
      </c>
      <c r="N185" s="3" t="s">
        <v>40</v>
      </c>
      <c r="O185" t="s">
        <v>214</v>
      </c>
      <c r="P185" t="s">
        <v>214</v>
      </c>
      <c r="Q185" s="3">
        <v>1</v>
      </c>
      <c r="R185">
        <v>1</v>
      </c>
      <c r="S185">
        <v>1</v>
      </c>
      <c r="T185" s="3">
        <v>1</v>
      </c>
      <c r="U185">
        <v>1</v>
      </c>
      <c r="V185">
        <v>1</v>
      </c>
      <c r="W185">
        <v>2</v>
      </c>
      <c r="X185">
        <v>2</v>
      </c>
      <c r="Y185" t="s">
        <v>35</v>
      </c>
      <c r="Z185" t="s">
        <v>35</v>
      </c>
      <c r="AA185" t="s">
        <v>35</v>
      </c>
      <c r="AB185" t="s">
        <v>35</v>
      </c>
      <c r="AC185" t="s">
        <v>35</v>
      </c>
      <c r="AD185" t="s">
        <v>35</v>
      </c>
      <c r="AE185" t="s">
        <v>35</v>
      </c>
      <c r="AF185" t="s">
        <v>35</v>
      </c>
      <c r="AG185" t="s">
        <v>35</v>
      </c>
      <c r="AH185" t="s">
        <v>35</v>
      </c>
      <c r="AI185" t="s">
        <v>35</v>
      </c>
      <c r="AJ185" t="s">
        <v>35</v>
      </c>
      <c r="AK185" t="s">
        <v>35</v>
      </c>
      <c r="AL185" t="s">
        <v>35</v>
      </c>
      <c r="AM185" t="s">
        <v>35</v>
      </c>
      <c r="AN185" t="s">
        <v>35</v>
      </c>
      <c r="AO185" t="s">
        <v>35</v>
      </c>
      <c r="AP185" t="s">
        <v>35</v>
      </c>
      <c r="AQ185" t="s">
        <v>35</v>
      </c>
      <c r="AR185" s="3" t="s">
        <v>35</v>
      </c>
      <c r="AS185" t="s">
        <v>35</v>
      </c>
      <c r="AT185" t="s">
        <v>35</v>
      </c>
      <c r="AU185" s="3" t="s">
        <v>833</v>
      </c>
      <c r="AV185">
        <v>1</v>
      </c>
      <c r="AW185" s="3" t="s">
        <v>455</v>
      </c>
      <c r="AX185" t="s">
        <v>35</v>
      </c>
      <c r="AY185" s="5">
        <v>0</v>
      </c>
      <c r="AZ185" s="6">
        <f t="shared" si="60"/>
        <v>1.25</v>
      </c>
      <c r="BA185" s="9" t="str">
        <f t="shared" si="61"/>
        <v>Minors</v>
      </c>
      <c r="BB185" s="9">
        <f t="shared" si="62"/>
        <v>1.25</v>
      </c>
      <c r="BC185" s="9" t="str">
        <f t="shared" si="63"/>
        <v>Minors</v>
      </c>
      <c r="BD185" s="9">
        <f t="shared" si="64"/>
        <v>1.25</v>
      </c>
      <c r="BE185" s="9" t="str">
        <f t="shared" si="65"/>
        <v>Minors</v>
      </c>
      <c r="BF185" s="77">
        <f t="shared" si="66"/>
        <v>1</v>
      </c>
      <c r="BG185" s="76">
        <f t="shared" si="67"/>
        <v>0</v>
      </c>
      <c r="BH185" s="339" t="str">
        <f t="shared" si="68"/>
        <v/>
      </c>
      <c r="BI185" s="340" t="e">
        <f>IF(Q185="-","-",VLOOKUP($A185,KALPit!$A$10:$AY$1193,BI$9,FALSE)-Q185)</f>
        <v>#N/A</v>
      </c>
      <c r="BJ185" s="340" t="e">
        <f>IF(R185="-","-",VLOOKUP($A185,KALPit!$A$10:$AY$1193,BJ$9,FALSE)-R185)</f>
        <v>#N/A</v>
      </c>
      <c r="BK185" s="340" t="e">
        <f>IF(S185="-","-",VLOOKUP($A185,KALPit!$A$10:$AY$1193,BK$9,FALSE)-S185)</f>
        <v>#N/A</v>
      </c>
      <c r="BL185" s="340" t="e">
        <f>IF(T185="-","-",VLOOKUP($A185,KALPit!$A$10:$AY$1193,BL$9,FALSE)-T185)</f>
        <v>#N/A</v>
      </c>
      <c r="BM185" s="340" t="e">
        <f>IF(U185="-","-",VLOOKUP($A185,KALPit!$A$10:$AY$1193,BM$9,FALSE)-U185)</f>
        <v>#N/A</v>
      </c>
      <c r="BN185" s="340" t="e">
        <f>IF(V185="-","-",VLOOKUP($A185,KALPit!$A$10:$AY$1193,BN$9,FALSE)-V185)</f>
        <v>#N/A</v>
      </c>
      <c r="BO185" s="340" t="e">
        <f>IF(W185="-","-",VLOOKUP($A185,KALPit!$A$10:$AY$1193,BO$9,FALSE)-W185)</f>
        <v>#N/A</v>
      </c>
      <c r="BP185" s="340" t="e">
        <f>IF(X185="-","-",VLOOKUP($A185,KALPit!$A$10:$AY$1193,BP$9,FALSE)-X185)</f>
        <v>#N/A</v>
      </c>
      <c r="BQ185" s="340" t="str">
        <f>IF(Y185="-","-",VLOOKUP($A185,KALPit!$A$10:$AY$1193,BQ$9,FALSE)-Y185)</f>
        <v>-</v>
      </c>
      <c r="BR185" s="340" t="str">
        <f>IF(Z185="-","-",VLOOKUP($A185,KALPit!$A$10:$AY$1193,BR$9,FALSE)-Z185)</f>
        <v>-</v>
      </c>
      <c r="BS185" s="340" t="str">
        <f>IF(AA185="-","-",VLOOKUP($A185,KALPit!$A$10:$AY$1193,BS$9,FALSE)-AA185)</f>
        <v>-</v>
      </c>
      <c r="BT185" s="340" t="str">
        <f>IF(AB185="-","-",VLOOKUP($A185,KALPit!$A$10:$AY$1193,BT$9,FALSE)-AB185)</f>
        <v>-</v>
      </c>
      <c r="BU185" s="340" t="str">
        <f>IF(AC185="-","-",VLOOKUP($A185,KALPit!$A$10:$AY$1193,BU$9,FALSE)-AC185)</f>
        <v>-</v>
      </c>
      <c r="BV185" s="340" t="str">
        <f>IF(AD185="-","-",VLOOKUP($A185,KALPit!$A$10:$AY$1193,BV$9,FALSE)-AD185)</f>
        <v>-</v>
      </c>
      <c r="BW185" s="340" t="str">
        <f>IF(AE185="-","-",VLOOKUP($A185,KALPit!$A$10:$AY$1193,BW$9,FALSE)-AE185)</f>
        <v>-</v>
      </c>
      <c r="BX185" s="340" t="str">
        <f>IF(AF185="-","-",VLOOKUP($A185,KALPit!$A$10:$AY$1193,BX$9,FALSE)-AF185)</f>
        <v>-</v>
      </c>
      <c r="BY185" s="340" t="str">
        <f>IF(AG185="-","-",VLOOKUP($A185,KALPit!$A$10:$AY$1193,BY$9,FALSE)-AG185)</f>
        <v>-</v>
      </c>
      <c r="BZ185" s="340" t="str">
        <f>IF(AH185="-","-",VLOOKUP($A185,KALPit!$A$10:$AY$1193,BZ$9,FALSE)-AH185)</f>
        <v>-</v>
      </c>
      <c r="CA185" s="340" t="str">
        <f>IF(AI185="-","-",VLOOKUP($A185,KALPit!$A$10:$AY$1193,CA$9,FALSE)-AI185)</f>
        <v>-</v>
      </c>
      <c r="CB185" s="340" t="str">
        <f>IF(AJ185="-","-",VLOOKUP($A185,KALPit!$A$10:$AY$1193,CB$9,FALSE)-AJ185)</f>
        <v>-</v>
      </c>
      <c r="CC185" s="340" t="str">
        <f>IF(AK185="-","-",VLOOKUP($A185,KALPit!$A$10:$AY$1193,CC$9,FALSE)-AK185)</f>
        <v>-</v>
      </c>
      <c r="CD185" s="340" t="str">
        <f>IF(AL185="-","-",VLOOKUP($A185,KALPit!$A$10:$AY$1193,CD$9,FALSE)-AL185)</f>
        <v>-</v>
      </c>
      <c r="CE185" s="340" t="str">
        <f>IF(AM185="-","-",VLOOKUP($A185,KALPit!$A$10:$AY$1193,CE$9,FALSE)-AM185)</f>
        <v>-</v>
      </c>
      <c r="CF185" s="340" t="str">
        <f>IF(AN185="-","-",VLOOKUP($A185,KALPit!$A$10:$AY$1193,CF$9,FALSE)-AN185)</f>
        <v>-</v>
      </c>
      <c r="CG185" s="340" t="str">
        <f>IF(AO185="-","-",VLOOKUP($A185,KALPit!$A$10:$AY$1193,CG$9,FALSE)-AO185)</f>
        <v>-</v>
      </c>
      <c r="CH185" s="340" t="str">
        <f>IF(AP185="-","-",VLOOKUP($A185,KALPit!$A$10:$AY$1193,CH$9,FALSE)-AP185)</f>
        <v>-</v>
      </c>
      <c r="CI185" s="340" t="str">
        <f>IF(AQ185="-","-",VLOOKUP($A185,KALPit!$A$10:$AY$1193,CI$9,FALSE)-AQ185)</f>
        <v>-</v>
      </c>
      <c r="CJ185" s="340" t="str">
        <f>IF(AR185="-","-",VLOOKUP($A185,KALPit!$A$10:$AY$1193,CJ$9,FALSE)-AR185)</f>
        <v>-</v>
      </c>
      <c r="CK185" s="340" t="str">
        <f>IF(AS185="-","-",VLOOKUP($A185,KALPit!$A$10:$AY$1193,CK$9,FALSE)-AS185)</f>
        <v>-</v>
      </c>
      <c r="CL185" s="340" t="str">
        <f>IF(AT185="-","-",VLOOKUP($A185,KALPit!$A$10:$AY$1193,CL$9,FALSE)-AT185)</f>
        <v>-</v>
      </c>
      <c r="CM185" s="339" t="e">
        <f t="shared" si="69"/>
        <v>#N/A</v>
      </c>
    </row>
    <row r="186" spans="1:91" x14ac:dyDescent="0.25">
      <c r="A186" s="339" t="str">
        <f t="shared" si="58"/>
        <v>Al Thomas</v>
      </c>
      <c r="B186" s="339"/>
      <c r="C186" s="339"/>
      <c r="D186" s="339" t="str">
        <f t="shared" si="59"/>
        <v>K</v>
      </c>
      <c r="E186" t="s">
        <v>89</v>
      </c>
      <c r="F186" t="s">
        <v>658</v>
      </c>
      <c r="G186" s="339" t="s">
        <v>504</v>
      </c>
      <c r="H186" t="s">
        <v>528</v>
      </c>
      <c r="I186" t="s">
        <v>198</v>
      </c>
      <c r="J186" s="3">
        <v>25</v>
      </c>
      <c r="K186" t="s">
        <v>94</v>
      </c>
      <c r="L186" t="s">
        <v>94</v>
      </c>
      <c r="M186" t="s">
        <v>40</v>
      </c>
      <c r="N186" s="3" t="s">
        <v>40</v>
      </c>
      <c r="O186" t="s">
        <v>214</v>
      </c>
      <c r="P186" t="s">
        <v>214</v>
      </c>
      <c r="Q186" s="3">
        <v>1</v>
      </c>
      <c r="R186">
        <v>1</v>
      </c>
      <c r="S186">
        <v>1</v>
      </c>
      <c r="T186" s="3">
        <v>1</v>
      </c>
      <c r="U186">
        <v>1</v>
      </c>
      <c r="V186">
        <v>1</v>
      </c>
      <c r="W186">
        <v>1</v>
      </c>
      <c r="X186">
        <v>1</v>
      </c>
      <c r="Y186" t="s">
        <v>35</v>
      </c>
      <c r="Z186" t="s">
        <v>35</v>
      </c>
      <c r="AA186" t="s">
        <v>35</v>
      </c>
      <c r="AB186" t="s">
        <v>35</v>
      </c>
      <c r="AC186" t="s">
        <v>35</v>
      </c>
      <c r="AD186" t="s">
        <v>35</v>
      </c>
      <c r="AE186" t="s">
        <v>35</v>
      </c>
      <c r="AF186" t="s">
        <v>35</v>
      </c>
      <c r="AG186" t="s">
        <v>35</v>
      </c>
      <c r="AH186" t="s">
        <v>35</v>
      </c>
      <c r="AI186" t="s">
        <v>35</v>
      </c>
      <c r="AJ186" t="s">
        <v>35</v>
      </c>
      <c r="AK186" t="s">
        <v>35</v>
      </c>
      <c r="AL186" t="s">
        <v>35</v>
      </c>
      <c r="AM186" t="s">
        <v>35</v>
      </c>
      <c r="AN186" t="s">
        <v>35</v>
      </c>
      <c r="AO186" t="s">
        <v>35</v>
      </c>
      <c r="AP186" t="s">
        <v>35</v>
      </c>
      <c r="AQ186" t="s">
        <v>35</v>
      </c>
      <c r="AR186" s="3" t="s">
        <v>35</v>
      </c>
      <c r="AS186" t="s">
        <v>35</v>
      </c>
      <c r="AT186" t="s">
        <v>35</v>
      </c>
      <c r="AU186" s="3" t="s">
        <v>832</v>
      </c>
      <c r="AV186">
        <v>1</v>
      </c>
      <c r="AW186" s="3" t="s">
        <v>455</v>
      </c>
      <c r="AX186" t="s">
        <v>35</v>
      </c>
      <c r="AY186" s="5">
        <v>0</v>
      </c>
      <c r="AZ186" s="6">
        <f t="shared" si="60"/>
        <v>1.25</v>
      </c>
      <c r="BA186" s="9" t="str">
        <f t="shared" si="61"/>
        <v>Minors</v>
      </c>
      <c r="BB186" s="9">
        <f t="shared" si="62"/>
        <v>1.25</v>
      </c>
      <c r="BC186" s="9" t="str">
        <f t="shared" si="63"/>
        <v>Minors</v>
      </c>
      <c r="BD186" s="9">
        <f t="shared" si="64"/>
        <v>1.25</v>
      </c>
      <c r="BE186" s="9" t="str">
        <f t="shared" si="65"/>
        <v>Minors</v>
      </c>
      <c r="BF186" s="77">
        <f t="shared" si="66"/>
        <v>1</v>
      </c>
      <c r="BG186" s="76">
        <f t="shared" si="67"/>
        <v>0</v>
      </c>
      <c r="BH186" s="339" t="str">
        <f t="shared" si="68"/>
        <v/>
      </c>
      <c r="BI186" s="340" t="e">
        <f>IF(Q186="-","-",VLOOKUP($A186,KALPit!$A$10:$AY$1193,BI$9,FALSE)-Q186)</f>
        <v>#N/A</v>
      </c>
      <c r="BJ186" s="340" t="e">
        <f>IF(R186="-","-",VLOOKUP($A186,KALPit!$A$10:$AY$1193,BJ$9,FALSE)-R186)</f>
        <v>#N/A</v>
      </c>
      <c r="BK186" s="340" t="e">
        <f>IF(S186="-","-",VLOOKUP($A186,KALPit!$A$10:$AY$1193,BK$9,FALSE)-S186)</f>
        <v>#N/A</v>
      </c>
      <c r="BL186" s="340" t="e">
        <f>IF(T186="-","-",VLOOKUP($A186,KALPit!$A$10:$AY$1193,BL$9,FALSE)-T186)</f>
        <v>#N/A</v>
      </c>
      <c r="BM186" s="340" t="e">
        <f>IF(U186="-","-",VLOOKUP($A186,KALPit!$A$10:$AY$1193,BM$9,FALSE)-U186)</f>
        <v>#N/A</v>
      </c>
      <c r="BN186" s="340" t="e">
        <f>IF(V186="-","-",VLOOKUP($A186,KALPit!$A$10:$AY$1193,BN$9,FALSE)-V186)</f>
        <v>#N/A</v>
      </c>
      <c r="BO186" s="340" t="e">
        <f>IF(W186="-","-",VLOOKUP($A186,KALPit!$A$10:$AY$1193,BO$9,FALSE)-W186)</f>
        <v>#N/A</v>
      </c>
      <c r="BP186" s="340" t="e">
        <f>IF(X186="-","-",VLOOKUP($A186,KALPit!$A$10:$AY$1193,BP$9,FALSE)-X186)</f>
        <v>#N/A</v>
      </c>
      <c r="BQ186" s="340" t="str">
        <f>IF(Y186="-","-",VLOOKUP($A186,KALPit!$A$10:$AY$1193,BQ$9,FALSE)-Y186)</f>
        <v>-</v>
      </c>
      <c r="BR186" s="340" t="str">
        <f>IF(Z186="-","-",VLOOKUP($A186,KALPit!$A$10:$AY$1193,BR$9,FALSE)-Z186)</f>
        <v>-</v>
      </c>
      <c r="BS186" s="340" t="str">
        <f>IF(AA186="-","-",VLOOKUP($A186,KALPit!$A$10:$AY$1193,BS$9,FALSE)-AA186)</f>
        <v>-</v>
      </c>
      <c r="BT186" s="340" t="str">
        <f>IF(AB186="-","-",VLOOKUP($A186,KALPit!$A$10:$AY$1193,BT$9,FALSE)-AB186)</f>
        <v>-</v>
      </c>
      <c r="BU186" s="340" t="str">
        <f>IF(AC186="-","-",VLOOKUP($A186,KALPit!$A$10:$AY$1193,BU$9,FALSE)-AC186)</f>
        <v>-</v>
      </c>
      <c r="BV186" s="340" t="str">
        <f>IF(AD186="-","-",VLOOKUP($A186,KALPit!$A$10:$AY$1193,BV$9,FALSE)-AD186)</f>
        <v>-</v>
      </c>
      <c r="BW186" s="340" t="str">
        <f>IF(AE186="-","-",VLOOKUP($A186,KALPit!$A$10:$AY$1193,BW$9,FALSE)-AE186)</f>
        <v>-</v>
      </c>
      <c r="BX186" s="340" t="str">
        <f>IF(AF186="-","-",VLOOKUP($A186,KALPit!$A$10:$AY$1193,BX$9,FALSE)-AF186)</f>
        <v>-</v>
      </c>
      <c r="BY186" s="340" t="str">
        <f>IF(AG186="-","-",VLOOKUP($A186,KALPit!$A$10:$AY$1193,BY$9,FALSE)-AG186)</f>
        <v>-</v>
      </c>
      <c r="BZ186" s="340" t="str">
        <f>IF(AH186="-","-",VLOOKUP($A186,KALPit!$A$10:$AY$1193,BZ$9,FALSE)-AH186)</f>
        <v>-</v>
      </c>
      <c r="CA186" s="340" t="str">
        <f>IF(AI186="-","-",VLOOKUP($A186,KALPit!$A$10:$AY$1193,CA$9,FALSE)-AI186)</f>
        <v>-</v>
      </c>
      <c r="CB186" s="340" t="str">
        <f>IF(AJ186="-","-",VLOOKUP($A186,KALPit!$A$10:$AY$1193,CB$9,FALSE)-AJ186)</f>
        <v>-</v>
      </c>
      <c r="CC186" s="340" t="str">
        <f>IF(AK186="-","-",VLOOKUP($A186,KALPit!$A$10:$AY$1193,CC$9,FALSE)-AK186)</f>
        <v>-</v>
      </c>
      <c r="CD186" s="340" t="str">
        <f>IF(AL186="-","-",VLOOKUP($A186,KALPit!$A$10:$AY$1193,CD$9,FALSE)-AL186)</f>
        <v>-</v>
      </c>
      <c r="CE186" s="340" t="str">
        <f>IF(AM186="-","-",VLOOKUP($A186,KALPit!$A$10:$AY$1193,CE$9,FALSE)-AM186)</f>
        <v>-</v>
      </c>
      <c r="CF186" s="340" t="str">
        <f>IF(AN186="-","-",VLOOKUP($A186,KALPit!$A$10:$AY$1193,CF$9,FALSE)-AN186)</f>
        <v>-</v>
      </c>
      <c r="CG186" s="340" t="str">
        <f>IF(AO186="-","-",VLOOKUP($A186,KALPit!$A$10:$AY$1193,CG$9,FALSE)-AO186)</f>
        <v>-</v>
      </c>
      <c r="CH186" s="340" t="str">
        <f>IF(AP186="-","-",VLOOKUP($A186,KALPit!$A$10:$AY$1193,CH$9,FALSE)-AP186)</f>
        <v>-</v>
      </c>
      <c r="CI186" s="340" t="str">
        <f>IF(AQ186="-","-",VLOOKUP($A186,KALPit!$A$10:$AY$1193,CI$9,FALSE)-AQ186)</f>
        <v>-</v>
      </c>
      <c r="CJ186" s="340" t="str">
        <f>IF(AR186="-","-",VLOOKUP($A186,KALPit!$A$10:$AY$1193,CJ$9,FALSE)-AR186)</f>
        <v>-</v>
      </c>
      <c r="CK186" s="340" t="str">
        <f>IF(AS186="-","-",VLOOKUP($A186,KALPit!$A$10:$AY$1193,CK$9,FALSE)-AS186)</f>
        <v>-</v>
      </c>
      <c r="CL186" s="340" t="str">
        <f>IF(AT186="-","-",VLOOKUP($A186,KALPit!$A$10:$AY$1193,CL$9,FALSE)-AT186)</f>
        <v>-</v>
      </c>
      <c r="CM186" s="339" t="e">
        <f t="shared" si="69"/>
        <v>#N/A</v>
      </c>
    </row>
    <row r="187" spans="1:91" x14ac:dyDescent="0.25">
      <c r="A187" s="339" t="str">
        <f t="shared" si="58"/>
        <v>Chet Thomas</v>
      </c>
      <c r="B187" s="339"/>
      <c r="C187" s="339"/>
      <c r="D187" s="339" t="str">
        <f t="shared" si="59"/>
        <v>K</v>
      </c>
      <c r="E187" t="s">
        <v>86</v>
      </c>
      <c r="F187" t="s">
        <v>503</v>
      </c>
      <c r="G187" s="339" t="s">
        <v>504</v>
      </c>
      <c r="H187" t="s">
        <v>468</v>
      </c>
      <c r="I187" t="s">
        <v>469</v>
      </c>
      <c r="J187" s="3">
        <v>30</v>
      </c>
      <c r="K187" t="s">
        <v>96</v>
      </c>
      <c r="L187" t="s">
        <v>94</v>
      </c>
      <c r="M187" t="s">
        <v>36</v>
      </c>
      <c r="N187" s="3" t="s">
        <v>36</v>
      </c>
      <c r="O187" t="s">
        <v>214</v>
      </c>
      <c r="P187" t="s">
        <v>214</v>
      </c>
      <c r="Q187" s="3">
        <v>1</v>
      </c>
      <c r="R187">
        <v>1</v>
      </c>
      <c r="S187">
        <v>1</v>
      </c>
      <c r="T187" s="3">
        <v>1</v>
      </c>
      <c r="U187">
        <v>1</v>
      </c>
      <c r="V187">
        <v>1</v>
      </c>
      <c r="W187">
        <v>1</v>
      </c>
      <c r="X187">
        <v>1</v>
      </c>
      <c r="Y187" t="s">
        <v>35</v>
      </c>
      <c r="Z187" t="s">
        <v>35</v>
      </c>
      <c r="AA187" t="s">
        <v>35</v>
      </c>
      <c r="AB187" t="s">
        <v>35</v>
      </c>
      <c r="AC187" t="s">
        <v>35</v>
      </c>
      <c r="AD187" t="s">
        <v>35</v>
      </c>
      <c r="AE187" t="s">
        <v>35</v>
      </c>
      <c r="AF187" t="s">
        <v>35</v>
      </c>
      <c r="AG187" t="s">
        <v>35</v>
      </c>
      <c r="AH187" t="s">
        <v>35</v>
      </c>
      <c r="AI187" t="s">
        <v>35</v>
      </c>
      <c r="AJ187" t="s">
        <v>35</v>
      </c>
      <c r="AK187" t="s">
        <v>35</v>
      </c>
      <c r="AL187" t="s">
        <v>35</v>
      </c>
      <c r="AM187" t="s">
        <v>35</v>
      </c>
      <c r="AN187" t="s">
        <v>35</v>
      </c>
      <c r="AO187" t="s">
        <v>35</v>
      </c>
      <c r="AP187" t="s">
        <v>35</v>
      </c>
      <c r="AQ187" t="s">
        <v>35</v>
      </c>
      <c r="AR187" s="3" t="s">
        <v>35</v>
      </c>
      <c r="AS187" t="s">
        <v>35</v>
      </c>
      <c r="AT187" t="s">
        <v>35</v>
      </c>
      <c r="AU187" s="3" t="s">
        <v>832</v>
      </c>
      <c r="AV187">
        <v>1</v>
      </c>
      <c r="AW187" s="3" t="s">
        <v>455</v>
      </c>
      <c r="AX187">
        <v>510000</v>
      </c>
      <c r="AY187" s="5" t="s">
        <v>38</v>
      </c>
      <c r="AZ187" s="6">
        <f t="shared" si="60"/>
        <v>1.25</v>
      </c>
      <c r="BA187" s="9" t="str">
        <f t="shared" si="61"/>
        <v>Minors</v>
      </c>
      <c r="BB187" s="9">
        <f t="shared" si="62"/>
        <v>1.25</v>
      </c>
      <c r="BC187" s="9" t="str">
        <f t="shared" si="63"/>
        <v>Minors</v>
      </c>
      <c r="BD187" s="9">
        <f t="shared" si="64"/>
        <v>1.25</v>
      </c>
      <c r="BE187" s="9" t="str">
        <f t="shared" si="65"/>
        <v>Minors</v>
      </c>
      <c r="BF187" s="77">
        <f t="shared" si="66"/>
        <v>1</v>
      </c>
      <c r="BG187" s="76">
        <f t="shared" si="67"/>
        <v>0</v>
      </c>
      <c r="BH187" s="339" t="str">
        <f t="shared" si="68"/>
        <v/>
      </c>
      <c r="BI187" s="340" t="e">
        <f>IF(Q187="-","-",VLOOKUP($A187,KALPit!$A$10:$AY$1193,BI$9,FALSE)-Q187)</f>
        <v>#N/A</v>
      </c>
      <c r="BJ187" s="340" t="e">
        <f>IF(R187="-","-",VLOOKUP($A187,KALPit!$A$10:$AY$1193,BJ$9,FALSE)-R187)</f>
        <v>#N/A</v>
      </c>
      <c r="BK187" s="340" t="e">
        <f>IF(S187="-","-",VLOOKUP($A187,KALPit!$A$10:$AY$1193,BK$9,FALSE)-S187)</f>
        <v>#N/A</v>
      </c>
      <c r="BL187" s="340" t="e">
        <f>IF(T187="-","-",VLOOKUP($A187,KALPit!$A$10:$AY$1193,BL$9,FALSE)-T187)</f>
        <v>#N/A</v>
      </c>
      <c r="BM187" s="340" t="e">
        <f>IF(U187="-","-",VLOOKUP($A187,KALPit!$A$10:$AY$1193,BM$9,FALSE)-U187)</f>
        <v>#N/A</v>
      </c>
      <c r="BN187" s="340" t="e">
        <f>IF(V187="-","-",VLOOKUP($A187,KALPit!$A$10:$AY$1193,BN$9,FALSE)-V187)</f>
        <v>#N/A</v>
      </c>
      <c r="BO187" s="340" t="e">
        <f>IF(W187="-","-",VLOOKUP($A187,KALPit!$A$10:$AY$1193,BO$9,FALSE)-W187)</f>
        <v>#N/A</v>
      </c>
      <c r="BP187" s="340" t="e">
        <f>IF(X187="-","-",VLOOKUP($A187,KALPit!$A$10:$AY$1193,BP$9,FALSE)-X187)</f>
        <v>#N/A</v>
      </c>
      <c r="BQ187" s="340" t="str">
        <f>IF(Y187="-","-",VLOOKUP($A187,KALPit!$A$10:$AY$1193,BQ$9,FALSE)-Y187)</f>
        <v>-</v>
      </c>
      <c r="BR187" s="340" t="str">
        <f>IF(Z187="-","-",VLOOKUP($A187,KALPit!$A$10:$AY$1193,BR$9,FALSE)-Z187)</f>
        <v>-</v>
      </c>
      <c r="BS187" s="340" t="str">
        <f>IF(AA187="-","-",VLOOKUP($A187,KALPit!$A$10:$AY$1193,BS$9,FALSE)-AA187)</f>
        <v>-</v>
      </c>
      <c r="BT187" s="340" t="str">
        <f>IF(AB187="-","-",VLOOKUP($A187,KALPit!$A$10:$AY$1193,BT$9,FALSE)-AB187)</f>
        <v>-</v>
      </c>
      <c r="BU187" s="340" t="str">
        <f>IF(AC187="-","-",VLOOKUP($A187,KALPit!$A$10:$AY$1193,BU$9,FALSE)-AC187)</f>
        <v>-</v>
      </c>
      <c r="BV187" s="340" t="str">
        <f>IF(AD187="-","-",VLOOKUP($A187,KALPit!$A$10:$AY$1193,BV$9,FALSE)-AD187)</f>
        <v>-</v>
      </c>
      <c r="BW187" s="340" t="str">
        <f>IF(AE187="-","-",VLOOKUP($A187,KALPit!$A$10:$AY$1193,BW$9,FALSE)-AE187)</f>
        <v>-</v>
      </c>
      <c r="BX187" s="340" t="str">
        <f>IF(AF187="-","-",VLOOKUP($A187,KALPit!$A$10:$AY$1193,BX$9,FALSE)-AF187)</f>
        <v>-</v>
      </c>
      <c r="BY187" s="340" t="str">
        <f>IF(AG187="-","-",VLOOKUP($A187,KALPit!$A$10:$AY$1193,BY$9,FALSE)-AG187)</f>
        <v>-</v>
      </c>
      <c r="BZ187" s="340" t="str">
        <f>IF(AH187="-","-",VLOOKUP($A187,KALPit!$A$10:$AY$1193,BZ$9,FALSE)-AH187)</f>
        <v>-</v>
      </c>
      <c r="CA187" s="340" t="str">
        <f>IF(AI187="-","-",VLOOKUP($A187,KALPit!$A$10:$AY$1193,CA$9,FALSE)-AI187)</f>
        <v>-</v>
      </c>
      <c r="CB187" s="340" t="str">
        <f>IF(AJ187="-","-",VLOOKUP($A187,KALPit!$A$10:$AY$1193,CB$9,FALSE)-AJ187)</f>
        <v>-</v>
      </c>
      <c r="CC187" s="340" t="str">
        <f>IF(AK187="-","-",VLOOKUP($A187,KALPit!$A$10:$AY$1193,CC$9,FALSE)-AK187)</f>
        <v>-</v>
      </c>
      <c r="CD187" s="340" t="str">
        <f>IF(AL187="-","-",VLOOKUP($A187,KALPit!$A$10:$AY$1193,CD$9,FALSE)-AL187)</f>
        <v>-</v>
      </c>
      <c r="CE187" s="340" t="str">
        <f>IF(AM187="-","-",VLOOKUP($A187,KALPit!$A$10:$AY$1193,CE$9,FALSE)-AM187)</f>
        <v>-</v>
      </c>
      <c r="CF187" s="340" t="str">
        <f>IF(AN187="-","-",VLOOKUP($A187,KALPit!$A$10:$AY$1193,CF$9,FALSE)-AN187)</f>
        <v>-</v>
      </c>
      <c r="CG187" s="340" t="str">
        <f>IF(AO187="-","-",VLOOKUP($A187,KALPit!$A$10:$AY$1193,CG$9,FALSE)-AO187)</f>
        <v>-</v>
      </c>
      <c r="CH187" s="340" t="str">
        <f>IF(AP187="-","-",VLOOKUP($A187,KALPit!$A$10:$AY$1193,CH$9,FALSE)-AP187)</f>
        <v>-</v>
      </c>
      <c r="CI187" s="340" t="str">
        <f>IF(AQ187="-","-",VLOOKUP($A187,KALPit!$A$10:$AY$1193,CI$9,FALSE)-AQ187)</f>
        <v>-</v>
      </c>
      <c r="CJ187" s="340" t="str">
        <f>IF(AR187="-","-",VLOOKUP($A187,KALPit!$A$10:$AY$1193,CJ$9,FALSE)-AR187)</f>
        <v>-</v>
      </c>
      <c r="CK187" s="340" t="str">
        <f>IF(AS187="-","-",VLOOKUP($A187,KALPit!$A$10:$AY$1193,CK$9,FALSE)-AS187)</f>
        <v>-</v>
      </c>
      <c r="CL187" s="340" t="str">
        <f>IF(AT187="-","-",VLOOKUP($A187,KALPit!$A$10:$AY$1193,CL$9,FALSE)-AT187)</f>
        <v>-</v>
      </c>
      <c r="CM187" s="339" t="e">
        <f t="shared" si="69"/>
        <v>#N/A</v>
      </c>
    </row>
    <row r="188" spans="1:91" x14ac:dyDescent="0.25">
      <c r="A188" s="339" t="str">
        <f t="shared" si="58"/>
        <v>Thiago Tierno</v>
      </c>
      <c r="B188" s="339"/>
      <c r="C188" s="339"/>
      <c r="D188" s="339" t="str">
        <f t="shared" si="59"/>
        <v>K</v>
      </c>
      <c r="E188" t="s">
        <v>87</v>
      </c>
      <c r="F188" t="s">
        <v>723</v>
      </c>
      <c r="G188" s="339" t="s">
        <v>724</v>
      </c>
      <c r="H188" t="s">
        <v>468</v>
      </c>
      <c r="I188" t="s">
        <v>18</v>
      </c>
      <c r="J188" s="3">
        <v>16</v>
      </c>
      <c r="K188" t="s">
        <v>94</v>
      </c>
      <c r="L188" t="s">
        <v>94</v>
      </c>
      <c r="M188" t="s">
        <v>40</v>
      </c>
      <c r="N188" s="3" t="s">
        <v>36</v>
      </c>
      <c r="O188" t="s">
        <v>214</v>
      </c>
      <c r="P188" t="s">
        <v>213</v>
      </c>
      <c r="Q188" s="3">
        <v>1</v>
      </c>
      <c r="R188">
        <v>1</v>
      </c>
      <c r="S188">
        <v>1</v>
      </c>
      <c r="T188" s="3">
        <v>1</v>
      </c>
      <c r="U188">
        <v>1</v>
      </c>
      <c r="V188">
        <v>4</v>
      </c>
      <c r="W188">
        <v>1</v>
      </c>
      <c r="X188">
        <v>1</v>
      </c>
      <c r="Y188" t="s">
        <v>35</v>
      </c>
      <c r="Z188" t="s">
        <v>35</v>
      </c>
      <c r="AA188" t="s">
        <v>35</v>
      </c>
      <c r="AB188" t="s">
        <v>35</v>
      </c>
      <c r="AC188" t="s">
        <v>35</v>
      </c>
      <c r="AD188" t="s">
        <v>35</v>
      </c>
      <c r="AE188" t="s">
        <v>35</v>
      </c>
      <c r="AF188" t="s">
        <v>35</v>
      </c>
      <c r="AG188" t="s">
        <v>35</v>
      </c>
      <c r="AH188" t="s">
        <v>35</v>
      </c>
      <c r="AI188" t="s">
        <v>35</v>
      </c>
      <c r="AJ188" t="s">
        <v>35</v>
      </c>
      <c r="AK188" t="s">
        <v>35</v>
      </c>
      <c r="AL188" t="s">
        <v>35</v>
      </c>
      <c r="AM188" t="s">
        <v>35</v>
      </c>
      <c r="AN188" t="s">
        <v>35</v>
      </c>
      <c r="AO188" t="s">
        <v>35</v>
      </c>
      <c r="AP188" t="s">
        <v>35</v>
      </c>
      <c r="AQ188" t="s">
        <v>35</v>
      </c>
      <c r="AR188" s="3" t="s">
        <v>35</v>
      </c>
      <c r="AS188" t="s">
        <v>35</v>
      </c>
      <c r="AT188" t="s">
        <v>35</v>
      </c>
      <c r="AU188" s="3" t="s">
        <v>832</v>
      </c>
      <c r="AV188">
        <v>1</v>
      </c>
      <c r="AW188" s="3" t="s">
        <v>455</v>
      </c>
      <c r="AX188" t="s">
        <v>35</v>
      </c>
      <c r="AY188" s="5">
        <v>0</v>
      </c>
      <c r="AZ188" s="6">
        <f t="shared" si="60"/>
        <v>1.25</v>
      </c>
      <c r="BA188" s="9" t="str">
        <f t="shared" si="61"/>
        <v>Minors</v>
      </c>
      <c r="BB188" s="9">
        <f t="shared" si="62"/>
        <v>2.25</v>
      </c>
      <c r="BC188" s="9" t="str">
        <f t="shared" si="63"/>
        <v>Minors</v>
      </c>
      <c r="BD188" s="9">
        <f t="shared" si="64"/>
        <v>2.25</v>
      </c>
      <c r="BE188" s="9" t="str">
        <f t="shared" si="65"/>
        <v>Minors</v>
      </c>
      <c r="BF188" s="77">
        <f t="shared" si="66"/>
        <v>1</v>
      </c>
      <c r="BG188" s="76">
        <f t="shared" si="67"/>
        <v>0</v>
      </c>
      <c r="BH188" s="339" t="str">
        <f t="shared" si="68"/>
        <v/>
      </c>
      <c r="BI188" s="340" t="e">
        <f>IF(Q188="-","-",VLOOKUP($A188,KALPit!$A$10:$AY$1193,BI$9,FALSE)-Q188)</f>
        <v>#N/A</v>
      </c>
      <c r="BJ188" s="340" t="e">
        <f>IF(R188="-","-",VLOOKUP($A188,KALPit!$A$10:$AY$1193,BJ$9,FALSE)-R188)</f>
        <v>#N/A</v>
      </c>
      <c r="BK188" s="340" t="e">
        <f>IF(S188="-","-",VLOOKUP($A188,KALPit!$A$10:$AY$1193,BK$9,FALSE)-S188)</f>
        <v>#N/A</v>
      </c>
      <c r="BL188" s="340" t="e">
        <f>IF(T188="-","-",VLOOKUP($A188,KALPit!$A$10:$AY$1193,BL$9,FALSE)-T188)</f>
        <v>#N/A</v>
      </c>
      <c r="BM188" s="340" t="e">
        <f>IF(U188="-","-",VLOOKUP($A188,KALPit!$A$10:$AY$1193,BM$9,FALSE)-U188)</f>
        <v>#N/A</v>
      </c>
      <c r="BN188" s="340" t="e">
        <f>IF(V188="-","-",VLOOKUP($A188,KALPit!$A$10:$AY$1193,BN$9,FALSE)-V188)</f>
        <v>#N/A</v>
      </c>
      <c r="BO188" s="340" t="e">
        <f>IF(W188="-","-",VLOOKUP($A188,KALPit!$A$10:$AY$1193,BO$9,FALSE)-W188)</f>
        <v>#N/A</v>
      </c>
      <c r="BP188" s="340" t="e">
        <f>IF(X188="-","-",VLOOKUP($A188,KALPit!$A$10:$AY$1193,BP$9,FALSE)-X188)</f>
        <v>#N/A</v>
      </c>
      <c r="BQ188" s="340" t="str">
        <f>IF(Y188="-","-",VLOOKUP($A188,KALPit!$A$10:$AY$1193,BQ$9,FALSE)-Y188)</f>
        <v>-</v>
      </c>
      <c r="BR188" s="340" t="str">
        <f>IF(Z188="-","-",VLOOKUP($A188,KALPit!$A$10:$AY$1193,BR$9,FALSE)-Z188)</f>
        <v>-</v>
      </c>
      <c r="BS188" s="340" t="str">
        <f>IF(AA188="-","-",VLOOKUP($A188,KALPit!$A$10:$AY$1193,BS$9,FALSE)-AA188)</f>
        <v>-</v>
      </c>
      <c r="BT188" s="340" t="str">
        <f>IF(AB188="-","-",VLOOKUP($A188,KALPit!$A$10:$AY$1193,BT$9,FALSE)-AB188)</f>
        <v>-</v>
      </c>
      <c r="BU188" s="340" t="str">
        <f>IF(AC188="-","-",VLOOKUP($A188,KALPit!$A$10:$AY$1193,BU$9,FALSE)-AC188)</f>
        <v>-</v>
      </c>
      <c r="BV188" s="340" t="str">
        <f>IF(AD188="-","-",VLOOKUP($A188,KALPit!$A$10:$AY$1193,BV$9,FALSE)-AD188)</f>
        <v>-</v>
      </c>
      <c r="BW188" s="340" t="str">
        <f>IF(AE188="-","-",VLOOKUP($A188,KALPit!$A$10:$AY$1193,BW$9,FALSE)-AE188)</f>
        <v>-</v>
      </c>
      <c r="BX188" s="340" t="str">
        <f>IF(AF188="-","-",VLOOKUP($A188,KALPit!$A$10:$AY$1193,BX$9,FALSE)-AF188)</f>
        <v>-</v>
      </c>
      <c r="BY188" s="340" t="str">
        <f>IF(AG188="-","-",VLOOKUP($A188,KALPit!$A$10:$AY$1193,BY$9,FALSE)-AG188)</f>
        <v>-</v>
      </c>
      <c r="BZ188" s="340" t="str">
        <f>IF(AH188="-","-",VLOOKUP($A188,KALPit!$A$10:$AY$1193,BZ$9,FALSE)-AH188)</f>
        <v>-</v>
      </c>
      <c r="CA188" s="340" t="str">
        <f>IF(AI188="-","-",VLOOKUP($A188,KALPit!$A$10:$AY$1193,CA$9,FALSE)-AI188)</f>
        <v>-</v>
      </c>
      <c r="CB188" s="340" t="str">
        <f>IF(AJ188="-","-",VLOOKUP($A188,KALPit!$A$10:$AY$1193,CB$9,FALSE)-AJ188)</f>
        <v>-</v>
      </c>
      <c r="CC188" s="340" t="str">
        <f>IF(AK188="-","-",VLOOKUP($A188,KALPit!$A$10:$AY$1193,CC$9,FALSE)-AK188)</f>
        <v>-</v>
      </c>
      <c r="CD188" s="340" t="str">
        <f>IF(AL188="-","-",VLOOKUP($A188,KALPit!$A$10:$AY$1193,CD$9,FALSE)-AL188)</f>
        <v>-</v>
      </c>
      <c r="CE188" s="340" t="str">
        <f>IF(AM188="-","-",VLOOKUP($A188,KALPit!$A$10:$AY$1193,CE$9,FALSE)-AM188)</f>
        <v>-</v>
      </c>
      <c r="CF188" s="340" t="str">
        <f>IF(AN188="-","-",VLOOKUP($A188,KALPit!$A$10:$AY$1193,CF$9,FALSE)-AN188)</f>
        <v>-</v>
      </c>
      <c r="CG188" s="340" t="str">
        <f>IF(AO188="-","-",VLOOKUP($A188,KALPit!$A$10:$AY$1193,CG$9,FALSE)-AO188)</f>
        <v>-</v>
      </c>
      <c r="CH188" s="340" t="str">
        <f>IF(AP188="-","-",VLOOKUP($A188,KALPit!$A$10:$AY$1193,CH$9,FALSE)-AP188)</f>
        <v>-</v>
      </c>
      <c r="CI188" s="340" t="str">
        <f>IF(AQ188="-","-",VLOOKUP($A188,KALPit!$A$10:$AY$1193,CI$9,FALSE)-AQ188)</f>
        <v>-</v>
      </c>
      <c r="CJ188" s="340" t="str">
        <f>IF(AR188="-","-",VLOOKUP($A188,KALPit!$A$10:$AY$1193,CJ$9,FALSE)-AR188)</f>
        <v>-</v>
      </c>
      <c r="CK188" s="340" t="str">
        <f>IF(AS188="-","-",VLOOKUP($A188,KALPit!$A$10:$AY$1193,CK$9,FALSE)-AS188)</f>
        <v>-</v>
      </c>
      <c r="CL188" s="340" t="str">
        <f>IF(AT188="-","-",VLOOKUP($A188,KALPit!$A$10:$AY$1193,CL$9,FALSE)-AT188)</f>
        <v>-</v>
      </c>
      <c r="CM188" s="339" t="e">
        <f t="shared" si="69"/>
        <v>#N/A</v>
      </c>
    </row>
    <row r="189" spans="1:91" x14ac:dyDescent="0.25">
      <c r="A189" s="339" t="str">
        <f t="shared" si="58"/>
        <v>Marcello Tillett</v>
      </c>
      <c r="B189" s="339"/>
      <c r="C189" s="339"/>
      <c r="D189" s="339" t="str">
        <f t="shared" si="59"/>
        <v>K</v>
      </c>
      <c r="E189" t="s">
        <v>90</v>
      </c>
      <c r="F189" t="s">
        <v>725</v>
      </c>
      <c r="G189" s="339" t="s">
        <v>726</v>
      </c>
      <c r="H189" t="s">
        <v>533</v>
      </c>
      <c r="I189" t="s">
        <v>199</v>
      </c>
      <c r="J189" s="3">
        <v>23</v>
      </c>
      <c r="K189" t="s">
        <v>94</v>
      </c>
      <c r="L189" t="s">
        <v>94</v>
      </c>
      <c r="M189" t="s">
        <v>40</v>
      </c>
      <c r="N189" s="3" t="s">
        <v>40</v>
      </c>
      <c r="O189" t="s">
        <v>214</v>
      </c>
      <c r="P189" t="s">
        <v>214</v>
      </c>
      <c r="Q189" s="3">
        <v>1</v>
      </c>
      <c r="R189">
        <v>2</v>
      </c>
      <c r="S189">
        <v>1</v>
      </c>
      <c r="T189" s="3">
        <v>1</v>
      </c>
      <c r="U189">
        <v>2</v>
      </c>
      <c r="V189">
        <v>1</v>
      </c>
      <c r="W189">
        <v>1</v>
      </c>
      <c r="X189">
        <v>2</v>
      </c>
      <c r="Y189" t="s">
        <v>35</v>
      </c>
      <c r="Z189" t="s">
        <v>35</v>
      </c>
      <c r="AA189" t="s">
        <v>35</v>
      </c>
      <c r="AB189" t="s">
        <v>35</v>
      </c>
      <c r="AC189" t="s">
        <v>35</v>
      </c>
      <c r="AD189" t="s">
        <v>35</v>
      </c>
      <c r="AE189" t="s">
        <v>35</v>
      </c>
      <c r="AF189" t="s">
        <v>35</v>
      </c>
      <c r="AG189" t="s">
        <v>35</v>
      </c>
      <c r="AH189" t="s">
        <v>35</v>
      </c>
      <c r="AI189" t="s">
        <v>35</v>
      </c>
      <c r="AJ189" t="s">
        <v>35</v>
      </c>
      <c r="AK189" t="s">
        <v>35</v>
      </c>
      <c r="AL189" t="s">
        <v>35</v>
      </c>
      <c r="AM189" t="s">
        <v>35</v>
      </c>
      <c r="AN189" t="s">
        <v>35</v>
      </c>
      <c r="AO189" t="s">
        <v>35</v>
      </c>
      <c r="AP189" t="s">
        <v>35</v>
      </c>
      <c r="AQ189" t="s">
        <v>35</v>
      </c>
      <c r="AR189" s="3" t="s">
        <v>35</v>
      </c>
      <c r="AS189" t="s">
        <v>35</v>
      </c>
      <c r="AT189" t="s">
        <v>35</v>
      </c>
      <c r="AU189" s="3" t="s">
        <v>832</v>
      </c>
      <c r="AV189">
        <v>1</v>
      </c>
      <c r="AW189" s="3" t="s">
        <v>50</v>
      </c>
      <c r="AX189" t="s">
        <v>35</v>
      </c>
      <c r="AY189" s="5" t="s">
        <v>38</v>
      </c>
      <c r="AZ189" s="6">
        <f t="shared" si="60"/>
        <v>1.5833333333333333</v>
      </c>
      <c r="BA189" s="9" t="str">
        <f t="shared" si="61"/>
        <v>Minors</v>
      </c>
      <c r="BB189" s="9">
        <f t="shared" si="62"/>
        <v>1.5833333333333333</v>
      </c>
      <c r="BC189" s="9" t="str">
        <f t="shared" si="63"/>
        <v>Minors</v>
      </c>
      <c r="BD189" s="9">
        <f t="shared" si="64"/>
        <v>1.5833333333333333</v>
      </c>
      <c r="BE189" s="9" t="str">
        <f t="shared" si="65"/>
        <v>Minors</v>
      </c>
      <c r="BF189" s="77">
        <f t="shared" si="66"/>
        <v>1</v>
      </c>
      <c r="BG189" s="76">
        <f t="shared" si="67"/>
        <v>0</v>
      </c>
      <c r="BH189" s="339" t="str">
        <f t="shared" si="68"/>
        <v/>
      </c>
      <c r="BI189" s="340" t="e">
        <f>IF(Q189="-","-",VLOOKUP($A189,KALPit!$A$10:$AY$1193,BI$9,FALSE)-Q189)</f>
        <v>#N/A</v>
      </c>
      <c r="BJ189" s="340" t="e">
        <f>IF(R189="-","-",VLOOKUP($A189,KALPit!$A$10:$AY$1193,BJ$9,FALSE)-R189)</f>
        <v>#N/A</v>
      </c>
      <c r="BK189" s="340" t="e">
        <f>IF(S189="-","-",VLOOKUP($A189,KALPit!$A$10:$AY$1193,BK$9,FALSE)-S189)</f>
        <v>#N/A</v>
      </c>
      <c r="BL189" s="340" t="e">
        <f>IF(T189="-","-",VLOOKUP($A189,KALPit!$A$10:$AY$1193,BL$9,FALSE)-T189)</f>
        <v>#N/A</v>
      </c>
      <c r="BM189" s="340" t="e">
        <f>IF(U189="-","-",VLOOKUP($A189,KALPit!$A$10:$AY$1193,BM$9,FALSE)-U189)</f>
        <v>#N/A</v>
      </c>
      <c r="BN189" s="340" t="e">
        <f>IF(V189="-","-",VLOOKUP($A189,KALPit!$A$10:$AY$1193,BN$9,FALSE)-V189)</f>
        <v>#N/A</v>
      </c>
      <c r="BO189" s="340" t="e">
        <f>IF(W189="-","-",VLOOKUP($A189,KALPit!$A$10:$AY$1193,BO$9,FALSE)-W189)</f>
        <v>#N/A</v>
      </c>
      <c r="BP189" s="340" t="e">
        <f>IF(X189="-","-",VLOOKUP($A189,KALPit!$A$10:$AY$1193,BP$9,FALSE)-X189)</f>
        <v>#N/A</v>
      </c>
      <c r="BQ189" s="340" t="str">
        <f>IF(Y189="-","-",VLOOKUP($A189,KALPit!$A$10:$AY$1193,BQ$9,FALSE)-Y189)</f>
        <v>-</v>
      </c>
      <c r="BR189" s="340" t="str">
        <f>IF(Z189="-","-",VLOOKUP($A189,KALPit!$A$10:$AY$1193,BR$9,FALSE)-Z189)</f>
        <v>-</v>
      </c>
      <c r="BS189" s="340" t="str">
        <f>IF(AA189="-","-",VLOOKUP($A189,KALPit!$A$10:$AY$1193,BS$9,FALSE)-AA189)</f>
        <v>-</v>
      </c>
      <c r="BT189" s="340" t="str">
        <f>IF(AB189="-","-",VLOOKUP($A189,KALPit!$A$10:$AY$1193,BT$9,FALSE)-AB189)</f>
        <v>-</v>
      </c>
      <c r="BU189" s="340" t="str">
        <f>IF(AC189="-","-",VLOOKUP($A189,KALPit!$A$10:$AY$1193,BU$9,FALSE)-AC189)</f>
        <v>-</v>
      </c>
      <c r="BV189" s="340" t="str">
        <f>IF(AD189="-","-",VLOOKUP($A189,KALPit!$A$10:$AY$1193,BV$9,FALSE)-AD189)</f>
        <v>-</v>
      </c>
      <c r="BW189" s="340" t="str">
        <f>IF(AE189="-","-",VLOOKUP($A189,KALPit!$A$10:$AY$1193,BW$9,FALSE)-AE189)</f>
        <v>-</v>
      </c>
      <c r="BX189" s="340" t="str">
        <f>IF(AF189="-","-",VLOOKUP($A189,KALPit!$A$10:$AY$1193,BX$9,FALSE)-AF189)</f>
        <v>-</v>
      </c>
      <c r="BY189" s="340" t="str">
        <f>IF(AG189="-","-",VLOOKUP($A189,KALPit!$A$10:$AY$1193,BY$9,FALSE)-AG189)</f>
        <v>-</v>
      </c>
      <c r="BZ189" s="340" t="str">
        <f>IF(AH189="-","-",VLOOKUP($A189,KALPit!$A$10:$AY$1193,BZ$9,FALSE)-AH189)</f>
        <v>-</v>
      </c>
      <c r="CA189" s="340" t="str">
        <f>IF(AI189="-","-",VLOOKUP($A189,KALPit!$A$10:$AY$1193,CA$9,FALSE)-AI189)</f>
        <v>-</v>
      </c>
      <c r="CB189" s="340" t="str">
        <f>IF(AJ189="-","-",VLOOKUP($A189,KALPit!$A$10:$AY$1193,CB$9,FALSE)-AJ189)</f>
        <v>-</v>
      </c>
      <c r="CC189" s="340" t="str">
        <f>IF(AK189="-","-",VLOOKUP($A189,KALPit!$A$10:$AY$1193,CC$9,FALSE)-AK189)</f>
        <v>-</v>
      </c>
      <c r="CD189" s="340" t="str">
        <f>IF(AL189="-","-",VLOOKUP($A189,KALPit!$A$10:$AY$1193,CD$9,FALSE)-AL189)</f>
        <v>-</v>
      </c>
      <c r="CE189" s="340" t="str">
        <f>IF(AM189="-","-",VLOOKUP($A189,KALPit!$A$10:$AY$1193,CE$9,FALSE)-AM189)</f>
        <v>-</v>
      </c>
      <c r="CF189" s="340" t="str">
        <f>IF(AN189="-","-",VLOOKUP($A189,KALPit!$A$10:$AY$1193,CF$9,FALSE)-AN189)</f>
        <v>-</v>
      </c>
      <c r="CG189" s="340" t="str">
        <f>IF(AO189="-","-",VLOOKUP($A189,KALPit!$A$10:$AY$1193,CG$9,FALSE)-AO189)</f>
        <v>-</v>
      </c>
      <c r="CH189" s="340" t="str">
        <f>IF(AP189="-","-",VLOOKUP($A189,KALPit!$A$10:$AY$1193,CH$9,FALSE)-AP189)</f>
        <v>-</v>
      </c>
      <c r="CI189" s="340" t="str">
        <f>IF(AQ189="-","-",VLOOKUP($A189,KALPit!$A$10:$AY$1193,CI$9,FALSE)-AQ189)</f>
        <v>-</v>
      </c>
      <c r="CJ189" s="340" t="str">
        <f>IF(AR189="-","-",VLOOKUP($A189,KALPit!$A$10:$AY$1193,CJ$9,FALSE)-AR189)</f>
        <v>-</v>
      </c>
      <c r="CK189" s="340" t="str">
        <f>IF(AS189="-","-",VLOOKUP($A189,KALPit!$A$10:$AY$1193,CK$9,FALSE)-AS189)</f>
        <v>-</v>
      </c>
      <c r="CL189" s="340" t="str">
        <f>IF(AT189="-","-",VLOOKUP($A189,KALPit!$A$10:$AY$1193,CL$9,FALSE)-AT189)</f>
        <v>-</v>
      </c>
      <c r="CM189" s="339" t="e">
        <f t="shared" si="69"/>
        <v>#N/A</v>
      </c>
    </row>
    <row r="190" spans="1:91" x14ac:dyDescent="0.25">
      <c r="A190" s="339" t="str">
        <f t="shared" si="58"/>
        <v>Kimi Tsuji</v>
      </c>
      <c r="B190" s="339"/>
      <c r="C190" s="339"/>
      <c r="D190" s="339" t="str">
        <f t="shared" si="59"/>
        <v>K</v>
      </c>
      <c r="E190" t="s">
        <v>90</v>
      </c>
      <c r="F190" t="s">
        <v>867</v>
      </c>
      <c r="G190" s="339" t="s">
        <v>868</v>
      </c>
      <c r="H190" t="s">
        <v>553</v>
      </c>
      <c r="I190" t="s">
        <v>200</v>
      </c>
      <c r="J190" s="3">
        <v>22</v>
      </c>
      <c r="K190" t="s">
        <v>94</v>
      </c>
      <c r="L190" t="s">
        <v>94</v>
      </c>
      <c r="M190" t="s">
        <v>40</v>
      </c>
      <c r="N190" s="3" t="s">
        <v>40</v>
      </c>
      <c r="O190" t="s">
        <v>214</v>
      </c>
      <c r="P190" t="s">
        <v>214</v>
      </c>
      <c r="Q190" s="3">
        <v>1</v>
      </c>
      <c r="R190">
        <v>1</v>
      </c>
      <c r="S190">
        <v>1</v>
      </c>
      <c r="T190" s="3">
        <v>1</v>
      </c>
      <c r="U190">
        <v>1</v>
      </c>
      <c r="V190">
        <v>1</v>
      </c>
      <c r="W190">
        <v>2</v>
      </c>
      <c r="X190">
        <v>2</v>
      </c>
      <c r="Y190" t="s">
        <v>35</v>
      </c>
      <c r="Z190" t="s">
        <v>35</v>
      </c>
      <c r="AA190" t="s">
        <v>35</v>
      </c>
      <c r="AB190" t="s">
        <v>35</v>
      </c>
      <c r="AC190" t="s">
        <v>35</v>
      </c>
      <c r="AD190" t="s">
        <v>35</v>
      </c>
      <c r="AE190" t="s">
        <v>35</v>
      </c>
      <c r="AF190" t="s">
        <v>35</v>
      </c>
      <c r="AG190" t="s">
        <v>35</v>
      </c>
      <c r="AH190" t="s">
        <v>35</v>
      </c>
      <c r="AI190" t="s">
        <v>35</v>
      </c>
      <c r="AJ190" t="s">
        <v>35</v>
      </c>
      <c r="AK190" t="s">
        <v>35</v>
      </c>
      <c r="AL190" t="s">
        <v>35</v>
      </c>
      <c r="AM190" t="s">
        <v>35</v>
      </c>
      <c r="AN190" t="s">
        <v>35</v>
      </c>
      <c r="AO190" t="s">
        <v>35</v>
      </c>
      <c r="AP190" t="s">
        <v>35</v>
      </c>
      <c r="AQ190" t="s">
        <v>35</v>
      </c>
      <c r="AR190" s="3" t="s">
        <v>35</v>
      </c>
      <c r="AS190" t="s">
        <v>35</v>
      </c>
      <c r="AT190" t="s">
        <v>35</v>
      </c>
      <c r="AU190" s="3" t="s">
        <v>833</v>
      </c>
      <c r="AV190">
        <v>1</v>
      </c>
      <c r="AW190" s="3" t="s">
        <v>455</v>
      </c>
      <c r="AX190" t="s">
        <v>35</v>
      </c>
      <c r="AY190" s="5">
        <v>0</v>
      </c>
      <c r="AZ190" s="6">
        <f t="shared" si="60"/>
        <v>1.25</v>
      </c>
      <c r="BA190" s="9" t="str">
        <f t="shared" si="61"/>
        <v>Minors</v>
      </c>
      <c r="BB190" s="9">
        <f t="shared" si="62"/>
        <v>1.25</v>
      </c>
      <c r="BC190" s="9" t="str">
        <f t="shared" si="63"/>
        <v>Minors</v>
      </c>
      <c r="BD190" s="9">
        <f t="shared" si="64"/>
        <v>1.25</v>
      </c>
      <c r="BE190" s="9" t="str">
        <f t="shared" si="65"/>
        <v>Minors</v>
      </c>
      <c r="BF190" s="77">
        <f t="shared" si="66"/>
        <v>1</v>
      </c>
      <c r="BG190" s="76">
        <f t="shared" si="67"/>
        <v>0</v>
      </c>
      <c r="BH190" s="339" t="str">
        <f t="shared" si="68"/>
        <v/>
      </c>
      <c r="BI190" s="340" t="e">
        <f>IF(Q190="-","-",VLOOKUP($A190,KALPit!$A$10:$AY$1193,BI$9,FALSE)-Q190)</f>
        <v>#N/A</v>
      </c>
      <c r="BJ190" s="340" t="e">
        <f>IF(R190="-","-",VLOOKUP($A190,KALPit!$A$10:$AY$1193,BJ$9,FALSE)-R190)</f>
        <v>#N/A</v>
      </c>
      <c r="BK190" s="340" t="e">
        <f>IF(S190="-","-",VLOOKUP($A190,KALPit!$A$10:$AY$1193,BK$9,FALSE)-S190)</f>
        <v>#N/A</v>
      </c>
      <c r="BL190" s="340" t="e">
        <f>IF(T190="-","-",VLOOKUP($A190,KALPit!$A$10:$AY$1193,BL$9,FALSE)-T190)</f>
        <v>#N/A</v>
      </c>
      <c r="BM190" s="340" t="e">
        <f>IF(U190="-","-",VLOOKUP($A190,KALPit!$A$10:$AY$1193,BM$9,FALSE)-U190)</f>
        <v>#N/A</v>
      </c>
      <c r="BN190" s="340" t="e">
        <f>IF(V190="-","-",VLOOKUP($A190,KALPit!$A$10:$AY$1193,BN$9,FALSE)-V190)</f>
        <v>#N/A</v>
      </c>
      <c r="BO190" s="340" t="e">
        <f>IF(W190="-","-",VLOOKUP($A190,KALPit!$A$10:$AY$1193,BO$9,FALSE)-W190)</f>
        <v>#N/A</v>
      </c>
      <c r="BP190" s="340" t="e">
        <f>IF(X190="-","-",VLOOKUP($A190,KALPit!$A$10:$AY$1193,BP$9,FALSE)-X190)</f>
        <v>#N/A</v>
      </c>
      <c r="BQ190" s="340" t="str">
        <f>IF(Y190="-","-",VLOOKUP($A190,KALPit!$A$10:$AY$1193,BQ$9,FALSE)-Y190)</f>
        <v>-</v>
      </c>
      <c r="BR190" s="340" t="str">
        <f>IF(Z190="-","-",VLOOKUP($A190,KALPit!$A$10:$AY$1193,BR$9,FALSE)-Z190)</f>
        <v>-</v>
      </c>
      <c r="BS190" s="340" t="str">
        <f>IF(AA190="-","-",VLOOKUP($A190,KALPit!$A$10:$AY$1193,BS$9,FALSE)-AA190)</f>
        <v>-</v>
      </c>
      <c r="BT190" s="340" t="str">
        <f>IF(AB190="-","-",VLOOKUP($A190,KALPit!$A$10:$AY$1193,BT$9,FALSE)-AB190)</f>
        <v>-</v>
      </c>
      <c r="BU190" s="340" t="str">
        <f>IF(AC190="-","-",VLOOKUP($A190,KALPit!$A$10:$AY$1193,BU$9,FALSE)-AC190)</f>
        <v>-</v>
      </c>
      <c r="BV190" s="340" t="str">
        <f>IF(AD190="-","-",VLOOKUP($A190,KALPit!$A$10:$AY$1193,BV$9,FALSE)-AD190)</f>
        <v>-</v>
      </c>
      <c r="BW190" s="340" t="str">
        <f>IF(AE190="-","-",VLOOKUP($A190,KALPit!$A$10:$AY$1193,BW$9,FALSE)-AE190)</f>
        <v>-</v>
      </c>
      <c r="BX190" s="340" t="str">
        <f>IF(AF190="-","-",VLOOKUP($A190,KALPit!$A$10:$AY$1193,BX$9,FALSE)-AF190)</f>
        <v>-</v>
      </c>
      <c r="BY190" s="340" t="str">
        <f>IF(AG190="-","-",VLOOKUP($A190,KALPit!$A$10:$AY$1193,BY$9,FALSE)-AG190)</f>
        <v>-</v>
      </c>
      <c r="BZ190" s="340" t="str">
        <f>IF(AH190="-","-",VLOOKUP($A190,KALPit!$A$10:$AY$1193,BZ$9,FALSE)-AH190)</f>
        <v>-</v>
      </c>
      <c r="CA190" s="340" t="str">
        <f>IF(AI190="-","-",VLOOKUP($A190,KALPit!$A$10:$AY$1193,CA$9,FALSE)-AI190)</f>
        <v>-</v>
      </c>
      <c r="CB190" s="340" t="str">
        <f>IF(AJ190="-","-",VLOOKUP($A190,KALPit!$A$10:$AY$1193,CB$9,FALSE)-AJ190)</f>
        <v>-</v>
      </c>
      <c r="CC190" s="340" t="str">
        <f>IF(AK190="-","-",VLOOKUP($A190,KALPit!$A$10:$AY$1193,CC$9,FALSE)-AK190)</f>
        <v>-</v>
      </c>
      <c r="CD190" s="340" t="str">
        <f>IF(AL190="-","-",VLOOKUP($A190,KALPit!$A$10:$AY$1193,CD$9,FALSE)-AL190)</f>
        <v>-</v>
      </c>
      <c r="CE190" s="340" t="str">
        <f>IF(AM190="-","-",VLOOKUP($A190,KALPit!$A$10:$AY$1193,CE$9,FALSE)-AM190)</f>
        <v>-</v>
      </c>
      <c r="CF190" s="340" t="str">
        <f>IF(AN190="-","-",VLOOKUP($A190,KALPit!$A$10:$AY$1193,CF$9,FALSE)-AN190)</f>
        <v>-</v>
      </c>
      <c r="CG190" s="340" t="str">
        <f>IF(AO190="-","-",VLOOKUP($A190,KALPit!$A$10:$AY$1193,CG$9,FALSE)-AO190)</f>
        <v>-</v>
      </c>
      <c r="CH190" s="340" t="str">
        <f>IF(AP190="-","-",VLOOKUP($A190,KALPit!$A$10:$AY$1193,CH$9,FALSE)-AP190)</f>
        <v>-</v>
      </c>
      <c r="CI190" s="340" t="str">
        <f>IF(AQ190="-","-",VLOOKUP($A190,KALPit!$A$10:$AY$1193,CI$9,FALSE)-AQ190)</f>
        <v>-</v>
      </c>
      <c r="CJ190" s="340" t="str">
        <f>IF(AR190="-","-",VLOOKUP($A190,KALPit!$A$10:$AY$1193,CJ$9,FALSE)-AR190)</f>
        <v>-</v>
      </c>
      <c r="CK190" s="340" t="str">
        <f>IF(AS190="-","-",VLOOKUP($A190,KALPit!$A$10:$AY$1193,CK$9,FALSE)-AS190)</f>
        <v>-</v>
      </c>
      <c r="CL190" s="340" t="str">
        <f>IF(AT190="-","-",VLOOKUP($A190,KALPit!$A$10:$AY$1193,CL$9,FALSE)-AT190)</f>
        <v>-</v>
      </c>
      <c r="CM190" s="339" t="e">
        <f t="shared" si="69"/>
        <v>#N/A</v>
      </c>
    </row>
    <row r="191" spans="1:91" x14ac:dyDescent="0.25">
      <c r="A191" s="339" t="str">
        <f t="shared" si="58"/>
        <v>Szeto Tze</v>
      </c>
      <c r="B191" s="339"/>
      <c r="C191" s="339"/>
      <c r="D191" s="339" t="str">
        <f t="shared" si="59"/>
        <v>K</v>
      </c>
      <c r="E191" t="s">
        <v>98</v>
      </c>
      <c r="F191" t="s">
        <v>731</v>
      </c>
      <c r="G191" s="339" t="s">
        <v>732</v>
      </c>
      <c r="H191" t="s">
        <v>468</v>
      </c>
      <c r="I191" t="s">
        <v>18</v>
      </c>
      <c r="J191" s="3">
        <v>16</v>
      </c>
      <c r="K191" t="s">
        <v>93</v>
      </c>
      <c r="L191" t="s">
        <v>93</v>
      </c>
      <c r="M191" t="s">
        <v>40</v>
      </c>
      <c r="N191" s="3" t="s">
        <v>40</v>
      </c>
      <c r="O191" t="s">
        <v>214</v>
      </c>
      <c r="P191" t="s">
        <v>215</v>
      </c>
      <c r="Q191" s="3">
        <v>1</v>
      </c>
      <c r="R191">
        <v>1</v>
      </c>
      <c r="S191">
        <v>2</v>
      </c>
      <c r="T191" s="3">
        <v>5</v>
      </c>
      <c r="U191">
        <v>1</v>
      </c>
      <c r="V191">
        <v>3</v>
      </c>
      <c r="W191">
        <v>3</v>
      </c>
      <c r="X191">
        <v>5</v>
      </c>
      <c r="Y191">
        <v>1</v>
      </c>
      <c r="Z191">
        <v>6</v>
      </c>
      <c r="AA191">
        <v>3</v>
      </c>
      <c r="AB191">
        <v>6</v>
      </c>
      <c r="AC191">
        <v>2</v>
      </c>
      <c r="AD191">
        <v>6</v>
      </c>
      <c r="AE191" t="s">
        <v>35</v>
      </c>
      <c r="AF191" t="s">
        <v>35</v>
      </c>
      <c r="AG191" t="s">
        <v>35</v>
      </c>
      <c r="AH191" t="s">
        <v>35</v>
      </c>
      <c r="AI191" t="s">
        <v>35</v>
      </c>
      <c r="AJ191" t="s">
        <v>35</v>
      </c>
      <c r="AK191" t="s">
        <v>35</v>
      </c>
      <c r="AL191" t="s">
        <v>35</v>
      </c>
      <c r="AM191" t="s">
        <v>35</v>
      </c>
      <c r="AN191" t="s">
        <v>35</v>
      </c>
      <c r="AO191" t="s">
        <v>35</v>
      </c>
      <c r="AP191" t="s">
        <v>35</v>
      </c>
      <c r="AQ191" t="s">
        <v>35</v>
      </c>
      <c r="AR191" s="3" t="s">
        <v>35</v>
      </c>
      <c r="AS191" t="s">
        <v>35</v>
      </c>
      <c r="AT191" t="s">
        <v>35</v>
      </c>
      <c r="AU191" s="3" t="s">
        <v>397</v>
      </c>
      <c r="AV191">
        <v>5</v>
      </c>
      <c r="AW191" s="3" t="s">
        <v>50</v>
      </c>
      <c r="AX191" t="s">
        <v>35</v>
      </c>
      <c r="AY191" s="5">
        <v>0</v>
      </c>
      <c r="AZ191" s="6">
        <f t="shared" si="60"/>
        <v>1.8333333333333333</v>
      </c>
      <c r="BA191" s="9" t="str">
        <f t="shared" si="61"/>
        <v>Minors</v>
      </c>
      <c r="BB191" s="9">
        <f t="shared" si="62"/>
        <v>3.75</v>
      </c>
      <c r="BC191" s="9" t="str">
        <f t="shared" si="63"/>
        <v>Minors</v>
      </c>
      <c r="BD191" s="9">
        <f t="shared" si="64"/>
        <v>3.75</v>
      </c>
      <c r="BE191" s="9" t="str">
        <f t="shared" si="65"/>
        <v>Minors</v>
      </c>
      <c r="BF191" s="77">
        <f t="shared" si="66"/>
        <v>4</v>
      </c>
      <c r="BG191" s="76">
        <f t="shared" si="67"/>
        <v>1.5</v>
      </c>
      <c r="BH191" s="339" t="str">
        <f t="shared" si="68"/>
        <v/>
      </c>
      <c r="BI191" s="340">
        <f>IF(Q191="-","-",VLOOKUP($A191,KALPit!$A$10:$AY$1193,BI$9,FALSE)-Q191)</f>
        <v>1</v>
      </c>
      <c r="BJ191" s="340">
        <f>IF(R191="-","-",VLOOKUP($A191,KALPit!$A$10:$AY$1193,BJ$9,FALSE)-R191)</f>
        <v>1</v>
      </c>
      <c r="BK191" s="340">
        <f>IF(S191="-","-",VLOOKUP($A191,KALPit!$A$10:$AY$1193,BK$9,FALSE)-S191)</f>
        <v>-1</v>
      </c>
      <c r="BL191" s="340">
        <f>IF(T191="-","-",VLOOKUP($A191,KALPit!$A$10:$AY$1193,BL$9,FALSE)-T191)</f>
        <v>0</v>
      </c>
      <c r="BM191" s="340">
        <f>IF(U191="-","-",VLOOKUP($A191,KALPit!$A$10:$AY$1193,BM$9,FALSE)-U191)</f>
        <v>1</v>
      </c>
      <c r="BN191" s="340">
        <f>IF(V191="-","-",VLOOKUP($A191,KALPit!$A$10:$AY$1193,BN$9,FALSE)-V191)</f>
        <v>1</v>
      </c>
      <c r="BO191" s="340">
        <f>IF(W191="-","-",VLOOKUP($A191,KALPit!$A$10:$AY$1193,BO$9,FALSE)-W191)</f>
        <v>1</v>
      </c>
      <c r="BP191" s="340">
        <f>IF(X191="-","-",VLOOKUP($A191,KALPit!$A$10:$AY$1193,BP$9,FALSE)-X191)</f>
        <v>0</v>
      </c>
      <c r="BQ191" s="340">
        <f>IF(Y191="-","-",VLOOKUP($A191,KALPit!$A$10:$AY$1193,BQ$9,FALSE)-Y191)</f>
        <v>0</v>
      </c>
      <c r="BR191" s="340">
        <f>IF(Z191="-","-",VLOOKUP($A191,KALPit!$A$10:$AY$1193,BR$9,FALSE)-Z191)</f>
        <v>1</v>
      </c>
      <c r="BS191" s="340">
        <f>IF(AA191="-","-",VLOOKUP($A191,KALPit!$A$10:$AY$1193,BS$9,FALSE)-AA191)</f>
        <v>0</v>
      </c>
      <c r="BT191" s="340">
        <f>IF(AB191="-","-",VLOOKUP($A191,KALPit!$A$10:$AY$1193,BT$9,FALSE)-AB191)</f>
        <v>0</v>
      </c>
      <c r="BU191" s="340">
        <f>IF(AC191="-","-",VLOOKUP($A191,KALPit!$A$10:$AY$1193,BU$9,FALSE)-AC191)</f>
        <v>1</v>
      </c>
      <c r="BV191" s="340">
        <f>IF(AD191="-","-",VLOOKUP($A191,KALPit!$A$10:$AY$1193,BV$9,FALSE)-AD191)</f>
        <v>0</v>
      </c>
      <c r="BW191" s="340" t="str">
        <f>IF(AE191="-","-",VLOOKUP($A191,KALPit!$A$10:$AY$1193,BW$9,FALSE)-AE191)</f>
        <v>-</v>
      </c>
      <c r="BX191" s="340" t="str">
        <f>IF(AF191="-","-",VLOOKUP($A191,KALPit!$A$10:$AY$1193,BX$9,FALSE)-AF191)</f>
        <v>-</v>
      </c>
      <c r="BY191" s="340" t="str">
        <f>IF(AG191="-","-",VLOOKUP($A191,KALPit!$A$10:$AY$1193,BY$9,FALSE)-AG191)</f>
        <v>-</v>
      </c>
      <c r="BZ191" s="340" t="str">
        <f>IF(AH191="-","-",VLOOKUP($A191,KALPit!$A$10:$AY$1193,BZ$9,FALSE)-AH191)</f>
        <v>-</v>
      </c>
      <c r="CA191" s="340" t="str">
        <f>IF(AI191="-","-",VLOOKUP($A191,KALPit!$A$10:$AY$1193,CA$9,FALSE)-AI191)</f>
        <v>-</v>
      </c>
      <c r="CB191" s="340" t="str">
        <f>IF(AJ191="-","-",VLOOKUP($A191,KALPit!$A$10:$AY$1193,CB$9,FALSE)-AJ191)</f>
        <v>-</v>
      </c>
      <c r="CC191" s="340" t="str">
        <f>IF(AK191="-","-",VLOOKUP($A191,KALPit!$A$10:$AY$1193,CC$9,FALSE)-AK191)</f>
        <v>-</v>
      </c>
      <c r="CD191" s="340" t="str">
        <f>IF(AL191="-","-",VLOOKUP($A191,KALPit!$A$10:$AY$1193,CD$9,FALSE)-AL191)</f>
        <v>-</v>
      </c>
      <c r="CE191" s="340" t="str">
        <f>IF(AM191="-","-",VLOOKUP($A191,KALPit!$A$10:$AY$1193,CE$9,FALSE)-AM191)</f>
        <v>-</v>
      </c>
      <c r="CF191" s="340" t="str">
        <f>IF(AN191="-","-",VLOOKUP($A191,KALPit!$A$10:$AY$1193,CF$9,FALSE)-AN191)</f>
        <v>-</v>
      </c>
      <c r="CG191" s="340" t="str">
        <f>IF(AO191="-","-",VLOOKUP($A191,KALPit!$A$10:$AY$1193,CG$9,FALSE)-AO191)</f>
        <v>-</v>
      </c>
      <c r="CH191" s="340" t="str">
        <f>IF(AP191="-","-",VLOOKUP($A191,KALPit!$A$10:$AY$1193,CH$9,FALSE)-AP191)</f>
        <v>-</v>
      </c>
      <c r="CI191" s="340" t="str">
        <f>IF(AQ191="-","-",VLOOKUP($A191,KALPit!$A$10:$AY$1193,CI$9,FALSE)-AQ191)</f>
        <v>-</v>
      </c>
      <c r="CJ191" s="340" t="str">
        <f>IF(AR191="-","-",VLOOKUP($A191,KALPit!$A$10:$AY$1193,CJ$9,FALSE)-AR191)</f>
        <v>-</v>
      </c>
      <c r="CK191" s="340" t="str">
        <f>IF(AS191="-","-",VLOOKUP($A191,KALPit!$A$10:$AY$1193,CK$9,FALSE)-AS191)</f>
        <v>-</v>
      </c>
      <c r="CL191" s="340" t="str">
        <f>IF(AT191="-","-",VLOOKUP($A191,KALPit!$A$10:$AY$1193,CL$9,FALSE)-AT191)</f>
        <v>-</v>
      </c>
      <c r="CM191" s="339">
        <f t="shared" si="69"/>
        <v>6</v>
      </c>
    </row>
    <row r="192" spans="1:91" x14ac:dyDescent="0.25">
      <c r="A192" s="339" t="str">
        <f t="shared" si="58"/>
        <v>Adrián Vallejo</v>
      </c>
      <c r="B192" s="339"/>
      <c r="C192" s="339"/>
      <c r="D192" s="339" t="str">
        <f t="shared" si="59"/>
        <v>K</v>
      </c>
      <c r="E192" t="s">
        <v>89</v>
      </c>
      <c r="F192" t="s">
        <v>733</v>
      </c>
      <c r="G192" s="339" t="s">
        <v>734</v>
      </c>
      <c r="H192" t="s">
        <v>468</v>
      </c>
      <c r="I192" t="s">
        <v>18</v>
      </c>
      <c r="J192" s="3">
        <v>18</v>
      </c>
      <c r="K192" t="s">
        <v>94</v>
      </c>
      <c r="L192" t="s">
        <v>94</v>
      </c>
      <c r="M192" t="s">
        <v>40</v>
      </c>
      <c r="N192" s="3" t="s">
        <v>40</v>
      </c>
      <c r="O192" t="s">
        <v>215</v>
      </c>
      <c r="P192" t="s">
        <v>215</v>
      </c>
      <c r="Q192" s="3">
        <v>1</v>
      </c>
      <c r="R192">
        <v>1</v>
      </c>
      <c r="S192">
        <v>1</v>
      </c>
      <c r="T192" s="3">
        <v>1</v>
      </c>
      <c r="U192">
        <v>1</v>
      </c>
      <c r="V192">
        <v>3</v>
      </c>
      <c r="W192">
        <v>1</v>
      </c>
      <c r="X192">
        <v>2</v>
      </c>
      <c r="Y192" t="s">
        <v>35</v>
      </c>
      <c r="Z192" t="s">
        <v>35</v>
      </c>
      <c r="AA192" t="s">
        <v>35</v>
      </c>
      <c r="AB192" t="s">
        <v>35</v>
      </c>
      <c r="AC192" t="s">
        <v>35</v>
      </c>
      <c r="AD192" t="s">
        <v>35</v>
      </c>
      <c r="AE192" t="s">
        <v>35</v>
      </c>
      <c r="AF192" t="s">
        <v>35</v>
      </c>
      <c r="AG192" t="s">
        <v>35</v>
      </c>
      <c r="AH192" t="s">
        <v>35</v>
      </c>
      <c r="AI192" t="s">
        <v>35</v>
      </c>
      <c r="AJ192" t="s">
        <v>35</v>
      </c>
      <c r="AK192" t="s">
        <v>35</v>
      </c>
      <c r="AL192" t="s">
        <v>35</v>
      </c>
      <c r="AM192" t="s">
        <v>35</v>
      </c>
      <c r="AN192" t="s">
        <v>35</v>
      </c>
      <c r="AO192" t="s">
        <v>35</v>
      </c>
      <c r="AP192" t="s">
        <v>35</v>
      </c>
      <c r="AQ192" t="s">
        <v>35</v>
      </c>
      <c r="AR192" s="3" t="s">
        <v>35</v>
      </c>
      <c r="AS192" t="s">
        <v>35</v>
      </c>
      <c r="AT192" t="s">
        <v>35</v>
      </c>
      <c r="AU192" s="3" t="s">
        <v>832</v>
      </c>
      <c r="AV192">
        <v>1</v>
      </c>
      <c r="AW192" s="3" t="s">
        <v>455</v>
      </c>
      <c r="AX192" t="s">
        <v>35</v>
      </c>
      <c r="AY192" s="5">
        <v>0</v>
      </c>
      <c r="AZ192" s="6">
        <f t="shared" si="60"/>
        <v>1.25</v>
      </c>
      <c r="BA192" s="9" t="str">
        <f t="shared" si="61"/>
        <v>Minors</v>
      </c>
      <c r="BB192" s="9">
        <f t="shared" si="62"/>
        <v>1.9166666666666667</v>
      </c>
      <c r="BC192" s="9" t="str">
        <f t="shared" si="63"/>
        <v>Minors</v>
      </c>
      <c r="BD192" s="9">
        <f t="shared" si="64"/>
        <v>1.9166666666666667</v>
      </c>
      <c r="BE192" s="9" t="str">
        <f t="shared" si="65"/>
        <v>Minors</v>
      </c>
      <c r="BF192" s="77">
        <f t="shared" si="66"/>
        <v>1</v>
      </c>
      <c r="BG192" s="76">
        <f t="shared" si="67"/>
        <v>0</v>
      </c>
      <c r="BH192" s="339" t="str">
        <f t="shared" si="68"/>
        <v/>
      </c>
      <c r="BI192" s="340" t="e">
        <f>IF(Q192="-","-",VLOOKUP($A192,KALPit!$A$10:$AY$1193,BI$9,FALSE)-Q192)</f>
        <v>#N/A</v>
      </c>
      <c r="BJ192" s="340" t="e">
        <f>IF(R192="-","-",VLOOKUP($A192,KALPit!$A$10:$AY$1193,BJ$9,FALSE)-R192)</f>
        <v>#N/A</v>
      </c>
      <c r="BK192" s="340" t="e">
        <f>IF(S192="-","-",VLOOKUP($A192,KALPit!$A$10:$AY$1193,BK$9,FALSE)-S192)</f>
        <v>#N/A</v>
      </c>
      <c r="BL192" s="340" t="e">
        <f>IF(T192="-","-",VLOOKUP($A192,KALPit!$A$10:$AY$1193,BL$9,FALSE)-T192)</f>
        <v>#N/A</v>
      </c>
      <c r="BM192" s="340" t="e">
        <f>IF(U192="-","-",VLOOKUP($A192,KALPit!$A$10:$AY$1193,BM$9,FALSE)-U192)</f>
        <v>#N/A</v>
      </c>
      <c r="BN192" s="340" t="e">
        <f>IF(V192="-","-",VLOOKUP($A192,KALPit!$A$10:$AY$1193,BN$9,FALSE)-V192)</f>
        <v>#N/A</v>
      </c>
      <c r="BO192" s="340" t="e">
        <f>IF(W192="-","-",VLOOKUP($A192,KALPit!$A$10:$AY$1193,BO$9,FALSE)-W192)</f>
        <v>#N/A</v>
      </c>
      <c r="BP192" s="340" t="e">
        <f>IF(X192="-","-",VLOOKUP($A192,KALPit!$A$10:$AY$1193,BP$9,FALSE)-X192)</f>
        <v>#N/A</v>
      </c>
      <c r="BQ192" s="340" t="str">
        <f>IF(Y192="-","-",VLOOKUP($A192,KALPit!$A$10:$AY$1193,BQ$9,FALSE)-Y192)</f>
        <v>-</v>
      </c>
      <c r="BR192" s="340" t="str">
        <f>IF(Z192="-","-",VLOOKUP($A192,KALPit!$A$10:$AY$1193,BR$9,FALSE)-Z192)</f>
        <v>-</v>
      </c>
      <c r="BS192" s="340" t="str">
        <f>IF(AA192="-","-",VLOOKUP($A192,KALPit!$A$10:$AY$1193,BS$9,FALSE)-AA192)</f>
        <v>-</v>
      </c>
      <c r="BT192" s="340" t="str">
        <f>IF(AB192="-","-",VLOOKUP($A192,KALPit!$A$10:$AY$1193,BT$9,FALSE)-AB192)</f>
        <v>-</v>
      </c>
      <c r="BU192" s="340" t="str">
        <f>IF(AC192="-","-",VLOOKUP($A192,KALPit!$A$10:$AY$1193,BU$9,FALSE)-AC192)</f>
        <v>-</v>
      </c>
      <c r="BV192" s="340" t="str">
        <f>IF(AD192="-","-",VLOOKUP($A192,KALPit!$A$10:$AY$1193,BV$9,FALSE)-AD192)</f>
        <v>-</v>
      </c>
      <c r="BW192" s="340" t="str">
        <f>IF(AE192="-","-",VLOOKUP($A192,KALPit!$A$10:$AY$1193,BW$9,FALSE)-AE192)</f>
        <v>-</v>
      </c>
      <c r="BX192" s="340" t="str">
        <f>IF(AF192="-","-",VLOOKUP($A192,KALPit!$A$10:$AY$1193,BX$9,FALSE)-AF192)</f>
        <v>-</v>
      </c>
      <c r="BY192" s="340" t="str">
        <f>IF(AG192="-","-",VLOOKUP($A192,KALPit!$A$10:$AY$1193,BY$9,FALSE)-AG192)</f>
        <v>-</v>
      </c>
      <c r="BZ192" s="340" t="str">
        <f>IF(AH192="-","-",VLOOKUP($A192,KALPit!$A$10:$AY$1193,BZ$9,FALSE)-AH192)</f>
        <v>-</v>
      </c>
      <c r="CA192" s="340" t="str">
        <f>IF(AI192="-","-",VLOOKUP($A192,KALPit!$A$10:$AY$1193,CA$9,FALSE)-AI192)</f>
        <v>-</v>
      </c>
      <c r="CB192" s="340" t="str">
        <f>IF(AJ192="-","-",VLOOKUP($A192,KALPit!$A$10:$AY$1193,CB$9,FALSE)-AJ192)</f>
        <v>-</v>
      </c>
      <c r="CC192" s="340" t="str">
        <f>IF(AK192="-","-",VLOOKUP($A192,KALPit!$A$10:$AY$1193,CC$9,FALSE)-AK192)</f>
        <v>-</v>
      </c>
      <c r="CD192" s="340" t="str">
        <f>IF(AL192="-","-",VLOOKUP($A192,KALPit!$A$10:$AY$1193,CD$9,FALSE)-AL192)</f>
        <v>-</v>
      </c>
      <c r="CE192" s="340" t="str">
        <f>IF(AM192="-","-",VLOOKUP($A192,KALPit!$A$10:$AY$1193,CE$9,FALSE)-AM192)</f>
        <v>-</v>
      </c>
      <c r="CF192" s="340" t="str">
        <f>IF(AN192="-","-",VLOOKUP($A192,KALPit!$A$10:$AY$1193,CF$9,FALSE)-AN192)</f>
        <v>-</v>
      </c>
      <c r="CG192" s="340" t="str">
        <f>IF(AO192="-","-",VLOOKUP($A192,KALPit!$A$10:$AY$1193,CG$9,FALSE)-AO192)</f>
        <v>-</v>
      </c>
      <c r="CH192" s="340" t="str">
        <f>IF(AP192="-","-",VLOOKUP($A192,KALPit!$A$10:$AY$1193,CH$9,FALSE)-AP192)</f>
        <v>-</v>
      </c>
      <c r="CI192" s="340" t="str">
        <f>IF(AQ192="-","-",VLOOKUP($A192,KALPit!$A$10:$AY$1193,CI$9,FALSE)-AQ192)</f>
        <v>-</v>
      </c>
      <c r="CJ192" s="340" t="str">
        <f>IF(AR192="-","-",VLOOKUP($A192,KALPit!$A$10:$AY$1193,CJ$9,FALSE)-AR192)</f>
        <v>-</v>
      </c>
      <c r="CK192" s="340" t="str">
        <f>IF(AS192="-","-",VLOOKUP($A192,KALPit!$A$10:$AY$1193,CK$9,FALSE)-AS192)</f>
        <v>-</v>
      </c>
      <c r="CL192" s="340" t="str">
        <f>IF(AT192="-","-",VLOOKUP($A192,KALPit!$A$10:$AY$1193,CL$9,FALSE)-AT192)</f>
        <v>-</v>
      </c>
      <c r="CM192" s="339" t="e">
        <f t="shared" si="69"/>
        <v>#N/A</v>
      </c>
    </row>
    <row r="193" spans="1:91" x14ac:dyDescent="0.25">
      <c r="A193" s="339" t="str">
        <f t="shared" si="58"/>
        <v>Lowik van Bodegraven</v>
      </c>
      <c r="B193" s="339"/>
      <c r="C193" s="339"/>
      <c r="D193" s="339" t="str">
        <f t="shared" si="59"/>
        <v>K</v>
      </c>
      <c r="E193" t="s">
        <v>87</v>
      </c>
      <c r="F193" t="s">
        <v>735</v>
      </c>
      <c r="G193" s="339" t="s">
        <v>736</v>
      </c>
      <c r="H193" t="s">
        <v>468</v>
      </c>
      <c r="I193" t="s">
        <v>18</v>
      </c>
      <c r="J193" s="3">
        <v>16</v>
      </c>
      <c r="K193" t="s">
        <v>93</v>
      </c>
      <c r="L193" t="s">
        <v>94</v>
      </c>
      <c r="M193" t="s">
        <v>40</v>
      </c>
      <c r="N193" s="3" t="s">
        <v>40</v>
      </c>
      <c r="O193" t="s">
        <v>215</v>
      </c>
      <c r="P193" t="s">
        <v>214</v>
      </c>
      <c r="Q193" s="3">
        <v>1</v>
      </c>
      <c r="R193">
        <v>1</v>
      </c>
      <c r="S193">
        <v>1</v>
      </c>
      <c r="T193" s="3">
        <v>1</v>
      </c>
      <c r="U193">
        <v>1</v>
      </c>
      <c r="V193">
        <v>1</v>
      </c>
      <c r="W193">
        <v>1</v>
      </c>
      <c r="X193">
        <v>1</v>
      </c>
      <c r="Y193" t="s">
        <v>35</v>
      </c>
      <c r="Z193" t="s">
        <v>35</v>
      </c>
      <c r="AA193" t="s">
        <v>35</v>
      </c>
      <c r="AB193" t="s">
        <v>35</v>
      </c>
      <c r="AC193" t="s">
        <v>35</v>
      </c>
      <c r="AD193" t="s">
        <v>35</v>
      </c>
      <c r="AE193" t="s">
        <v>35</v>
      </c>
      <c r="AF193" t="s">
        <v>35</v>
      </c>
      <c r="AG193" t="s">
        <v>35</v>
      </c>
      <c r="AH193" t="s">
        <v>35</v>
      </c>
      <c r="AI193" t="s">
        <v>35</v>
      </c>
      <c r="AJ193" t="s">
        <v>35</v>
      </c>
      <c r="AK193" t="s">
        <v>35</v>
      </c>
      <c r="AL193" t="s">
        <v>35</v>
      </c>
      <c r="AM193" t="s">
        <v>35</v>
      </c>
      <c r="AN193" t="s">
        <v>35</v>
      </c>
      <c r="AO193" t="s">
        <v>35</v>
      </c>
      <c r="AP193" t="s">
        <v>35</v>
      </c>
      <c r="AQ193" t="s">
        <v>35</v>
      </c>
      <c r="AR193" s="3" t="s">
        <v>35</v>
      </c>
      <c r="AS193" t="s">
        <v>35</v>
      </c>
      <c r="AT193" t="s">
        <v>35</v>
      </c>
      <c r="AU193" s="3" t="s">
        <v>832</v>
      </c>
      <c r="AV193">
        <v>1</v>
      </c>
      <c r="AW193" s="3" t="s">
        <v>50</v>
      </c>
      <c r="AX193" t="s">
        <v>35</v>
      </c>
      <c r="AY193" s="5">
        <v>0</v>
      </c>
      <c r="AZ193" s="6">
        <f t="shared" si="60"/>
        <v>1.25</v>
      </c>
      <c r="BA193" s="9" t="str">
        <f t="shared" si="61"/>
        <v>Minors</v>
      </c>
      <c r="BB193" s="9">
        <f t="shared" si="62"/>
        <v>1.25</v>
      </c>
      <c r="BC193" s="9" t="str">
        <f t="shared" si="63"/>
        <v>Minors</v>
      </c>
      <c r="BD193" s="9">
        <f t="shared" si="64"/>
        <v>1.25</v>
      </c>
      <c r="BE193" s="9" t="str">
        <f t="shared" si="65"/>
        <v>Minors</v>
      </c>
      <c r="BF193" s="77">
        <f t="shared" si="66"/>
        <v>1</v>
      </c>
      <c r="BG193" s="76">
        <f t="shared" si="67"/>
        <v>0</v>
      </c>
      <c r="BH193" s="339" t="str">
        <f t="shared" si="68"/>
        <v/>
      </c>
      <c r="BI193" s="340" t="e">
        <f>IF(Q193="-","-",VLOOKUP($A193,KALPit!$A$10:$AY$1193,BI$9,FALSE)-Q193)</f>
        <v>#N/A</v>
      </c>
      <c r="BJ193" s="340" t="e">
        <f>IF(R193="-","-",VLOOKUP($A193,KALPit!$A$10:$AY$1193,BJ$9,FALSE)-R193)</f>
        <v>#N/A</v>
      </c>
      <c r="BK193" s="340" t="e">
        <f>IF(S193="-","-",VLOOKUP($A193,KALPit!$A$10:$AY$1193,BK$9,FALSE)-S193)</f>
        <v>#N/A</v>
      </c>
      <c r="BL193" s="340" t="e">
        <f>IF(T193="-","-",VLOOKUP($A193,KALPit!$A$10:$AY$1193,BL$9,FALSE)-T193)</f>
        <v>#N/A</v>
      </c>
      <c r="BM193" s="340" t="e">
        <f>IF(U193="-","-",VLOOKUP($A193,KALPit!$A$10:$AY$1193,BM$9,FALSE)-U193)</f>
        <v>#N/A</v>
      </c>
      <c r="BN193" s="340" t="e">
        <f>IF(V193="-","-",VLOOKUP($A193,KALPit!$A$10:$AY$1193,BN$9,FALSE)-V193)</f>
        <v>#N/A</v>
      </c>
      <c r="BO193" s="340" t="e">
        <f>IF(W193="-","-",VLOOKUP($A193,KALPit!$A$10:$AY$1193,BO$9,FALSE)-W193)</f>
        <v>#N/A</v>
      </c>
      <c r="BP193" s="340" t="e">
        <f>IF(X193="-","-",VLOOKUP($A193,KALPit!$A$10:$AY$1193,BP$9,FALSE)-X193)</f>
        <v>#N/A</v>
      </c>
      <c r="BQ193" s="340" t="str">
        <f>IF(Y193="-","-",VLOOKUP($A193,KALPit!$A$10:$AY$1193,BQ$9,FALSE)-Y193)</f>
        <v>-</v>
      </c>
      <c r="BR193" s="340" t="str">
        <f>IF(Z193="-","-",VLOOKUP($A193,KALPit!$A$10:$AY$1193,BR$9,FALSE)-Z193)</f>
        <v>-</v>
      </c>
      <c r="BS193" s="340" t="str">
        <f>IF(AA193="-","-",VLOOKUP($A193,KALPit!$A$10:$AY$1193,BS$9,FALSE)-AA193)</f>
        <v>-</v>
      </c>
      <c r="BT193" s="340" t="str">
        <f>IF(AB193="-","-",VLOOKUP($A193,KALPit!$A$10:$AY$1193,BT$9,FALSE)-AB193)</f>
        <v>-</v>
      </c>
      <c r="BU193" s="340" t="str">
        <f>IF(AC193="-","-",VLOOKUP($A193,KALPit!$A$10:$AY$1193,BU$9,FALSE)-AC193)</f>
        <v>-</v>
      </c>
      <c r="BV193" s="340" t="str">
        <f>IF(AD193="-","-",VLOOKUP($A193,KALPit!$A$10:$AY$1193,BV$9,FALSE)-AD193)</f>
        <v>-</v>
      </c>
      <c r="BW193" s="340" t="str">
        <f>IF(AE193="-","-",VLOOKUP($A193,KALPit!$A$10:$AY$1193,BW$9,FALSE)-AE193)</f>
        <v>-</v>
      </c>
      <c r="BX193" s="340" t="str">
        <f>IF(AF193="-","-",VLOOKUP($A193,KALPit!$A$10:$AY$1193,BX$9,FALSE)-AF193)</f>
        <v>-</v>
      </c>
      <c r="BY193" s="340" t="str">
        <f>IF(AG193="-","-",VLOOKUP($A193,KALPit!$A$10:$AY$1193,BY$9,FALSE)-AG193)</f>
        <v>-</v>
      </c>
      <c r="BZ193" s="340" t="str">
        <f>IF(AH193="-","-",VLOOKUP($A193,KALPit!$A$10:$AY$1193,BZ$9,FALSE)-AH193)</f>
        <v>-</v>
      </c>
      <c r="CA193" s="340" t="str">
        <f>IF(AI193="-","-",VLOOKUP($A193,KALPit!$A$10:$AY$1193,CA$9,FALSE)-AI193)</f>
        <v>-</v>
      </c>
      <c r="CB193" s="340" t="str">
        <f>IF(AJ193="-","-",VLOOKUP($A193,KALPit!$A$10:$AY$1193,CB$9,FALSE)-AJ193)</f>
        <v>-</v>
      </c>
      <c r="CC193" s="340" t="str">
        <f>IF(AK193="-","-",VLOOKUP($A193,KALPit!$A$10:$AY$1193,CC$9,FALSE)-AK193)</f>
        <v>-</v>
      </c>
      <c r="CD193" s="340" t="str">
        <f>IF(AL193="-","-",VLOOKUP($A193,KALPit!$A$10:$AY$1193,CD$9,FALSE)-AL193)</f>
        <v>-</v>
      </c>
      <c r="CE193" s="340" t="str">
        <f>IF(AM193="-","-",VLOOKUP($A193,KALPit!$A$10:$AY$1193,CE$9,FALSE)-AM193)</f>
        <v>-</v>
      </c>
      <c r="CF193" s="340" t="str">
        <f>IF(AN193="-","-",VLOOKUP($A193,KALPit!$A$10:$AY$1193,CF$9,FALSE)-AN193)</f>
        <v>-</v>
      </c>
      <c r="CG193" s="340" t="str">
        <f>IF(AO193="-","-",VLOOKUP($A193,KALPit!$A$10:$AY$1193,CG$9,FALSE)-AO193)</f>
        <v>-</v>
      </c>
      <c r="CH193" s="340" t="str">
        <f>IF(AP193="-","-",VLOOKUP($A193,KALPit!$A$10:$AY$1193,CH$9,FALSE)-AP193)</f>
        <v>-</v>
      </c>
      <c r="CI193" s="340" t="str">
        <f>IF(AQ193="-","-",VLOOKUP($A193,KALPit!$A$10:$AY$1193,CI$9,FALSE)-AQ193)</f>
        <v>-</v>
      </c>
      <c r="CJ193" s="340" t="str">
        <f>IF(AR193="-","-",VLOOKUP($A193,KALPit!$A$10:$AY$1193,CJ$9,FALSE)-AR193)</f>
        <v>-</v>
      </c>
      <c r="CK193" s="340" t="str">
        <f>IF(AS193="-","-",VLOOKUP($A193,KALPit!$A$10:$AY$1193,CK$9,FALSE)-AS193)</f>
        <v>-</v>
      </c>
      <c r="CL193" s="340" t="str">
        <f>IF(AT193="-","-",VLOOKUP($A193,KALPit!$A$10:$AY$1193,CL$9,FALSE)-AT193)</f>
        <v>-</v>
      </c>
      <c r="CM193" s="339" t="e">
        <f t="shared" si="69"/>
        <v>#N/A</v>
      </c>
    </row>
    <row r="194" spans="1:91" x14ac:dyDescent="0.25">
      <c r="A194" s="339" t="str">
        <f t="shared" ref="A194:A202" si="70">F194&amp;" "&amp;G194</f>
        <v>Domingo Vargas</v>
      </c>
      <c r="B194" s="339"/>
      <c r="C194" s="339"/>
      <c r="D194" s="339" t="str">
        <f t="shared" ref="D194:D202" si="71">IF(OR(O194&gt;7,AND(O194&gt;4,P194&gt;5)),"K","T")</f>
        <v>K</v>
      </c>
      <c r="E194" t="s">
        <v>87</v>
      </c>
      <c r="F194" t="s">
        <v>869</v>
      </c>
      <c r="G194" s="339" t="s">
        <v>870</v>
      </c>
      <c r="H194" t="s">
        <v>531</v>
      </c>
      <c r="I194" t="s">
        <v>295</v>
      </c>
      <c r="J194" s="3">
        <v>20</v>
      </c>
      <c r="K194" t="s">
        <v>94</v>
      </c>
      <c r="L194" t="s">
        <v>94</v>
      </c>
      <c r="M194" t="s">
        <v>40</v>
      </c>
      <c r="N194" s="3" t="s">
        <v>36</v>
      </c>
      <c r="O194" t="s">
        <v>215</v>
      </c>
      <c r="P194" t="s">
        <v>213</v>
      </c>
      <c r="Q194" s="3">
        <v>1</v>
      </c>
      <c r="R194">
        <v>1</v>
      </c>
      <c r="S194">
        <v>1</v>
      </c>
      <c r="T194" s="3">
        <v>1</v>
      </c>
      <c r="U194">
        <v>1</v>
      </c>
      <c r="V194">
        <v>1</v>
      </c>
      <c r="W194">
        <v>1</v>
      </c>
      <c r="X194">
        <v>1</v>
      </c>
      <c r="Y194" t="s">
        <v>35</v>
      </c>
      <c r="Z194" t="s">
        <v>35</v>
      </c>
      <c r="AA194" t="s">
        <v>35</v>
      </c>
      <c r="AB194" t="s">
        <v>35</v>
      </c>
      <c r="AC194" t="s">
        <v>35</v>
      </c>
      <c r="AD194" t="s">
        <v>35</v>
      </c>
      <c r="AE194" t="s">
        <v>35</v>
      </c>
      <c r="AF194" t="s">
        <v>35</v>
      </c>
      <c r="AG194" t="s">
        <v>35</v>
      </c>
      <c r="AH194" t="s">
        <v>35</v>
      </c>
      <c r="AI194" t="s">
        <v>35</v>
      </c>
      <c r="AJ194" t="s">
        <v>35</v>
      </c>
      <c r="AK194" t="s">
        <v>35</v>
      </c>
      <c r="AL194" t="s">
        <v>35</v>
      </c>
      <c r="AM194" t="s">
        <v>35</v>
      </c>
      <c r="AN194" t="s">
        <v>35</v>
      </c>
      <c r="AO194" t="s">
        <v>35</v>
      </c>
      <c r="AP194" t="s">
        <v>35</v>
      </c>
      <c r="AQ194" t="s">
        <v>35</v>
      </c>
      <c r="AR194" s="3" t="s">
        <v>35</v>
      </c>
      <c r="AS194" t="s">
        <v>35</v>
      </c>
      <c r="AT194" t="s">
        <v>35</v>
      </c>
      <c r="AU194" s="3" t="s">
        <v>832</v>
      </c>
      <c r="AV194">
        <v>1</v>
      </c>
      <c r="AW194" s="3" t="s">
        <v>50</v>
      </c>
      <c r="AX194" t="s">
        <v>35</v>
      </c>
      <c r="AY194" s="5">
        <v>0</v>
      </c>
      <c r="AZ194" s="6">
        <f t="shared" ref="AZ194:AZ202" si="72">AVERAGE(Q194:S194)+0.25*MAX(0,(COUNT(W194,Y194,AA194,AC194,AE194,AG194,AI194,AK194,AM194,AO194,AQ194,AS194)-3))+IF(AW194&gt;0.55,0.25,0)+IF(MAX(W194,Y194,AA194,AC194,AE194,AG194,AI194,AK194,AM194,AO194,AQ194,AS194)&gt;5,0.25,0)</f>
        <v>1.25</v>
      </c>
      <c r="BA194" s="9" t="str">
        <f t="shared" ref="BA194:BA202" si="73">IF(AZ194&gt;9,"SuperStar",IF(AZ194&gt;8,"Star",IF(AZ194&gt;6.5,"GoodReg",IF(AZ194&gt;5,"Reg",IF(AZ194&gt;4,"Bench","Minors")))))</f>
        <v>Minors</v>
      </c>
      <c r="BB194" s="9">
        <f t="shared" ref="BB194:BB202" si="74">AVERAGE(T194:V194)+0.25*MAX(0,(COUNT(X194,Z194,AB194,AD194,AF194,AH194,AJ194,AL194,AN194,AP194,AR194,AT194)-3))+IF(AW194&gt;0.55,0.25,0)+IF(MAX(X194,Z194,AB194,AD194,AF194,AH194,AJ194,AL194,AN194,AP194,AR194,AT194)&gt;5,0.25,0)</f>
        <v>1.25</v>
      </c>
      <c r="BC194" s="9" t="str">
        <f t="shared" ref="BC194:BC202" si="75">IF(BB194&gt;9,"SuperStar",IF(BB194&gt;8,"Star",IF(BB194&gt;6.5,"GoodReg",IF(BB194&gt;5,"Reg",IF(BB194&gt;4,"Bench","Minors")))))</f>
        <v>Minors</v>
      </c>
      <c r="BD194" s="9">
        <f t="shared" ref="BD194:BD202" si="76">MIN(AZ194+(MAX(0,25-U194))^1.5,BB194)</f>
        <v>1.25</v>
      </c>
      <c r="BE194" s="9" t="str">
        <f t="shared" ref="BE194:BE202" si="77">IF(BD194&gt;9,"SuperStar",IF(BD194&gt;8,"Star",IF(BD194&gt;6.5,"GoodReg",IF(BD194&gt;5,"Reg",IF(BD194&gt;4,"Bench","Minors")))))</f>
        <v>Minors</v>
      </c>
      <c r="BF194" s="77">
        <f t="shared" ref="BF194:BF202" si="78">COUNT(W194:AT194)/2</f>
        <v>1</v>
      </c>
      <c r="BG194" s="76">
        <f t="shared" ref="BG194:BG202" si="79">COUNTIF(W194:AT194,"&gt;5")/2</f>
        <v>0</v>
      </c>
      <c r="BH194" s="339" t="str">
        <f t="shared" ref="BH194:BH202" si="80">IF(AY194=1,"Yes","")</f>
        <v/>
      </c>
      <c r="BI194" s="340" t="e">
        <f>IF(Q194="-","-",VLOOKUP($A194,KALPit!$A$10:$AY$1193,BI$9,FALSE)-Q194)</f>
        <v>#N/A</v>
      </c>
      <c r="BJ194" s="340" t="e">
        <f>IF(R194="-","-",VLOOKUP($A194,KALPit!$A$10:$AY$1193,BJ$9,FALSE)-R194)</f>
        <v>#N/A</v>
      </c>
      <c r="BK194" s="340" t="e">
        <f>IF(S194="-","-",VLOOKUP($A194,KALPit!$A$10:$AY$1193,BK$9,FALSE)-S194)</f>
        <v>#N/A</v>
      </c>
      <c r="BL194" s="340" t="e">
        <f>IF(T194="-","-",VLOOKUP($A194,KALPit!$A$10:$AY$1193,BL$9,FALSE)-T194)</f>
        <v>#N/A</v>
      </c>
      <c r="BM194" s="340" t="e">
        <f>IF(U194="-","-",VLOOKUP($A194,KALPit!$A$10:$AY$1193,BM$9,FALSE)-U194)</f>
        <v>#N/A</v>
      </c>
      <c r="BN194" s="340" t="e">
        <f>IF(V194="-","-",VLOOKUP($A194,KALPit!$A$10:$AY$1193,BN$9,FALSE)-V194)</f>
        <v>#N/A</v>
      </c>
      <c r="BO194" s="340" t="e">
        <f>IF(W194="-","-",VLOOKUP($A194,KALPit!$A$10:$AY$1193,BO$9,FALSE)-W194)</f>
        <v>#N/A</v>
      </c>
      <c r="BP194" s="340" t="e">
        <f>IF(X194="-","-",VLOOKUP($A194,KALPit!$A$10:$AY$1193,BP$9,FALSE)-X194)</f>
        <v>#N/A</v>
      </c>
      <c r="BQ194" s="340" t="str">
        <f>IF(Y194="-","-",VLOOKUP($A194,KALPit!$A$10:$AY$1193,BQ$9,FALSE)-Y194)</f>
        <v>-</v>
      </c>
      <c r="BR194" s="340" t="str">
        <f>IF(Z194="-","-",VLOOKUP($A194,KALPit!$A$10:$AY$1193,BR$9,FALSE)-Z194)</f>
        <v>-</v>
      </c>
      <c r="BS194" s="340" t="str">
        <f>IF(AA194="-","-",VLOOKUP($A194,KALPit!$A$10:$AY$1193,BS$9,FALSE)-AA194)</f>
        <v>-</v>
      </c>
      <c r="BT194" s="340" t="str">
        <f>IF(AB194="-","-",VLOOKUP($A194,KALPit!$A$10:$AY$1193,BT$9,FALSE)-AB194)</f>
        <v>-</v>
      </c>
      <c r="BU194" s="340" t="str">
        <f>IF(AC194="-","-",VLOOKUP($A194,KALPit!$A$10:$AY$1193,BU$9,FALSE)-AC194)</f>
        <v>-</v>
      </c>
      <c r="BV194" s="340" t="str">
        <f>IF(AD194="-","-",VLOOKUP($A194,KALPit!$A$10:$AY$1193,BV$9,FALSE)-AD194)</f>
        <v>-</v>
      </c>
      <c r="BW194" s="340" t="str">
        <f>IF(AE194="-","-",VLOOKUP($A194,KALPit!$A$10:$AY$1193,BW$9,FALSE)-AE194)</f>
        <v>-</v>
      </c>
      <c r="BX194" s="340" t="str">
        <f>IF(AF194="-","-",VLOOKUP($A194,KALPit!$A$10:$AY$1193,BX$9,FALSE)-AF194)</f>
        <v>-</v>
      </c>
      <c r="BY194" s="340" t="str">
        <f>IF(AG194="-","-",VLOOKUP($A194,KALPit!$A$10:$AY$1193,BY$9,FALSE)-AG194)</f>
        <v>-</v>
      </c>
      <c r="BZ194" s="340" t="str">
        <f>IF(AH194="-","-",VLOOKUP($A194,KALPit!$A$10:$AY$1193,BZ$9,FALSE)-AH194)</f>
        <v>-</v>
      </c>
      <c r="CA194" s="340" t="str">
        <f>IF(AI194="-","-",VLOOKUP($A194,KALPit!$A$10:$AY$1193,CA$9,FALSE)-AI194)</f>
        <v>-</v>
      </c>
      <c r="CB194" s="340" t="str">
        <f>IF(AJ194="-","-",VLOOKUP($A194,KALPit!$A$10:$AY$1193,CB$9,FALSE)-AJ194)</f>
        <v>-</v>
      </c>
      <c r="CC194" s="340" t="str">
        <f>IF(AK194="-","-",VLOOKUP($A194,KALPit!$A$10:$AY$1193,CC$9,FALSE)-AK194)</f>
        <v>-</v>
      </c>
      <c r="CD194" s="340" t="str">
        <f>IF(AL194="-","-",VLOOKUP($A194,KALPit!$A$10:$AY$1193,CD$9,FALSE)-AL194)</f>
        <v>-</v>
      </c>
      <c r="CE194" s="340" t="str">
        <f>IF(AM194="-","-",VLOOKUP($A194,KALPit!$A$10:$AY$1193,CE$9,FALSE)-AM194)</f>
        <v>-</v>
      </c>
      <c r="CF194" s="340" t="str">
        <f>IF(AN194="-","-",VLOOKUP($A194,KALPit!$A$10:$AY$1193,CF$9,FALSE)-AN194)</f>
        <v>-</v>
      </c>
      <c r="CG194" s="340" t="str">
        <f>IF(AO194="-","-",VLOOKUP($A194,KALPit!$A$10:$AY$1193,CG$9,FALSE)-AO194)</f>
        <v>-</v>
      </c>
      <c r="CH194" s="340" t="str">
        <f>IF(AP194="-","-",VLOOKUP($A194,KALPit!$A$10:$AY$1193,CH$9,FALSE)-AP194)</f>
        <v>-</v>
      </c>
      <c r="CI194" s="340" t="str">
        <f>IF(AQ194="-","-",VLOOKUP($A194,KALPit!$A$10:$AY$1193,CI$9,FALSE)-AQ194)</f>
        <v>-</v>
      </c>
      <c r="CJ194" s="340" t="str">
        <f>IF(AR194="-","-",VLOOKUP($A194,KALPit!$A$10:$AY$1193,CJ$9,FALSE)-AR194)</f>
        <v>-</v>
      </c>
      <c r="CK194" s="340" t="str">
        <f>IF(AS194="-","-",VLOOKUP($A194,KALPit!$A$10:$AY$1193,CK$9,FALSE)-AS194)</f>
        <v>-</v>
      </c>
      <c r="CL194" s="340" t="str">
        <f>IF(AT194="-","-",VLOOKUP($A194,KALPit!$A$10:$AY$1193,CL$9,FALSE)-AT194)</f>
        <v>-</v>
      </c>
      <c r="CM194" s="339" t="e">
        <f t="shared" ref="CM194:CM202" si="81">SUM(BI194:CL194)</f>
        <v>#N/A</v>
      </c>
    </row>
    <row r="195" spans="1:91" x14ac:dyDescent="0.25">
      <c r="A195" s="339" t="str">
        <f t="shared" si="70"/>
        <v>Guastão Vilhena</v>
      </c>
      <c r="B195" s="339"/>
      <c r="C195" s="339"/>
      <c r="D195" s="339" t="str">
        <f t="shared" si="71"/>
        <v>K</v>
      </c>
      <c r="E195" t="s">
        <v>85</v>
      </c>
      <c r="F195" t="s">
        <v>739</v>
      </c>
      <c r="G195" s="339" t="s">
        <v>740</v>
      </c>
      <c r="H195" t="s">
        <v>468</v>
      </c>
      <c r="I195" t="s">
        <v>18</v>
      </c>
      <c r="J195" s="3">
        <v>18</v>
      </c>
      <c r="K195" t="s">
        <v>94</v>
      </c>
      <c r="L195" t="s">
        <v>94</v>
      </c>
      <c r="M195" t="s">
        <v>40</v>
      </c>
      <c r="N195" s="3" t="s">
        <v>36</v>
      </c>
      <c r="O195" t="s">
        <v>213</v>
      </c>
      <c r="P195" t="s">
        <v>215</v>
      </c>
      <c r="Q195" s="3">
        <v>1</v>
      </c>
      <c r="R195">
        <v>1</v>
      </c>
      <c r="S195">
        <v>1</v>
      </c>
      <c r="T195" s="3">
        <v>1</v>
      </c>
      <c r="U195">
        <v>1</v>
      </c>
      <c r="V195">
        <v>4</v>
      </c>
      <c r="W195">
        <v>1</v>
      </c>
      <c r="X195">
        <v>2</v>
      </c>
      <c r="Y195" t="s">
        <v>35</v>
      </c>
      <c r="Z195" t="s">
        <v>35</v>
      </c>
      <c r="AA195" t="s">
        <v>35</v>
      </c>
      <c r="AB195" t="s">
        <v>35</v>
      </c>
      <c r="AC195" t="s">
        <v>35</v>
      </c>
      <c r="AD195" t="s">
        <v>35</v>
      </c>
      <c r="AE195" t="s">
        <v>35</v>
      </c>
      <c r="AF195" t="s">
        <v>35</v>
      </c>
      <c r="AG195" t="s">
        <v>35</v>
      </c>
      <c r="AH195" t="s">
        <v>35</v>
      </c>
      <c r="AI195" t="s">
        <v>35</v>
      </c>
      <c r="AJ195" t="s">
        <v>35</v>
      </c>
      <c r="AK195" t="s">
        <v>35</v>
      </c>
      <c r="AL195" t="s">
        <v>35</v>
      </c>
      <c r="AM195" t="s">
        <v>35</v>
      </c>
      <c r="AN195" t="s">
        <v>35</v>
      </c>
      <c r="AO195" t="s">
        <v>35</v>
      </c>
      <c r="AP195" t="s">
        <v>35</v>
      </c>
      <c r="AQ195" t="s">
        <v>35</v>
      </c>
      <c r="AR195" s="3" t="s">
        <v>35</v>
      </c>
      <c r="AS195" t="s">
        <v>35</v>
      </c>
      <c r="AT195" t="s">
        <v>35</v>
      </c>
      <c r="AU195" s="3" t="s">
        <v>832</v>
      </c>
      <c r="AV195">
        <v>1</v>
      </c>
      <c r="AW195" s="3" t="s">
        <v>455</v>
      </c>
      <c r="AX195" t="s">
        <v>35</v>
      </c>
      <c r="AY195" s="5">
        <v>0</v>
      </c>
      <c r="AZ195" s="6">
        <f t="shared" si="72"/>
        <v>1.25</v>
      </c>
      <c r="BA195" s="9" t="str">
        <f t="shared" si="73"/>
        <v>Minors</v>
      </c>
      <c r="BB195" s="9">
        <f t="shared" si="74"/>
        <v>2.25</v>
      </c>
      <c r="BC195" s="9" t="str">
        <f t="shared" si="75"/>
        <v>Minors</v>
      </c>
      <c r="BD195" s="9">
        <f t="shared" si="76"/>
        <v>2.25</v>
      </c>
      <c r="BE195" s="9" t="str">
        <f t="shared" si="77"/>
        <v>Minors</v>
      </c>
      <c r="BF195" s="77">
        <f t="shared" si="78"/>
        <v>1</v>
      </c>
      <c r="BG195" s="76">
        <f t="shared" si="79"/>
        <v>0</v>
      </c>
      <c r="BH195" s="339" t="str">
        <f t="shared" si="80"/>
        <v/>
      </c>
      <c r="BI195" s="340" t="e">
        <f>IF(Q195="-","-",VLOOKUP($A195,KALPit!$A$10:$AY$1193,BI$9,FALSE)-Q195)</f>
        <v>#N/A</v>
      </c>
      <c r="BJ195" s="340" t="e">
        <f>IF(R195="-","-",VLOOKUP($A195,KALPit!$A$10:$AY$1193,BJ$9,FALSE)-R195)</f>
        <v>#N/A</v>
      </c>
      <c r="BK195" s="340" t="e">
        <f>IF(S195="-","-",VLOOKUP($A195,KALPit!$A$10:$AY$1193,BK$9,FALSE)-S195)</f>
        <v>#N/A</v>
      </c>
      <c r="BL195" s="340" t="e">
        <f>IF(T195="-","-",VLOOKUP($A195,KALPit!$A$10:$AY$1193,BL$9,FALSE)-T195)</f>
        <v>#N/A</v>
      </c>
      <c r="BM195" s="340" t="e">
        <f>IF(U195="-","-",VLOOKUP($A195,KALPit!$A$10:$AY$1193,BM$9,FALSE)-U195)</f>
        <v>#N/A</v>
      </c>
      <c r="BN195" s="340" t="e">
        <f>IF(V195="-","-",VLOOKUP($A195,KALPit!$A$10:$AY$1193,BN$9,FALSE)-V195)</f>
        <v>#N/A</v>
      </c>
      <c r="BO195" s="340" t="e">
        <f>IF(W195="-","-",VLOOKUP($A195,KALPit!$A$10:$AY$1193,BO$9,FALSE)-W195)</f>
        <v>#N/A</v>
      </c>
      <c r="BP195" s="340" t="e">
        <f>IF(X195="-","-",VLOOKUP($A195,KALPit!$A$10:$AY$1193,BP$9,FALSE)-X195)</f>
        <v>#N/A</v>
      </c>
      <c r="BQ195" s="340" t="str">
        <f>IF(Y195="-","-",VLOOKUP($A195,KALPit!$A$10:$AY$1193,BQ$9,FALSE)-Y195)</f>
        <v>-</v>
      </c>
      <c r="BR195" s="340" t="str">
        <f>IF(Z195="-","-",VLOOKUP($A195,KALPit!$A$10:$AY$1193,BR$9,FALSE)-Z195)</f>
        <v>-</v>
      </c>
      <c r="BS195" s="340" t="str">
        <f>IF(AA195="-","-",VLOOKUP($A195,KALPit!$A$10:$AY$1193,BS$9,FALSE)-AA195)</f>
        <v>-</v>
      </c>
      <c r="BT195" s="340" t="str">
        <f>IF(AB195="-","-",VLOOKUP($A195,KALPit!$A$10:$AY$1193,BT$9,FALSE)-AB195)</f>
        <v>-</v>
      </c>
      <c r="BU195" s="340" t="str">
        <f>IF(AC195="-","-",VLOOKUP($A195,KALPit!$A$10:$AY$1193,BU$9,FALSE)-AC195)</f>
        <v>-</v>
      </c>
      <c r="BV195" s="340" t="str">
        <f>IF(AD195="-","-",VLOOKUP($A195,KALPit!$A$10:$AY$1193,BV$9,FALSE)-AD195)</f>
        <v>-</v>
      </c>
      <c r="BW195" s="340" t="str">
        <f>IF(AE195="-","-",VLOOKUP($A195,KALPit!$A$10:$AY$1193,BW$9,FALSE)-AE195)</f>
        <v>-</v>
      </c>
      <c r="BX195" s="340" t="str">
        <f>IF(AF195="-","-",VLOOKUP($A195,KALPit!$A$10:$AY$1193,BX$9,FALSE)-AF195)</f>
        <v>-</v>
      </c>
      <c r="BY195" s="340" t="str">
        <f>IF(AG195="-","-",VLOOKUP($A195,KALPit!$A$10:$AY$1193,BY$9,FALSE)-AG195)</f>
        <v>-</v>
      </c>
      <c r="BZ195" s="340" t="str">
        <f>IF(AH195="-","-",VLOOKUP($A195,KALPit!$A$10:$AY$1193,BZ$9,FALSE)-AH195)</f>
        <v>-</v>
      </c>
      <c r="CA195" s="340" t="str">
        <f>IF(AI195="-","-",VLOOKUP($A195,KALPit!$A$10:$AY$1193,CA$9,FALSE)-AI195)</f>
        <v>-</v>
      </c>
      <c r="CB195" s="340" t="str">
        <f>IF(AJ195="-","-",VLOOKUP($A195,KALPit!$A$10:$AY$1193,CB$9,FALSE)-AJ195)</f>
        <v>-</v>
      </c>
      <c r="CC195" s="340" t="str">
        <f>IF(AK195="-","-",VLOOKUP($A195,KALPit!$A$10:$AY$1193,CC$9,FALSE)-AK195)</f>
        <v>-</v>
      </c>
      <c r="CD195" s="340" t="str">
        <f>IF(AL195="-","-",VLOOKUP($A195,KALPit!$A$10:$AY$1193,CD$9,FALSE)-AL195)</f>
        <v>-</v>
      </c>
      <c r="CE195" s="340" t="str">
        <f>IF(AM195="-","-",VLOOKUP($A195,KALPit!$A$10:$AY$1193,CE$9,FALSE)-AM195)</f>
        <v>-</v>
      </c>
      <c r="CF195" s="340" t="str">
        <f>IF(AN195="-","-",VLOOKUP($A195,KALPit!$A$10:$AY$1193,CF$9,FALSE)-AN195)</f>
        <v>-</v>
      </c>
      <c r="CG195" s="340" t="str">
        <f>IF(AO195="-","-",VLOOKUP($A195,KALPit!$A$10:$AY$1193,CG$9,FALSE)-AO195)</f>
        <v>-</v>
      </c>
      <c r="CH195" s="340" t="str">
        <f>IF(AP195="-","-",VLOOKUP($A195,KALPit!$A$10:$AY$1193,CH$9,FALSE)-AP195)</f>
        <v>-</v>
      </c>
      <c r="CI195" s="340" t="str">
        <f>IF(AQ195="-","-",VLOOKUP($A195,KALPit!$A$10:$AY$1193,CI$9,FALSE)-AQ195)</f>
        <v>-</v>
      </c>
      <c r="CJ195" s="340" t="str">
        <f>IF(AR195="-","-",VLOOKUP($A195,KALPit!$A$10:$AY$1193,CJ$9,FALSE)-AR195)</f>
        <v>-</v>
      </c>
      <c r="CK195" s="340" t="str">
        <f>IF(AS195="-","-",VLOOKUP($A195,KALPit!$A$10:$AY$1193,CK$9,FALSE)-AS195)</f>
        <v>-</v>
      </c>
      <c r="CL195" s="340" t="str">
        <f>IF(AT195="-","-",VLOOKUP($A195,KALPit!$A$10:$AY$1193,CL$9,FALSE)-AT195)</f>
        <v>-</v>
      </c>
      <c r="CM195" s="339" t="e">
        <f t="shared" si="81"/>
        <v>#N/A</v>
      </c>
    </row>
    <row r="196" spans="1:91" x14ac:dyDescent="0.25">
      <c r="A196" s="339" t="str">
        <f t="shared" si="70"/>
        <v>Júlio Villegas</v>
      </c>
      <c r="B196" s="339"/>
      <c r="C196" s="339"/>
      <c r="D196" s="339" t="str">
        <f t="shared" si="71"/>
        <v>K</v>
      </c>
      <c r="E196" t="s">
        <v>82</v>
      </c>
      <c r="F196" t="s">
        <v>594</v>
      </c>
      <c r="G196" s="339" t="s">
        <v>743</v>
      </c>
      <c r="H196" t="s">
        <v>531</v>
      </c>
      <c r="I196" t="s">
        <v>295</v>
      </c>
      <c r="J196" s="3">
        <v>22</v>
      </c>
      <c r="K196" t="s">
        <v>94</v>
      </c>
      <c r="L196" t="s">
        <v>94</v>
      </c>
      <c r="M196" t="s">
        <v>40</v>
      </c>
      <c r="N196" s="3" t="s">
        <v>36</v>
      </c>
      <c r="O196" t="s">
        <v>214</v>
      </c>
      <c r="P196" t="s">
        <v>215</v>
      </c>
      <c r="Q196" s="3">
        <v>1</v>
      </c>
      <c r="R196">
        <v>2</v>
      </c>
      <c r="S196">
        <v>1</v>
      </c>
      <c r="T196" s="3">
        <v>1</v>
      </c>
      <c r="U196">
        <v>2</v>
      </c>
      <c r="V196">
        <v>1</v>
      </c>
      <c r="W196">
        <v>1</v>
      </c>
      <c r="X196">
        <v>2</v>
      </c>
      <c r="Y196" t="s">
        <v>35</v>
      </c>
      <c r="Z196" t="s">
        <v>35</v>
      </c>
      <c r="AA196" t="s">
        <v>35</v>
      </c>
      <c r="AB196" t="s">
        <v>35</v>
      </c>
      <c r="AC196" t="s">
        <v>35</v>
      </c>
      <c r="AD196" t="s">
        <v>35</v>
      </c>
      <c r="AE196" t="s">
        <v>35</v>
      </c>
      <c r="AF196" t="s">
        <v>35</v>
      </c>
      <c r="AG196" t="s">
        <v>35</v>
      </c>
      <c r="AH196" t="s">
        <v>35</v>
      </c>
      <c r="AI196" t="s">
        <v>35</v>
      </c>
      <c r="AJ196" t="s">
        <v>35</v>
      </c>
      <c r="AK196" t="s">
        <v>35</v>
      </c>
      <c r="AL196" t="s">
        <v>35</v>
      </c>
      <c r="AM196" t="s">
        <v>35</v>
      </c>
      <c r="AN196" t="s">
        <v>35</v>
      </c>
      <c r="AO196" t="s">
        <v>35</v>
      </c>
      <c r="AP196" t="s">
        <v>35</v>
      </c>
      <c r="AQ196" t="s">
        <v>35</v>
      </c>
      <c r="AR196" s="3" t="s">
        <v>35</v>
      </c>
      <c r="AS196" t="s">
        <v>35</v>
      </c>
      <c r="AT196" t="s">
        <v>35</v>
      </c>
      <c r="AU196" s="3" t="s">
        <v>832</v>
      </c>
      <c r="AV196">
        <v>1</v>
      </c>
      <c r="AW196" s="3" t="s">
        <v>453</v>
      </c>
      <c r="AX196" t="s">
        <v>35</v>
      </c>
      <c r="AY196" s="5" t="s">
        <v>38</v>
      </c>
      <c r="AZ196" s="6">
        <f t="shared" si="72"/>
        <v>1.5833333333333333</v>
      </c>
      <c r="BA196" s="9" t="str">
        <f t="shared" si="73"/>
        <v>Minors</v>
      </c>
      <c r="BB196" s="9">
        <f t="shared" si="74"/>
        <v>1.5833333333333333</v>
      </c>
      <c r="BC196" s="9" t="str">
        <f t="shared" si="75"/>
        <v>Minors</v>
      </c>
      <c r="BD196" s="9">
        <f t="shared" si="76"/>
        <v>1.5833333333333333</v>
      </c>
      <c r="BE196" s="9" t="str">
        <f t="shared" si="77"/>
        <v>Minors</v>
      </c>
      <c r="BF196" s="77">
        <f t="shared" si="78"/>
        <v>1</v>
      </c>
      <c r="BG196" s="76">
        <f t="shared" si="79"/>
        <v>0</v>
      </c>
      <c r="BH196" s="339" t="str">
        <f t="shared" si="80"/>
        <v/>
      </c>
      <c r="BI196" s="340" t="e">
        <f>IF(Q196="-","-",VLOOKUP($A196,KALPit!$A$10:$AY$1193,BI$9,FALSE)-Q196)</f>
        <v>#N/A</v>
      </c>
      <c r="BJ196" s="340" t="e">
        <f>IF(R196="-","-",VLOOKUP($A196,KALPit!$A$10:$AY$1193,BJ$9,FALSE)-R196)</f>
        <v>#N/A</v>
      </c>
      <c r="BK196" s="340" t="e">
        <f>IF(S196="-","-",VLOOKUP($A196,KALPit!$A$10:$AY$1193,BK$9,FALSE)-S196)</f>
        <v>#N/A</v>
      </c>
      <c r="BL196" s="340" t="e">
        <f>IF(T196="-","-",VLOOKUP($A196,KALPit!$A$10:$AY$1193,BL$9,FALSE)-T196)</f>
        <v>#N/A</v>
      </c>
      <c r="BM196" s="340" t="e">
        <f>IF(U196="-","-",VLOOKUP($A196,KALPit!$A$10:$AY$1193,BM$9,FALSE)-U196)</f>
        <v>#N/A</v>
      </c>
      <c r="BN196" s="340" t="e">
        <f>IF(V196="-","-",VLOOKUP($A196,KALPit!$A$10:$AY$1193,BN$9,FALSE)-V196)</f>
        <v>#N/A</v>
      </c>
      <c r="BO196" s="340" t="e">
        <f>IF(W196="-","-",VLOOKUP($A196,KALPit!$A$10:$AY$1193,BO$9,FALSE)-W196)</f>
        <v>#N/A</v>
      </c>
      <c r="BP196" s="340" t="e">
        <f>IF(X196="-","-",VLOOKUP($A196,KALPit!$A$10:$AY$1193,BP$9,FALSE)-X196)</f>
        <v>#N/A</v>
      </c>
      <c r="BQ196" s="340" t="str">
        <f>IF(Y196="-","-",VLOOKUP($A196,KALPit!$A$10:$AY$1193,BQ$9,FALSE)-Y196)</f>
        <v>-</v>
      </c>
      <c r="BR196" s="340" t="str">
        <f>IF(Z196="-","-",VLOOKUP($A196,KALPit!$A$10:$AY$1193,BR$9,FALSE)-Z196)</f>
        <v>-</v>
      </c>
      <c r="BS196" s="340" t="str">
        <f>IF(AA196="-","-",VLOOKUP($A196,KALPit!$A$10:$AY$1193,BS$9,FALSE)-AA196)</f>
        <v>-</v>
      </c>
      <c r="BT196" s="340" t="str">
        <f>IF(AB196="-","-",VLOOKUP($A196,KALPit!$A$10:$AY$1193,BT$9,FALSE)-AB196)</f>
        <v>-</v>
      </c>
      <c r="BU196" s="340" t="str">
        <f>IF(AC196="-","-",VLOOKUP($A196,KALPit!$A$10:$AY$1193,BU$9,FALSE)-AC196)</f>
        <v>-</v>
      </c>
      <c r="BV196" s="340" t="str">
        <f>IF(AD196="-","-",VLOOKUP($A196,KALPit!$A$10:$AY$1193,BV$9,FALSE)-AD196)</f>
        <v>-</v>
      </c>
      <c r="BW196" s="340" t="str">
        <f>IF(AE196="-","-",VLOOKUP($A196,KALPit!$A$10:$AY$1193,BW$9,FALSE)-AE196)</f>
        <v>-</v>
      </c>
      <c r="BX196" s="340" t="str">
        <f>IF(AF196="-","-",VLOOKUP($A196,KALPit!$A$10:$AY$1193,BX$9,FALSE)-AF196)</f>
        <v>-</v>
      </c>
      <c r="BY196" s="340" t="str">
        <f>IF(AG196="-","-",VLOOKUP($A196,KALPit!$A$10:$AY$1193,BY$9,FALSE)-AG196)</f>
        <v>-</v>
      </c>
      <c r="BZ196" s="340" t="str">
        <f>IF(AH196="-","-",VLOOKUP($A196,KALPit!$A$10:$AY$1193,BZ$9,FALSE)-AH196)</f>
        <v>-</v>
      </c>
      <c r="CA196" s="340" t="str">
        <f>IF(AI196="-","-",VLOOKUP($A196,KALPit!$A$10:$AY$1193,CA$9,FALSE)-AI196)</f>
        <v>-</v>
      </c>
      <c r="CB196" s="340" t="str">
        <f>IF(AJ196="-","-",VLOOKUP($A196,KALPit!$A$10:$AY$1193,CB$9,FALSE)-AJ196)</f>
        <v>-</v>
      </c>
      <c r="CC196" s="340" t="str">
        <f>IF(AK196="-","-",VLOOKUP($A196,KALPit!$A$10:$AY$1193,CC$9,FALSE)-AK196)</f>
        <v>-</v>
      </c>
      <c r="CD196" s="340" t="str">
        <f>IF(AL196="-","-",VLOOKUP($A196,KALPit!$A$10:$AY$1193,CD$9,FALSE)-AL196)</f>
        <v>-</v>
      </c>
      <c r="CE196" s="340" t="str">
        <f>IF(AM196="-","-",VLOOKUP($A196,KALPit!$A$10:$AY$1193,CE$9,FALSE)-AM196)</f>
        <v>-</v>
      </c>
      <c r="CF196" s="340" t="str">
        <f>IF(AN196="-","-",VLOOKUP($A196,KALPit!$A$10:$AY$1193,CF$9,FALSE)-AN196)</f>
        <v>-</v>
      </c>
      <c r="CG196" s="340" t="str">
        <f>IF(AO196="-","-",VLOOKUP($A196,KALPit!$A$10:$AY$1193,CG$9,FALSE)-AO196)</f>
        <v>-</v>
      </c>
      <c r="CH196" s="340" t="str">
        <f>IF(AP196="-","-",VLOOKUP($A196,KALPit!$A$10:$AY$1193,CH$9,FALSE)-AP196)</f>
        <v>-</v>
      </c>
      <c r="CI196" s="340" t="str">
        <f>IF(AQ196="-","-",VLOOKUP($A196,KALPit!$A$10:$AY$1193,CI$9,FALSE)-AQ196)</f>
        <v>-</v>
      </c>
      <c r="CJ196" s="340" t="str">
        <f>IF(AR196="-","-",VLOOKUP($A196,KALPit!$A$10:$AY$1193,CJ$9,FALSE)-AR196)</f>
        <v>-</v>
      </c>
      <c r="CK196" s="340" t="str">
        <f>IF(AS196="-","-",VLOOKUP($A196,KALPit!$A$10:$AY$1193,CK$9,FALSE)-AS196)</f>
        <v>-</v>
      </c>
      <c r="CL196" s="340" t="str">
        <f>IF(AT196="-","-",VLOOKUP($A196,KALPit!$A$10:$AY$1193,CL$9,FALSE)-AT196)</f>
        <v>-</v>
      </c>
      <c r="CM196" s="339" t="e">
        <f t="shared" si="81"/>
        <v>#N/A</v>
      </c>
    </row>
    <row r="197" spans="1:91" x14ac:dyDescent="0.25">
      <c r="A197" s="339" t="str">
        <f t="shared" si="70"/>
        <v>Matthew Walsh</v>
      </c>
      <c r="B197" s="339"/>
      <c r="C197" s="339"/>
      <c r="D197" s="339" t="str">
        <f t="shared" si="71"/>
        <v>K</v>
      </c>
      <c r="E197" t="s">
        <v>85</v>
      </c>
      <c r="F197" t="s">
        <v>744</v>
      </c>
      <c r="G197" s="339" t="s">
        <v>745</v>
      </c>
      <c r="H197" t="s">
        <v>531</v>
      </c>
      <c r="I197" t="s">
        <v>295</v>
      </c>
      <c r="J197" s="3">
        <v>22</v>
      </c>
      <c r="K197" t="s">
        <v>94</v>
      </c>
      <c r="L197" t="s">
        <v>94</v>
      </c>
      <c r="M197" t="s">
        <v>40</v>
      </c>
      <c r="N197" s="3" t="s">
        <v>36</v>
      </c>
      <c r="O197" t="s">
        <v>214</v>
      </c>
      <c r="P197" t="s">
        <v>214</v>
      </c>
      <c r="Q197" s="3">
        <v>1</v>
      </c>
      <c r="R197">
        <v>1</v>
      </c>
      <c r="S197">
        <v>1</v>
      </c>
      <c r="T197" s="3">
        <v>1</v>
      </c>
      <c r="U197">
        <v>1</v>
      </c>
      <c r="V197">
        <v>1</v>
      </c>
      <c r="W197">
        <v>1</v>
      </c>
      <c r="X197">
        <v>1</v>
      </c>
      <c r="Y197" t="s">
        <v>35</v>
      </c>
      <c r="Z197" t="s">
        <v>35</v>
      </c>
      <c r="AA197" t="s">
        <v>35</v>
      </c>
      <c r="AB197" t="s">
        <v>35</v>
      </c>
      <c r="AC197" t="s">
        <v>35</v>
      </c>
      <c r="AD197" t="s">
        <v>35</v>
      </c>
      <c r="AE197" t="s">
        <v>35</v>
      </c>
      <c r="AF197" t="s">
        <v>35</v>
      </c>
      <c r="AG197" t="s">
        <v>35</v>
      </c>
      <c r="AH197" t="s">
        <v>35</v>
      </c>
      <c r="AI197" t="s">
        <v>35</v>
      </c>
      <c r="AJ197" t="s">
        <v>35</v>
      </c>
      <c r="AK197" t="s">
        <v>35</v>
      </c>
      <c r="AL197" t="s">
        <v>35</v>
      </c>
      <c r="AM197" t="s">
        <v>35</v>
      </c>
      <c r="AN197" t="s">
        <v>35</v>
      </c>
      <c r="AO197" t="s">
        <v>35</v>
      </c>
      <c r="AP197" t="s">
        <v>35</v>
      </c>
      <c r="AQ197" t="s">
        <v>35</v>
      </c>
      <c r="AR197" s="3" t="s">
        <v>35</v>
      </c>
      <c r="AS197" t="s">
        <v>35</v>
      </c>
      <c r="AT197" t="s">
        <v>35</v>
      </c>
      <c r="AU197" s="3" t="s">
        <v>832</v>
      </c>
      <c r="AV197">
        <v>1</v>
      </c>
      <c r="AW197" s="3" t="s">
        <v>455</v>
      </c>
      <c r="AX197" t="s">
        <v>35</v>
      </c>
      <c r="AY197" s="5" t="s">
        <v>38</v>
      </c>
      <c r="AZ197" s="6">
        <f t="shared" si="72"/>
        <v>1.25</v>
      </c>
      <c r="BA197" s="9" t="str">
        <f t="shared" si="73"/>
        <v>Minors</v>
      </c>
      <c r="BB197" s="9">
        <f t="shared" si="74"/>
        <v>1.25</v>
      </c>
      <c r="BC197" s="9" t="str">
        <f t="shared" si="75"/>
        <v>Minors</v>
      </c>
      <c r="BD197" s="9">
        <f t="shared" si="76"/>
        <v>1.25</v>
      </c>
      <c r="BE197" s="9" t="str">
        <f t="shared" si="77"/>
        <v>Minors</v>
      </c>
      <c r="BF197" s="77">
        <f t="shared" si="78"/>
        <v>1</v>
      </c>
      <c r="BG197" s="76">
        <f t="shared" si="79"/>
        <v>0</v>
      </c>
      <c r="BH197" s="339" t="str">
        <f t="shared" si="80"/>
        <v/>
      </c>
      <c r="BI197" s="340" t="e">
        <f>IF(Q197="-","-",VLOOKUP($A197,KALPit!$A$10:$AY$1193,BI$9,FALSE)-Q197)</f>
        <v>#N/A</v>
      </c>
      <c r="BJ197" s="340" t="e">
        <f>IF(R197="-","-",VLOOKUP($A197,KALPit!$A$10:$AY$1193,BJ$9,FALSE)-R197)</f>
        <v>#N/A</v>
      </c>
      <c r="BK197" s="340" t="e">
        <f>IF(S197="-","-",VLOOKUP($A197,KALPit!$A$10:$AY$1193,BK$9,FALSE)-S197)</f>
        <v>#N/A</v>
      </c>
      <c r="BL197" s="340" t="e">
        <f>IF(T197="-","-",VLOOKUP($A197,KALPit!$A$10:$AY$1193,BL$9,FALSE)-T197)</f>
        <v>#N/A</v>
      </c>
      <c r="BM197" s="340" t="e">
        <f>IF(U197="-","-",VLOOKUP($A197,KALPit!$A$10:$AY$1193,BM$9,FALSE)-U197)</f>
        <v>#N/A</v>
      </c>
      <c r="BN197" s="340" t="e">
        <f>IF(V197="-","-",VLOOKUP($A197,KALPit!$A$10:$AY$1193,BN$9,FALSE)-V197)</f>
        <v>#N/A</v>
      </c>
      <c r="BO197" s="340" t="e">
        <f>IF(W197="-","-",VLOOKUP($A197,KALPit!$A$10:$AY$1193,BO$9,FALSE)-W197)</f>
        <v>#N/A</v>
      </c>
      <c r="BP197" s="340" t="e">
        <f>IF(X197="-","-",VLOOKUP($A197,KALPit!$A$10:$AY$1193,BP$9,FALSE)-X197)</f>
        <v>#N/A</v>
      </c>
      <c r="BQ197" s="340" t="str">
        <f>IF(Y197="-","-",VLOOKUP($A197,KALPit!$A$10:$AY$1193,BQ$9,FALSE)-Y197)</f>
        <v>-</v>
      </c>
      <c r="BR197" s="340" t="str">
        <f>IF(Z197="-","-",VLOOKUP($A197,KALPit!$A$10:$AY$1193,BR$9,FALSE)-Z197)</f>
        <v>-</v>
      </c>
      <c r="BS197" s="340" t="str">
        <f>IF(AA197="-","-",VLOOKUP($A197,KALPit!$A$10:$AY$1193,BS$9,FALSE)-AA197)</f>
        <v>-</v>
      </c>
      <c r="BT197" s="340" t="str">
        <f>IF(AB197="-","-",VLOOKUP($A197,KALPit!$A$10:$AY$1193,BT$9,FALSE)-AB197)</f>
        <v>-</v>
      </c>
      <c r="BU197" s="340" t="str">
        <f>IF(AC197="-","-",VLOOKUP($A197,KALPit!$A$10:$AY$1193,BU$9,FALSE)-AC197)</f>
        <v>-</v>
      </c>
      <c r="BV197" s="340" t="str">
        <f>IF(AD197="-","-",VLOOKUP($A197,KALPit!$A$10:$AY$1193,BV$9,FALSE)-AD197)</f>
        <v>-</v>
      </c>
      <c r="BW197" s="340" t="str">
        <f>IF(AE197="-","-",VLOOKUP($A197,KALPit!$A$10:$AY$1193,BW$9,FALSE)-AE197)</f>
        <v>-</v>
      </c>
      <c r="BX197" s="340" t="str">
        <f>IF(AF197="-","-",VLOOKUP($A197,KALPit!$A$10:$AY$1193,BX$9,FALSE)-AF197)</f>
        <v>-</v>
      </c>
      <c r="BY197" s="340" t="str">
        <f>IF(AG197="-","-",VLOOKUP($A197,KALPit!$A$10:$AY$1193,BY$9,FALSE)-AG197)</f>
        <v>-</v>
      </c>
      <c r="BZ197" s="340" t="str">
        <f>IF(AH197="-","-",VLOOKUP($A197,KALPit!$A$10:$AY$1193,BZ$9,FALSE)-AH197)</f>
        <v>-</v>
      </c>
      <c r="CA197" s="340" t="str">
        <f>IF(AI197="-","-",VLOOKUP($A197,KALPit!$A$10:$AY$1193,CA$9,FALSE)-AI197)</f>
        <v>-</v>
      </c>
      <c r="CB197" s="340" t="str">
        <f>IF(AJ197="-","-",VLOOKUP($A197,KALPit!$A$10:$AY$1193,CB$9,FALSE)-AJ197)</f>
        <v>-</v>
      </c>
      <c r="CC197" s="340" t="str">
        <f>IF(AK197="-","-",VLOOKUP($A197,KALPit!$A$10:$AY$1193,CC$9,FALSE)-AK197)</f>
        <v>-</v>
      </c>
      <c r="CD197" s="340" t="str">
        <f>IF(AL197="-","-",VLOOKUP($A197,KALPit!$A$10:$AY$1193,CD$9,FALSE)-AL197)</f>
        <v>-</v>
      </c>
      <c r="CE197" s="340" t="str">
        <f>IF(AM197="-","-",VLOOKUP($A197,KALPit!$A$10:$AY$1193,CE$9,FALSE)-AM197)</f>
        <v>-</v>
      </c>
      <c r="CF197" s="340" t="str">
        <f>IF(AN197="-","-",VLOOKUP($A197,KALPit!$A$10:$AY$1193,CF$9,FALSE)-AN197)</f>
        <v>-</v>
      </c>
      <c r="CG197" s="340" t="str">
        <f>IF(AO197="-","-",VLOOKUP($A197,KALPit!$A$10:$AY$1193,CG$9,FALSE)-AO197)</f>
        <v>-</v>
      </c>
      <c r="CH197" s="340" t="str">
        <f>IF(AP197="-","-",VLOOKUP($A197,KALPit!$A$10:$AY$1193,CH$9,FALSE)-AP197)</f>
        <v>-</v>
      </c>
      <c r="CI197" s="340" t="str">
        <f>IF(AQ197="-","-",VLOOKUP($A197,KALPit!$A$10:$AY$1193,CI$9,FALSE)-AQ197)</f>
        <v>-</v>
      </c>
      <c r="CJ197" s="340" t="str">
        <f>IF(AR197="-","-",VLOOKUP($A197,KALPit!$A$10:$AY$1193,CJ$9,FALSE)-AR197)</f>
        <v>-</v>
      </c>
      <c r="CK197" s="340" t="str">
        <f>IF(AS197="-","-",VLOOKUP($A197,KALPit!$A$10:$AY$1193,CK$9,FALSE)-AS197)</f>
        <v>-</v>
      </c>
      <c r="CL197" s="340" t="str">
        <f>IF(AT197="-","-",VLOOKUP($A197,KALPit!$A$10:$AY$1193,CL$9,FALSE)-AT197)</f>
        <v>-</v>
      </c>
      <c r="CM197" s="339" t="e">
        <f t="shared" si="81"/>
        <v>#N/A</v>
      </c>
    </row>
    <row r="198" spans="1:91" x14ac:dyDescent="0.25">
      <c r="A198" s="339" t="str">
        <f t="shared" si="70"/>
        <v>Patrick Walsh</v>
      </c>
      <c r="B198" s="339"/>
      <c r="C198" s="339"/>
      <c r="D198" s="339" t="str">
        <f t="shared" si="71"/>
        <v>K</v>
      </c>
      <c r="E198" t="s">
        <v>85</v>
      </c>
      <c r="F198" t="s">
        <v>746</v>
      </c>
      <c r="G198" s="339" t="s">
        <v>745</v>
      </c>
      <c r="H198" t="s">
        <v>531</v>
      </c>
      <c r="I198" t="s">
        <v>295</v>
      </c>
      <c r="J198" s="3">
        <v>19</v>
      </c>
      <c r="K198" t="s">
        <v>94</v>
      </c>
      <c r="L198" t="s">
        <v>94</v>
      </c>
      <c r="M198" t="s">
        <v>40</v>
      </c>
      <c r="N198" s="3" t="s">
        <v>40</v>
      </c>
      <c r="O198" t="s">
        <v>215</v>
      </c>
      <c r="P198" t="s">
        <v>214</v>
      </c>
      <c r="Q198" s="3">
        <v>1</v>
      </c>
      <c r="R198">
        <v>1</v>
      </c>
      <c r="S198">
        <v>1</v>
      </c>
      <c r="T198" s="3">
        <v>1</v>
      </c>
      <c r="U198">
        <v>1</v>
      </c>
      <c r="V198">
        <v>1</v>
      </c>
      <c r="W198">
        <v>2</v>
      </c>
      <c r="X198">
        <v>3</v>
      </c>
      <c r="Y198" t="s">
        <v>35</v>
      </c>
      <c r="Z198" t="s">
        <v>35</v>
      </c>
      <c r="AA198" t="s">
        <v>35</v>
      </c>
      <c r="AB198" t="s">
        <v>35</v>
      </c>
      <c r="AC198" t="s">
        <v>35</v>
      </c>
      <c r="AD198" t="s">
        <v>35</v>
      </c>
      <c r="AE198" t="s">
        <v>35</v>
      </c>
      <c r="AF198" t="s">
        <v>35</v>
      </c>
      <c r="AG198" t="s">
        <v>35</v>
      </c>
      <c r="AH198" t="s">
        <v>35</v>
      </c>
      <c r="AI198" t="s">
        <v>35</v>
      </c>
      <c r="AJ198" t="s">
        <v>35</v>
      </c>
      <c r="AK198" t="s">
        <v>35</v>
      </c>
      <c r="AL198" t="s">
        <v>35</v>
      </c>
      <c r="AM198" t="s">
        <v>35</v>
      </c>
      <c r="AN198" t="s">
        <v>35</v>
      </c>
      <c r="AO198" t="s">
        <v>35</v>
      </c>
      <c r="AP198" t="s">
        <v>35</v>
      </c>
      <c r="AQ198" t="s">
        <v>35</v>
      </c>
      <c r="AR198" s="3" t="s">
        <v>35</v>
      </c>
      <c r="AS198" t="s">
        <v>35</v>
      </c>
      <c r="AT198" t="s">
        <v>35</v>
      </c>
      <c r="AU198" s="3" t="s">
        <v>421</v>
      </c>
      <c r="AV198">
        <v>1</v>
      </c>
      <c r="AW198" s="3" t="s">
        <v>50</v>
      </c>
      <c r="AX198" t="s">
        <v>35</v>
      </c>
      <c r="AY198" s="5">
        <v>0</v>
      </c>
      <c r="AZ198" s="6">
        <f t="shared" si="72"/>
        <v>1.25</v>
      </c>
      <c r="BA198" s="9" t="str">
        <f t="shared" si="73"/>
        <v>Minors</v>
      </c>
      <c r="BB198" s="9">
        <f t="shared" si="74"/>
        <v>1.25</v>
      </c>
      <c r="BC198" s="9" t="str">
        <f t="shared" si="75"/>
        <v>Minors</v>
      </c>
      <c r="BD198" s="9">
        <f t="shared" si="76"/>
        <v>1.25</v>
      </c>
      <c r="BE198" s="9" t="str">
        <f t="shared" si="77"/>
        <v>Minors</v>
      </c>
      <c r="BF198" s="77">
        <f t="shared" si="78"/>
        <v>1</v>
      </c>
      <c r="BG198" s="76">
        <f t="shared" si="79"/>
        <v>0</v>
      </c>
      <c r="BH198" s="339" t="str">
        <f t="shared" si="80"/>
        <v/>
      </c>
      <c r="BI198" s="340" t="e">
        <f>IF(Q198="-","-",VLOOKUP($A198,KALPit!$A$10:$AY$1193,BI$9,FALSE)-Q198)</f>
        <v>#N/A</v>
      </c>
      <c r="BJ198" s="340" t="e">
        <f>IF(R198="-","-",VLOOKUP($A198,KALPit!$A$10:$AY$1193,BJ$9,FALSE)-R198)</f>
        <v>#N/A</v>
      </c>
      <c r="BK198" s="340" t="e">
        <f>IF(S198="-","-",VLOOKUP($A198,KALPit!$A$10:$AY$1193,BK$9,FALSE)-S198)</f>
        <v>#N/A</v>
      </c>
      <c r="BL198" s="340" t="e">
        <f>IF(T198="-","-",VLOOKUP($A198,KALPit!$A$10:$AY$1193,BL$9,FALSE)-T198)</f>
        <v>#N/A</v>
      </c>
      <c r="BM198" s="340" t="e">
        <f>IF(U198="-","-",VLOOKUP($A198,KALPit!$A$10:$AY$1193,BM$9,FALSE)-U198)</f>
        <v>#N/A</v>
      </c>
      <c r="BN198" s="340" t="e">
        <f>IF(V198="-","-",VLOOKUP($A198,KALPit!$A$10:$AY$1193,BN$9,FALSE)-V198)</f>
        <v>#N/A</v>
      </c>
      <c r="BO198" s="340" t="e">
        <f>IF(W198="-","-",VLOOKUP($A198,KALPit!$A$10:$AY$1193,BO$9,FALSE)-W198)</f>
        <v>#N/A</v>
      </c>
      <c r="BP198" s="340" t="e">
        <f>IF(X198="-","-",VLOOKUP($A198,KALPit!$A$10:$AY$1193,BP$9,FALSE)-X198)</f>
        <v>#N/A</v>
      </c>
      <c r="BQ198" s="340" t="str">
        <f>IF(Y198="-","-",VLOOKUP($A198,KALPit!$A$10:$AY$1193,BQ$9,FALSE)-Y198)</f>
        <v>-</v>
      </c>
      <c r="BR198" s="340" t="str">
        <f>IF(Z198="-","-",VLOOKUP($A198,KALPit!$A$10:$AY$1193,BR$9,FALSE)-Z198)</f>
        <v>-</v>
      </c>
      <c r="BS198" s="340" t="str">
        <f>IF(AA198="-","-",VLOOKUP($A198,KALPit!$A$10:$AY$1193,BS$9,FALSE)-AA198)</f>
        <v>-</v>
      </c>
      <c r="BT198" s="340" t="str">
        <f>IF(AB198="-","-",VLOOKUP($A198,KALPit!$A$10:$AY$1193,BT$9,FALSE)-AB198)</f>
        <v>-</v>
      </c>
      <c r="BU198" s="340" t="str">
        <f>IF(AC198="-","-",VLOOKUP($A198,KALPit!$A$10:$AY$1193,BU$9,FALSE)-AC198)</f>
        <v>-</v>
      </c>
      <c r="BV198" s="340" t="str">
        <f>IF(AD198="-","-",VLOOKUP($A198,KALPit!$A$10:$AY$1193,BV$9,FALSE)-AD198)</f>
        <v>-</v>
      </c>
      <c r="BW198" s="340" t="str">
        <f>IF(AE198="-","-",VLOOKUP($A198,KALPit!$A$10:$AY$1193,BW$9,FALSE)-AE198)</f>
        <v>-</v>
      </c>
      <c r="BX198" s="340" t="str">
        <f>IF(AF198="-","-",VLOOKUP($A198,KALPit!$A$10:$AY$1193,BX$9,FALSE)-AF198)</f>
        <v>-</v>
      </c>
      <c r="BY198" s="340" t="str">
        <f>IF(AG198="-","-",VLOOKUP($A198,KALPit!$A$10:$AY$1193,BY$9,FALSE)-AG198)</f>
        <v>-</v>
      </c>
      <c r="BZ198" s="340" t="str">
        <f>IF(AH198="-","-",VLOOKUP($A198,KALPit!$A$10:$AY$1193,BZ$9,FALSE)-AH198)</f>
        <v>-</v>
      </c>
      <c r="CA198" s="340" t="str">
        <f>IF(AI198="-","-",VLOOKUP($A198,KALPit!$A$10:$AY$1193,CA$9,FALSE)-AI198)</f>
        <v>-</v>
      </c>
      <c r="CB198" s="340" t="str">
        <f>IF(AJ198="-","-",VLOOKUP($A198,KALPit!$A$10:$AY$1193,CB$9,FALSE)-AJ198)</f>
        <v>-</v>
      </c>
      <c r="CC198" s="340" t="str">
        <f>IF(AK198="-","-",VLOOKUP($A198,KALPit!$A$10:$AY$1193,CC$9,FALSE)-AK198)</f>
        <v>-</v>
      </c>
      <c r="CD198" s="340" t="str">
        <f>IF(AL198="-","-",VLOOKUP($A198,KALPit!$A$10:$AY$1193,CD$9,FALSE)-AL198)</f>
        <v>-</v>
      </c>
      <c r="CE198" s="340" t="str">
        <f>IF(AM198="-","-",VLOOKUP($A198,KALPit!$A$10:$AY$1193,CE$9,FALSE)-AM198)</f>
        <v>-</v>
      </c>
      <c r="CF198" s="340" t="str">
        <f>IF(AN198="-","-",VLOOKUP($A198,KALPit!$A$10:$AY$1193,CF$9,FALSE)-AN198)</f>
        <v>-</v>
      </c>
      <c r="CG198" s="340" t="str">
        <f>IF(AO198="-","-",VLOOKUP($A198,KALPit!$A$10:$AY$1193,CG$9,FALSE)-AO198)</f>
        <v>-</v>
      </c>
      <c r="CH198" s="340" t="str">
        <f>IF(AP198="-","-",VLOOKUP($A198,KALPit!$A$10:$AY$1193,CH$9,FALSE)-AP198)</f>
        <v>-</v>
      </c>
      <c r="CI198" s="340" t="str">
        <f>IF(AQ198="-","-",VLOOKUP($A198,KALPit!$A$10:$AY$1193,CI$9,FALSE)-AQ198)</f>
        <v>-</v>
      </c>
      <c r="CJ198" s="340" t="str">
        <f>IF(AR198="-","-",VLOOKUP($A198,KALPit!$A$10:$AY$1193,CJ$9,FALSE)-AR198)</f>
        <v>-</v>
      </c>
      <c r="CK198" s="340" t="str">
        <f>IF(AS198="-","-",VLOOKUP($A198,KALPit!$A$10:$AY$1193,CK$9,FALSE)-AS198)</f>
        <v>-</v>
      </c>
      <c r="CL198" s="340" t="str">
        <f>IF(AT198="-","-",VLOOKUP($A198,KALPit!$A$10:$AY$1193,CL$9,FALSE)-AT198)</f>
        <v>-</v>
      </c>
      <c r="CM198" s="339" t="e">
        <f t="shared" si="81"/>
        <v>#N/A</v>
      </c>
    </row>
    <row r="199" spans="1:91" x14ac:dyDescent="0.25">
      <c r="A199" s="339" t="str">
        <f t="shared" si="70"/>
        <v>Sonny Welch</v>
      </c>
      <c r="B199" s="339"/>
      <c r="C199" s="339"/>
      <c r="D199" s="339" t="str">
        <f t="shared" si="71"/>
        <v>K</v>
      </c>
      <c r="E199" t="s">
        <v>84</v>
      </c>
      <c r="F199" t="s">
        <v>505</v>
      </c>
      <c r="G199" s="339" t="s">
        <v>506</v>
      </c>
      <c r="H199" t="s">
        <v>528</v>
      </c>
      <c r="I199" t="s">
        <v>198</v>
      </c>
      <c r="J199" s="3">
        <v>27</v>
      </c>
      <c r="K199" t="s">
        <v>94</v>
      </c>
      <c r="L199" t="s">
        <v>94</v>
      </c>
      <c r="M199" t="s">
        <v>36</v>
      </c>
      <c r="N199" s="3" t="s">
        <v>36</v>
      </c>
      <c r="O199" t="s">
        <v>213</v>
      </c>
      <c r="P199" t="s">
        <v>214</v>
      </c>
      <c r="Q199" s="3">
        <v>1</v>
      </c>
      <c r="R199">
        <v>1</v>
      </c>
      <c r="S199">
        <v>1</v>
      </c>
      <c r="T199" s="3">
        <v>1</v>
      </c>
      <c r="U199">
        <v>1</v>
      </c>
      <c r="V199">
        <v>1</v>
      </c>
      <c r="W199">
        <v>1</v>
      </c>
      <c r="X199">
        <v>1</v>
      </c>
      <c r="Y199" t="s">
        <v>35</v>
      </c>
      <c r="Z199" t="s">
        <v>35</v>
      </c>
      <c r="AA199" t="s">
        <v>35</v>
      </c>
      <c r="AB199" t="s">
        <v>35</v>
      </c>
      <c r="AC199" t="s">
        <v>35</v>
      </c>
      <c r="AD199" t="s">
        <v>35</v>
      </c>
      <c r="AE199" t="s">
        <v>35</v>
      </c>
      <c r="AF199" t="s">
        <v>35</v>
      </c>
      <c r="AG199" t="s">
        <v>35</v>
      </c>
      <c r="AH199" t="s">
        <v>35</v>
      </c>
      <c r="AI199" t="s">
        <v>35</v>
      </c>
      <c r="AJ199" t="s">
        <v>35</v>
      </c>
      <c r="AK199" t="s">
        <v>35</v>
      </c>
      <c r="AL199" t="s">
        <v>35</v>
      </c>
      <c r="AM199" t="s">
        <v>35</v>
      </c>
      <c r="AN199" t="s">
        <v>35</v>
      </c>
      <c r="AO199" t="s">
        <v>35</v>
      </c>
      <c r="AP199" t="s">
        <v>35</v>
      </c>
      <c r="AQ199" t="s">
        <v>35</v>
      </c>
      <c r="AR199" s="3" t="s">
        <v>35</v>
      </c>
      <c r="AS199" t="s">
        <v>35</v>
      </c>
      <c r="AT199" t="s">
        <v>35</v>
      </c>
      <c r="AU199" s="3" t="s">
        <v>832</v>
      </c>
      <c r="AV199">
        <v>1</v>
      </c>
      <c r="AW199" s="3" t="s">
        <v>455</v>
      </c>
      <c r="AX199">
        <v>510000</v>
      </c>
      <c r="AY199" s="5" t="s">
        <v>38</v>
      </c>
      <c r="AZ199" s="6">
        <f t="shared" si="72"/>
        <v>1.25</v>
      </c>
      <c r="BA199" s="9" t="str">
        <f t="shared" si="73"/>
        <v>Minors</v>
      </c>
      <c r="BB199" s="9">
        <f t="shared" si="74"/>
        <v>1.25</v>
      </c>
      <c r="BC199" s="9" t="str">
        <f t="shared" si="75"/>
        <v>Minors</v>
      </c>
      <c r="BD199" s="9">
        <f t="shared" si="76"/>
        <v>1.25</v>
      </c>
      <c r="BE199" s="9" t="str">
        <f t="shared" si="77"/>
        <v>Minors</v>
      </c>
      <c r="BF199" s="77">
        <f t="shared" si="78"/>
        <v>1</v>
      </c>
      <c r="BG199" s="76">
        <f t="shared" si="79"/>
        <v>0</v>
      </c>
      <c r="BH199" s="339" t="str">
        <f t="shared" si="80"/>
        <v/>
      </c>
      <c r="BI199" s="340" t="e">
        <f>IF(Q199="-","-",VLOOKUP($A199,KALPit!$A$10:$AY$1193,BI$9,FALSE)-Q199)</f>
        <v>#N/A</v>
      </c>
      <c r="BJ199" s="340" t="e">
        <f>IF(R199="-","-",VLOOKUP($A199,KALPit!$A$10:$AY$1193,BJ$9,FALSE)-R199)</f>
        <v>#N/A</v>
      </c>
      <c r="BK199" s="340" t="e">
        <f>IF(S199="-","-",VLOOKUP($A199,KALPit!$A$10:$AY$1193,BK$9,FALSE)-S199)</f>
        <v>#N/A</v>
      </c>
      <c r="BL199" s="340" t="e">
        <f>IF(T199="-","-",VLOOKUP($A199,KALPit!$A$10:$AY$1193,BL$9,FALSE)-T199)</f>
        <v>#N/A</v>
      </c>
      <c r="BM199" s="340" t="e">
        <f>IF(U199="-","-",VLOOKUP($A199,KALPit!$A$10:$AY$1193,BM$9,FALSE)-U199)</f>
        <v>#N/A</v>
      </c>
      <c r="BN199" s="340" t="e">
        <f>IF(V199="-","-",VLOOKUP($A199,KALPit!$A$10:$AY$1193,BN$9,FALSE)-V199)</f>
        <v>#N/A</v>
      </c>
      <c r="BO199" s="340" t="e">
        <f>IF(W199="-","-",VLOOKUP($A199,KALPit!$A$10:$AY$1193,BO$9,FALSE)-W199)</f>
        <v>#N/A</v>
      </c>
      <c r="BP199" s="340" t="e">
        <f>IF(X199="-","-",VLOOKUP($A199,KALPit!$A$10:$AY$1193,BP$9,FALSE)-X199)</f>
        <v>#N/A</v>
      </c>
      <c r="BQ199" s="340" t="str">
        <f>IF(Y199="-","-",VLOOKUP($A199,KALPit!$A$10:$AY$1193,BQ$9,FALSE)-Y199)</f>
        <v>-</v>
      </c>
      <c r="BR199" s="340" t="str">
        <f>IF(Z199="-","-",VLOOKUP($A199,KALPit!$A$10:$AY$1193,BR$9,FALSE)-Z199)</f>
        <v>-</v>
      </c>
      <c r="BS199" s="340" t="str">
        <f>IF(AA199="-","-",VLOOKUP($A199,KALPit!$A$10:$AY$1193,BS$9,FALSE)-AA199)</f>
        <v>-</v>
      </c>
      <c r="BT199" s="340" t="str">
        <f>IF(AB199="-","-",VLOOKUP($A199,KALPit!$A$10:$AY$1193,BT$9,FALSE)-AB199)</f>
        <v>-</v>
      </c>
      <c r="BU199" s="340" t="str">
        <f>IF(AC199="-","-",VLOOKUP($A199,KALPit!$A$10:$AY$1193,BU$9,FALSE)-AC199)</f>
        <v>-</v>
      </c>
      <c r="BV199" s="340" t="str">
        <f>IF(AD199="-","-",VLOOKUP($A199,KALPit!$A$10:$AY$1193,BV$9,FALSE)-AD199)</f>
        <v>-</v>
      </c>
      <c r="BW199" s="340" t="str">
        <f>IF(AE199="-","-",VLOOKUP($A199,KALPit!$A$10:$AY$1193,BW$9,FALSE)-AE199)</f>
        <v>-</v>
      </c>
      <c r="BX199" s="340" t="str">
        <f>IF(AF199="-","-",VLOOKUP($A199,KALPit!$A$10:$AY$1193,BX$9,FALSE)-AF199)</f>
        <v>-</v>
      </c>
      <c r="BY199" s="340" t="str">
        <f>IF(AG199="-","-",VLOOKUP($A199,KALPit!$A$10:$AY$1193,BY$9,FALSE)-AG199)</f>
        <v>-</v>
      </c>
      <c r="BZ199" s="340" t="str">
        <f>IF(AH199="-","-",VLOOKUP($A199,KALPit!$A$10:$AY$1193,BZ$9,FALSE)-AH199)</f>
        <v>-</v>
      </c>
      <c r="CA199" s="340" t="str">
        <f>IF(AI199="-","-",VLOOKUP($A199,KALPit!$A$10:$AY$1193,CA$9,FALSE)-AI199)</f>
        <v>-</v>
      </c>
      <c r="CB199" s="340" t="str">
        <f>IF(AJ199="-","-",VLOOKUP($A199,KALPit!$A$10:$AY$1193,CB$9,FALSE)-AJ199)</f>
        <v>-</v>
      </c>
      <c r="CC199" s="340" t="str">
        <f>IF(AK199="-","-",VLOOKUP($A199,KALPit!$A$10:$AY$1193,CC$9,FALSE)-AK199)</f>
        <v>-</v>
      </c>
      <c r="CD199" s="340" t="str">
        <f>IF(AL199="-","-",VLOOKUP($A199,KALPit!$A$10:$AY$1193,CD$9,FALSE)-AL199)</f>
        <v>-</v>
      </c>
      <c r="CE199" s="340" t="str">
        <f>IF(AM199="-","-",VLOOKUP($A199,KALPit!$A$10:$AY$1193,CE$9,FALSE)-AM199)</f>
        <v>-</v>
      </c>
      <c r="CF199" s="340" t="str">
        <f>IF(AN199="-","-",VLOOKUP($A199,KALPit!$A$10:$AY$1193,CF$9,FALSE)-AN199)</f>
        <v>-</v>
      </c>
      <c r="CG199" s="340" t="str">
        <f>IF(AO199="-","-",VLOOKUP($A199,KALPit!$A$10:$AY$1193,CG$9,FALSE)-AO199)</f>
        <v>-</v>
      </c>
      <c r="CH199" s="340" t="str">
        <f>IF(AP199="-","-",VLOOKUP($A199,KALPit!$A$10:$AY$1193,CH$9,FALSE)-AP199)</f>
        <v>-</v>
      </c>
      <c r="CI199" s="340" t="str">
        <f>IF(AQ199="-","-",VLOOKUP($A199,KALPit!$A$10:$AY$1193,CI$9,FALSE)-AQ199)</f>
        <v>-</v>
      </c>
      <c r="CJ199" s="340" t="str">
        <f>IF(AR199="-","-",VLOOKUP($A199,KALPit!$A$10:$AY$1193,CJ$9,FALSE)-AR199)</f>
        <v>-</v>
      </c>
      <c r="CK199" s="340" t="str">
        <f>IF(AS199="-","-",VLOOKUP($A199,KALPit!$A$10:$AY$1193,CK$9,FALSE)-AS199)</f>
        <v>-</v>
      </c>
      <c r="CL199" s="340" t="str">
        <f>IF(AT199="-","-",VLOOKUP($A199,KALPit!$A$10:$AY$1193,CL$9,FALSE)-AT199)</f>
        <v>-</v>
      </c>
      <c r="CM199" s="339" t="e">
        <f t="shared" si="81"/>
        <v>#N/A</v>
      </c>
    </row>
    <row r="200" spans="1:91" x14ac:dyDescent="0.25">
      <c r="A200" s="339" t="str">
        <f t="shared" si="70"/>
        <v>Freddie Whitton</v>
      </c>
      <c r="B200" s="339"/>
      <c r="C200" s="339"/>
      <c r="D200" s="339" t="str">
        <f t="shared" si="71"/>
        <v>K</v>
      </c>
      <c r="E200" t="s">
        <v>82</v>
      </c>
      <c r="F200" t="s">
        <v>747</v>
      </c>
      <c r="G200" s="339" t="s">
        <v>748</v>
      </c>
      <c r="H200" t="s">
        <v>531</v>
      </c>
      <c r="I200" t="s">
        <v>295</v>
      </c>
      <c r="J200" s="3">
        <v>20</v>
      </c>
      <c r="K200" t="s">
        <v>94</v>
      </c>
      <c r="L200" t="s">
        <v>94</v>
      </c>
      <c r="M200" t="s">
        <v>40</v>
      </c>
      <c r="N200" s="3" t="s">
        <v>40</v>
      </c>
      <c r="O200" t="s">
        <v>214</v>
      </c>
      <c r="P200" t="s">
        <v>214</v>
      </c>
      <c r="Q200" s="3">
        <v>1</v>
      </c>
      <c r="R200">
        <v>1</v>
      </c>
      <c r="S200">
        <v>1</v>
      </c>
      <c r="T200" s="3">
        <v>1</v>
      </c>
      <c r="U200">
        <v>1</v>
      </c>
      <c r="V200">
        <v>1</v>
      </c>
      <c r="W200">
        <v>1</v>
      </c>
      <c r="X200">
        <v>1</v>
      </c>
      <c r="Y200" t="s">
        <v>35</v>
      </c>
      <c r="Z200" t="s">
        <v>35</v>
      </c>
      <c r="AA200" t="s">
        <v>35</v>
      </c>
      <c r="AB200" t="s">
        <v>35</v>
      </c>
      <c r="AC200" t="s">
        <v>35</v>
      </c>
      <c r="AD200" t="s">
        <v>35</v>
      </c>
      <c r="AE200" t="s">
        <v>35</v>
      </c>
      <c r="AF200" t="s">
        <v>35</v>
      </c>
      <c r="AG200" t="s">
        <v>35</v>
      </c>
      <c r="AH200" t="s">
        <v>35</v>
      </c>
      <c r="AI200" t="s">
        <v>35</v>
      </c>
      <c r="AJ200" t="s">
        <v>35</v>
      </c>
      <c r="AK200" t="s">
        <v>35</v>
      </c>
      <c r="AL200" t="s">
        <v>35</v>
      </c>
      <c r="AM200" t="s">
        <v>35</v>
      </c>
      <c r="AN200" t="s">
        <v>35</v>
      </c>
      <c r="AO200" t="s">
        <v>35</v>
      </c>
      <c r="AP200" t="s">
        <v>35</v>
      </c>
      <c r="AQ200" t="s">
        <v>35</v>
      </c>
      <c r="AR200" s="3" t="s">
        <v>35</v>
      </c>
      <c r="AS200" t="s">
        <v>35</v>
      </c>
      <c r="AT200" t="s">
        <v>35</v>
      </c>
      <c r="AU200" s="3" t="s">
        <v>832</v>
      </c>
      <c r="AV200">
        <v>1</v>
      </c>
      <c r="AW200" s="3" t="s">
        <v>50</v>
      </c>
      <c r="AX200" t="s">
        <v>35</v>
      </c>
      <c r="AY200" s="5">
        <v>0</v>
      </c>
      <c r="AZ200" s="6">
        <f t="shared" si="72"/>
        <v>1.25</v>
      </c>
      <c r="BA200" s="9" t="str">
        <f t="shared" si="73"/>
        <v>Minors</v>
      </c>
      <c r="BB200" s="9">
        <f t="shared" si="74"/>
        <v>1.25</v>
      </c>
      <c r="BC200" s="9" t="str">
        <f t="shared" si="75"/>
        <v>Minors</v>
      </c>
      <c r="BD200" s="9">
        <f t="shared" si="76"/>
        <v>1.25</v>
      </c>
      <c r="BE200" s="9" t="str">
        <f t="shared" si="77"/>
        <v>Minors</v>
      </c>
      <c r="BF200" s="77">
        <f t="shared" si="78"/>
        <v>1</v>
      </c>
      <c r="BG200" s="76">
        <f t="shared" si="79"/>
        <v>0</v>
      </c>
      <c r="BH200" s="339" t="str">
        <f t="shared" si="80"/>
        <v/>
      </c>
      <c r="BI200" s="340" t="e">
        <f>IF(Q200="-","-",VLOOKUP($A200,KALPit!$A$10:$AY$1193,BI$9,FALSE)-Q200)</f>
        <v>#N/A</v>
      </c>
      <c r="BJ200" s="340" t="e">
        <f>IF(R200="-","-",VLOOKUP($A200,KALPit!$A$10:$AY$1193,BJ$9,FALSE)-R200)</f>
        <v>#N/A</v>
      </c>
      <c r="BK200" s="340" t="e">
        <f>IF(S200="-","-",VLOOKUP($A200,KALPit!$A$10:$AY$1193,BK$9,FALSE)-S200)</f>
        <v>#N/A</v>
      </c>
      <c r="BL200" s="340" t="e">
        <f>IF(T200="-","-",VLOOKUP($A200,KALPit!$A$10:$AY$1193,BL$9,FALSE)-T200)</f>
        <v>#N/A</v>
      </c>
      <c r="BM200" s="340" t="e">
        <f>IF(U200="-","-",VLOOKUP($A200,KALPit!$A$10:$AY$1193,BM$9,FALSE)-U200)</f>
        <v>#N/A</v>
      </c>
      <c r="BN200" s="340" t="e">
        <f>IF(V200="-","-",VLOOKUP($A200,KALPit!$A$10:$AY$1193,BN$9,FALSE)-V200)</f>
        <v>#N/A</v>
      </c>
      <c r="BO200" s="340" t="e">
        <f>IF(W200="-","-",VLOOKUP($A200,KALPit!$A$10:$AY$1193,BO$9,FALSE)-W200)</f>
        <v>#N/A</v>
      </c>
      <c r="BP200" s="340" t="e">
        <f>IF(X200="-","-",VLOOKUP($A200,KALPit!$A$10:$AY$1193,BP$9,FALSE)-X200)</f>
        <v>#N/A</v>
      </c>
      <c r="BQ200" s="340" t="str">
        <f>IF(Y200="-","-",VLOOKUP($A200,KALPit!$A$10:$AY$1193,BQ$9,FALSE)-Y200)</f>
        <v>-</v>
      </c>
      <c r="BR200" s="340" t="str">
        <f>IF(Z200="-","-",VLOOKUP($A200,KALPit!$A$10:$AY$1193,BR$9,FALSE)-Z200)</f>
        <v>-</v>
      </c>
      <c r="BS200" s="340" t="str">
        <f>IF(AA200="-","-",VLOOKUP($A200,KALPit!$A$10:$AY$1193,BS$9,FALSE)-AA200)</f>
        <v>-</v>
      </c>
      <c r="BT200" s="340" t="str">
        <f>IF(AB200="-","-",VLOOKUP($A200,KALPit!$A$10:$AY$1193,BT$9,FALSE)-AB200)</f>
        <v>-</v>
      </c>
      <c r="BU200" s="340" t="str">
        <f>IF(AC200="-","-",VLOOKUP($A200,KALPit!$A$10:$AY$1193,BU$9,FALSE)-AC200)</f>
        <v>-</v>
      </c>
      <c r="BV200" s="340" t="str">
        <f>IF(AD200="-","-",VLOOKUP($A200,KALPit!$A$10:$AY$1193,BV$9,FALSE)-AD200)</f>
        <v>-</v>
      </c>
      <c r="BW200" s="340" t="str">
        <f>IF(AE200="-","-",VLOOKUP($A200,KALPit!$A$10:$AY$1193,BW$9,FALSE)-AE200)</f>
        <v>-</v>
      </c>
      <c r="BX200" s="340" t="str">
        <f>IF(AF200="-","-",VLOOKUP($A200,KALPit!$A$10:$AY$1193,BX$9,FALSE)-AF200)</f>
        <v>-</v>
      </c>
      <c r="BY200" s="340" t="str">
        <f>IF(AG200="-","-",VLOOKUP($A200,KALPit!$A$10:$AY$1193,BY$9,FALSE)-AG200)</f>
        <v>-</v>
      </c>
      <c r="BZ200" s="340" t="str">
        <f>IF(AH200="-","-",VLOOKUP($A200,KALPit!$A$10:$AY$1193,BZ$9,FALSE)-AH200)</f>
        <v>-</v>
      </c>
      <c r="CA200" s="340" t="str">
        <f>IF(AI200="-","-",VLOOKUP($A200,KALPit!$A$10:$AY$1193,CA$9,FALSE)-AI200)</f>
        <v>-</v>
      </c>
      <c r="CB200" s="340" t="str">
        <f>IF(AJ200="-","-",VLOOKUP($A200,KALPit!$A$10:$AY$1193,CB$9,FALSE)-AJ200)</f>
        <v>-</v>
      </c>
      <c r="CC200" s="340" t="str">
        <f>IF(AK200="-","-",VLOOKUP($A200,KALPit!$A$10:$AY$1193,CC$9,FALSE)-AK200)</f>
        <v>-</v>
      </c>
      <c r="CD200" s="340" t="str">
        <f>IF(AL200="-","-",VLOOKUP($A200,KALPit!$A$10:$AY$1193,CD$9,FALSE)-AL200)</f>
        <v>-</v>
      </c>
      <c r="CE200" s="340" t="str">
        <f>IF(AM200="-","-",VLOOKUP($A200,KALPit!$A$10:$AY$1193,CE$9,FALSE)-AM200)</f>
        <v>-</v>
      </c>
      <c r="CF200" s="340" t="str">
        <f>IF(AN200="-","-",VLOOKUP($A200,KALPit!$A$10:$AY$1193,CF$9,FALSE)-AN200)</f>
        <v>-</v>
      </c>
      <c r="CG200" s="340" t="str">
        <f>IF(AO200="-","-",VLOOKUP($A200,KALPit!$A$10:$AY$1193,CG$9,FALSE)-AO200)</f>
        <v>-</v>
      </c>
      <c r="CH200" s="340" t="str">
        <f>IF(AP200="-","-",VLOOKUP($A200,KALPit!$A$10:$AY$1193,CH$9,FALSE)-AP200)</f>
        <v>-</v>
      </c>
      <c r="CI200" s="340" t="str">
        <f>IF(AQ200="-","-",VLOOKUP($A200,KALPit!$A$10:$AY$1193,CI$9,FALSE)-AQ200)</f>
        <v>-</v>
      </c>
      <c r="CJ200" s="340" t="str">
        <f>IF(AR200="-","-",VLOOKUP($A200,KALPit!$A$10:$AY$1193,CJ$9,FALSE)-AR200)</f>
        <v>-</v>
      </c>
      <c r="CK200" s="340" t="str">
        <f>IF(AS200="-","-",VLOOKUP($A200,KALPit!$A$10:$AY$1193,CK$9,FALSE)-AS200)</f>
        <v>-</v>
      </c>
      <c r="CL200" s="340" t="str">
        <f>IF(AT200="-","-",VLOOKUP($A200,KALPit!$A$10:$AY$1193,CL$9,FALSE)-AT200)</f>
        <v>-</v>
      </c>
      <c r="CM200" s="339" t="e">
        <f t="shared" si="81"/>
        <v>#N/A</v>
      </c>
    </row>
    <row r="201" spans="1:91" x14ac:dyDescent="0.25">
      <c r="A201" s="339" t="str">
        <f t="shared" si="70"/>
        <v>Gilbert Williams</v>
      </c>
      <c r="B201" s="339"/>
      <c r="C201" s="339"/>
      <c r="D201" s="339" t="str">
        <f t="shared" si="71"/>
        <v>K</v>
      </c>
      <c r="E201" t="s">
        <v>82</v>
      </c>
      <c r="F201" t="s">
        <v>751</v>
      </c>
      <c r="G201" s="339" t="s">
        <v>752</v>
      </c>
      <c r="H201" t="s">
        <v>531</v>
      </c>
      <c r="I201" t="s">
        <v>295</v>
      </c>
      <c r="J201" s="3">
        <v>21</v>
      </c>
      <c r="K201" t="s">
        <v>94</v>
      </c>
      <c r="L201" t="s">
        <v>94</v>
      </c>
      <c r="M201" t="s">
        <v>40</v>
      </c>
      <c r="N201" s="3" t="s">
        <v>36</v>
      </c>
      <c r="O201" t="s">
        <v>214</v>
      </c>
      <c r="P201" t="s">
        <v>215</v>
      </c>
      <c r="Q201" s="3">
        <v>1</v>
      </c>
      <c r="R201">
        <v>1</v>
      </c>
      <c r="S201">
        <v>1</v>
      </c>
      <c r="T201" s="3">
        <v>1</v>
      </c>
      <c r="U201">
        <v>1</v>
      </c>
      <c r="V201">
        <v>1</v>
      </c>
      <c r="W201">
        <v>1</v>
      </c>
      <c r="X201">
        <v>1</v>
      </c>
      <c r="Y201" t="s">
        <v>35</v>
      </c>
      <c r="Z201" t="s">
        <v>35</v>
      </c>
      <c r="AA201" t="s">
        <v>35</v>
      </c>
      <c r="AB201" t="s">
        <v>35</v>
      </c>
      <c r="AC201" t="s">
        <v>35</v>
      </c>
      <c r="AD201" t="s">
        <v>35</v>
      </c>
      <c r="AE201" t="s">
        <v>35</v>
      </c>
      <c r="AF201" t="s">
        <v>35</v>
      </c>
      <c r="AG201" t="s">
        <v>35</v>
      </c>
      <c r="AH201" t="s">
        <v>35</v>
      </c>
      <c r="AI201" t="s">
        <v>35</v>
      </c>
      <c r="AJ201" t="s">
        <v>35</v>
      </c>
      <c r="AK201" t="s">
        <v>35</v>
      </c>
      <c r="AL201" t="s">
        <v>35</v>
      </c>
      <c r="AM201" t="s">
        <v>35</v>
      </c>
      <c r="AN201" t="s">
        <v>35</v>
      </c>
      <c r="AO201" t="s">
        <v>35</v>
      </c>
      <c r="AP201" t="s">
        <v>35</v>
      </c>
      <c r="AQ201" t="s">
        <v>35</v>
      </c>
      <c r="AR201" s="3" t="s">
        <v>35</v>
      </c>
      <c r="AS201" t="s">
        <v>35</v>
      </c>
      <c r="AT201" t="s">
        <v>35</v>
      </c>
      <c r="AU201" s="3" t="s">
        <v>832</v>
      </c>
      <c r="AV201">
        <v>1</v>
      </c>
      <c r="AW201" s="3" t="s">
        <v>50</v>
      </c>
      <c r="AX201" t="s">
        <v>35</v>
      </c>
      <c r="AY201" s="5" t="s">
        <v>38</v>
      </c>
      <c r="AZ201" s="6">
        <f t="shared" si="72"/>
        <v>1.25</v>
      </c>
      <c r="BA201" s="9" t="str">
        <f t="shared" si="73"/>
        <v>Minors</v>
      </c>
      <c r="BB201" s="9">
        <f t="shared" si="74"/>
        <v>1.25</v>
      </c>
      <c r="BC201" s="9" t="str">
        <f t="shared" si="75"/>
        <v>Minors</v>
      </c>
      <c r="BD201" s="9">
        <f t="shared" si="76"/>
        <v>1.25</v>
      </c>
      <c r="BE201" s="9" t="str">
        <f t="shared" si="77"/>
        <v>Minors</v>
      </c>
      <c r="BF201" s="77">
        <f t="shared" si="78"/>
        <v>1</v>
      </c>
      <c r="BG201" s="76">
        <f t="shared" si="79"/>
        <v>0</v>
      </c>
      <c r="BH201" s="339" t="str">
        <f t="shared" si="80"/>
        <v/>
      </c>
      <c r="BI201" s="340" t="e">
        <f>IF(Q201="-","-",VLOOKUP($A201,KALPit!$A$10:$AY$1193,BI$9,FALSE)-Q201)</f>
        <v>#N/A</v>
      </c>
      <c r="BJ201" s="340" t="e">
        <f>IF(R201="-","-",VLOOKUP($A201,KALPit!$A$10:$AY$1193,BJ$9,FALSE)-R201)</f>
        <v>#N/A</v>
      </c>
      <c r="BK201" s="340" t="e">
        <f>IF(S201="-","-",VLOOKUP($A201,KALPit!$A$10:$AY$1193,BK$9,FALSE)-S201)</f>
        <v>#N/A</v>
      </c>
      <c r="BL201" s="340" t="e">
        <f>IF(T201="-","-",VLOOKUP($A201,KALPit!$A$10:$AY$1193,BL$9,FALSE)-T201)</f>
        <v>#N/A</v>
      </c>
      <c r="BM201" s="340" t="e">
        <f>IF(U201="-","-",VLOOKUP($A201,KALPit!$A$10:$AY$1193,BM$9,FALSE)-U201)</f>
        <v>#N/A</v>
      </c>
      <c r="BN201" s="340" t="e">
        <f>IF(V201="-","-",VLOOKUP($A201,KALPit!$A$10:$AY$1193,BN$9,FALSE)-V201)</f>
        <v>#N/A</v>
      </c>
      <c r="BO201" s="340" t="e">
        <f>IF(W201="-","-",VLOOKUP($A201,KALPit!$A$10:$AY$1193,BO$9,FALSE)-W201)</f>
        <v>#N/A</v>
      </c>
      <c r="BP201" s="340" t="e">
        <f>IF(X201="-","-",VLOOKUP($A201,KALPit!$A$10:$AY$1193,BP$9,FALSE)-X201)</f>
        <v>#N/A</v>
      </c>
      <c r="BQ201" s="340" t="str">
        <f>IF(Y201="-","-",VLOOKUP($A201,KALPit!$A$10:$AY$1193,BQ$9,FALSE)-Y201)</f>
        <v>-</v>
      </c>
      <c r="BR201" s="340" t="str">
        <f>IF(Z201="-","-",VLOOKUP($A201,KALPit!$A$10:$AY$1193,BR$9,FALSE)-Z201)</f>
        <v>-</v>
      </c>
      <c r="BS201" s="340" t="str">
        <f>IF(AA201="-","-",VLOOKUP($A201,KALPit!$A$10:$AY$1193,BS$9,FALSE)-AA201)</f>
        <v>-</v>
      </c>
      <c r="BT201" s="340" t="str">
        <f>IF(AB201="-","-",VLOOKUP($A201,KALPit!$A$10:$AY$1193,BT$9,FALSE)-AB201)</f>
        <v>-</v>
      </c>
      <c r="BU201" s="340" t="str">
        <f>IF(AC201="-","-",VLOOKUP($A201,KALPit!$A$10:$AY$1193,BU$9,FALSE)-AC201)</f>
        <v>-</v>
      </c>
      <c r="BV201" s="340" t="str">
        <f>IF(AD201="-","-",VLOOKUP($A201,KALPit!$A$10:$AY$1193,BV$9,FALSE)-AD201)</f>
        <v>-</v>
      </c>
      <c r="BW201" s="340" t="str">
        <f>IF(AE201="-","-",VLOOKUP($A201,KALPit!$A$10:$AY$1193,BW$9,FALSE)-AE201)</f>
        <v>-</v>
      </c>
      <c r="BX201" s="340" t="str">
        <f>IF(AF201="-","-",VLOOKUP($A201,KALPit!$A$10:$AY$1193,BX$9,FALSE)-AF201)</f>
        <v>-</v>
      </c>
      <c r="BY201" s="340" t="str">
        <f>IF(AG201="-","-",VLOOKUP($A201,KALPit!$A$10:$AY$1193,BY$9,FALSE)-AG201)</f>
        <v>-</v>
      </c>
      <c r="BZ201" s="340" t="str">
        <f>IF(AH201="-","-",VLOOKUP($A201,KALPit!$A$10:$AY$1193,BZ$9,FALSE)-AH201)</f>
        <v>-</v>
      </c>
      <c r="CA201" s="340" t="str">
        <f>IF(AI201="-","-",VLOOKUP($A201,KALPit!$A$10:$AY$1193,CA$9,FALSE)-AI201)</f>
        <v>-</v>
      </c>
      <c r="CB201" s="340" t="str">
        <f>IF(AJ201="-","-",VLOOKUP($A201,KALPit!$A$10:$AY$1193,CB$9,FALSE)-AJ201)</f>
        <v>-</v>
      </c>
      <c r="CC201" s="340" t="str">
        <f>IF(AK201="-","-",VLOOKUP($A201,KALPit!$A$10:$AY$1193,CC$9,FALSE)-AK201)</f>
        <v>-</v>
      </c>
      <c r="CD201" s="340" t="str">
        <f>IF(AL201="-","-",VLOOKUP($A201,KALPit!$A$10:$AY$1193,CD$9,FALSE)-AL201)</f>
        <v>-</v>
      </c>
      <c r="CE201" s="340" t="str">
        <f>IF(AM201="-","-",VLOOKUP($A201,KALPit!$A$10:$AY$1193,CE$9,FALSE)-AM201)</f>
        <v>-</v>
      </c>
      <c r="CF201" s="340" t="str">
        <f>IF(AN201="-","-",VLOOKUP($A201,KALPit!$A$10:$AY$1193,CF$9,FALSE)-AN201)</f>
        <v>-</v>
      </c>
      <c r="CG201" s="340" t="str">
        <f>IF(AO201="-","-",VLOOKUP($A201,KALPit!$A$10:$AY$1193,CG$9,FALSE)-AO201)</f>
        <v>-</v>
      </c>
      <c r="CH201" s="340" t="str">
        <f>IF(AP201="-","-",VLOOKUP($A201,KALPit!$A$10:$AY$1193,CH$9,FALSE)-AP201)</f>
        <v>-</v>
      </c>
      <c r="CI201" s="340" t="str">
        <f>IF(AQ201="-","-",VLOOKUP($A201,KALPit!$A$10:$AY$1193,CI$9,FALSE)-AQ201)</f>
        <v>-</v>
      </c>
      <c r="CJ201" s="340" t="str">
        <f>IF(AR201="-","-",VLOOKUP($A201,KALPit!$A$10:$AY$1193,CJ$9,FALSE)-AR201)</f>
        <v>-</v>
      </c>
      <c r="CK201" s="340" t="str">
        <f>IF(AS201="-","-",VLOOKUP($A201,KALPit!$A$10:$AY$1193,CK$9,FALSE)-AS201)</f>
        <v>-</v>
      </c>
      <c r="CL201" s="340" t="str">
        <f>IF(AT201="-","-",VLOOKUP($A201,KALPit!$A$10:$AY$1193,CL$9,FALSE)-AT201)</f>
        <v>-</v>
      </c>
      <c r="CM201" s="339" t="e">
        <f t="shared" si="81"/>
        <v>#N/A</v>
      </c>
    </row>
    <row r="202" spans="1:91" x14ac:dyDescent="0.25">
      <c r="A202" s="339" t="str">
        <f t="shared" si="70"/>
        <v>Tom Wills</v>
      </c>
      <c r="B202" s="339"/>
      <c r="C202" s="339"/>
      <c r="D202" s="339" t="str">
        <f t="shared" si="71"/>
        <v>K</v>
      </c>
      <c r="E202" t="s">
        <v>90</v>
      </c>
      <c r="F202" t="s">
        <v>600</v>
      </c>
      <c r="G202" s="339" t="s">
        <v>871</v>
      </c>
      <c r="H202" t="s">
        <v>531</v>
      </c>
      <c r="I202" t="s">
        <v>295</v>
      </c>
      <c r="J202" s="3">
        <v>21</v>
      </c>
      <c r="K202" t="s">
        <v>93</v>
      </c>
      <c r="L202" t="s">
        <v>93</v>
      </c>
      <c r="M202" t="s">
        <v>40</v>
      </c>
      <c r="N202" s="3" t="s">
        <v>40</v>
      </c>
      <c r="O202" t="s">
        <v>214</v>
      </c>
      <c r="P202" t="s">
        <v>214</v>
      </c>
      <c r="Q202" s="3">
        <v>1</v>
      </c>
      <c r="R202">
        <v>1</v>
      </c>
      <c r="S202">
        <v>1</v>
      </c>
      <c r="T202" s="3">
        <v>1</v>
      </c>
      <c r="U202">
        <v>1</v>
      </c>
      <c r="V202">
        <v>1</v>
      </c>
      <c r="W202">
        <v>1</v>
      </c>
      <c r="X202">
        <v>1</v>
      </c>
      <c r="Y202" t="s">
        <v>35</v>
      </c>
      <c r="Z202" t="s">
        <v>35</v>
      </c>
      <c r="AA202" t="s">
        <v>35</v>
      </c>
      <c r="AB202" t="s">
        <v>35</v>
      </c>
      <c r="AC202" t="s">
        <v>35</v>
      </c>
      <c r="AD202" t="s">
        <v>35</v>
      </c>
      <c r="AE202" t="s">
        <v>35</v>
      </c>
      <c r="AF202" t="s">
        <v>35</v>
      </c>
      <c r="AG202" t="s">
        <v>35</v>
      </c>
      <c r="AH202" t="s">
        <v>35</v>
      </c>
      <c r="AI202" t="s">
        <v>35</v>
      </c>
      <c r="AJ202" t="s">
        <v>35</v>
      </c>
      <c r="AK202" t="s">
        <v>35</v>
      </c>
      <c r="AL202" t="s">
        <v>35</v>
      </c>
      <c r="AM202" t="s">
        <v>35</v>
      </c>
      <c r="AN202" t="s">
        <v>35</v>
      </c>
      <c r="AO202" t="s">
        <v>35</v>
      </c>
      <c r="AP202" t="s">
        <v>35</v>
      </c>
      <c r="AQ202" t="s">
        <v>35</v>
      </c>
      <c r="AR202" s="3" t="s">
        <v>35</v>
      </c>
      <c r="AS202" t="s">
        <v>35</v>
      </c>
      <c r="AT202" t="s">
        <v>35</v>
      </c>
      <c r="AU202" s="3" t="s">
        <v>832</v>
      </c>
      <c r="AV202">
        <v>1</v>
      </c>
      <c r="AW202" s="3" t="s">
        <v>455</v>
      </c>
      <c r="AX202" t="s">
        <v>35</v>
      </c>
      <c r="AY202" s="5">
        <v>0</v>
      </c>
      <c r="AZ202" s="6">
        <f t="shared" si="72"/>
        <v>1.25</v>
      </c>
      <c r="BA202" s="9" t="str">
        <f t="shared" si="73"/>
        <v>Minors</v>
      </c>
      <c r="BB202" s="9">
        <f t="shared" si="74"/>
        <v>1.25</v>
      </c>
      <c r="BC202" s="9" t="str">
        <f t="shared" si="75"/>
        <v>Minors</v>
      </c>
      <c r="BD202" s="9">
        <f t="shared" si="76"/>
        <v>1.25</v>
      </c>
      <c r="BE202" s="9" t="str">
        <f t="shared" si="77"/>
        <v>Minors</v>
      </c>
      <c r="BF202" s="77">
        <f t="shared" si="78"/>
        <v>1</v>
      </c>
      <c r="BG202" s="76">
        <f t="shared" si="79"/>
        <v>0</v>
      </c>
      <c r="BH202" s="339" t="str">
        <f t="shared" si="80"/>
        <v/>
      </c>
      <c r="BI202" s="340" t="e">
        <f>IF(Q202="-","-",VLOOKUP($A202,KALPit!$A$10:$AY$1193,BI$9,FALSE)-Q202)</f>
        <v>#N/A</v>
      </c>
      <c r="BJ202" s="340" t="e">
        <f>IF(R202="-","-",VLOOKUP($A202,KALPit!$A$10:$AY$1193,BJ$9,FALSE)-R202)</f>
        <v>#N/A</v>
      </c>
      <c r="BK202" s="340" t="e">
        <f>IF(S202="-","-",VLOOKUP($A202,KALPit!$A$10:$AY$1193,BK$9,FALSE)-S202)</f>
        <v>#N/A</v>
      </c>
      <c r="BL202" s="340" t="e">
        <f>IF(T202="-","-",VLOOKUP($A202,KALPit!$A$10:$AY$1193,BL$9,FALSE)-T202)</f>
        <v>#N/A</v>
      </c>
      <c r="BM202" s="340" t="e">
        <f>IF(U202="-","-",VLOOKUP($A202,KALPit!$A$10:$AY$1193,BM$9,FALSE)-U202)</f>
        <v>#N/A</v>
      </c>
      <c r="BN202" s="340" t="e">
        <f>IF(V202="-","-",VLOOKUP($A202,KALPit!$A$10:$AY$1193,BN$9,FALSE)-V202)</f>
        <v>#N/A</v>
      </c>
      <c r="BO202" s="340" t="e">
        <f>IF(W202="-","-",VLOOKUP($A202,KALPit!$A$10:$AY$1193,BO$9,FALSE)-W202)</f>
        <v>#N/A</v>
      </c>
      <c r="BP202" s="340" t="e">
        <f>IF(X202="-","-",VLOOKUP($A202,KALPit!$A$10:$AY$1193,BP$9,FALSE)-X202)</f>
        <v>#N/A</v>
      </c>
      <c r="BQ202" s="340" t="str">
        <f>IF(Y202="-","-",VLOOKUP($A202,KALPit!$A$10:$AY$1193,BQ$9,FALSE)-Y202)</f>
        <v>-</v>
      </c>
      <c r="BR202" s="340" t="str">
        <f>IF(Z202="-","-",VLOOKUP($A202,KALPit!$A$10:$AY$1193,BR$9,FALSE)-Z202)</f>
        <v>-</v>
      </c>
      <c r="BS202" s="340" t="str">
        <f>IF(AA202="-","-",VLOOKUP($A202,KALPit!$A$10:$AY$1193,BS$9,FALSE)-AA202)</f>
        <v>-</v>
      </c>
      <c r="BT202" s="340" t="str">
        <f>IF(AB202="-","-",VLOOKUP($A202,KALPit!$A$10:$AY$1193,BT$9,FALSE)-AB202)</f>
        <v>-</v>
      </c>
      <c r="BU202" s="340" t="str">
        <f>IF(AC202="-","-",VLOOKUP($A202,KALPit!$A$10:$AY$1193,BU$9,FALSE)-AC202)</f>
        <v>-</v>
      </c>
      <c r="BV202" s="340" t="str">
        <f>IF(AD202="-","-",VLOOKUP($A202,KALPit!$A$10:$AY$1193,BV$9,FALSE)-AD202)</f>
        <v>-</v>
      </c>
      <c r="BW202" s="340" t="str">
        <f>IF(AE202="-","-",VLOOKUP($A202,KALPit!$A$10:$AY$1193,BW$9,FALSE)-AE202)</f>
        <v>-</v>
      </c>
      <c r="BX202" s="340" t="str">
        <f>IF(AF202="-","-",VLOOKUP($A202,KALPit!$A$10:$AY$1193,BX$9,FALSE)-AF202)</f>
        <v>-</v>
      </c>
      <c r="BY202" s="340" t="str">
        <f>IF(AG202="-","-",VLOOKUP($A202,KALPit!$A$10:$AY$1193,BY$9,FALSE)-AG202)</f>
        <v>-</v>
      </c>
      <c r="BZ202" s="340" t="str">
        <f>IF(AH202="-","-",VLOOKUP($A202,KALPit!$A$10:$AY$1193,BZ$9,FALSE)-AH202)</f>
        <v>-</v>
      </c>
      <c r="CA202" s="340" t="str">
        <f>IF(AI202="-","-",VLOOKUP($A202,KALPit!$A$10:$AY$1193,CA$9,FALSE)-AI202)</f>
        <v>-</v>
      </c>
      <c r="CB202" s="340" t="str">
        <f>IF(AJ202="-","-",VLOOKUP($A202,KALPit!$A$10:$AY$1193,CB$9,FALSE)-AJ202)</f>
        <v>-</v>
      </c>
      <c r="CC202" s="340" t="str">
        <f>IF(AK202="-","-",VLOOKUP($A202,KALPit!$A$10:$AY$1193,CC$9,FALSE)-AK202)</f>
        <v>-</v>
      </c>
      <c r="CD202" s="340" t="str">
        <f>IF(AL202="-","-",VLOOKUP($A202,KALPit!$A$10:$AY$1193,CD$9,FALSE)-AL202)</f>
        <v>-</v>
      </c>
      <c r="CE202" s="340" t="str">
        <f>IF(AM202="-","-",VLOOKUP($A202,KALPit!$A$10:$AY$1193,CE$9,FALSE)-AM202)</f>
        <v>-</v>
      </c>
      <c r="CF202" s="340" t="str">
        <f>IF(AN202="-","-",VLOOKUP($A202,KALPit!$A$10:$AY$1193,CF$9,FALSE)-AN202)</f>
        <v>-</v>
      </c>
      <c r="CG202" s="340" t="str">
        <f>IF(AO202="-","-",VLOOKUP($A202,KALPit!$A$10:$AY$1193,CG$9,FALSE)-AO202)</f>
        <v>-</v>
      </c>
      <c r="CH202" s="340" t="str">
        <f>IF(AP202="-","-",VLOOKUP($A202,KALPit!$A$10:$AY$1193,CH$9,FALSE)-AP202)</f>
        <v>-</v>
      </c>
      <c r="CI202" s="340" t="str">
        <f>IF(AQ202="-","-",VLOOKUP($A202,KALPit!$A$10:$AY$1193,CI$9,FALSE)-AQ202)</f>
        <v>-</v>
      </c>
      <c r="CJ202" s="340" t="str">
        <f>IF(AR202="-","-",VLOOKUP($A202,KALPit!$A$10:$AY$1193,CJ$9,FALSE)-AR202)</f>
        <v>-</v>
      </c>
      <c r="CK202" s="340" t="str">
        <f>IF(AS202="-","-",VLOOKUP($A202,KALPit!$A$10:$AY$1193,CK$9,FALSE)-AS202)</f>
        <v>-</v>
      </c>
      <c r="CL202" s="340" t="str">
        <f>IF(AT202="-","-",VLOOKUP($A202,KALPit!$A$10:$AY$1193,CL$9,FALSE)-AT202)</f>
        <v>-</v>
      </c>
      <c r="CM202" s="339" t="e">
        <f t="shared" si="81"/>
        <v>#N/A</v>
      </c>
    </row>
  </sheetData>
  <sortState ref="B11:CM84">
    <sortCondition descending="1" ref="CM11:CM84"/>
    <sortCondition descending="1" ref="AZ11:AZ84"/>
  </sortState>
  <conditionalFormatting sqref="K66:L67 L66:M66 M11:N70">
    <cfRule type="expression" dxfId="0" priority="1">
      <formula>IF(K11&lt;&gt;"1 star",1,0)</formula>
    </cfRule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KAL</vt:lpstr>
      <vt:lpstr>KAL-next</vt:lpstr>
      <vt:lpstr>KALBat</vt:lpstr>
      <vt:lpstr>KALPit</vt:lpstr>
      <vt:lpstr>Payroll</vt:lpstr>
      <vt:lpstr>CON-next</vt:lpstr>
      <vt:lpstr>CON-long</vt:lpstr>
      <vt:lpstr>Fin Proj</vt:lpstr>
      <vt:lpstr>Depth</vt:lpstr>
      <vt:lpstr>GRR-AAA</vt:lpstr>
      <vt:lpstr>HAM-AA</vt:lpstr>
      <vt:lpstr>NAM-A</vt:lpstr>
      <vt:lpstr>KET-S A</vt:lpstr>
      <vt:lpstr>KALBOld</vt:lpstr>
      <vt:lpstr>KALPOld</vt:lpstr>
    </vt:vector>
  </TitlesOfParts>
  <Company>Providence Health &amp;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Esselink</dc:creator>
  <cp:lastModifiedBy>Esselink, Frank</cp:lastModifiedBy>
  <dcterms:created xsi:type="dcterms:W3CDTF">2010-08-30T18:35:13Z</dcterms:created>
  <dcterms:modified xsi:type="dcterms:W3CDTF">2019-05-21T16:45:04Z</dcterms:modified>
</cp:coreProperties>
</file>